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D59" i="16"/>
  <c r="D65"/>
  <c r="D69"/>
  <c r="D74"/>
  <c r="D79"/>
  <c r="D82"/>
  <c r="D87"/>
  <c r="D90"/>
  <c r="D95"/>
  <c r="D98"/>
  <c r="D101"/>
  <c r="D104"/>
  <c r="D107"/>
  <c r="D110"/>
  <c r="D113"/>
  <c r="D116"/>
  <c r="D119"/>
  <c r="D122"/>
  <c r="D125"/>
  <c r="D128"/>
  <c r="AE105" i="5"/>
  <c r="AE101"/>
  <c r="AE97"/>
  <c r="AE92"/>
  <c r="AE86"/>
  <c r="AE107"/>
  <c r="AD107"/>
  <c r="AD105"/>
  <c r="AE103"/>
  <c r="AD103"/>
  <c r="AD101"/>
  <c r="AE99"/>
  <c r="AD99"/>
  <c r="AD97"/>
  <c r="AE95"/>
  <c r="AD95"/>
  <c r="AD92"/>
  <c r="AE89"/>
  <c r="AD89"/>
  <c r="AD86"/>
  <c r="AF84" l="1"/>
  <c r="AF83"/>
  <c r="AE80"/>
  <c r="AF76"/>
  <c r="AE74"/>
  <c r="AF72"/>
  <c r="AF68"/>
  <c r="AF67"/>
  <c r="AE65"/>
  <c r="AE62"/>
  <c r="AA108"/>
  <c r="AF82"/>
  <c r="AF79"/>
  <c r="AD77"/>
  <c r="AF74"/>
  <c r="AF71"/>
  <c r="AD71"/>
  <c r="AD65"/>
  <c r="AD62"/>
  <c r="AF62"/>
  <c r="Y108"/>
  <c r="AE84"/>
  <c r="AE71"/>
  <c r="Z60"/>
  <c r="Z61"/>
  <c r="Z62"/>
  <c r="Z63"/>
  <c r="Z64"/>
  <c r="Z65"/>
  <c r="Z66"/>
  <c r="Z67"/>
  <c r="Z68"/>
  <c r="Z69"/>
  <c r="Z70"/>
  <c r="Z71"/>
  <c r="Z72"/>
  <c r="Z73"/>
  <c r="Z74"/>
  <c r="Z75"/>
  <c r="Z76"/>
  <c r="Z77"/>
  <c r="Z78"/>
  <c r="Z79"/>
  <c r="Z80"/>
  <c r="Z81"/>
  <c r="Z82"/>
  <c r="Z83"/>
  <c r="Z84"/>
  <c r="Z85"/>
  <c r="Z86"/>
  <c r="Z87"/>
  <c r="Z88"/>
  <c r="Z89"/>
  <c r="Z90"/>
  <c r="Z91"/>
  <c r="Z92"/>
  <c r="Z93"/>
  <c r="Z94"/>
  <c r="Z95"/>
  <c r="Z96"/>
  <c r="Z97"/>
  <c r="Z98"/>
  <c r="Z99"/>
  <c r="Z100"/>
  <c r="Z101"/>
  <c r="Z102"/>
  <c r="Z103"/>
  <c r="Z104"/>
  <c r="Z105"/>
  <c r="Z106"/>
  <c r="Z107"/>
  <c r="Z59"/>
  <c r="X60"/>
  <c r="X61"/>
  <c r="X62"/>
  <c r="X63"/>
  <c r="X64"/>
  <c r="X65"/>
  <c r="X66"/>
  <c r="X67"/>
  <c r="X68"/>
  <c r="X69"/>
  <c r="X70"/>
  <c r="X71"/>
  <c r="X72"/>
  <c r="X73"/>
  <c r="X74"/>
  <c r="X75"/>
  <c r="X76"/>
  <c r="X77"/>
  <c r="X78"/>
  <c r="X79"/>
  <c r="X80"/>
  <c r="X81"/>
  <c r="X82"/>
  <c r="X83"/>
  <c r="X84"/>
  <c r="X85"/>
  <c r="X86"/>
  <c r="X87"/>
  <c r="X88"/>
  <c r="X89"/>
  <c r="X90"/>
  <c r="X91"/>
  <c r="X92"/>
  <c r="X93"/>
  <c r="X94"/>
  <c r="X95"/>
  <c r="X96"/>
  <c r="X97"/>
  <c r="X98"/>
  <c r="X99"/>
  <c r="X100"/>
  <c r="X101"/>
  <c r="X102"/>
  <c r="X103"/>
  <c r="X104"/>
  <c r="X105"/>
  <c r="X106"/>
  <c r="X107"/>
  <c r="X59"/>
  <c r="AF107"/>
  <c r="AF106"/>
  <c r="AF105"/>
  <c r="AF104"/>
  <c r="AF103"/>
  <c r="AF102"/>
  <c r="AF101"/>
  <c r="AF100"/>
  <c r="AF99"/>
  <c r="AF98"/>
  <c r="AF97"/>
  <c r="AF96"/>
  <c r="AF95"/>
  <c r="AF94"/>
  <c r="AF93"/>
  <c r="AF92"/>
  <c r="AF91"/>
  <c r="AF90"/>
  <c r="AF89"/>
  <c r="AF88"/>
  <c r="AF87"/>
  <c r="AF86"/>
  <c r="AF85"/>
  <c r="AF81"/>
  <c r="AF77"/>
  <c r="AF73"/>
  <c r="AF69"/>
  <c r="AF65"/>
  <c r="AF61"/>
  <c r="AF80" l="1"/>
  <c r="AE68"/>
  <c r="AF60"/>
  <c r="AF64"/>
  <c r="AE77"/>
  <c r="AF75"/>
  <c r="AF63"/>
  <c r="AD68"/>
  <c r="AD74"/>
  <c r="AD80"/>
  <c r="AF66"/>
  <c r="AF70"/>
  <c r="AF78"/>
  <c r="AD84"/>
  <c r="AF59"/>
  <c r="X108"/>
  <c r="AF108" l="1"/>
  <c r="S3" l="1"/>
  <c r="S4"/>
  <c r="S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8"/>
  <c r="S29"/>
  <c r="S30"/>
  <c r="S31"/>
  <c r="S32"/>
  <c r="S33"/>
  <c r="S34"/>
  <c r="S35"/>
  <c r="S36"/>
  <c r="S37"/>
  <c r="S51"/>
  <c r="AC55"/>
  <c r="Q52"/>
  <c r="P52"/>
  <c r="O52"/>
  <c r="K52"/>
  <c r="L52"/>
  <c r="M52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4"/>
  <c r="R5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B38"/>
  <c r="B40"/>
  <c r="B42"/>
  <c r="B44"/>
  <c r="B46"/>
  <c r="B48"/>
  <c r="B50"/>
  <c r="B4"/>
  <c r="B5"/>
  <c r="B8"/>
  <c r="B11"/>
  <c r="B14"/>
  <c r="B17"/>
  <c r="B20"/>
  <c r="B23"/>
  <c r="B26"/>
  <c r="B27"/>
  <c r="B29"/>
  <c r="B32"/>
  <c r="B35"/>
  <c r="AF51"/>
  <c r="AC51"/>
  <c r="AB51"/>
  <c r="J51"/>
  <c r="I51"/>
  <c r="G51"/>
  <c r="F51"/>
  <c r="E51"/>
  <c r="D51"/>
  <c r="C51"/>
  <c r="A51"/>
  <c r="AF50"/>
  <c r="AC50"/>
  <c r="AB50"/>
  <c r="J50"/>
  <c r="I50"/>
  <c r="G50"/>
  <c r="F50"/>
  <c r="E50"/>
  <c r="D50"/>
  <c r="C50"/>
  <c r="A50"/>
  <c r="AF49"/>
  <c r="AC49"/>
  <c r="AB49"/>
  <c r="J49"/>
  <c r="I49"/>
  <c r="G49"/>
  <c r="F49"/>
  <c r="E49"/>
  <c r="D49"/>
  <c r="C49"/>
  <c r="A49"/>
  <c r="AF48"/>
  <c r="AC48"/>
  <c r="AB48"/>
  <c r="J48"/>
  <c r="I48"/>
  <c r="G48"/>
  <c r="F48"/>
  <c r="E48"/>
  <c r="D48"/>
  <c r="C48"/>
  <c r="A48"/>
  <c r="AF47"/>
  <c r="AC47"/>
  <c r="AB47"/>
  <c r="J47"/>
  <c r="I47"/>
  <c r="G47"/>
  <c r="F47"/>
  <c r="E47"/>
  <c r="D47"/>
  <c r="C47"/>
  <c r="A47"/>
  <c r="AF46"/>
  <c r="AC46"/>
  <c r="AB46"/>
  <c r="J46"/>
  <c r="I46"/>
  <c r="G46"/>
  <c r="F46"/>
  <c r="E46"/>
  <c r="D46"/>
  <c r="C46"/>
  <c r="A46"/>
  <c r="AF45"/>
  <c r="AC45"/>
  <c r="AB45"/>
  <c r="J45"/>
  <c r="I45"/>
  <c r="G45"/>
  <c r="F45"/>
  <c r="E45"/>
  <c r="D45"/>
  <c r="C45"/>
  <c r="A45"/>
  <c r="AF44"/>
  <c r="AC44"/>
  <c r="AB44"/>
  <c r="J44"/>
  <c r="I44"/>
  <c r="G44"/>
  <c r="F44"/>
  <c r="E44"/>
  <c r="D44"/>
  <c r="C44"/>
  <c r="A44"/>
  <c r="AF43"/>
  <c r="AC43"/>
  <c r="AB43"/>
  <c r="J43"/>
  <c r="I43"/>
  <c r="G43"/>
  <c r="F43"/>
  <c r="E43"/>
  <c r="D43"/>
  <c r="C43"/>
  <c r="A43"/>
  <c r="AF42"/>
  <c r="AC42"/>
  <c r="AB42"/>
  <c r="J42"/>
  <c r="I42"/>
  <c r="G42"/>
  <c r="F42"/>
  <c r="E42"/>
  <c r="D42"/>
  <c r="C42"/>
  <c r="A42"/>
  <c r="AF41"/>
  <c r="AC41"/>
  <c r="AB41"/>
  <c r="J41"/>
  <c r="I41"/>
  <c r="G41"/>
  <c r="F41"/>
  <c r="E41"/>
  <c r="D41"/>
  <c r="C41"/>
  <c r="A41"/>
  <c r="AF40"/>
  <c r="AC40"/>
  <c r="AB40"/>
  <c r="J40"/>
  <c r="I40"/>
  <c r="G40"/>
  <c r="F40"/>
  <c r="E40"/>
  <c r="D40"/>
  <c r="C40"/>
  <c r="A40"/>
  <c r="AF39"/>
  <c r="AC39"/>
  <c r="AB39"/>
  <c r="J39"/>
  <c r="I39"/>
  <c r="G39"/>
  <c r="F39"/>
  <c r="E39"/>
  <c r="D39"/>
  <c r="C39"/>
  <c r="A39"/>
  <c r="AF38"/>
  <c r="AC38"/>
  <c r="AB38"/>
  <c r="J38"/>
  <c r="I38"/>
  <c r="G38"/>
  <c r="F38"/>
  <c r="E38"/>
  <c r="D38"/>
  <c r="C38"/>
  <c r="A38"/>
  <c r="AF37"/>
  <c r="AC37"/>
  <c r="AB37"/>
  <c r="J37"/>
  <c r="I37"/>
  <c r="G37"/>
  <c r="F37"/>
  <c r="E37"/>
  <c r="D37"/>
  <c r="C37"/>
  <c r="A37"/>
  <c r="AF36"/>
  <c r="AC36"/>
  <c r="AB36"/>
  <c r="J36"/>
  <c r="I36"/>
  <c r="G36"/>
  <c r="F36"/>
  <c r="E36"/>
  <c r="D36"/>
  <c r="C36"/>
  <c r="A36"/>
  <c r="AF35"/>
  <c r="AC35"/>
  <c r="AB35"/>
  <c r="J35"/>
  <c r="I35"/>
  <c r="G35"/>
  <c r="F35"/>
  <c r="E35"/>
  <c r="D35"/>
  <c r="C35"/>
  <c r="A35"/>
  <c r="AF34"/>
  <c r="AC34"/>
  <c r="AB34"/>
  <c r="J34"/>
  <c r="I34"/>
  <c r="G34"/>
  <c r="F34"/>
  <c r="E34"/>
  <c r="D34"/>
  <c r="C34"/>
  <c r="A34"/>
  <c r="AF33"/>
  <c r="AC33"/>
  <c r="AB33"/>
  <c r="J33"/>
  <c r="I33"/>
  <c r="G33"/>
  <c r="F33"/>
  <c r="E33"/>
  <c r="D33"/>
  <c r="C33"/>
  <c r="A33"/>
  <c r="AF32"/>
  <c r="AC32"/>
  <c r="AB32"/>
  <c r="J32"/>
  <c r="I32"/>
  <c r="G32"/>
  <c r="F32"/>
  <c r="E32"/>
  <c r="D32"/>
  <c r="C32"/>
  <c r="A32"/>
  <c r="AF31"/>
  <c r="AC31"/>
  <c r="AB31"/>
  <c r="J31"/>
  <c r="I31"/>
  <c r="G31"/>
  <c r="F31"/>
  <c r="E31"/>
  <c r="D31"/>
  <c r="C31"/>
  <c r="A31"/>
  <c r="AF30"/>
  <c r="AC30"/>
  <c r="AB30"/>
  <c r="J30"/>
  <c r="I30"/>
  <c r="G30"/>
  <c r="F30"/>
  <c r="E30"/>
  <c r="D30"/>
  <c r="C30"/>
  <c r="A30"/>
  <c r="AF29"/>
  <c r="AC29"/>
  <c r="AB29"/>
  <c r="J29"/>
  <c r="I29"/>
  <c r="G29"/>
  <c r="F29"/>
  <c r="E29"/>
  <c r="D29"/>
  <c r="C29"/>
  <c r="A29"/>
  <c r="AF28"/>
  <c r="AC28"/>
  <c r="AB28"/>
  <c r="J28"/>
  <c r="I28"/>
  <c r="G28"/>
  <c r="F28"/>
  <c r="E28"/>
  <c r="D28"/>
  <c r="C28"/>
  <c r="A28"/>
  <c r="AF27"/>
  <c r="AC27"/>
  <c r="AB27"/>
  <c r="J27"/>
  <c r="I27"/>
  <c r="G27"/>
  <c r="F27"/>
  <c r="E27"/>
  <c r="D27"/>
  <c r="C27"/>
  <c r="A27"/>
  <c r="AF26"/>
  <c r="AC26"/>
  <c r="AB26"/>
  <c r="J26"/>
  <c r="I26"/>
  <c r="G26"/>
  <c r="F26"/>
  <c r="E26"/>
  <c r="D26"/>
  <c r="C26"/>
  <c r="A26"/>
  <c r="AF25"/>
  <c r="AC25"/>
  <c r="AB25"/>
  <c r="J25"/>
  <c r="I25"/>
  <c r="G25"/>
  <c r="F25"/>
  <c r="E25"/>
  <c r="D25"/>
  <c r="C25"/>
  <c r="A25"/>
  <c r="AF24"/>
  <c r="AC24"/>
  <c r="AB24"/>
  <c r="J24"/>
  <c r="I24"/>
  <c r="G24"/>
  <c r="F24"/>
  <c r="E24"/>
  <c r="D24"/>
  <c r="C24"/>
  <c r="A24"/>
  <c r="AF23"/>
  <c r="AC23"/>
  <c r="AB23"/>
  <c r="J23"/>
  <c r="I23"/>
  <c r="G23"/>
  <c r="F23"/>
  <c r="E23"/>
  <c r="D23"/>
  <c r="C23"/>
  <c r="A23"/>
  <c r="AF22"/>
  <c r="AC22"/>
  <c r="AB22"/>
  <c r="J22"/>
  <c r="I22"/>
  <c r="G22"/>
  <c r="F22"/>
  <c r="E22"/>
  <c r="D22"/>
  <c r="C22"/>
  <c r="A22"/>
  <c r="AF21"/>
  <c r="AC21"/>
  <c r="AB21"/>
  <c r="J21"/>
  <c r="I21"/>
  <c r="G21"/>
  <c r="F21"/>
  <c r="E21"/>
  <c r="D21"/>
  <c r="C21"/>
  <c r="A21"/>
  <c r="AF20"/>
  <c r="AC20"/>
  <c r="AB20"/>
  <c r="J20"/>
  <c r="I20"/>
  <c r="G20"/>
  <c r="F20"/>
  <c r="E20"/>
  <c r="D20"/>
  <c r="C20"/>
  <c r="A20"/>
  <c r="AF19"/>
  <c r="AC19"/>
  <c r="AB19"/>
  <c r="J19"/>
  <c r="I19"/>
  <c r="G19"/>
  <c r="F19"/>
  <c r="E19"/>
  <c r="D19"/>
  <c r="C19"/>
  <c r="A19"/>
  <c r="AF18"/>
  <c r="AC18"/>
  <c r="AB18"/>
  <c r="J18"/>
  <c r="I18"/>
  <c r="G18"/>
  <c r="F18"/>
  <c r="E18"/>
  <c r="D18"/>
  <c r="C18"/>
  <c r="A18"/>
  <c r="AF17"/>
  <c r="AC17"/>
  <c r="AB17"/>
  <c r="J17"/>
  <c r="I17"/>
  <c r="G17"/>
  <c r="F17"/>
  <c r="E17"/>
  <c r="D17"/>
  <c r="C17"/>
  <c r="A17"/>
  <c r="AF16"/>
  <c r="AC16"/>
  <c r="AB16"/>
  <c r="J16"/>
  <c r="I16"/>
  <c r="G16"/>
  <c r="F16"/>
  <c r="E16"/>
  <c r="D16"/>
  <c r="C16"/>
  <c r="A16"/>
  <c r="AF15"/>
  <c r="AC15"/>
  <c r="AB15"/>
  <c r="J15"/>
  <c r="I15"/>
  <c r="G15"/>
  <c r="F15"/>
  <c r="E15"/>
  <c r="D15"/>
  <c r="C15"/>
  <c r="A15"/>
  <c r="AF14"/>
  <c r="AC14"/>
  <c r="AB14"/>
  <c r="J14"/>
  <c r="I14"/>
  <c r="G14"/>
  <c r="F14"/>
  <c r="E14"/>
  <c r="D14"/>
  <c r="C14"/>
  <c r="A14"/>
  <c r="AF13"/>
  <c r="AC13"/>
  <c r="AB13"/>
  <c r="J13"/>
  <c r="I13"/>
  <c r="G13"/>
  <c r="F13"/>
  <c r="E13"/>
  <c r="D13"/>
  <c r="C13"/>
  <c r="A13"/>
  <c r="AF12"/>
  <c r="AC12"/>
  <c r="AB12"/>
  <c r="J12"/>
  <c r="I12"/>
  <c r="G12"/>
  <c r="F12"/>
  <c r="E12"/>
  <c r="D12"/>
  <c r="C12"/>
  <c r="A12"/>
  <c r="AF11"/>
  <c r="AC11"/>
  <c r="AB11"/>
  <c r="J11"/>
  <c r="I11"/>
  <c r="G11"/>
  <c r="F11"/>
  <c r="E11"/>
  <c r="D11"/>
  <c r="C11"/>
  <c r="A11"/>
  <c r="AF10"/>
  <c r="AC10"/>
  <c r="AB10"/>
  <c r="J10"/>
  <c r="I10"/>
  <c r="G10"/>
  <c r="F10"/>
  <c r="E10"/>
  <c r="D10"/>
  <c r="C10"/>
  <c r="A10"/>
  <c r="AF9"/>
  <c r="AC9"/>
  <c r="AB9"/>
  <c r="J9"/>
  <c r="I9"/>
  <c r="G9"/>
  <c r="F9"/>
  <c r="E9"/>
  <c r="D9"/>
  <c r="C9"/>
  <c r="A9"/>
  <c r="AF8"/>
  <c r="AC8"/>
  <c r="AB8"/>
  <c r="J8"/>
  <c r="I8"/>
  <c r="G8"/>
  <c r="F8"/>
  <c r="E8"/>
  <c r="D8"/>
  <c r="C8"/>
  <c r="A8"/>
  <c r="AF7"/>
  <c r="AC7"/>
  <c r="AB7"/>
  <c r="J7"/>
  <c r="I7"/>
  <c r="G7"/>
  <c r="F7"/>
  <c r="E7"/>
  <c r="D7"/>
  <c r="C7"/>
  <c r="A7"/>
  <c r="AF6"/>
  <c r="AC6"/>
  <c r="AB6"/>
  <c r="J6"/>
  <c r="I6"/>
  <c r="G6"/>
  <c r="F6"/>
  <c r="E6"/>
  <c r="D6"/>
  <c r="C6"/>
  <c r="A6"/>
  <c r="C51" i="28"/>
  <c r="B51"/>
  <c r="A51"/>
  <c r="C50"/>
  <c r="B50"/>
  <c r="A50"/>
  <c r="C49"/>
  <c r="B49"/>
  <c r="A49"/>
  <c r="C48"/>
  <c r="B48"/>
  <c r="A48"/>
  <c r="C47"/>
  <c r="B47"/>
  <c r="A47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R51" i="10"/>
  <c r="P51" s="1"/>
  <c r="L51"/>
  <c r="J51"/>
  <c r="H51"/>
  <c r="G51"/>
  <c r="E51"/>
  <c r="C51"/>
  <c r="A51"/>
  <c r="R50"/>
  <c r="P50" s="1"/>
  <c r="L50"/>
  <c r="J50"/>
  <c r="H50"/>
  <c r="G50"/>
  <c r="E50"/>
  <c r="C50"/>
  <c r="A50"/>
  <c r="R49"/>
  <c r="P49" s="1"/>
  <c r="L49"/>
  <c r="J49"/>
  <c r="H49"/>
  <c r="G49"/>
  <c r="E49"/>
  <c r="C49"/>
  <c r="A49"/>
  <c r="R48"/>
  <c r="P48"/>
  <c r="L48"/>
  <c r="J48"/>
  <c r="H48"/>
  <c r="G48"/>
  <c r="E48"/>
  <c r="C48"/>
  <c r="A48"/>
  <c r="R47"/>
  <c r="P47" s="1"/>
  <c r="L47"/>
  <c r="J47"/>
  <c r="H47"/>
  <c r="G47"/>
  <c r="E47"/>
  <c r="C47"/>
  <c r="A47"/>
  <c r="R46"/>
  <c r="P46" s="1"/>
  <c r="L46"/>
  <c r="J46"/>
  <c r="H46"/>
  <c r="G46"/>
  <c r="E46"/>
  <c r="C46"/>
  <c r="A46"/>
  <c r="R45"/>
  <c r="P45" s="1"/>
  <c r="L45"/>
  <c r="J45"/>
  <c r="H45"/>
  <c r="G45"/>
  <c r="E45"/>
  <c r="C45"/>
  <c r="A45"/>
  <c r="R44"/>
  <c r="P44" s="1"/>
  <c r="L44"/>
  <c r="J44"/>
  <c r="H44"/>
  <c r="G44"/>
  <c r="E44"/>
  <c r="C44"/>
  <c r="A44"/>
  <c r="R43"/>
  <c r="P43" s="1"/>
  <c r="L43"/>
  <c r="J43"/>
  <c r="H43"/>
  <c r="G43"/>
  <c r="E43"/>
  <c r="C43"/>
  <c r="A43"/>
  <c r="R42"/>
  <c r="P42" s="1"/>
  <c r="L42"/>
  <c r="J42"/>
  <c r="H42"/>
  <c r="G42"/>
  <c r="E42"/>
  <c r="C42"/>
  <c r="A42"/>
  <c r="R41"/>
  <c r="P41" s="1"/>
  <c r="L41"/>
  <c r="J41"/>
  <c r="H41"/>
  <c r="G41"/>
  <c r="E41"/>
  <c r="C41"/>
  <c r="A41"/>
  <c r="R40"/>
  <c r="P40" s="1"/>
  <c r="L40"/>
  <c r="J40"/>
  <c r="H40"/>
  <c r="G40"/>
  <c r="E40"/>
  <c r="C40"/>
  <c r="A40"/>
  <c r="R39"/>
  <c r="P39" s="1"/>
  <c r="L39"/>
  <c r="J39"/>
  <c r="H39"/>
  <c r="G39"/>
  <c r="E39"/>
  <c r="C39"/>
  <c r="A39"/>
  <c r="R38"/>
  <c r="P38" s="1"/>
  <c r="L38"/>
  <c r="J38"/>
  <c r="H38"/>
  <c r="G38"/>
  <c r="E38"/>
  <c r="C38"/>
  <c r="A38"/>
  <c r="R37"/>
  <c r="P37" s="1"/>
  <c r="L37"/>
  <c r="J37"/>
  <c r="H37"/>
  <c r="G37"/>
  <c r="E37"/>
  <c r="C37"/>
  <c r="A37"/>
  <c r="R36"/>
  <c r="P36" s="1"/>
  <c r="L36"/>
  <c r="J36"/>
  <c r="H36"/>
  <c r="G36"/>
  <c r="E36"/>
  <c r="C36"/>
  <c r="A36"/>
  <c r="R35"/>
  <c r="P35" s="1"/>
  <c r="L35"/>
  <c r="J35"/>
  <c r="H35"/>
  <c r="G35"/>
  <c r="E35"/>
  <c r="C35"/>
  <c r="A35"/>
  <c r="R34"/>
  <c r="P34" s="1"/>
  <c r="L34"/>
  <c r="J34"/>
  <c r="H34"/>
  <c r="G34"/>
  <c r="E34"/>
  <c r="C34"/>
  <c r="A34"/>
  <c r="R33"/>
  <c r="P33" s="1"/>
  <c r="L33"/>
  <c r="J33"/>
  <c r="H33"/>
  <c r="G33"/>
  <c r="E33"/>
  <c r="C33"/>
  <c r="A33"/>
  <c r="R32"/>
  <c r="P32"/>
  <c r="L32"/>
  <c r="J32"/>
  <c r="H32"/>
  <c r="G32"/>
  <c r="E32"/>
  <c r="C32"/>
  <c r="A32"/>
  <c r="R31"/>
  <c r="P31" s="1"/>
  <c r="L31"/>
  <c r="J31"/>
  <c r="H31"/>
  <c r="G31"/>
  <c r="E31"/>
  <c r="C31"/>
  <c r="A31"/>
  <c r="R30"/>
  <c r="P30" s="1"/>
  <c r="L30"/>
  <c r="J30"/>
  <c r="H30"/>
  <c r="G30"/>
  <c r="E30"/>
  <c r="C30"/>
  <c r="A30"/>
  <c r="R29"/>
  <c r="P29" s="1"/>
  <c r="L29"/>
  <c r="J29"/>
  <c r="H29"/>
  <c r="G29"/>
  <c r="E29"/>
  <c r="C29"/>
  <c r="A29"/>
  <c r="R28"/>
  <c r="P28" s="1"/>
  <c r="L28"/>
  <c r="J28"/>
  <c r="H28"/>
  <c r="G28"/>
  <c r="E28"/>
  <c r="C28"/>
  <c r="A28"/>
  <c r="R27"/>
  <c r="P27" s="1"/>
  <c r="L27"/>
  <c r="J27"/>
  <c r="H27"/>
  <c r="G27"/>
  <c r="E27"/>
  <c r="C27"/>
  <c r="A27"/>
  <c r="R26"/>
  <c r="P26" s="1"/>
  <c r="L26"/>
  <c r="J26"/>
  <c r="H26"/>
  <c r="G26"/>
  <c r="E26"/>
  <c r="C26"/>
  <c r="A26"/>
  <c r="R25"/>
  <c r="P25" s="1"/>
  <c r="L25"/>
  <c r="J25"/>
  <c r="H25"/>
  <c r="G25"/>
  <c r="E25"/>
  <c r="C25"/>
  <c r="A25"/>
  <c r="R24"/>
  <c r="P24" s="1"/>
  <c r="L24"/>
  <c r="J24"/>
  <c r="H24"/>
  <c r="G24"/>
  <c r="E24"/>
  <c r="C24"/>
  <c r="A24"/>
  <c r="R23"/>
  <c r="P23" s="1"/>
  <c r="L23"/>
  <c r="J23"/>
  <c r="H23"/>
  <c r="G23"/>
  <c r="E23"/>
  <c r="C23"/>
  <c r="A23"/>
  <c r="R22"/>
  <c r="P22" s="1"/>
  <c r="L22"/>
  <c r="J22"/>
  <c r="H22"/>
  <c r="G22"/>
  <c r="E22"/>
  <c r="C22"/>
  <c r="A22"/>
  <c r="R21"/>
  <c r="P21" s="1"/>
  <c r="L21"/>
  <c r="J21"/>
  <c r="H21"/>
  <c r="G21"/>
  <c r="E21"/>
  <c r="C21"/>
  <c r="A21"/>
  <c r="R20"/>
  <c r="P20" s="1"/>
  <c r="L20"/>
  <c r="J20"/>
  <c r="H20"/>
  <c r="G20"/>
  <c r="E20"/>
  <c r="C20"/>
  <c r="A20"/>
  <c r="R19"/>
  <c r="P19" s="1"/>
  <c r="L19"/>
  <c r="J19"/>
  <c r="H19"/>
  <c r="G19"/>
  <c r="E19"/>
  <c r="C19"/>
  <c r="A19"/>
  <c r="R18"/>
  <c r="P18" s="1"/>
  <c r="L18"/>
  <c r="J18"/>
  <c r="H18"/>
  <c r="G18"/>
  <c r="E18"/>
  <c r="C18"/>
  <c r="A18"/>
  <c r="R17"/>
  <c r="P17" s="1"/>
  <c r="L17"/>
  <c r="J17"/>
  <c r="H17"/>
  <c r="G17"/>
  <c r="E17"/>
  <c r="C17"/>
  <c r="A17"/>
  <c r="R16"/>
  <c r="P16" s="1"/>
  <c r="L16"/>
  <c r="J16"/>
  <c r="H16"/>
  <c r="G16"/>
  <c r="E16"/>
  <c r="C16"/>
  <c r="A16"/>
  <c r="R15"/>
  <c r="P15" s="1"/>
  <c r="L15"/>
  <c r="J15"/>
  <c r="H15"/>
  <c r="G15"/>
  <c r="E15"/>
  <c r="C15"/>
  <c r="A15"/>
  <c r="R14"/>
  <c r="P14" s="1"/>
  <c r="L14"/>
  <c r="J14"/>
  <c r="H14"/>
  <c r="G14"/>
  <c r="E14"/>
  <c r="C14"/>
  <c r="A14"/>
  <c r="R13"/>
  <c r="P13"/>
  <c r="L13"/>
  <c r="J13"/>
  <c r="H13"/>
  <c r="G13"/>
  <c r="E13"/>
  <c r="C13"/>
  <c r="A13"/>
  <c r="R12"/>
  <c r="P12" s="1"/>
  <c r="L12"/>
  <c r="J12"/>
  <c r="H12"/>
  <c r="G12"/>
  <c r="E12"/>
  <c r="C12"/>
  <c r="A12"/>
  <c r="R11"/>
  <c r="P11" s="1"/>
  <c r="L11"/>
  <c r="J11"/>
  <c r="H11"/>
  <c r="G11"/>
  <c r="E11"/>
  <c r="C11"/>
  <c r="A11"/>
  <c r="R10"/>
  <c r="P10" s="1"/>
  <c r="L10"/>
  <c r="J10"/>
  <c r="H10"/>
  <c r="G10"/>
  <c r="E10"/>
  <c r="C10"/>
  <c r="A10"/>
  <c r="R9"/>
  <c r="P9" s="1"/>
  <c r="L9"/>
  <c r="J9"/>
  <c r="H9"/>
  <c r="G9"/>
  <c r="E9"/>
  <c r="C9"/>
  <c r="A9"/>
  <c r="R8"/>
  <c r="P8" s="1"/>
  <c r="L8"/>
  <c r="J8"/>
  <c r="H8"/>
  <c r="G8"/>
  <c r="E8"/>
  <c r="C8"/>
  <c r="A8"/>
  <c r="A24" i="22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6"/>
  <c r="A7"/>
  <c r="A8"/>
  <c r="A9"/>
  <c r="A10"/>
  <c r="A11"/>
  <c r="A12"/>
  <c r="A13"/>
  <c r="A14"/>
  <c r="A15"/>
  <c r="A16"/>
  <c r="A17"/>
  <c r="A18"/>
  <c r="A19"/>
  <c r="A20"/>
  <c r="A21"/>
  <c r="A22"/>
  <c r="A23"/>
  <c r="A45" i="8"/>
  <c r="A46"/>
  <c r="A47"/>
  <c r="A48"/>
  <c r="A49"/>
  <c r="A50"/>
  <c r="A51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BF29" i="24"/>
  <c r="BD29"/>
  <c r="BB29"/>
  <c r="BF27"/>
  <c r="BD27"/>
  <c r="BB27"/>
  <c r="BF35"/>
  <c r="BD35"/>
  <c r="BB35"/>
  <c r="BF14"/>
  <c r="BD14"/>
  <c r="BB14"/>
  <c r="BF8"/>
  <c r="BD8"/>
  <c r="BB8"/>
  <c r="BF5"/>
  <c r="BD5"/>
  <c r="BB5"/>
  <c r="BF50"/>
  <c r="BD50"/>
  <c r="BB50"/>
  <c r="BF42"/>
  <c r="BD42"/>
  <c r="BB42"/>
  <c r="BF4"/>
  <c r="BD4"/>
  <c r="BB4"/>
  <c r="BF48"/>
  <c r="BD48"/>
  <c r="BB48"/>
  <c r="BF44"/>
  <c r="BD44"/>
  <c r="BB44"/>
  <c r="BF38"/>
  <c r="BD38"/>
  <c r="BB38"/>
  <c r="BF3"/>
  <c r="BD3"/>
  <c r="BB3"/>
  <c r="AU4"/>
  <c r="AU3"/>
  <c r="AP4"/>
  <c r="AP3"/>
  <c r="AO4"/>
  <c r="AO3"/>
  <c r="AM20"/>
  <c r="AM17"/>
  <c r="AM8"/>
  <c r="AM5"/>
  <c r="AM4"/>
  <c r="AM3"/>
  <c r="AD46"/>
  <c r="AD44"/>
  <c r="AD38"/>
  <c r="AC46"/>
  <c r="AC44"/>
  <c r="AC38"/>
  <c r="AB46"/>
  <c r="AB38"/>
  <c r="AB5"/>
  <c r="M44"/>
  <c r="M29"/>
  <c r="M27"/>
  <c r="L46"/>
  <c r="L38"/>
  <c r="L5"/>
  <c r="B4"/>
  <c r="B5"/>
  <c r="B8"/>
  <c r="B11"/>
  <c r="B14"/>
  <c r="B17"/>
  <c r="B20"/>
  <c r="B23"/>
  <c r="B26"/>
  <c r="B27"/>
  <c r="B29"/>
  <c r="B32"/>
  <c r="B35"/>
  <c r="B38"/>
  <c r="B40"/>
  <c r="B42"/>
  <c r="B44"/>
  <c r="B46"/>
  <c r="B48"/>
  <c r="B50"/>
  <c r="B3"/>
  <c r="V4" i="20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48"/>
  <c r="V49"/>
  <c r="V50"/>
  <c r="V51"/>
  <c r="U3"/>
  <c r="U4"/>
  <c r="U6"/>
  <c r="U5"/>
  <c r="U9"/>
  <c r="U8"/>
  <c r="U18"/>
  <c r="U17"/>
  <c r="U20"/>
  <c r="U21"/>
  <c r="U12"/>
  <c r="U11"/>
  <c r="U15"/>
  <c r="U14"/>
  <c r="U23"/>
  <c r="U24"/>
  <c r="U27"/>
  <c r="U28"/>
  <c r="U29"/>
  <c r="U30"/>
  <c r="U32"/>
  <c r="U33"/>
  <c r="U35"/>
  <c r="U36"/>
  <c r="U50"/>
  <c r="U49"/>
  <c r="U48"/>
  <c r="U47"/>
  <c r="U46"/>
  <c r="U45"/>
  <c r="U44"/>
  <c r="U43"/>
  <c r="U42"/>
  <c r="U41"/>
  <c r="U40"/>
  <c r="U39"/>
  <c r="U38"/>
  <c r="U51"/>
  <c r="U37"/>
  <c r="U34"/>
  <c r="U31"/>
  <c r="U25"/>
  <c r="U22"/>
  <c r="U19"/>
  <c r="U16"/>
  <c r="U13"/>
  <c r="U10"/>
  <c r="U7"/>
  <c r="T3"/>
  <c r="T4"/>
  <c r="T6"/>
  <c r="T5"/>
  <c r="T9"/>
  <c r="T8"/>
  <c r="T18"/>
  <c r="T17"/>
  <c r="T20"/>
  <c r="T21"/>
  <c r="T12"/>
  <c r="T11"/>
  <c r="T15"/>
  <c r="T14"/>
  <c r="T23"/>
  <c r="T24"/>
  <c r="T39"/>
  <c r="T40"/>
  <c r="T41"/>
  <c r="T42"/>
  <c r="T43"/>
  <c r="T44"/>
  <c r="T45"/>
  <c r="T46"/>
  <c r="T47"/>
  <c r="T48"/>
  <c r="T49"/>
  <c r="T50"/>
  <c r="T51"/>
  <c r="T38"/>
  <c r="T36"/>
  <c r="T35"/>
  <c r="T33"/>
  <c r="T32"/>
  <c r="T30"/>
  <c r="T29"/>
  <c r="T28"/>
  <c r="T27"/>
  <c r="R21"/>
  <c r="R20"/>
  <c r="R18"/>
  <c r="R17"/>
  <c r="R9"/>
  <c r="R8"/>
  <c r="R6"/>
  <c r="R5"/>
  <c r="R4"/>
  <c r="R3"/>
  <c r="M18"/>
  <c r="M17"/>
  <c r="F5"/>
  <c r="M5"/>
  <c r="M6"/>
  <c r="M8"/>
  <c r="M9"/>
  <c r="M20"/>
  <c r="M21"/>
  <c r="M38"/>
  <c r="M39"/>
  <c r="M40"/>
  <c r="M41"/>
  <c r="M42"/>
  <c r="M43"/>
  <c r="M44"/>
  <c r="M45"/>
  <c r="M46"/>
  <c r="M47"/>
  <c r="M48"/>
  <c r="M49"/>
  <c r="M50"/>
  <c r="M51"/>
  <c r="F21"/>
  <c r="F20"/>
  <c r="F18"/>
  <c r="F17"/>
  <c r="F9"/>
  <c r="F8"/>
  <c r="F51"/>
  <c r="F39"/>
  <c r="F40"/>
  <c r="F41"/>
  <c r="F42"/>
  <c r="F43"/>
  <c r="F44"/>
  <c r="F45"/>
  <c r="F46"/>
  <c r="F47"/>
  <c r="F48"/>
  <c r="F49"/>
  <c r="F50"/>
  <c r="F4"/>
  <c r="F6"/>
  <c r="F7"/>
  <c r="F10"/>
  <c r="F11"/>
  <c r="F12"/>
  <c r="F13"/>
  <c r="F14"/>
  <c r="F15"/>
  <c r="F16"/>
  <c r="F19"/>
  <c r="F22"/>
  <c r="F23"/>
  <c r="F24"/>
  <c r="F25"/>
  <c r="F27"/>
  <c r="F28"/>
  <c r="F29"/>
  <c r="F30"/>
  <c r="F31"/>
  <c r="F32"/>
  <c r="F33"/>
  <c r="F34"/>
  <c r="F35"/>
  <c r="F36"/>
  <c r="F37"/>
  <c r="F38"/>
  <c r="F3"/>
  <c r="B38"/>
  <c r="B4"/>
  <c r="B5"/>
  <c r="B8"/>
  <c r="B11"/>
  <c r="B14"/>
  <c r="B17"/>
  <c r="B20"/>
  <c r="B23"/>
  <c r="B26"/>
  <c r="B27"/>
  <c r="B29"/>
  <c r="B32"/>
  <c r="B35"/>
  <c r="B40"/>
  <c r="B42"/>
  <c r="B44"/>
  <c r="B46"/>
  <c r="B48"/>
  <c r="B50"/>
  <c r="B3"/>
  <c r="B4" i="4"/>
  <c r="B5"/>
  <c r="B8"/>
  <c r="B11"/>
  <c r="B14"/>
  <c r="B17"/>
  <c r="B20"/>
  <c r="B23"/>
  <c r="B26"/>
  <c r="B27"/>
  <c r="B29"/>
  <c r="B32"/>
  <c r="B35"/>
  <c r="B38"/>
  <c r="B40"/>
  <c r="B42"/>
  <c r="B44"/>
  <c r="B46"/>
  <c r="B48"/>
  <c r="B50"/>
  <c r="B3"/>
  <c r="R50" i="16"/>
  <c r="R48"/>
  <c r="R46"/>
  <c r="R44"/>
  <c r="R42"/>
  <c r="R32"/>
  <c r="R35"/>
  <c r="R29"/>
  <c r="R27"/>
  <c r="R23"/>
  <c r="R20"/>
  <c r="R17"/>
  <c r="R14"/>
  <c r="R11"/>
  <c r="R8"/>
  <c r="R5"/>
  <c r="R4"/>
  <c r="R3"/>
  <c r="N302" i="1"/>
  <c r="M302"/>
  <c r="L302"/>
  <c r="J302"/>
  <c r="I302"/>
  <c r="H302"/>
  <c r="H303" s="1"/>
  <c r="AD27" i="5" l="1"/>
  <c r="X27" s="1"/>
  <c r="H28"/>
  <c r="H21"/>
  <c r="AD24"/>
  <c r="X24" s="1"/>
  <c r="H42"/>
  <c r="AD42"/>
  <c r="V42" s="1"/>
  <c r="H37"/>
  <c r="AD13"/>
  <c r="X13" s="1"/>
  <c r="H25"/>
  <c r="AD31"/>
  <c r="X31" s="1"/>
  <c r="AD20"/>
  <c r="AD43"/>
  <c r="X43" s="1"/>
  <c r="AD47"/>
  <c r="X47" s="1"/>
  <c r="H14"/>
  <c r="H18"/>
  <c r="AD18"/>
  <c r="X18" s="1"/>
  <c r="H48"/>
  <c r="H6"/>
  <c r="H32"/>
  <c r="H36"/>
  <c r="H40"/>
  <c r="AD44"/>
  <c r="V44" s="1"/>
  <c r="AD50"/>
  <c r="X50" s="1"/>
  <c r="H17"/>
  <c r="H41"/>
  <c r="AD10"/>
  <c r="V10" s="1"/>
  <c r="AD16"/>
  <c r="X16" s="1"/>
  <c r="AD32"/>
  <c r="AD40"/>
  <c r="X40" s="1"/>
  <c r="H44"/>
  <c r="H50"/>
  <c r="AD9"/>
  <c r="V9" s="1"/>
  <c r="H7"/>
  <c r="AD19"/>
  <c r="X19" s="1"/>
  <c r="AD23"/>
  <c r="X23" s="1"/>
  <c r="H33"/>
  <c r="H45"/>
  <c r="H51"/>
  <c r="H9"/>
  <c r="H10"/>
  <c r="H13"/>
  <c r="AD17"/>
  <c r="AD21"/>
  <c r="X21" s="1"/>
  <c r="H29"/>
  <c r="AD29"/>
  <c r="X29" s="1"/>
  <c r="AD35"/>
  <c r="X35" s="1"/>
  <c r="AD36"/>
  <c r="X36" s="1"/>
  <c r="H39"/>
  <c r="AD39"/>
  <c r="X39" s="1"/>
  <c r="H47"/>
  <c r="H49"/>
  <c r="AD7"/>
  <c r="X7" s="1"/>
  <c r="H23"/>
  <c r="H31"/>
  <c r="AD37"/>
  <c r="X37" s="1"/>
  <c r="AD45"/>
  <c r="V45" s="1"/>
  <c r="AD51"/>
  <c r="X51" s="1"/>
  <c r="AD8"/>
  <c r="X8" s="1"/>
  <c r="H12"/>
  <c r="AD12"/>
  <c r="X12" s="1"/>
  <c r="H20"/>
  <c r="H24"/>
  <c r="AD28"/>
  <c r="V28" s="1"/>
  <c r="H34"/>
  <c r="AD34"/>
  <c r="V34" s="1"/>
  <c r="AD48"/>
  <c r="X48" s="1"/>
  <c r="V36"/>
  <c r="X32"/>
  <c r="X20"/>
  <c r="H15"/>
  <c r="AD15"/>
  <c r="X15" s="1"/>
  <c r="H26"/>
  <c r="AD26"/>
  <c r="X26" s="1"/>
  <c r="AD6"/>
  <c r="V6" s="1"/>
  <c r="H11"/>
  <c r="AD11"/>
  <c r="V13"/>
  <c r="H16"/>
  <c r="H22"/>
  <c r="AD22"/>
  <c r="V24"/>
  <c r="H27"/>
  <c r="AD33"/>
  <c r="V33" s="1"/>
  <c r="H38"/>
  <c r="AD38"/>
  <c r="V38" s="1"/>
  <c r="H43"/>
  <c r="AD49"/>
  <c r="X49" s="1"/>
  <c r="H8"/>
  <c r="AD14"/>
  <c r="H19"/>
  <c r="AD25"/>
  <c r="V25" s="1"/>
  <c r="H30"/>
  <c r="AD30"/>
  <c r="X30" s="1"/>
  <c r="H35"/>
  <c r="AD41"/>
  <c r="X41" s="1"/>
  <c r="H46"/>
  <c r="AD46"/>
  <c r="X46" s="1"/>
  <c r="X11"/>
  <c r="V41"/>
  <c r="X22"/>
  <c r="V22"/>
  <c r="V49"/>
  <c r="V50"/>
  <c r="V27"/>
  <c r="V47"/>
  <c r="V18"/>
  <c r="O302" i="1"/>
  <c r="N290"/>
  <c r="M290"/>
  <c r="L290"/>
  <c r="J290"/>
  <c r="I290"/>
  <c r="H290"/>
  <c r="H291" s="1"/>
  <c r="V7" i="5" l="1"/>
  <c r="X45"/>
  <c r="V37"/>
  <c r="X42"/>
  <c r="X44"/>
  <c r="X25"/>
  <c r="X10"/>
  <c r="V48"/>
  <c r="V31"/>
  <c r="V15"/>
  <c r="V21"/>
  <c r="X9"/>
  <c r="V43"/>
  <c r="V30"/>
  <c r="V51"/>
  <c r="X34"/>
  <c r="V40"/>
  <c r="V39"/>
  <c r="V26"/>
  <c r="V16"/>
  <c r="V46"/>
  <c r="X28"/>
  <c r="V19"/>
  <c r="X38"/>
  <c r="X17"/>
  <c r="V12"/>
  <c r="X33"/>
  <c r="X6"/>
  <c r="X14"/>
  <c r="O290" i="1"/>
  <c r="N278"/>
  <c r="M278"/>
  <c r="L278"/>
  <c r="J278"/>
  <c r="I278"/>
  <c r="H278"/>
  <c r="H279" s="1"/>
  <c r="O278" l="1"/>
  <c r="N266"/>
  <c r="M266"/>
  <c r="L266"/>
  <c r="J266"/>
  <c r="I266"/>
  <c r="H266"/>
  <c r="H267" s="1"/>
  <c r="N254"/>
  <c r="M254"/>
  <c r="L254"/>
  <c r="J254"/>
  <c r="I254"/>
  <c r="H254"/>
  <c r="H255" s="1"/>
  <c r="O266" l="1"/>
  <c r="O254"/>
  <c r="N242"/>
  <c r="M242"/>
  <c r="L242"/>
  <c r="J242"/>
  <c r="I242"/>
  <c r="H242"/>
  <c r="H243" s="1"/>
  <c r="A41" i="12"/>
  <c r="A42"/>
  <c r="A43"/>
  <c r="A44"/>
  <c r="A45"/>
  <c r="A46"/>
  <c r="A47"/>
  <c r="A48"/>
  <c r="A49"/>
  <c r="A50"/>
  <c r="A51"/>
  <c r="N230" i="1"/>
  <c r="M230"/>
  <c r="L230"/>
  <c r="J230"/>
  <c r="I230"/>
  <c r="H230"/>
  <c r="H231" s="1"/>
  <c r="N217"/>
  <c r="M217"/>
  <c r="L217"/>
  <c r="J217"/>
  <c r="I217"/>
  <c r="H217"/>
  <c r="H218" s="1"/>
  <c r="N205"/>
  <c r="M205"/>
  <c r="L205"/>
  <c r="J205"/>
  <c r="I205"/>
  <c r="H205"/>
  <c r="H206" s="1"/>
  <c r="N193"/>
  <c r="M193"/>
  <c r="L193"/>
  <c r="J193"/>
  <c r="I193"/>
  <c r="H193"/>
  <c r="H194" s="1"/>
  <c r="N181"/>
  <c r="M181"/>
  <c r="L181"/>
  <c r="J181"/>
  <c r="I181"/>
  <c r="H181"/>
  <c r="H182" s="1"/>
  <c r="O67"/>
  <c r="K24"/>
  <c r="K25"/>
  <c r="K21"/>
  <c r="K22"/>
  <c r="K18"/>
  <c r="K19"/>
  <c r="K26"/>
  <c r="O242" l="1"/>
  <c r="O230"/>
  <c r="O217"/>
  <c r="O205"/>
  <c r="O193"/>
  <c r="O181"/>
  <c r="N167"/>
  <c r="M167"/>
  <c r="L167"/>
  <c r="J167"/>
  <c r="I167"/>
  <c r="H167"/>
  <c r="H168" s="1"/>
  <c r="N155"/>
  <c r="M155"/>
  <c r="L155"/>
  <c r="J155"/>
  <c r="I155"/>
  <c r="H155"/>
  <c r="H156" s="1"/>
  <c r="K16"/>
  <c r="K15"/>
  <c r="K13"/>
  <c r="K12"/>
  <c r="K10"/>
  <c r="K9"/>
  <c r="K7"/>
  <c r="K6"/>
  <c r="H143"/>
  <c r="H144" s="1"/>
  <c r="I143"/>
  <c r="J143"/>
  <c r="L143"/>
  <c r="M143"/>
  <c r="N143"/>
  <c r="K14"/>
  <c r="N131"/>
  <c r="M131"/>
  <c r="L131"/>
  <c r="J131"/>
  <c r="I131"/>
  <c r="H131"/>
  <c r="H132" s="1"/>
  <c r="N119"/>
  <c r="M119"/>
  <c r="L119"/>
  <c r="J119"/>
  <c r="I119"/>
  <c r="H119"/>
  <c r="H120" s="1"/>
  <c r="B9" i="14"/>
  <c r="B10"/>
  <c r="B11"/>
  <c r="B12"/>
  <c r="B13"/>
  <c r="B14"/>
  <c r="B15"/>
  <c r="N94" i="1"/>
  <c r="M94"/>
  <c r="L94"/>
  <c r="J94"/>
  <c r="I94"/>
  <c r="H94"/>
  <c r="L106"/>
  <c r="N106"/>
  <c r="M106"/>
  <c r="B4" i="9"/>
  <c r="B5"/>
  <c r="O167" i="1" l="1"/>
  <c r="O155"/>
  <c r="O143"/>
  <c r="O131"/>
  <c r="O119"/>
  <c r="O94"/>
  <c r="O106"/>
  <c r="H106" l="1"/>
  <c r="H107" s="1"/>
  <c r="I106"/>
  <c r="J106"/>
  <c r="H95"/>
  <c r="K5"/>
  <c r="K4"/>
  <c r="K3"/>
  <c r="H82" l="1"/>
  <c r="I82"/>
  <c r="J82"/>
  <c r="L82"/>
  <c r="H83"/>
  <c r="G4" i="12" l="1"/>
  <c r="G5"/>
  <c r="G8"/>
  <c r="P44" i="1" l="1"/>
  <c r="P45"/>
  <c r="K45" i="9" s="1"/>
  <c r="P46" i="1"/>
  <c r="N46" s="1"/>
  <c r="P47"/>
  <c r="P48"/>
  <c r="N48" s="1"/>
  <c r="P49"/>
  <c r="P50"/>
  <c r="N50" s="1"/>
  <c r="P51"/>
  <c r="P4"/>
  <c r="N4" s="1"/>
  <c r="P5"/>
  <c r="N5" s="1"/>
  <c r="P6"/>
  <c r="P7"/>
  <c r="P8"/>
  <c r="N8" s="1"/>
  <c r="P9"/>
  <c r="P10"/>
  <c r="P11"/>
  <c r="N11" s="1"/>
  <c r="P12"/>
  <c r="P13"/>
  <c r="P14"/>
  <c r="N14" s="1"/>
  <c r="P15"/>
  <c r="P16"/>
  <c r="P17"/>
  <c r="N17" s="1"/>
  <c r="P18"/>
  <c r="P19"/>
  <c r="P20"/>
  <c r="N20" s="1"/>
  <c r="P21"/>
  <c r="P22"/>
  <c r="P23"/>
  <c r="N23" s="1"/>
  <c r="P24"/>
  <c r="P25"/>
  <c r="P26"/>
  <c r="N26" s="1"/>
  <c r="P27"/>
  <c r="N27" s="1"/>
  <c r="P28"/>
  <c r="P29"/>
  <c r="N29" s="1"/>
  <c r="P30"/>
  <c r="P31"/>
  <c r="P32"/>
  <c r="N32" s="1"/>
  <c r="P33"/>
  <c r="P34"/>
  <c r="P35"/>
  <c r="N35" s="1"/>
  <c r="P36"/>
  <c r="P37"/>
  <c r="P38"/>
  <c r="N38" s="1"/>
  <c r="P39"/>
  <c r="P40"/>
  <c r="N40" s="1"/>
  <c r="P41"/>
  <c r="K41" i="9" s="1"/>
  <c r="P42" i="1"/>
  <c r="P43"/>
  <c r="K43" i="9" s="1"/>
  <c r="P3" i="1"/>
  <c r="N3" s="1"/>
  <c r="J40"/>
  <c r="J41"/>
  <c r="J42"/>
  <c r="J43"/>
  <c r="J44"/>
  <c r="J45"/>
  <c r="J46"/>
  <c r="J47"/>
  <c r="J48"/>
  <c r="J49"/>
  <c r="J50"/>
  <c r="J51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D51" i="9"/>
  <c r="C51"/>
  <c r="B51"/>
  <c r="A51"/>
  <c r="D50"/>
  <c r="C50"/>
  <c r="B50"/>
  <c r="A50"/>
  <c r="D49"/>
  <c r="C49"/>
  <c r="B49"/>
  <c r="A49"/>
  <c r="D48"/>
  <c r="C48"/>
  <c r="B48"/>
  <c r="A48"/>
  <c r="D47"/>
  <c r="C47"/>
  <c r="B47"/>
  <c r="A47"/>
  <c r="D46"/>
  <c r="C46"/>
  <c r="B46"/>
  <c r="A46"/>
  <c r="D45"/>
  <c r="C45"/>
  <c r="B45"/>
  <c r="A45"/>
  <c r="D44"/>
  <c r="C44"/>
  <c r="B44"/>
  <c r="A44"/>
  <c r="D43"/>
  <c r="C43"/>
  <c r="B43"/>
  <c r="A43"/>
  <c r="D42"/>
  <c r="C42"/>
  <c r="B42"/>
  <c r="A42"/>
  <c r="D41"/>
  <c r="C41"/>
  <c r="B41"/>
  <c r="A41"/>
  <c r="D40"/>
  <c r="C40"/>
  <c r="B40"/>
  <c r="A40"/>
  <c r="D39"/>
  <c r="C39"/>
  <c r="B39"/>
  <c r="A39"/>
  <c r="D38"/>
  <c r="C38"/>
  <c r="B38"/>
  <c r="A38"/>
  <c r="D37"/>
  <c r="C37"/>
  <c r="A37"/>
  <c r="D36"/>
  <c r="C36"/>
  <c r="A36"/>
  <c r="D35"/>
  <c r="C35"/>
  <c r="B35"/>
  <c r="A35"/>
  <c r="D34"/>
  <c r="C34"/>
  <c r="A34"/>
  <c r="D33"/>
  <c r="C33"/>
  <c r="A33"/>
  <c r="D32"/>
  <c r="C32"/>
  <c r="B32"/>
  <c r="A32"/>
  <c r="D31"/>
  <c r="C31"/>
  <c r="A31"/>
  <c r="D30"/>
  <c r="C30"/>
  <c r="A30"/>
  <c r="D29"/>
  <c r="C29"/>
  <c r="B29"/>
  <c r="A29"/>
  <c r="D28"/>
  <c r="C28"/>
  <c r="A28"/>
  <c r="D27"/>
  <c r="C27"/>
  <c r="B27"/>
  <c r="A27"/>
  <c r="D26"/>
  <c r="C26"/>
  <c r="B26"/>
  <c r="A26"/>
  <c r="D25"/>
  <c r="C25"/>
  <c r="A25"/>
  <c r="D24"/>
  <c r="C24"/>
  <c r="A24"/>
  <c r="D23"/>
  <c r="C23"/>
  <c r="B23"/>
  <c r="A23"/>
  <c r="D22"/>
  <c r="C22"/>
  <c r="A22"/>
  <c r="D21"/>
  <c r="C21"/>
  <c r="A21"/>
  <c r="D20"/>
  <c r="C20"/>
  <c r="B20"/>
  <c r="A20"/>
  <c r="D19"/>
  <c r="C19"/>
  <c r="A19"/>
  <c r="D18"/>
  <c r="C18"/>
  <c r="A18"/>
  <c r="D17"/>
  <c r="C17"/>
  <c r="B17"/>
  <c r="A17"/>
  <c r="D16"/>
  <c r="C16"/>
  <c r="A16"/>
  <c r="D15"/>
  <c r="C15"/>
  <c r="A15"/>
  <c r="D14"/>
  <c r="C14"/>
  <c r="B14"/>
  <c r="A14"/>
  <c r="D13"/>
  <c r="C13"/>
  <c r="A13"/>
  <c r="D12"/>
  <c r="C12"/>
  <c r="A12"/>
  <c r="D11"/>
  <c r="C11"/>
  <c r="B11"/>
  <c r="A11"/>
  <c r="D10"/>
  <c r="C10"/>
  <c r="A10"/>
  <c r="BW51" i="24"/>
  <c r="BK51"/>
  <c r="AK51"/>
  <c r="J51"/>
  <c r="H51"/>
  <c r="G51"/>
  <c r="C51"/>
  <c r="A51"/>
  <c r="BW50"/>
  <c r="BK50"/>
  <c r="BG50"/>
  <c r="AK50"/>
  <c r="J50"/>
  <c r="H50"/>
  <c r="G50"/>
  <c r="C50"/>
  <c r="A50"/>
  <c r="BW49"/>
  <c r="BK49"/>
  <c r="AK49"/>
  <c r="J49"/>
  <c r="H49"/>
  <c r="G49"/>
  <c r="C49"/>
  <c r="A49"/>
  <c r="BW48"/>
  <c r="BK48"/>
  <c r="BG48"/>
  <c r="AK48"/>
  <c r="J48"/>
  <c r="H48"/>
  <c r="G48"/>
  <c r="C48"/>
  <c r="A48"/>
  <c r="BW47"/>
  <c r="BK47"/>
  <c r="AK47"/>
  <c r="J47"/>
  <c r="H47"/>
  <c r="G47"/>
  <c r="C47"/>
  <c r="A47"/>
  <c r="BW46"/>
  <c r="BK46"/>
  <c r="BG46"/>
  <c r="AK46"/>
  <c r="J46"/>
  <c r="H46"/>
  <c r="G46"/>
  <c r="C46"/>
  <c r="A46"/>
  <c r="BW45"/>
  <c r="BK45"/>
  <c r="AK45"/>
  <c r="J45"/>
  <c r="H45"/>
  <c r="G45"/>
  <c r="C45"/>
  <c r="A45"/>
  <c r="BW44"/>
  <c r="BK44"/>
  <c r="BG44"/>
  <c r="AK44"/>
  <c r="J44"/>
  <c r="H44"/>
  <c r="G44"/>
  <c r="C44"/>
  <c r="A44"/>
  <c r="BW43"/>
  <c r="BK43"/>
  <c r="AK43"/>
  <c r="J43"/>
  <c r="H43"/>
  <c r="G43"/>
  <c r="C43"/>
  <c r="A43"/>
  <c r="BW42"/>
  <c r="BK42"/>
  <c r="BG42"/>
  <c r="AK42"/>
  <c r="J42"/>
  <c r="H42"/>
  <c r="G42"/>
  <c r="C42"/>
  <c r="A42"/>
  <c r="BW41"/>
  <c r="BK41"/>
  <c r="BA41"/>
  <c r="AK41"/>
  <c r="J41"/>
  <c r="H41"/>
  <c r="G41"/>
  <c r="C41"/>
  <c r="A41"/>
  <c r="BW40"/>
  <c r="BK40"/>
  <c r="BG40"/>
  <c r="AK40"/>
  <c r="J40"/>
  <c r="H40"/>
  <c r="G40"/>
  <c r="C40"/>
  <c r="A40"/>
  <c r="BW39"/>
  <c r="BK39"/>
  <c r="BA39"/>
  <c r="AK39"/>
  <c r="J39"/>
  <c r="H39"/>
  <c r="G39"/>
  <c r="C39"/>
  <c r="A39"/>
  <c r="BW38"/>
  <c r="BK38"/>
  <c r="BG38"/>
  <c r="AK38"/>
  <c r="J38"/>
  <c r="H38"/>
  <c r="G38"/>
  <c r="C38"/>
  <c r="A38"/>
  <c r="BW37"/>
  <c r="BK37"/>
  <c r="BA37"/>
  <c r="AK37"/>
  <c r="J37"/>
  <c r="H37"/>
  <c r="G37"/>
  <c r="C37"/>
  <c r="A37"/>
  <c r="BW36"/>
  <c r="BK36"/>
  <c r="BG36"/>
  <c r="AK36"/>
  <c r="J36"/>
  <c r="H36"/>
  <c r="G36"/>
  <c r="C36"/>
  <c r="A36"/>
  <c r="BW35"/>
  <c r="BK35"/>
  <c r="BA35"/>
  <c r="AK35"/>
  <c r="J35"/>
  <c r="H35"/>
  <c r="G35"/>
  <c r="C35"/>
  <c r="A35"/>
  <c r="BW34"/>
  <c r="BK34"/>
  <c r="BG34"/>
  <c r="AK34"/>
  <c r="J34"/>
  <c r="H34"/>
  <c r="G34"/>
  <c r="C34"/>
  <c r="A34"/>
  <c r="BW33"/>
  <c r="BK33"/>
  <c r="BA33"/>
  <c r="AK33"/>
  <c r="J33"/>
  <c r="H33"/>
  <c r="G33"/>
  <c r="C33"/>
  <c r="A33"/>
  <c r="BW32"/>
  <c r="BK32"/>
  <c r="BG32"/>
  <c r="AK32"/>
  <c r="J32"/>
  <c r="H32"/>
  <c r="G32"/>
  <c r="C32"/>
  <c r="A32"/>
  <c r="BW31"/>
  <c r="BK31"/>
  <c r="BA31"/>
  <c r="AK31"/>
  <c r="J31"/>
  <c r="H31"/>
  <c r="G31"/>
  <c r="C31"/>
  <c r="A31"/>
  <c r="BW30"/>
  <c r="BK30"/>
  <c r="BG30"/>
  <c r="AK30"/>
  <c r="J30"/>
  <c r="H30"/>
  <c r="G30"/>
  <c r="C30"/>
  <c r="A30"/>
  <c r="BW29"/>
  <c r="BK29"/>
  <c r="BA29"/>
  <c r="AK29"/>
  <c r="J29"/>
  <c r="H29"/>
  <c r="G29"/>
  <c r="C29"/>
  <c r="A29"/>
  <c r="BW28"/>
  <c r="BK28"/>
  <c r="BG28"/>
  <c r="AK28"/>
  <c r="J28"/>
  <c r="H28"/>
  <c r="G28"/>
  <c r="C28"/>
  <c r="A28"/>
  <c r="BW27"/>
  <c r="BK27"/>
  <c r="BA27"/>
  <c r="AK27"/>
  <c r="J27"/>
  <c r="H27"/>
  <c r="G27"/>
  <c r="C27"/>
  <c r="A27"/>
  <c r="BW26"/>
  <c r="BK26"/>
  <c r="BG26"/>
  <c r="AK26"/>
  <c r="J26"/>
  <c r="H26"/>
  <c r="G26"/>
  <c r="C26"/>
  <c r="A26"/>
  <c r="BW25"/>
  <c r="BK25"/>
  <c r="BA25"/>
  <c r="AK25"/>
  <c r="J25"/>
  <c r="H25"/>
  <c r="G25"/>
  <c r="C25"/>
  <c r="A25"/>
  <c r="BW24"/>
  <c r="BK24"/>
  <c r="BG24"/>
  <c r="AK24"/>
  <c r="J24"/>
  <c r="H24"/>
  <c r="G24"/>
  <c r="C24"/>
  <c r="A24"/>
  <c r="BW23"/>
  <c r="BK23"/>
  <c r="BA23"/>
  <c r="AK23"/>
  <c r="J23"/>
  <c r="H23"/>
  <c r="G23"/>
  <c r="C23"/>
  <c r="A23"/>
  <c r="BW22"/>
  <c r="BK22"/>
  <c r="BG22"/>
  <c r="AK22"/>
  <c r="J22"/>
  <c r="H22"/>
  <c r="G22"/>
  <c r="E22"/>
  <c r="C22"/>
  <c r="A22"/>
  <c r="BW21"/>
  <c r="BK21"/>
  <c r="BG21"/>
  <c r="AK21"/>
  <c r="J21"/>
  <c r="H21"/>
  <c r="G21"/>
  <c r="C21"/>
  <c r="A21"/>
  <c r="BW20"/>
  <c r="BK20"/>
  <c r="BA20"/>
  <c r="AK20"/>
  <c r="J20"/>
  <c r="H20"/>
  <c r="G20"/>
  <c r="E20"/>
  <c r="C20"/>
  <c r="A20"/>
  <c r="BW19"/>
  <c r="BK19"/>
  <c r="BA19"/>
  <c r="AK19"/>
  <c r="J19"/>
  <c r="H19"/>
  <c r="G19"/>
  <c r="C19"/>
  <c r="A19"/>
  <c r="BW18"/>
  <c r="BK18"/>
  <c r="AK18"/>
  <c r="J18"/>
  <c r="H18"/>
  <c r="G18"/>
  <c r="C18"/>
  <c r="A18"/>
  <c r="BW17"/>
  <c r="BK17"/>
  <c r="BA17"/>
  <c r="AK17"/>
  <c r="J17"/>
  <c r="H17"/>
  <c r="G17"/>
  <c r="C17"/>
  <c r="A17"/>
  <c r="BW16"/>
  <c r="BK16"/>
  <c r="AK16"/>
  <c r="J16"/>
  <c r="H16"/>
  <c r="G16"/>
  <c r="C16"/>
  <c r="A16"/>
  <c r="BW15"/>
  <c r="BK15"/>
  <c r="BA15"/>
  <c r="AK15"/>
  <c r="J15"/>
  <c r="H15"/>
  <c r="G15"/>
  <c r="C15"/>
  <c r="A15"/>
  <c r="BW14"/>
  <c r="BK14"/>
  <c r="AK14"/>
  <c r="J14"/>
  <c r="H14"/>
  <c r="G14"/>
  <c r="C14"/>
  <c r="A14"/>
  <c r="BW13"/>
  <c r="BK13"/>
  <c r="BA13"/>
  <c r="AK13"/>
  <c r="J13"/>
  <c r="H13"/>
  <c r="G13"/>
  <c r="C13"/>
  <c r="A13"/>
  <c r="BW12"/>
  <c r="BK12"/>
  <c r="AK12"/>
  <c r="J12"/>
  <c r="H12"/>
  <c r="G12"/>
  <c r="C12"/>
  <c r="A12"/>
  <c r="BW11"/>
  <c r="BK11"/>
  <c r="BA11"/>
  <c r="AK11"/>
  <c r="J11"/>
  <c r="H11"/>
  <c r="G11"/>
  <c r="C11"/>
  <c r="A11"/>
  <c r="BW10"/>
  <c r="BK10"/>
  <c r="AK10"/>
  <c r="J10"/>
  <c r="H10"/>
  <c r="G10"/>
  <c r="C10"/>
  <c r="A10"/>
  <c r="BW9"/>
  <c r="BK9"/>
  <c r="BA9"/>
  <c r="AK9"/>
  <c r="J9"/>
  <c r="H9"/>
  <c r="G9"/>
  <c r="C9"/>
  <c r="A9"/>
  <c r="BW8"/>
  <c r="BK8"/>
  <c r="AK8"/>
  <c r="J8"/>
  <c r="H8"/>
  <c r="G8"/>
  <c r="C8"/>
  <c r="A8"/>
  <c r="BW7"/>
  <c r="BK7"/>
  <c r="BA7"/>
  <c r="AK7"/>
  <c r="J7"/>
  <c r="H7"/>
  <c r="G7"/>
  <c r="C7"/>
  <c r="A7"/>
  <c r="BW6"/>
  <c r="BK6"/>
  <c r="AK6"/>
  <c r="J6"/>
  <c r="H6"/>
  <c r="G6"/>
  <c r="C6"/>
  <c r="A6"/>
  <c r="BW5"/>
  <c r="BK5"/>
  <c r="BA5"/>
  <c r="AK5"/>
  <c r="J5"/>
  <c r="H5"/>
  <c r="G5"/>
  <c r="C5"/>
  <c r="A5"/>
  <c r="BW4"/>
  <c r="BK4"/>
  <c r="AK4"/>
  <c r="J4"/>
  <c r="H4"/>
  <c r="G4"/>
  <c r="C4"/>
  <c r="A4"/>
  <c r="B51" i="23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3"/>
  <c r="A3"/>
  <c r="C51" i="15"/>
  <c r="B51"/>
  <c r="A51"/>
  <c r="C50"/>
  <c r="B50"/>
  <c r="A50"/>
  <c r="C49"/>
  <c r="B49"/>
  <c r="A49"/>
  <c r="C48"/>
  <c r="B48"/>
  <c r="A48"/>
  <c r="C47"/>
  <c r="B47"/>
  <c r="A47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51" i="27"/>
  <c r="B51"/>
  <c r="A51"/>
  <c r="C50"/>
  <c r="B50"/>
  <c r="A50"/>
  <c r="H49"/>
  <c r="C49"/>
  <c r="B49"/>
  <c r="A49"/>
  <c r="C48"/>
  <c r="B48"/>
  <c r="A48"/>
  <c r="H47"/>
  <c r="C47"/>
  <c r="B47"/>
  <c r="A47"/>
  <c r="C46"/>
  <c r="B46"/>
  <c r="A46"/>
  <c r="C45"/>
  <c r="B45"/>
  <c r="A45"/>
  <c r="C44"/>
  <c r="B44"/>
  <c r="A44"/>
  <c r="C43"/>
  <c r="B43"/>
  <c r="A43"/>
  <c r="C42"/>
  <c r="B42"/>
  <c r="A42"/>
  <c r="H41"/>
  <c r="C41"/>
  <c r="B41"/>
  <c r="A41"/>
  <c r="C40"/>
  <c r="B40"/>
  <c r="A40"/>
  <c r="H39"/>
  <c r="C39"/>
  <c r="B39"/>
  <c r="A39"/>
  <c r="C38"/>
  <c r="B38"/>
  <c r="A38"/>
  <c r="C37"/>
  <c r="B37"/>
  <c r="A37"/>
  <c r="C36"/>
  <c r="B36"/>
  <c r="A36"/>
  <c r="C35"/>
  <c r="B35"/>
  <c r="A35"/>
  <c r="H34"/>
  <c r="C34"/>
  <c r="B34"/>
  <c r="A34"/>
  <c r="C33"/>
  <c r="B33"/>
  <c r="A33"/>
  <c r="C32"/>
  <c r="B32"/>
  <c r="A32"/>
  <c r="C31"/>
  <c r="B31"/>
  <c r="A31"/>
  <c r="H30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51" i="26"/>
  <c r="M51" s="1"/>
  <c r="E51" i="27" s="1"/>
  <c r="B51" i="26"/>
  <c r="C50"/>
  <c r="M50" s="1"/>
  <c r="E50" i="27" s="1"/>
  <c r="B50" i="26"/>
  <c r="A50"/>
  <c r="C49"/>
  <c r="M49" s="1"/>
  <c r="E49" i="27" s="1"/>
  <c r="B49" i="26"/>
  <c r="C48"/>
  <c r="M48" s="1"/>
  <c r="E48" i="27" s="1"/>
  <c r="B48" i="26"/>
  <c r="A48"/>
  <c r="C47"/>
  <c r="M47" s="1"/>
  <c r="E47" i="27" s="1"/>
  <c r="B47" i="26"/>
  <c r="C46"/>
  <c r="M46" s="1"/>
  <c r="E46" i="27" s="1"/>
  <c r="B46" i="26"/>
  <c r="A46"/>
  <c r="C45"/>
  <c r="M45" s="1"/>
  <c r="E45" i="27" s="1"/>
  <c r="B45" i="26"/>
  <c r="C44"/>
  <c r="M44" s="1"/>
  <c r="E44" i="27" s="1"/>
  <c r="B44" i="26"/>
  <c r="A44"/>
  <c r="C43"/>
  <c r="B43"/>
  <c r="C42"/>
  <c r="E42" i="27" s="1"/>
  <c r="B42" i="26"/>
  <c r="A42"/>
  <c r="C41"/>
  <c r="B41"/>
  <c r="C40"/>
  <c r="E40" i="27" s="1"/>
  <c r="B40" i="26"/>
  <c r="A40"/>
  <c r="C39"/>
  <c r="B39"/>
  <c r="C38"/>
  <c r="M38" s="1"/>
  <c r="E38" i="27" s="1"/>
  <c r="B38" i="26"/>
  <c r="A38"/>
  <c r="C37"/>
  <c r="E37" i="27" s="1"/>
  <c r="B37" i="26"/>
  <c r="C36"/>
  <c r="E36" i="27" s="1"/>
  <c r="B36" i="26"/>
  <c r="C35"/>
  <c r="M35" s="1"/>
  <c r="E35" i="27" s="1"/>
  <c r="B35" i="26"/>
  <c r="A35"/>
  <c r="C34"/>
  <c r="E34" i="27" s="1"/>
  <c r="B34" i="26"/>
  <c r="C33"/>
  <c r="E33" i="27" s="1"/>
  <c r="B33" i="26"/>
  <c r="C32"/>
  <c r="M32" s="1"/>
  <c r="E32" i="27" s="1"/>
  <c r="B32" i="26"/>
  <c r="A32"/>
  <c r="C31"/>
  <c r="E31" i="27" s="1"/>
  <c r="B31" i="26"/>
  <c r="C30"/>
  <c r="E30" i="27" s="1"/>
  <c r="B30" i="26"/>
  <c r="C29"/>
  <c r="M29" s="1"/>
  <c r="E29" i="27" s="1"/>
  <c r="B29" i="26"/>
  <c r="A29"/>
  <c r="C28"/>
  <c r="M28" s="1"/>
  <c r="E28" i="27" s="1"/>
  <c r="B28" i="26"/>
  <c r="C27"/>
  <c r="M27" s="1"/>
  <c r="E27" i="27" s="1"/>
  <c r="B27" i="26"/>
  <c r="A27"/>
  <c r="C26"/>
  <c r="M26" s="1"/>
  <c r="E26" i="27" s="1"/>
  <c r="B26" i="26"/>
  <c r="A26"/>
  <c r="C25"/>
  <c r="E25" i="27" s="1"/>
  <c r="B25" i="26"/>
  <c r="C24"/>
  <c r="E24" i="27" s="1"/>
  <c r="B24" i="26"/>
  <c r="C23"/>
  <c r="M23" s="1"/>
  <c r="E23" i="27" s="1"/>
  <c r="B23" i="26"/>
  <c r="A23"/>
  <c r="C22"/>
  <c r="E22" i="27" s="1"/>
  <c r="B22" i="26"/>
  <c r="C21"/>
  <c r="E21" i="27" s="1"/>
  <c r="B21" i="26"/>
  <c r="C20"/>
  <c r="M20" s="1"/>
  <c r="E20" i="27" s="1"/>
  <c r="B20" i="26"/>
  <c r="A20"/>
  <c r="C19"/>
  <c r="E19" i="27" s="1"/>
  <c r="B19" i="26"/>
  <c r="C18"/>
  <c r="E18" i="27" s="1"/>
  <c r="B18" i="26"/>
  <c r="C17"/>
  <c r="M17" s="1"/>
  <c r="E17" i="27" s="1"/>
  <c r="B17" i="26"/>
  <c r="A17"/>
  <c r="C16"/>
  <c r="E16" i="27" s="1"/>
  <c r="B16" i="26"/>
  <c r="C15"/>
  <c r="E15" i="27" s="1"/>
  <c r="B15" i="26"/>
  <c r="C14"/>
  <c r="M14" s="1"/>
  <c r="E14" i="27" s="1"/>
  <c r="B14" i="26"/>
  <c r="A14"/>
  <c r="C13"/>
  <c r="E13" i="27" s="1"/>
  <c r="B13" i="26"/>
  <c r="C12"/>
  <c r="E12" i="27" s="1"/>
  <c r="B12" i="26"/>
  <c r="C11"/>
  <c r="M11" s="1"/>
  <c r="E11" i="27" s="1"/>
  <c r="B11" i="26"/>
  <c r="A11"/>
  <c r="C10"/>
  <c r="B10"/>
  <c r="C9"/>
  <c r="E9" i="27" s="1"/>
  <c r="B9" i="26"/>
  <c r="C8"/>
  <c r="M8" s="1"/>
  <c r="E8" i="27" s="1"/>
  <c r="B8" i="26"/>
  <c r="A8"/>
  <c r="C7"/>
  <c r="D7" s="1"/>
  <c r="B7"/>
  <c r="C6"/>
  <c r="B6"/>
  <c r="C5"/>
  <c r="M5" s="1"/>
  <c r="B5"/>
  <c r="A5"/>
  <c r="C4"/>
  <c r="M4" s="1"/>
  <c r="B4"/>
  <c r="A4"/>
  <c r="I51" i="24"/>
  <c r="E51" i="20"/>
  <c r="D51"/>
  <c r="C51"/>
  <c r="A51"/>
  <c r="I50" i="24"/>
  <c r="E50" i="20"/>
  <c r="D50"/>
  <c r="C50"/>
  <c r="A50"/>
  <c r="I49" i="24"/>
  <c r="E49" i="20"/>
  <c r="D49"/>
  <c r="C49"/>
  <c r="A49"/>
  <c r="I48" i="24"/>
  <c r="E48" i="20"/>
  <c r="D48"/>
  <c r="C48"/>
  <c r="A48"/>
  <c r="I47" i="24"/>
  <c r="E47" i="20"/>
  <c r="D47"/>
  <c r="C47"/>
  <c r="A47"/>
  <c r="I46" i="24"/>
  <c r="E46" i="20"/>
  <c r="D46"/>
  <c r="C46"/>
  <c r="A46"/>
  <c r="I45" i="24"/>
  <c r="E45" i="20"/>
  <c r="D45"/>
  <c r="C45"/>
  <c r="A45"/>
  <c r="I44" i="24"/>
  <c r="E44" i="20"/>
  <c r="D44"/>
  <c r="C44"/>
  <c r="A44"/>
  <c r="E43"/>
  <c r="D43"/>
  <c r="C43"/>
  <c r="A43"/>
  <c r="E42"/>
  <c r="D42"/>
  <c r="C42"/>
  <c r="A42"/>
  <c r="E41"/>
  <c r="D41"/>
  <c r="C41"/>
  <c r="A41"/>
  <c r="E40"/>
  <c r="D40"/>
  <c r="C40"/>
  <c r="A40"/>
  <c r="E39"/>
  <c r="D39"/>
  <c r="C39"/>
  <c r="A39"/>
  <c r="E38"/>
  <c r="D38"/>
  <c r="C38"/>
  <c r="A38"/>
  <c r="E37"/>
  <c r="D37"/>
  <c r="C37"/>
  <c r="A37"/>
  <c r="E36"/>
  <c r="D36"/>
  <c r="C36"/>
  <c r="A36"/>
  <c r="E35"/>
  <c r="D35"/>
  <c r="C35"/>
  <c r="A35"/>
  <c r="E34"/>
  <c r="D34"/>
  <c r="C34"/>
  <c r="A34"/>
  <c r="E33"/>
  <c r="D33"/>
  <c r="C33"/>
  <c r="A33"/>
  <c r="E32"/>
  <c r="D32"/>
  <c r="C32"/>
  <c r="A32"/>
  <c r="E31"/>
  <c r="D31"/>
  <c r="C31"/>
  <c r="A31"/>
  <c r="E30"/>
  <c r="D30"/>
  <c r="C30"/>
  <c r="A30"/>
  <c r="E29"/>
  <c r="D29"/>
  <c r="C29"/>
  <c r="A29"/>
  <c r="E28"/>
  <c r="D28"/>
  <c r="C28"/>
  <c r="A28"/>
  <c r="E27"/>
  <c r="D27"/>
  <c r="C27"/>
  <c r="A27"/>
  <c r="E26"/>
  <c r="D26"/>
  <c r="C26"/>
  <c r="A26"/>
  <c r="E25"/>
  <c r="D25"/>
  <c r="C25"/>
  <c r="A25"/>
  <c r="E24"/>
  <c r="D24"/>
  <c r="C24"/>
  <c r="A24"/>
  <c r="E23"/>
  <c r="D23"/>
  <c r="C23"/>
  <c r="A23"/>
  <c r="E22"/>
  <c r="D22"/>
  <c r="C22"/>
  <c r="A22"/>
  <c r="E21"/>
  <c r="D21"/>
  <c r="C21"/>
  <c r="A21"/>
  <c r="E20"/>
  <c r="D20"/>
  <c r="C20"/>
  <c r="A20"/>
  <c r="E19"/>
  <c r="D19"/>
  <c r="C19"/>
  <c r="A19"/>
  <c r="E18"/>
  <c r="D18"/>
  <c r="C18"/>
  <c r="A18"/>
  <c r="E17"/>
  <c r="D17"/>
  <c r="C17"/>
  <c r="A17"/>
  <c r="E16"/>
  <c r="D16"/>
  <c r="C16"/>
  <c r="A16"/>
  <c r="E15"/>
  <c r="D15"/>
  <c r="C15"/>
  <c r="A15"/>
  <c r="E14"/>
  <c r="D14"/>
  <c r="C14"/>
  <c r="A14"/>
  <c r="E13"/>
  <c r="D13"/>
  <c r="C13"/>
  <c r="A13"/>
  <c r="E12"/>
  <c r="D12"/>
  <c r="C12"/>
  <c r="A12"/>
  <c r="E11"/>
  <c r="D11"/>
  <c r="C11"/>
  <c r="A11"/>
  <c r="E10"/>
  <c r="D10"/>
  <c r="C10"/>
  <c r="A10"/>
  <c r="E9"/>
  <c r="D9"/>
  <c r="C9"/>
  <c r="A9"/>
  <c r="E8"/>
  <c r="D8"/>
  <c r="C8"/>
  <c r="A8"/>
  <c r="E7"/>
  <c r="D7"/>
  <c r="C7"/>
  <c r="A7"/>
  <c r="E6"/>
  <c r="D6"/>
  <c r="C6"/>
  <c r="A6"/>
  <c r="E5"/>
  <c r="D5"/>
  <c r="C5"/>
  <c r="A5"/>
  <c r="E4"/>
  <c r="D4"/>
  <c r="C4"/>
  <c r="A4"/>
  <c r="R51" i="4"/>
  <c r="F51" i="24" s="1"/>
  <c r="I51" i="1"/>
  <c r="E51" i="4"/>
  <c r="D51"/>
  <c r="C51"/>
  <c r="A51"/>
  <c r="R50"/>
  <c r="F50" i="24" s="1"/>
  <c r="G50" i="4"/>
  <c r="J50" s="1"/>
  <c r="I50" i="1" s="1"/>
  <c r="E50" i="4"/>
  <c r="D50"/>
  <c r="C50"/>
  <c r="A50"/>
  <c r="R49"/>
  <c r="F49" i="24" s="1"/>
  <c r="I49" i="1"/>
  <c r="E49" i="4"/>
  <c r="D49"/>
  <c r="C49"/>
  <c r="A49"/>
  <c r="R48"/>
  <c r="F48" i="24" s="1"/>
  <c r="G48" i="4"/>
  <c r="J48" s="1"/>
  <c r="I48" i="1" s="1"/>
  <c r="E48" i="4"/>
  <c r="D48"/>
  <c r="C48"/>
  <c r="A48"/>
  <c r="R47"/>
  <c r="F47" i="24" s="1"/>
  <c r="I47" i="1"/>
  <c r="E47" i="4"/>
  <c r="D47"/>
  <c r="C47"/>
  <c r="A47"/>
  <c r="R46"/>
  <c r="F46" i="24" s="1"/>
  <c r="G46" i="4"/>
  <c r="J46" s="1"/>
  <c r="I46" i="1" s="1"/>
  <c r="E46" i="4"/>
  <c r="D46"/>
  <c r="C46"/>
  <c r="A46"/>
  <c r="R45"/>
  <c r="F45" i="24" s="1"/>
  <c r="I45" i="1"/>
  <c r="E45" i="4"/>
  <c r="D45"/>
  <c r="C45"/>
  <c r="A45"/>
  <c r="R44"/>
  <c r="F44" i="24" s="1"/>
  <c r="G44" i="4"/>
  <c r="J44" s="1"/>
  <c r="I44" i="1" s="1"/>
  <c r="E44" i="4"/>
  <c r="D44"/>
  <c r="C44"/>
  <c r="A44"/>
  <c r="R43"/>
  <c r="F43" i="24" s="1"/>
  <c r="I43" i="1"/>
  <c r="E43" i="4"/>
  <c r="D43"/>
  <c r="C43"/>
  <c r="A43"/>
  <c r="R42"/>
  <c r="F42" i="24" s="1"/>
  <c r="G42" i="4"/>
  <c r="J42" s="1"/>
  <c r="I42" i="1" s="1"/>
  <c r="E42" i="4"/>
  <c r="D42"/>
  <c r="C42"/>
  <c r="A42"/>
  <c r="R41"/>
  <c r="F41" i="24" s="1"/>
  <c r="I41" i="1"/>
  <c r="E41" i="4"/>
  <c r="D41"/>
  <c r="C41"/>
  <c r="A41"/>
  <c r="R40"/>
  <c r="F40" i="24" s="1"/>
  <c r="G40" i="4"/>
  <c r="J40" s="1"/>
  <c r="I40" i="1" s="1"/>
  <c r="E40" i="4"/>
  <c r="D40"/>
  <c r="C40"/>
  <c r="A40"/>
  <c r="R39"/>
  <c r="F39" i="24" s="1"/>
  <c r="I39" i="1"/>
  <c r="E39" i="4"/>
  <c r="D39"/>
  <c r="C39"/>
  <c r="A39"/>
  <c r="R38"/>
  <c r="F38" i="24" s="1"/>
  <c r="G38" i="4"/>
  <c r="J38" s="1"/>
  <c r="I38" i="1" s="1"/>
  <c r="E38" i="4"/>
  <c r="D38"/>
  <c r="C38"/>
  <c r="A38"/>
  <c r="R37"/>
  <c r="F37" i="24" s="1"/>
  <c r="I37" i="1"/>
  <c r="E37" i="4"/>
  <c r="D37"/>
  <c r="C37"/>
  <c r="A37"/>
  <c r="R36"/>
  <c r="F36" i="24" s="1"/>
  <c r="G36" i="4"/>
  <c r="J36" s="1"/>
  <c r="I36" i="1" s="1"/>
  <c r="E36" i="4"/>
  <c r="D36"/>
  <c r="C36"/>
  <c r="A36"/>
  <c r="R35"/>
  <c r="F35" i="24" s="1"/>
  <c r="G35" i="4"/>
  <c r="J35" s="1"/>
  <c r="I35" i="1" s="1"/>
  <c r="E35" i="4"/>
  <c r="D35"/>
  <c r="C35"/>
  <c r="A35"/>
  <c r="R34"/>
  <c r="F34" i="24" s="1"/>
  <c r="I34" i="1"/>
  <c r="E34" i="4"/>
  <c r="D34"/>
  <c r="C34"/>
  <c r="A34"/>
  <c r="R33"/>
  <c r="F33" i="24" s="1"/>
  <c r="G33" i="4"/>
  <c r="J33" s="1"/>
  <c r="I33" i="1" s="1"/>
  <c r="E33" i="4"/>
  <c r="D33"/>
  <c r="C33"/>
  <c r="A33"/>
  <c r="R32"/>
  <c r="F32" i="24" s="1"/>
  <c r="G32" i="4"/>
  <c r="J32" s="1"/>
  <c r="I32" i="1" s="1"/>
  <c r="E32" i="4"/>
  <c r="D32"/>
  <c r="C32"/>
  <c r="A32"/>
  <c r="R31"/>
  <c r="F31" i="24" s="1"/>
  <c r="I31" i="1"/>
  <c r="E31" i="4"/>
  <c r="D31"/>
  <c r="C31"/>
  <c r="A31"/>
  <c r="R30"/>
  <c r="F30" i="24" s="1"/>
  <c r="G30" i="4"/>
  <c r="J30" s="1"/>
  <c r="I30" i="1" s="1"/>
  <c r="E30" i="4"/>
  <c r="D30"/>
  <c r="C30"/>
  <c r="A30"/>
  <c r="R29"/>
  <c r="F29" i="24" s="1"/>
  <c r="G29" i="4"/>
  <c r="J29" s="1"/>
  <c r="I29" i="1" s="1"/>
  <c r="E29" i="4"/>
  <c r="D29"/>
  <c r="C29"/>
  <c r="A29"/>
  <c r="R28"/>
  <c r="F28" i="24" s="1"/>
  <c r="I28" i="1"/>
  <c r="E28" i="4"/>
  <c r="D28"/>
  <c r="C28"/>
  <c r="A28"/>
  <c r="R27"/>
  <c r="F27" i="24" s="1"/>
  <c r="G27" i="4"/>
  <c r="J27" s="1"/>
  <c r="I27" i="1" s="1"/>
  <c r="E27" i="4"/>
  <c r="D27"/>
  <c r="C27"/>
  <c r="A27"/>
  <c r="R26"/>
  <c r="F26" i="24" s="1"/>
  <c r="I26" i="1"/>
  <c r="E26" i="4"/>
  <c r="D26"/>
  <c r="C26"/>
  <c r="A26"/>
  <c r="R25"/>
  <c r="F25" i="24" s="1"/>
  <c r="I25" i="1"/>
  <c r="E25" i="4"/>
  <c r="D25"/>
  <c r="C25"/>
  <c r="A25"/>
  <c r="R24"/>
  <c r="F24" i="24" s="1"/>
  <c r="G24" i="4"/>
  <c r="J24" s="1"/>
  <c r="I24" i="1" s="1"/>
  <c r="E24" i="4"/>
  <c r="D24"/>
  <c r="C24"/>
  <c r="A24"/>
  <c r="R23"/>
  <c r="F23" i="24" s="1"/>
  <c r="G23" i="4"/>
  <c r="J23" s="1"/>
  <c r="I23" i="1" s="1"/>
  <c r="E23" i="4"/>
  <c r="D23"/>
  <c r="C23"/>
  <c r="A23"/>
  <c r="R22"/>
  <c r="F22" i="24" s="1"/>
  <c r="I22" i="1"/>
  <c r="E22" i="4"/>
  <c r="D22"/>
  <c r="C22"/>
  <c r="A22"/>
  <c r="R21"/>
  <c r="F21" i="24" s="1"/>
  <c r="G21" i="4"/>
  <c r="J21" s="1"/>
  <c r="I21" i="1" s="1"/>
  <c r="E21" i="4"/>
  <c r="D21"/>
  <c r="C21"/>
  <c r="A21"/>
  <c r="R20"/>
  <c r="F20" i="24" s="1"/>
  <c r="G20" i="4"/>
  <c r="J20" s="1"/>
  <c r="I20" i="1" s="1"/>
  <c r="E20" i="4"/>
  <c r="D20"/>
  <c r="C20"/>
  <c r="A20"/>
  <c r="R19"/>
  <c r="F19" i="24" s="1"/>
  <c r="I19" i="1"/>
  <c r="E19" i="4"/>
  <c r="D19"/>
  <c r="C19"/>
  <c r="A19"/>
  <c r="R18"/>
  <c r="F18" i="24" s="1"/>
  <c r="G18" i="4"/>
  <c r="J18" s="1"/>
  <c r="I18" i="1" s="1"/>
  <c r="E18" i="4"/>
  <c r="D18"/>
  <c r="C18"/>
  <c r="A18"/>
  <c r="R17"/>
  <c r="F17" i="24" s="1"/>
  <c r="G17" i="4"/>
  <c r="J17" s="1"/>
  <c r="I17" i="1" s="1"/>
  <c r="E17" i="4"/>
  <c r="D17"/>
  <c r="C17"/>
  <c r="A17"/>
  <c r="R16"/>
  <c r="F16" i="24" s="1"/>
  <c r="I16" i="1"/>
  <c r="E16" i="4"/>
  <c r="D16"/>
  <c r="C16"/>
  <c r="A16"/>
  <c r="R15"/>
  <c r="F15" i="24" s="1"/>
  <c r="G15" i="4"/>
  <c r="J15" s="1"/>
  <c r="I15" i="1" s="1"/>
  <c r="E15" i="4"/>
  <c r="D15"/>
  <c r="C15"/>
  <c r="A15"/>
  <c r="R14"/>
  <c r="F14" i="24" s="1"/>
  <c r="G14" i="4"/>
  <c r="J14" s="1"/>
  <c r="I14" i="1" s="1"/>
  <c r="E14" i="4"/>
  <c r="D14"/>
  <c r="C14"/>
  <c r="A14"/>
  <c r="R13"/>
  <c r="F13" i="24" s="1"/>
  <c r="I13" i="1"/>
  <c r="E13" i="4"/>
  <c r="D13"/>
  <c r="C13"/>
  <c r="A13"/>
  <c r="R12"/>
  <c r="F12" i="24" s="1"/>
  <c r="G12" i="4"/>
  <c r="J12" s="1"/>
  <c r="I12" i="1" s="1"/>
  <c r="E12" i="4"/>
  <c r="D12"/>
  <c r="C12"/>
  <c r="A12"/>
  <c r="R11"/>
  <c r="F11" i="24" s="1"/>
  <c r="G11" i="4"/>
  <c r="J11" s="1"/>
  <c r="I11" i="1" s="1"/>
  <c r="E11" i="4"/>
  <c r="D11"/>
  <c r="C11"/>
  <c r="A11"/>
  <c r="R10"/>
  <c r="F10" i="24" s="1"/>
  <c r="I10" i="1"/>
  <c r="E10" i="4"/>
  <c r="D10"/>
  <c r="C10"/>
  <c r="A10"/>
  <c r="R9"/>
  <c r="F9" i="24" s="1"/>
  <c r="G9" i="4"/>
  <c r="J9" s="1"/>
  <c r="I9" i="1" s="1"/>
  <c r="E9" i="4"/>
  <c r="D9"/>
  <c r="C9"/>
  <c r="A9"/>
  <c r="R8"/>
  <c r="F8" i="24" s="1"/>
  <c r="G8" i="4"/>
  <c r="J8" s="1"/>
  <c r="I8" i="1" s="1"/>
  <c r="E8" i="4"/>
  <c r="D8"/>
  <c r="C8"/>
  <c r="A8"/>
  <c r="R7"/>
  <c r="F7" i="24" s="1"/>
  <c r="I7" i="1"/>
  <c r="E7" i="4"/>
  <c r="D7"/>
  <c r="C7"/>
  <c r="A7"/>
  <c r="R6"/>
  <c r="F6" i="24" s="1"/>
  <c r="G6" i="4"/>
  <c r="J6" s="1"/>
  <c r="I6" i="1" s="1"/>
  <c r="E6" i="4"/>
  <c r="D6"/>
  <c r="C6"/>
  <c r="A6"/>
  <c r="R5"/>
  <c r="F5" i="24" s="1"/>
  <c r="G5" i="4"/>
  <c r="J5" s="1"/>
  <c r="I5" i="1" s="1"/>
  <c r="E5" i="4"/>
  <c r="D5"/>
  <c r="C5"/>
  <c r="A5"/>
  <c r="R4"/>
  <c r="F4" i="24" s="1"/>
  <c r="G4" i="4"/>
  <c r="J4" s="1"/>
  <c r="I4" i="1" s="1"/>
  <c r="E4" i="4"/>
  <c r="D4"/>
  <c r="C4"/>
  <c r="A4"/>
  <c r="AN51" i="16"/>
  <c r="D51" i="24" s="1"/>
  <c r="AM51" i="16"/>
  <c r="E51" i="24" s="1"/>
  <c r="E51" i="16"/>
  <c r="I51" s="1"/>
  <c r="D51"/>
  <c r="H51" s="1"/>
  <c r="C51"/>
  <c r="B51"/>
  <c r="A51"/>
  <c r="AN50"/>
  <c r="D50" i="24" s="1"/>
  <c r="AM50" i="16"/>
  <c r="E50" i="24" s="1"/>
  <c r="E50" i="16"/>
  <c r="I50" s="1"/>
  <c r="D50"/>
  <c r="H50" s="1"/>
  <c r="C50"/>
  <c r="B50"/>
  <c r="A50"/>
  <c r="AN49"/>
  <c r="D49" i="24" s="1"/>
  <c r="AM49" i="16"/>
  <c r="E49" i="24" s="1"/>
  <c r="I49" i="16"/>
  <c r="E49"/>
  <c r="D49"/>
  <c r="H49" s="1"/>
  <c r="K49" s="1"/>
  <c r="C49"/>
  <c r="B49"/>
  <c r="A49"/>
  <c r="AN48"/>
  <c r="D48" i="24" s="1"/>
  <c r="AM48" i="16"/>
  <c r="E48" i="24" s="1"/>
  <c r="E48" i="16"/>
  <c r="I48" s="1"/>
  <c r="P48" s="1"/>
  <c r="N48" s="1"/>
  <c r="D48"/>
  <c r="H48" s="1"/>
  <c r="C48"/>
  <c r="B48"/>
  <c r="A48"/>
  <c r="AN47"/>
  <c r="D47" i="24" s="1"/>
  <c r="AM47" i="16"/>
  <c r="E47" i="24" s="1"/>
  <c r="E47" i="16"/>
  <c r="I47" s="1"/>
  <c r="D47"/>
  <c r="H47" s="1"/>
  <c r="C47"/>
  <c r="B47"/>
  <c r="A47"/>
  <c r="AN46"/>
  <c r="D46" i="24" s="1"/>
  <c r="AM46" i="16"/>
  <c r="E46" i="24" s="1"/>
  <c r="E46" i="16"/>
  <c r="I46" s="1"/>
  <c r="D46"/>
  <c r="H46" s="1"/>
  <c r="C46"/>
  <c r="B46"/>
  <c r="A46"/>
  <c r="AN45"/>
  <c r="D45" i="24" s="1"/>
  <c r="AM45" i="16"/>
  <c r="E45" i="24" s="1"/>
  <c r="E45" i="16"/>
  <c r="I45" s="1"/>
  <c r="P45" s="1"/>
  <c r="D45"/>
  <c r="H45" s="1"/>
  <c r="K45" s="1"/>
  <c r="C45"/>
  <c r="B45"/>
  <c r="A45"/>
  <c r="AN44"/>
  <c r="D44" i="24" s="1"/>
  <c r="AM44" i="16"/>
  <c r="E44" i="24" s="1"/>
  <c r="E44" i="16"/>
  <c r="I44" s="1"/>
  <c r="P44" s="1"/>
  <c r="N44" s="1"/>
  <c r="D44"/>
  <c r="H44" s="1"/>
  <c r="C44"/>
  <c r="B44"/>
  <c r="A44"/>
  <c r="AN43"/>
  <c r="D43" i="24" s="1"/>
  <c r="AM43" i="16"/>
  <c r="E43" i="24" s="1"/>
  <c r="E43" i="16"/>
  <c r="I43" s="1"/>
  <c r="D43"/>
  <c r="H43" s="1"/>
  <c r="C43"/>
  <c r="B43"/>
  <c r="A43"/>
  <c r="AN42"/>
  <c r="D42" i="24" s="1"/>
  <c r="AM42" i="16"/>
  <c r="E42" i="24" s="1"/>
  <c r="E42" i="16"/>
  <c r="I42" s="1"/>
  <c r="D42"/>
  <c r="H42" s="1"/>
  <c r="C42"/>
  <c r="B42"/>
  <c r="A42"/>
  <c r="AN41"/>
  <c r="D41" i="24" s="1"/>
  <c r="AM41" i="16"/>
  <c r="E41" i="24" s="1"/>
  <c r="H41" i="16"/>
  <c r="K41" s="1"/>
  <c r="E41"/>
  <c r="I41" s="1"/>
  <c r="P41" s="1"/>
  <c r="D41"/>
  <c r="C41"/>
  <c r="B41"/>
  <c r="A41"/>
  <c r="AN40"/>
  <c r="D40" i="24" s="1"/>
  <c r="AM40" i="16"/>
  <c r="E40" i="24" s="1"/>
  <c r="I40" i="16"/>
  <c r="P40" s="1"/>
  <c r="N40" s="1"/>
  <c r="E40"/>
  <c r="D40"/>
  <c r="H40" s="1"/>
  <c r="C40"/>
  <c r="B40"/>
  <c r="A40"/>
  <c r="AN39"/>
  <c r="D39" i="24" s="1"/>
  <c r="AM39" i="16"/>
  <c r="E39" i="24" s="1"/>
  <c r="E39" i="16"/>
  <c r="I39" s="1"/>
  <c r="D39"/>
  <c r="H39" s="1"/>
  <c r="C39"/>
  <c r="B39"/>
  <c r="A39"/>
  <c r="AN38"/>
  <c r="D38" i="24" s="1"/>
  <c r="AM38" i="16"/>
  <c r="E38" i="24" s="1"/>
  <c r="E38" i="16"/>
  <c r="I38" s="1"/>
  <c r="D38"/>
  <c r="H38" s="1"/>
  <c r="C38"/>
  <c r="B38"/>
  <c r="A38"/>
  <c r="AN37"/>
  <c r="D37" i="24" s="1"/>
  <c r="AM37" i="16"/>
  <c r="E37" i="24" s="1"/>
  <c r="H37" i="16"/>
  <c r="K37" s="1"/>
  <c r="E37"/>
  <c r="I37" s="1"/>
  <c r="P37" s="1"/>
  <c r="D37"/>
  <c r="C37"/>
  <c r="B37"/>
  <c r="A37"/>
  <c r="AN36"/>
  <c r="D36" i="24" s="1"/>
  <c r="AM36" i="16"/>
  <c r="E36" i="24" s="1"/>
  <c r="I36" i="16"/>
  <c r="P36" s="1"/>
  <c r="N36" s="1"/>
  <c r="E36"/>
  <c r="D36"/>
  <c r="H36" s="1"/>
  <c r="C36"/>
  <c r="B36"/>
  <c r="A36"/>
  <c r="AN35"/>
  <c r="D35" i="24" s="1"/>
  <c r="AM35" i="16"/>
  <c r="E35" i="24" s="1"/>
  <c r="E35" i="16"/>
  <c r="I35" s="1"/>
  <c r="D35"/>
  <c r="H35" s="1"/>
  <c r="C35"/>
  <c r="B35"/>
  <c r="A35"/>
  <c r="AN34"/>
  <c r="D34" i="24" s="1"/>
  <c r="AM34" i="16"/>
  <c r="E34" i="24" s="1"/>
  <c r="E34" i="16"/>
  <c r="I34" s="1"/>
  <c r="D34"/>
  <c r="H34" s="1"/>
  <c r="J34" s="1"/>
  <c r="C34"/>
  <c r="B34"/>
  <c r="A34"/>
  <c r="AN33"/>
  <c r="D33" i="24" s="1"/>
  <c r="AM33" i="16"/>
  <c r="E33" i="24" s="1"/>
  <c r="E33" i="16"/>
  <c r="I33" s="1"/>
  <c r="P33" s="1"/>
  <c r="D33"/>
  <c r="H33" s="1"/>
  <c r="K33" s="1"/>
  <c r="C33"/>
  <c r="B33"/>
  <c r="A33"/>
  <c r="AN32"/>
  <c r="D32" i="24" s="1"/>
  <c r="AM32" i="16"/>
  <c r="E32" i="24" s="1"/>
  <c r="E32" i="16"/>
  <c r="I32" s="1"/>
  <c r="P32" s="1"/>
  <c r="N32" s="1"/>
  <c r="D32"/>
  <c r="H32" s="1"/>
  <c r="C32"/>
  <c r="B32"/>
  <c r="A32"/>
  <c r="AN31"/>
  <c r="D31" i="24" s="1"/>
  <c r="AM31" i="16"/>
  <c r="E31" i="24" s="1"/>
  <c r="E31" i="16"/>
  <c r="I31" s="1"/>
  <c r="D31"/>
  <c r="H31" s="1"/>
  <c r="C31"/>
  <c r="B31"/>
  <c r="A31"/>
  <c r="AN30"/>
  <c r="D30" i="24" s="1"/>
  <c r="AM30" i="16"/>
  <c r="E30" i="24" s="1"/>
  <c r="E30" i="16"/>
  <c r="I30" s="1"/>
  <c r="D30"/>
  <c r="H30" s="1"/>
  <c r="J30" s="1"/>
  <c r="C30"/>
  <c r="B30"/>
  <c r="A30"/>
  <c r="AN29"/>
  <c r="D29" i="24" s="1"/>
  <c r="AM29" i="16"/>
  <c r="E29" i="24" s="1"/>
  <c r="E29" i="16"/>
  <c r="I29" s="1"/>
  <c r="D29"/>
  <c r="H29" s="1"/>
  <c r="C29"/>
  <c r="B29"/>
  <c r="A29"/>
  <c r="AN28"/>
  <c r="D28" i="24" s="1"/>
  <c r="AM28" i="16"/>
  <c r="E28" i="24" s="1"/>
  <c r="E28" i="16"/>
  <c r="I28" s="1"/>
  <c r="P28" s="1"/>
  <c r="N28" s="1"/>
  <c r="D28"/>
  <c r="H28" s="1"/>
  <c r="C28"/>
  <c r="B28"/>
  <c r="A28"/>
  <c r="AN27"/>
  <c r="D27" i="24" s="1"/>
  <c r="AM27" i="16"/>
  <c r="E27" i="24" s="1"/>
  <c r="E27" i="16"/>
  <c r="I27" s="1"/>
  <c r="D27"/>
  <c r="H27" s="1"/>
  <c r="C27"/>
  <c r="B27"/>
  <c r="A27"/>
  <c r="AN26"/>
  <c r="D26" i="24" s="1"/>
  <c r="AM26" i="16"/>
  <c r="E26" i="24" s="1"/>
  <c r="E26" i="16"/>
  <c r="I26" s="1"/>
  <c r="D26"/>
  <c r="H26" s="1"/>
  <c r="J26" s="1"/>
  <c r="C26"/>
  <c r="B26"/>
  <c r="A26"/>
  <c r="AN25"/>
  <c r="D25" i="24" s="1"/>
  <c r="AM25" i="16"/>
  <c r="E25" i="24" s="1"/>
  <c r="E25" i="16"/>
  <c r="I25" s="1"/>
  <c r="P25" s="1"/>
  <c r="D25"/>
  <c r="H25" s="1"/>
  <c r="K25" s="1"/>
  <c r="C25"/>
  <c r="B25"/>
  <c r="A25"/>
  <c r="AN24"/>
  <c r="D24" i="24" s="1"/>
  <c r="AM24" i="16"/>
  <c r="E24" i="24" s="1"/>
  <c r="E24" i="16"/>
  <c r="I24" s="1"/>
  <c r="P24" s="1"/>
  <c r="N24" s="1"/>
  <c r="D24"/>
  <c r="H24" s="1"/>
  <c r="C24"/>
  <c r="B24"/>
  <c r="A24"/>
  <c r="AN23"/>
  <c r="D23" i="24" s="1"/>
  <c r="AM23" i="16"/>
  <c r="E23" i="24" s="1"/>
  <c r="E23" i="16"/>
  <c r="I23" s="1"/>
  <c r="D23"/>
  <c r="H23" s="1"/>
  <c r="C23"/>
  <c r="B23"/>
  <c r="A23"/>
  <c r="AN22"/>
  <c r="D22" i="24" s="1"/>
  <c r="AM22" i="16"/>
  <c r="E22"/>
  <c r="I22" s="1"/>
  <c r="D22"/>
  <c r="H22" s="1"/>
  <c r="J22" s="1"/>
  <c r="C22"/>
  <c r="B22"/>
  <c r="A22"/>
  <c r="AN21"/>
  <c r="D21" i="24" s="1"/>
  <c r="AM21" i="16"/>
  <c r="E21" i="24" s="1"/>
  <c r="I21" i="16"/>
  <c r="E21"/>
  <c r="D21"/>
  <c r="H21" s="1"/>
  <c r="K21" s="1"/>
  <c r="C21"/>
  <c r="B21"/>
  <c r="A21"/>
  <c r="AN20"/>
  <c r="D20" i="24" s="1"/>
  <c r="AM20" i="16"/>
  <c r="I20"/>
  <c r="P20" s="1"/>
  <c r="N20" s="1"/>
  <c r="E20"/>
  <c r="D20"/>
  <c r="H20" s="1"/>
  <c r="C20"/>
  <c r="B20"/>
  <c r="A20"/>
  <c r="AN19"/>
  <c r="D19" i="24" s="1"/>
  <c r="AM19" i="16"/>
  <c r="E19" i="24" s="1"/>
  <c r="E19" i="16"/>
  <c r="I19" s="1"/>
  <c r="D19"/>
  <c r="H19" s="1"/>
  <c r="C19"/>
  <c r="B19"/>
  <c r="A19"/>
  <c r="AN18"/>
  <c r="D18" i="24" s="1"/>
  <c r="AM18" i="16"/>
  <c r="E18" i="24" s="1"/>
  <c r="E18" i="16"/>
  <c r="I18" s="1"/>
  <c r="D18"/>
  <c r="H18" s="1"/>
  <c r="J18" s="1"/>
  <c r="C18"/>
  <c r="B18"/>
  <c r="A18"/>
  <c r="AN17"/>
  <c r="D17" i="24" s="1"/>
  <c r="AM17" i="16"/>
  <c r="E17" i="24" s="1"/>
  <c r="E17" i="16"/>
  <c r="I17" s="1"/>
  <c r="D17"/>
  <c r="H17" s="1"/>
  <c r="C17"/>
  <c r="B17"/>
  <c r="A17"/>
  <c r="AN16"/>
  <c r="D16" i="24" s="1"/>
  <c r="AM16" i="16"/>
  <c r="E16" i="24" s="1"/>
  <c r="E16" i="16"/>
  <c r="I16" s="1"/>
  <c r="P16" s="1"/>
  <c r="N16" s="1"/>
  <c r="D16"/>
  <c r="H16" s="1"/>
  <c r="C16"/>
  <c r="B16"/>
  <c r="A16"/>
  <c r="AN15"/>
  <c r="D15" i="24" s="1"/>
  <c r="AM15" i="16"/>
  <c r="E15" i="24" s="1"/>
  <c r="E15" i="16"/>
  <c r="I15" s="1"/>
  <c r="D15"/>
  <c r="H15" s="1"/>
  <c r="C15"/>
  <c r="B15"/>
  <c r="A15"/>
  <c r="AN14"/>
  <c r="D14" i="24" s="1"/>
  <c r="AM14" i="16"/>
  <c r="E14" i="24" s="1"/>
  <c r="E14" i="16"/>
  <c r="I14" s="1"/>
  <c r="D14"/>
  <c r="H14" s="1"/>
  <c r="C14"/>
  <c r="B14"/>
  <c r="A14"/>
  <c r="AN13"/>
  <c r="D13" i="24" s="1"/>
  <c r="AM13" i="16"/>
  <c r="E13" i="24" s="1"/>
  <c r="E13" i="16"/>
  <c r="I13" s="1"/>
  <c r="P13" s="1"/>
  <c r="D13"/>
  <c r="H13" s="1"/>
  <c r="C13"/>
  <c r="B13"/>
  <c r="A13"/>
  <c r="AN12"/>
  <c r="D12" i="24" s="1"/>
  <c r="AM12" i="16"/>
  <c r="E12" i="24" s="1"/>
  <c r="E12" i="16"/>
  <c r="I12" s="1"/>
  <c r="P12" s="1"/>
  <c r="N12" s="1"/>
  <c r="D12"/>
  <c r="H12" s="1"/>
  <c r="C12"/>
  <c r="B12"/>
  <c r="A12"/>
  <c r="AN11"/>
  <c r="D11" i="24" s="1"/>
  <c r="AM11" i="16"/>
  <c r="E11" i="24" s="1"/>
  <c r="E11" i="16"/>
  <c r="I11" s="1"/>
  <c r="D11"/>
  <c r="H11" s="1"/>
  <c r="C11"/>
  <c r="B11"/>
  <c r="A11"/>
  <c r="AN10"/>
  <c r="D10" i="24" s="1"/>
  <c r="AM10" i="16"/>
  <c r="E10" i="24" s="1"/>
  <c r="E10" i="16"/>
  <c r="I10" s="1"/>
  <c r="D10"/>
  <c r="H10" s="1"/>
  <c r="J10" s="1"/>
  <c r="C10"/>
  <c r="B10"/>
  <c r="A10"/>
  <c r="B51" i="14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A15"/>
  <c r="A14"/>
  <c r="A13"/>
  <c r="A12"/>
  <c r="A11"/>
  <c r="A10"/>
  <c r="A9"/>
  <c r="B8"/>
  <c r="A8"/>
  <c r="F16" i="1"/>
  <c r="F34"/>
  <c r="F51" i="12"/>
  <c r="F51" i="1" s="1"/>
  <c r="C51" i="12"/>
  <c r="B51"/>
  <c r="G50"/>
  <c r="F50"/>
  <c r="F50" i="1" s="1"/>
  <c r="C50" i="12"/>
  <c r="B50"/>
  <c r="F49"/>
  <c r="P49" i="14" s="1"/>
  <c r="G49" i="1" s="1"/>
  <c r="C49" i="12"/>
  <c r="B49"/>
  <c r="G48"/>
  <c r="F48"/>
  <c r="P48" i="14" s="1"/>
  <c r="G48" i="1" s="1"/>
  <c r="C48" i="12"/>
  <c r="B48"/>
  <c r="F47"/>
  <c r="F47" i="1" s="1"/>
  <c r="C47" i="12"/>
  <c r="B47"/>
  <c r="G46"/>
  <c r="F46"/>
  <c r="F46" i="1" s="1"/>
  <c r="C46" i="12"/>
  <c r="B46"/>
  <c r="F45"/>
  <c r="P45" i="14" s="1"/>
  <c r="G45" i="1" s="1"/>
  <c r="C45" i="12"/>
  <c r="B45"/>
  <c r="G44"/>
  <c r="F44"/>
  <c r="F44" i="1" s="1"/>
  <c r="C44" i="12"/>
  <c r="B44"/>
  <c r="F43"/>
  <c r="C43"/>
  <c r="B43"/>
  <c r="G42"/>
  <c r="F42"/>
  <c r="F42" i="1" s="1"/>
  <c r="C42" i="12"/>
  <c r="B42"/>
  <c r="F41"/>
  <c r="P41" i="14" s="1"/>
  <c r="G41" i="1" s="1"/>
  <c r="C41" i="12"/>
  <c r="B41"/>
  <c r="G40"/>
  <c r="F40"/>
  <c r="F40" i="1" s="1"/>
  <c r="C40" i="12"/>
  <c r="B40"/>
  <c r="A40"/>
  <c r="F39"/>
  <c r="F39" i="1" s="1"/>
  <c r="C39" i="12"/>
  <c r="B39"/>
  <c r="A39"/>
  <c r="G38"/>
  <c r="F38"/>
  <c r="F38" i="1" s="1"/>
  <c r="C38" i="12"/>
  <c r="B38"/>
  <c r="A38"/>
  <c r="F37"/>
  <c r="F37" i="1" s="1"/>
  <c r="C37" i="12"/>
  <c r="B37"/>
  <c r="A37"/>
  <c r="F36"/>
  <c r="C36"/>
  <c r="B36"/>
  <c r="A36"/>
  <c r="G35"/>
  <c r="F35"/>
  <c r="F35" i="1" s="1"/>
  <c r="C35" i="12"/>
  <c r="B35"/>
  <c r="A35"/>
  <c r="F34"/>
  <c r="C34"/>
  <c r="B34"/>
  <c r="A34"/>
  <c r="F33"/>
  <c r="F33" i="1" s="1"/>
  <c r="C33" i="12"/>
  <c r="B33"/>
  <c r="A33"/>
  <c r="G32"/>
  <c r="F32"/>
  <c r="P32" i="14" s="1"/>
  <c r="G32" i="1" s="1"/>
  <c r="C32" i="12"/>
  <c r="B32"/>
  <c r="A32"/>
  <c r="F31"/>
  <c r="F31" i="1" s="1"/>
  <c r="C31" i="12"/>
  <c r="B31"/>
  <c r="A31"/>
  <c r="F30"/>
  <c r="F30" i="1" s="1"/>
  <c r="C30" i="12"/>
  <c r="B30"/>
  <c r="A30"/>
  <c r="G29"/>
  <c r="F29"/>
  <c r="F29" i="1" s="1"/>
  <c r="C29" i="12"/>
  <c r="B29"/>
  <c r="A29"/>
  <c r="F28"/>
  <c r="P28" i="14" s="1"/>
  <c r="G28" i="1" s="1"/>
  <c r="C28" i="12"/>
  <c r="B28"/>
  <c r="A28"/>
  <c r="G27"/>
  <c r="F27"/>
  <c r="F27" i="1" s="1"/>
  <c r="C27" i="12"/>
  <c r="B27"/>
  <c r="A27"/>
  <c r="G26"/>
  <c r="F26"/>
  <c r="F26" i="1" s="1"/>
  <c r="C26" i="12"/>
  <c r="B26"/>
  <c r="A26"/>
  <c r="F25"/>
  <c r="F25" i="1" s="1"/>
  <c r="C25" i="12"/>
  <c r="B25"/>
  <c r="A25"/>
  <c r="F24"/>
  <c r="C24"/>
  <c r="B24"/>
  <c r="A24"/>
  <c r="G23"/>
  <c r="F23"/>
  <c r="F23" i="1" s="1"/>
  <c r="C23" i="12"/>
  <c r="B23"/>
  <c r="A23"/>
  <c r="F22"/>
  <c r="P22" i="14" s="1"/>
  <c r="G22" i="1" s="1"/>
  <c r="C22" i="12"/>
  <c r="B22"/>
  <c r="A22"/>
  <c r="F21"/>
  <c r="F21" i="1" s="1"/>
  <c r="C21" i="12"/>
  <c r="B21"/>
  <c r="A21"/>
  <c r="G20"/>
  <c r="F20"/>
  <c r="P20" i="14" s="1"/>
  <c r="G20" i="1" s="1"/>
  <c r="C20" i="12"/>
  <c r="B20"/>
  <c r="A20"/>
  <c r="F19"/>
  <c r="F19" i="1" s="1"/>
  <c r="C19" i="12"/>
  <c r="B19"/>
  <c r="A19"/>
  <c r="F18"/>
  <c r="F18" i="1" s="1"/>
  <c r="C18" i="12"/>
  <c r="B18"/>
  <c r="A18"/>
  <c r="G17"/>
  <c r="F17"/>
  <c r="F17" i="1" s="1"/>
  <c r="C17" i="12"/>
  <c r="B17"/>
  <c r="A17"/>
  <c r="F16"/>
  <c r="C16"/>
  <c r="B16"/>
  <c r="A16"/>
  <c r="F15"/>
  <c r="F15" i="1" s="1"/>
  <c r="C15" i="12"/>
  <c r="B15"/>
  <c r="A15"/>
  <c r="G14"/>
  <c r="F14"/>
  <c r="F14" i="1" s="1"/>
  <c r="C14" i="12"/>
  <c r="B14"/>
  <c r="A14"/>
  <c r="F13"/>
  <c r="F13" i="1" s="1"/>
  <c r="C13" i="12"/>
  <c r="B13"/>
  <c r="A13"/>
  <c r="F12"/>
  <c r="C12"/>
  <c r="B12"/>
  <c r="A12"/>
  <c r="G11"/>
  <c r="F11"/>
  <c r="F11" i="1" s="1"/>
  <c r="C11" i="12"/>
  <c r="B11"/>
  <c r="A11"/>
  <c r="F10"/>
  <c r="P10" i="14" s="1"/>
  <c r="G10" i="1" s="1"/>
  <c r="C10" i="12"/>
  <c r="B10"/>
  <c r="A10"/>
  <c r="M51" i="13"/>
  <c r="I51"/>
  <c r="H51" i="27" s="1"/>
  <c r="C51" i="13"/>
  <c r="F51" s="1"/>
  <c r="G51" s="1"/>
  <c r="B51"/>
  <c r="A51"/>
  <c r="M50"/>
  <c r="I50"/>
  <c r="H50" i="27" s="1"/>
  <c r="C50" i="13"/>
  <c r="F50" s="1"/>
  <c r="G50" s="1"/>
  <c r="B50"/>
  <c r="A50"/>
  <c r="M49"/>
  <c r="I49"/>
  <c r="C49"/>
  <c r="F49" s="1"/>
  <c r="G49" s="1"/>
  <c r="B49"/>
  <c r="A49"/>
  <c r="M48"/>
  <c r="I48"/>
  <c r="H48" i="27" s="1"/>
  <c r="C48" i="13"/>
  <c r="F48" s="1"/>
  <c r="G48" s="1"/>
  <c r="B48"/>
  <c r="A48"/>
  <c r="M47"/>
  <c r="I47"/>
  <c r="C47"/>
  <c r="F47" s="1"/>
  <c r="G47" s="1"/>
  <c r="B47"/>
  <c r="A47"/>
  <c r="M46"/>
  <c r="I46"/>
  <c r="H46" i="27" s="1"/>
  <c r="C46" i="13"/>
  <c r="F46" s="1"/>
  <c r="G46" s="1"/>
  <c r="B46"/>
  <c r="A46"/>
  <c r="M45"/>
  <c r="I45"/>
  <c r="H45" i="27" s="1"/>
  <c r="C45" i="13"/>
  <c r="F45" s="1"/>
  <c r="G45" s="1"/>
  <c r="B45"/>
  <c r="A45"/>
  <c r="M44"/>
  <c r="I44"/>
  <c r="H44" i="27" s="1"/>
  <c r="C44" i="13"/>
  <c r="F44" s="1"/>
  <c r="G44" s="1"/>
  <c r="B44"/>
  <c r="A44"/>
  <c r="M43"/>
  <c r="I43"/>
  <c r="H43" i="27" s="1"/>
  <c r="C43" i="13"/>
  <c r="F43" s="1"/>
  <c r="G43" s="1"/>
  <c r="B43"/>
  <c r="A43"/>
  <c r="M42"/>
  <c r="P42" i="14" s="1"/>
  <c r="G42" i="1" s="1"/>
  <c r="I42" i="13"/>
  <c r="H42" i="27" s="1"/>
  <c r="C42" i="13"/>
  <c r="F42" s="1"/>
  <c r="G42" s="1"/>
  <c r="B42"/>
  <c r="A42"/>
  <c r="M41"/>
  <c r="I41"/>
  <c r="C41"/>
  <c r="F41" s="1"/>
  <c r="G41" s="1"/>
  <c r="B41"/>
  <c r="A41"/>
  <c r="M40"/>
  <c r="I40"/>
  <c r="H40" i="27" s="1"/>
  <c r="C40" i="13"/>
  <c r="F40" s="1"/>
  <c r="G40" s="1"/>
  <c r="B40"/>
  <c r="A40"/>
  <c r="M39"/>
  <c r="I39"/>
  <c r="C39"/>
  <c r="F39" s="1"/>
  <c r="G39" s="1"/>
  <c r="B39"/>
  <c r="A39"/>
  <c r="M38"/>
  <c r="P38" i="14" s="1"/>
  <c r="G38" i="1" s="1"/>
  <c r="I38" i="13"/>
  <c r="H38" i="27" s="1"/>
  <c r="C38" i="13"/>
  <c r="F38" s="1"/>
  <c r="G38" s="1"/>
  <c r="B38"/>
  <c r="A38"/>
  <c r="M37"/>
  <c r="I37"/>
  <c r="H37" i="27" s="1"/>
  <c r="C37" i="13"/>
  <c r="F37" s="1"/>
  <c r="G37" s="1"/>
  <c r="B37"/>
  <c r="A37"/>
  <c r="M36"/>
  <c r="I36"/>
  <c r="H36" i="27" s="1"/>
  <c r="C36" i="13"/>
  <c r="F36" s="1"/>
  <c r="G36" s="1"/>
  <c r="B36"/>
  <c r="A36"/>
  <c r="M35"/>
  <c r="I35"/>
  <c r="H35" i="27" s="1"/>
  <c r="C35" i="13"/>
  <c r="F35" s="1"/>
  <c r="G35" s="1"/>
  <c r="B35"/>
  <c r="A35"/>
  <c r="M34"/>
  <c r="P34" i="14" s="1"/>
  <c r="G34" i="1" s="1"/>
  <c r="I34" i="13"/>
  <c r="C34"/>
  <c r="F34" s="1"/>
  <c r="G34" s="1"/>
  <c r="B34"/>
  <c r="A34"/>
  <c r="M33"/>
  <c r="I33"/>
  <c r="H33" i="27" s="1"/>
  <c r="C33" i="13"/>
  <c r="F33" s="1"/>
  <c r="G33" s="1"/>
  <c r="B33"/>
  <c r="A33"/>
  <c r="M32"/>
  <c r="I32"/>
  <c r="H32" i="27" s="1"/>
  <c r="C32" i="13"/>
  <c r="F32" s="1"/>
  <c r="G32" s="1"/>
  <c r="B32"/>
  <c r="A32"/>
  <c r="M31"/>
  <c r="I31"/>
  <c r="H31" i="27" s="1"/>
  <c r="C31" i="13"/>
  <c r="F31" s="1"/>
  <c r="G31" s="1"/>
  <c r="B31"/>
  <c r="A31"/>
  <c r="M30"/>
  <c r="I30"/>
  <c r="C30"/>
  <c r="F30" s="1"/>
  <c r="G30" s="1"/>
  <c r="B30"/>
  <c r="A30"/>
  <c r="M29"/>
  <c r="I29"/>
  <c r="H29" i="27" s="1"/>
  <c r="C29" i="13"/>
  <c r="F29" s="1"/>
  <c r="G29" s="1"/>
  <c r="B29"/>
  <c r="A29"/>
  <c r="M28"/>
  <c r="I28"/>
  <c r="H28" i="27" s="1"/>
  <c r="C28" i="13"/>
  <c r="F28" s="1"/>
  <c r="G28" s="1"/>
  <c r="B28"/>
  <c r="A28"/>
  <c r="M27"/>
  <c r="I27"/>
  <c r="H27" i="27" s="1"/>
  <c r="C27" i="13"/>
  <c r="F27" s="1"/>
  <c r="G27" s="1"/>
  <c r="B27"/>
  <c r="A27"/>
  <c r="M26"/>
  <c r="P26" i="14" s="1"/>
  <c r="G26" i="1" s="1"/>
  <c r="I26" i="13"/>
  <c r="H26" i="27" s="1"/>
  <c r="C26" i="13"/>
  <c r="G26" s="1"/>
  <c r="B26"/>
  <c r="A26"/>
  <c r="M25"/>
  <c r="I25"/>
  <c r="H25" i="27" s="1"/>
  <c r="C25" i="13"/>
  <c r="F25" s="1"/>
  <c r="G25" s="1"/>
  <c r="B25"/>
  <c r="A25"/>
  <c r="M24"/>
  <c r="I24"/>
  <c r="H24" i="27" s="1"/>
  <c r="C24" i="13"/>
  <c r="F24" s="1"/>
  <c r="G24" s="1"/>
  <c r="B24"/>
  <c r="A24"/>
  <c r="M23"/>
  <c r="I23"/>
  <c r="H23" i="27" s="1"/>
  <c r="C23" i="13"/>
  <c r="F23" s="1"/>
  <c r="G23" s="1"/>
  <c r="B23"/>
  <c r="A23"/>
  <c r="M22"/>
  <c r="I22"/>
  <c r="H22" i="27" s="1"/>
  <c r="C22" i="13"/>
  <c r="F22" s="1"/>
  <c r="G22" s="1"/>
  <c r="B22"/>
  <c r="A22"/>
  <c r="M21"/>
  <c r="I21"/>
  <c r="H21" i="27" s="1"/>
  <c r="C21" i="13"/>
  <c r="F21" s="1"/>
  <c r="G21" s="1"/>
  <c r="B21"/>
  <c r="A21"/>
  <c r="M20"/>
  <c r="I20"/>
  <c r="H20" i="27" s="1"/>
  <c r="C20" i="13"/>
  <c r="F20" s="1"/>
  <c r="G20" s="1"/>
  <c r="B20"/>
  <c r="A20"/>
  <c r="M19"/>
  <c r="I19"/>
  <c r="H19" i="27" s="1"/>
  <c r="C19" i="13"/>
  <c r="F19" s="1"/>
  <c r="G19" s="1"/>
  <c r="B19"/>
  <c r="A19"/>
  <c r="M18"/>
  <c r="I18"/>
  <c r="H18" i="27" s="1"/>
  <c r="C18" i="13"/>
  <c r="F18" s="1"/>
  <c r="G18" s="1"/>
  <c r="B18"/>
  <c r="A18"/>
  <c r="M17"/>
  <c r="I17"/>
  <c r="H17" i="27" s="1"/>
  <c r="C17" i="13"/>
  <c r="F17" s="1"/>
  <c r="G17" s="1"/>
  <c r="B17"/>
  <c r="A17"/>
  <c r="M16"/>
  <c r="I16"/>
  <c r="H16" i="27" s="1"/>
  <c r="C16" i="13"/>
  <c r="F16" s="1"/>
  <c r="G16" s="1"/>
  <c r="B16"/>
  <c r="A16"/>
  <c r="M15"/>
  <c r="I15"/>
  <c r="H15" i="27" s="1"/>
  <c r="C15" i="13"/>
  <c r="F15" s="1"/>
  <c r="G15" s="1"/>
  <c r="B15"/>
  <c r="A15"/>
  <c r="M14"/>
  <c r="P14" i="14" s="1"/>
  <c r="G14" i="1" s="1"/>
  <c r="I14" i="13"/>
  <c r="H14" i="27" s="1"/>
  <c r="C14" i="13"/>
  <c r="F14" s="1"/>
  <c r="G14" s="1"/>
  <c r="B14"/>
  <c r="A14"/>
  <c r="M13"/>
  <c r="I13"/>
  <c r="H13" i="27" s="1"/>
  <c r="C13" i="13"/>
  <c r="F13" s="1"/>
  <c r="G13" s="1"/>
  <c r="B13"/>
  <c r="A13"/>
  <c r="M12"/>
  <c r="I12"/>
  <c r="H12" i="27" s="1"/>
  <c r="C12" i="13"/>
  <c r="F12" s="1"/>
  <c r="G12" s="1"/>
  <c r="B12"/>
  <c r="A12"/>
  <c r="M11"/>
  <c r="I11"/>
  <c r="H11" i="27" s="1"/>
  <c r="C11" i="13"/>
  <c r="F11" s="1"/>
  <c r="G11" s="1"/>
  <c r="B11"/>
  <c r="A11"/>
  <c r="M10"/>
  <c r="I10"/>
  <c r="H10" i="27" s="1"/>
  <c r="C10" i="13"/>
  <c r="F10" s="1"/>
  <c r="G10" s="1"/>
  <c r="B10"/>
  <c r="A10"/>
  <c r="M9"/>
  <c r="I9"/>
  <c r="H9" i="27" s="1"/>
  <c r="C9" i="13"/>
  <c r="F9" s="1"/>
  <c r="G9" s="1"/>
  <c r="B9"/>
  <c r="A9"/>
  <c r="BA4" i="24" l="1"/>
  <c r="BA6"/>
  <c r="BA8"/>
  <c r="BA10"/>
  <c r="BA12"/>
  <c r="BA14"/>
  <c r="BA16"/>
  <c r="BA18"/>
  <c r="BG20"/>
  <c r="BA21"/>
  <c r="BG23"/>
  <c r="BG25"/>
  <c r="BG27"/>
  <c r="BG29"/>
  <c r="BG31"/>
  <c r="BG33"/>
  <c r="BG35"/>
  <c r="BG37"/>
  <c r="BG39"/>
  <c r="BG41"/>
  <c r="BA43"/>
  <c r="CE43" s="1"/>
  <c r="R43" i="9" s="1"/>
  <c r="BA45" i="24"/>
  <c r="BA47"/>
  <c r="BA49"/>
  <c r="BA51"/>
  <c r="CE51" s="1"/>
  <c r="R51" i="9" s="1"/>
  <c r="BG4" i="24"/>
  <c r="BG6"/>
  <c r="BG8"/>
  <c r="BG10"/>
  <c r="BG12"/>
  <c r="BG14"/>
  <c r="BG16"/>
  <c r="BG18"/>
  <c r="BG43"/>
  <c r="BG45"/>
  <c r="BG47"/>
  <c r="CE47" s="1"/>
  <c r="R47" i="9" s="1"/>
  <c r="BG49" i="24"/>
  <c r="CE49" s="1"/>
  <c r="R49" i="9" s="1"/>
  <c r="BG51" i="24"/>
  <c r="BG5"/>
  <c r="BG7"/>
  <c r="BG9"/>
  <c r="BG11"/>
  <c r="BG13"/>
  <c r="BG15"/>
  <c r="CE15" s="1"/>
  <c r="R15" i="9" s="1"/>
  <c r="BG17" i="24"/>
  <c r="BG19"/>
  <c r="BA22"/>
  <c r="BA24"/>
  <c r="BA26"/>
  <c r="BA28"/>
  <c r="BA30"/>
  <c r="BA32"/>
  <c r="BA34"/>
  <c r="BA36"/>
  <c r="BA38"/>
  <c r="BA40"/>
  <c r="BA42"/>
  <c r="BA44"/>
  <c r="CE44" s="1"/>
  <c r="R44" i="9" s="1"/>
  <c r="BA46" i="24"/>
  <c r="BA48"/>
  <c r="CE48" s="1"/>
  <c r="R48" i="9" s="1"/>
  <c r="BA50" i="24"/>
  <c r="CE50" s="1"/>
  <c r="R50" i="9" s="1"/>
  <c r="I5" i="24"/>
  <c r="I9"/>
  <c r="I13"/>
  <c r="I17"/>
  <c r="CE17" s="1"/>
  <c r="R17" i="9" s="1"/>
  <c r="I21" i="24"/>
  <c r="CE21" s="1"/>
  <c r="R21" i="9" s="1"/>
  <c r="I25" i="24"/>
  <c r="I29"/>
  <c r="I33"/>
  <c r="CE33" s="1"/>
  <c r="R33" i="9" s="1"/>
  <c r="I37" i="24"/>
  <c r="CE37" s="1"/>
  <c r="R37" i="9" s="1"/>
  <c r="I41" i="24"/>
  <c r="I6"/>
  <c r="I10"/>
  <c r="CE10" s="1"/>
  <c r="R10" i="9" s="1"/>
  <c r="I14" i="24"/>
  <c r="I18"/>
  <c r="I22"/>
  <c r="CE22" s="1"/>
  <c r="R22" i="9" s="1"/>
  <c r="I26" i="24"/>
  <c r="CE26" s="1"/>
  <c r="R26" i="9" s="1"/>
  <c r="I30" i="24"/>
  <c r="CE30" s="1"/>
  <c r="R30" i="9" s="1"/>
  <c r="I34" i="24"/>
  <c r="I38"/>
  <c r="I42"/>
  <c r="I7"/>
  <c r="I11"/>
  <c r="I15"/>
  <c r="I19"/>
  <c r="CE19" s="1"/>
  <c r="R19" i="9" s="1"/>
  <c r="I23" i="24"/>
  <c r="CE23" s="1"/>
  <c r="R23" i="9" s="1"/>
  <c r="I27" i="24"/>
  <c r="I31"/>
  <c r="I35"/>
  <c r="I39"/>
  <c r="CE39" s="1"/>
  <c r="R39" i="9" s="1"/>
  <c r="I43" i="24"/>
  <c r="I4"/>
  <c r="I8"/>
  <c r="I12"/>
  <c r="I16"/>
  <c r="I20"/>
  <c r="I24"/>
  <c r="CE24" s="1"/>
  <c r="R24" i="9" s="1"/>
  <c r="I28" i="24"/>
  <c r="CE28" s="1"/>
  <c r="R28" i="9" s="1"/>
  <c r="I32" i="24"/>
  <c r="I36"/>
  <c r="I40"/>
  <c r="CE40" s="1"/>
  <c r="R40" i="9" s="1"/>
  <c r="J14" i="16"/>
  <c r="P30" i="14"/>
  <c r="G30" i="1" s="1"/>
  <c r="F22"/>
  <c r="P18" i="14"/>
  <c r="G18" i="1" s="1"/>
  <c r="J38" i="16"/>
  <c r="J50"/>
  <c r="F41" i="1"/>
  <c r="P16" i="14"/>
  <c r="G16" i="1" s="1"/>
  <c r="P36" i="14"/>
  <c r="G36" i="1" s="1"/>
  <c r="P43" i="14"/>
  <c r="G43" i="1" s="1"/>
  <c r="P12" i="14"/>
  <c r="G12" i="1" s="1"/>
  <c r="P24" i="14"/>
  <c r="G24" i="1" s="1"/>
  <c r="V39" i="26"/>
  <c r="M39"/>
  <c r="E39" i="27" s="1"/>
  <c r="V41" i="26"/>
  <c r="M41"/>
  <c r="E41" i="27" s="1"/>
  <c r="E43"/>
  <c r="V43" i="26"/>
  <c r="M43"/>
  <c r="N44" i="1"/>
  <c r="K44" i="9" s="1"/>
  <c r="P50" i="14"/>
  <c r="G50" i="1" s="1"/>
  <c r="F49"/>
  <c r="J46" i="16"/>
  <c r="P46" i="14"/>
  <c r="G46" i="1" s="1"/>
  <c r="N42"/>
  <c r="K42" i="9" s="1"/>
  <c r="F45" i="1"/>
  <c r="J42" i="16"/>
  <c r="F48" i="1"/>
  <c r="P39" i="14"/>
  <c r="G39" i="1" s="1"/>
  <c r="F43"/>
  <c r="P40" i="14"/>
  <c r="G40" i="1" s="1"/>
  <c r="P44" i="14"/>
  <c r="G44" i="1" s="1"/>
  <c r="P47" i="14"/>
  <c r="G47" i="1" s="1"/>
  <c r="P51" i="14"/>
  <c r="G51" i="1" s="1"/>
  <c r="F36"/>
  <c r="F32"/>
  <c r="K29" i="16"/>
  <c r="F28" i="1"/>
  <c r="CE45" i="24"/>
  <c r="R45" i="9" s="1"/>
  <c r="CF10" i="24"/>
  <c r="Q10" i="9" s="1"/>
  <c r="CF11" i="24"/>
  <c r="Q11" i="9" s="1"/>
  <c r="CF12" i="24"/>
  <c r="Q12" i="9" s="1"/>
  <c r="CF13" i="24"/>
  <c r="Q13" i="9" s="1"/>
  <c r="CF14" i="24"/>
  <c r="Q14" i="9" s="1"/>
  <c r="CF15" i="24"/>
  <c r="Q15" i="9" s="1"/>
  <c r="CF16" i="24"/>
  <c r="Q16" i="9" s="1"/>
  <c r="CF17" i="24"/>
  <c r="Q17" i="9" s="1"/>
  <c r="CF18" i="24"/>
  <c r="Q18" i="9" s="1"/>
  <c r="CF19" i="24"/>
  <c r="Q19" i="9" s="1"/>
  <c r="CF20" i="24"/>
  <c r="Q20" i="9" s="1"/>
  <c r="CF21" i="24"/>
  <c r="Q21" i="9" s="1"/>
  <c r="CF22" i="24"/>
  <c r="Q22" i="9" s="1"/>
  <c r="CF23" i="24"/>
  <c r="Q23" i="9" s="1"/>
  <c r="CF24" i="24"/>
  <c r="Q24" i="9" s="1"/>
  <c r="CF25" i="24"/>
  <c r="Q25" i="9" s="1"/>
  <c r="CF26" i="24"/>
  <c r="Q26" i="9" s="1"/>
  <c r="CF27" i="24"/>
  <c r="Q27" i="9" s="1"/>
  <c r="CF28" i="24"/>
  <c r="Q28" i="9" s="1"/>
  <c r="CF29" i="24"/>
  <c r="Q29" i="9" s="1"/>
  <c r="CF30" i="24"/>
  <c r="Q30" i="9" s="1"/>
  <c r="CF31" i="24"/>
  <c r="Q31" i="9" s="1"/>
  <c r="CF32" i="24"/>
  <c r="Q32" i="9" s="1"/>
  <c r="CF33" i="24"/>
  <c r="Q33" i="9" s="1"/>
  <c r="CF34" i="24"/>
  <c r="Q34" i="9" s="1"/>
  <c r="CF35" i="24"/>
  <c r="Q35" i="9" s="1"/>
  <c r="CF36" i="24"/>
  <c r="Q36" i="9" s="1"/>
  <c r="CF37" i="24"/>
  <c r="Q37" i="9" s="1"/>
  <c r="CF38" i="24"/>
  <c r="Q38" i="9" s="1"/>
  <c r="CF39" i="24"/>
  <c r="Q39" i="9" s="1"/>
  <c r="CF40" i="24"/>
  <c r="Q40" i="9" s="1"/>
  <c r="CF41" i="24"/>
  <c r="Q41" i="9" s="1"/>
  <c r="CF42" i="24"/>
  <c r="Q42" i="9" s="1"/>
  <c r="CF43" i="24"/>
  <c r="Q43" i="9" s="1"/>
  <c r="CF44" i="24"/>
  <c r="Q44" i="9" s="1"/>
  <c r="CF45" i="24"/>
  <c r="Q45" i="9" s="1"/>
  <c r="CF46" i="24"/>
  <c r="Q46" i="9" s="1"/>
  <c r="CF47" i="24"/>
  <c r="Q47" i="9" s="1"/>
  <c r="CF48" i="24"/>
  <c r="Q48" i="9" s="1"/>
  <c r="CF49" i="24"/>
  <c r="Q49" i="9" s="1"/>
  <c r="CF50" i="24"/>
  <c r="Q50" i="9" s="1"/>
  <c r="CF51" i="24"/>
  <c r="Q51" i="9" s="1"/>
  <c r="F24" i="1"/>
  <c r="F20"/>
  <c r="E10" i="27"/>
  <c r="D10" i="26"/>
  <c r="K17" i="16"/>
  <c r="K13"/>
  <c r="F12" i="1"/>
  <c r="D36" i="27"/>
  <c r="D37" i="26"/>
  <c r="D37" i="27" s="1"/>
  <c r="D38"/>
  <c r="D39"/>
  <c r="D40"/>
  <c r="D41"/>
  <c r="D42"/>
  <c r="D43"/>
  <c r="D44"/>
  <c r="D45"/>
  <c r="D46" i="26"/>
  <c r="D46" i="27" s="1"/>
  <c r="D47"/>
  <c r="F10" i="1"/>
  <c r="D33" i="27"/>
  <c r="D34" i="26"/>
  <c r="D34" i="27" s="1"/>
  <c r="D35"/>
  <c r="D4" i="26"/>
  <c r="D8" i="27"/>
  <c r="D9"/>
  <c r="D10"/>
  <c r="D11"/>
  <c r="D12"/>
  <c r="D13" i="26"/>
  <c r="D13" i="27" s="1"/>
  <c r="D14"/>
  <c r="D15"/>
  <c r="D16" i="26"/>
  <c r="D16" i="27" s="1"/>
  <c r="D17"/>
  <c r="D18"/>
  <c r="D19" i="26"/>
  <c r="D19" i="27" s="1"/>
  <c r="D20"/>
  <c r="D21"/>
  <c r="D22" i="26"/>
  <c r="D22" i="27" s="1"/>
  <c r="D23"/>
  <c r="D24"/>
  <c r="D25" i="26"/>
  <c r="D25" i="27" s="1"/>
  <c r="D26" i="26"/>
  <c r="D26" i="27" s="1"/>
  <c r="D27"/>
  <c r="D28"/>
  <c r="D29"/>
  <c r="D30"/>
  <c r="D31" i="26"/>
  <c r="D31" i="27" s="1"/>
  <c r="D32"/>
  <c r="P13" i="14"/>
  <c r="G13" i="1" s="1"/>
  <c r="P17" i="14"/>
  <c r="G17" i="1" s="1"/>
  <c r="P21" i="14"/>
  <c r="G21" i="1" s="1"/>
  <c r="P25" i="14"/>
  <c r="G25" i="1" s="1"/>
  <c r="P29" i="14"/>
  <c r="G29" i="1" s="1"/>
  <c r="P33" i="14"/>
  <c r="G33" i="1" s="1"/>
  <c r="P37" i="14"/>
  <c r="G37" i="1" s="1"/>
  <c r="P11" i="14"/>
  <c r="G11" i="1" s="1"/>
  <c r="P15" i="14"/>
  <c r="G15" i="1" s="1"/>
  <c r="P19" i="14"/>
  <c r="G19" i="1" s="1"/>
  <c r="P23" i="14"/>
  <c r="G23" i="1" s="1"/>
  <c r="P27" i="14"/>
  <c r="G27" i="1" s="1"/>
  <c r="P31" i="14"/>
  <c r="G31" i="1" s="1"/>
  <c r="P35" i="14"/>
  <c r="G35" i="1" s="1"/>
  <c r="CE46" i="24"/>
  <c r="R46" i="9" s="1"/>
  <c r="V48" i="26"/>
  <c r="F48" i="27" s="1"/>
  <c r="V49" i="26"/>
  <c r="F49" i="27" s="1"/>
  <c r="V50" i="26"/>
  <c r="F50" i="27" s="1"/>
  <c r="V51" i="26"/>
  <c r="F51" i="27" s="1"/>
  <c r="D48" i="26"/>
  <c r="D50"/>
  <c r="D51" i="27"/>
  <c r="V4" i="26"/>
  <c r="AE4" s="1"/>
  <c r="AG4" s="1"/>
  <c r="V5"/>
  <c r="AE5" s="1"/>
  <c r="AG5" s="1"/>
  <c r="V8"/>
  <c r="F8" i="27" s="1"/>
  <c r="V11" i="26"/>
  <c r="F12" i="27"/>
  <c r="V14" i="26"/>
  <c r="F16" i="27"/>
  <c r="V17" i="26"/>
  <c r="V20"/>
  <c r="F20" i="27" s="1"/>
  <c r="V23" i="26"/>
  <c r="F24" i="27"/>
  <c r="V26" i="26"/>
  <c r="V27"/>
  <c r="V28"/>
  <c r="F28" i="27" s="1"/>
  <c r="V29" i="26"/>
  <c r="V32"/>
  <c r="F32" i="27" s="1"/>
  <c r="V35" i="26"/>
  <c r="F36" i="27"/>
  <c r="V38" i="26"/>
  <c r="F40" i="27"/>
  <c r="V44" i="26"/>
  <c r="F44" i="27" s="1"/>
  <c r="V45" i="26"/>
  <c r="V46"/>
  <c r="V47"/>
  <c r="L12" i="16"/>
  <c r="K12"/>
  <c r="J12"/>
  <c r="L16"/>
  <c r="J16"/>
  <c r="K16"/>
  <c r="L20"/>
  <c r="J20"/>
  <c r="K20"/>
  <c r="L24"/>
  <c r="K24"/>
  <c r="J24"/>
  <c r="L28"/>
  <c r="K28"/>
  <c r="J28"/>
  <c r="L32"/>
  <c r="K32"/>
  <c r="J32"/>
  <c r="L36"/>
  <c r="J36"/>
  <c r="K36"/>
  <c r="L40"/>
  <c r="J40"/>
  <c r="K40"/>
  <c r="L44"/>
  <c r="J44"/>
  <c r="K44"/>
  <c r="L48"/>
  <c r="K48"/>
  <c r="J48"/>
  <c r="P10"/>
  <c r="N10" s="1"/>
  <c r="P11"/>
  <c r="N11" s="1"/>
  <c r="P14"/>
  <c r="N14" s="1"/>
  <c r="P15"/>
  <c r="N15" s="1"/>
  <c r="P18"/>
  <c r="N18" s="1"/>
  <c r="P19"/>
  <c r="N19" s="1"/>
  <c r="P22"/>
  <c r="N22" s="1"/>
  <c r="P23"/>
  <c r="N23" s="1"/>
  <c r="P26"/>
  <c r="N26" s="1"/>
  <c r="P27"/>
  <c r="N27" s="1"/>
  <c r="P30"/>
  <c r="N30" s="1"/>
  <c r="P31"/>
  <c r="N31" s="1"/>
  <c r="P34"/>
  <c r="N34" s="1"/>
  <c r="P35"/>
  <c r="N35" s="1"/>
  <c r="P38"/>
  <c r="N38" s="1"/>
  <c r="P39"/>
  <c r="N39" s="1"/>
  <c r="P42"/>
  <c r="N42" s="1"/>
  <c r="P43"/>
  <c r="N43" s="1"/>
  <c r="P46"/>
  <c r="N46" s="1"/>
  <c r="P47"/>
  <c r="N47" s="1"/>
  <c r="P50"/>
  <c r="N50" s="1"/>
  <c r="P51"/>
  <c r="N51" s="1"/>
  <c r="J11"/>
  <c r="K11"/>
  <c r="L11"/>
  <c r="J15"/>
  <c r="L15"/>
  <c r="K15"/>
  <c r="L19"/>
  <c r="J19"/>
  <c r="K19"/>
  <c r="K23"/>
  <c r="L23"/>
  <c r="J23"/>
  <c r="L27"/>
  <c r="J27"/>
  <c r="K27"/>
  <c r="K31"/>
  <c r="L31"/>
  <c r="J31"/>
  <c r="L35"/>
  <c r="J35"/>
  <c r="K35"/>
  <c r="L39"/>
  <c r="J39"/>
  <c r="K39"/>
  <c r="L43"/>
  <c r="J43"/>
  <c r="K43"/>
  <c r="K47"/>
  <c r="L47"/>
  <c r="J47"/>
  <c r="K51"/>
  <c r="L51"/>
  <c r="J51"/>
  <c r="L10"/>
  <c r="L14"/>
  <c r="L22"/>
  <c r="L38"/>
  <c r="L42"/>
  <c r="L46"/>
  <c r="K10"/>
  <c r="L13"/>
  <c r="K14"/>
  <c r="P17"/>
  <c r="N17" s="1"/>
  <c r="K18"/>
  <c r="P21"/>
  <c r="N21" s="1"/>
  <c r="L25"/>
  <c r="P29"/>
  <c r="N29" s="1"/>
  <c r="K30"/>
  <c r="L37"/>
  <c r="K38"/>
  <c r="L41"/>
  <c r="K42"/>
  <c r="K46"/>
  <c r="P49"/>
  <c r="N49" s="1"/>
  <c r="J13"/>
  <c r="N13"/>
  <c r="J17"/>
  <c r="J21"/>
  <c r="J25"/>
  <c r="N25"/>
  <c r="J29"/>
  <c r="J33"/>
  <c r="N33"/>
  <c r="J37"/>
  <c r="N37"/>
  <c r="J41"/>
  <c r="N41"/>
  <c r="J45"/>
  <c r="N45"/>
  <c r="J49"/>
  <c r="L18"/>
  <c r="L26"/>
  <c r="L30"/>
  <c r="L34"/>
  <c r="L50"/>
  <c r="L17"/>
  <c r="L21"/>
  <c r="K22"/>
  <c r="K26"/>
  <c r="L29"/>
  <c r="L33"/>
  <c r="K34"/>
  <c r="O34" s="1"/>
  <c r="L45"/>
  <c r="L49"/>
  <c r="K50"/>
  <c r="K10" i="13"/>
  <c r="J10"/>
  <c r="K14"/>
  <c r="J14"/>
  <c r="K18"/>
  <c r="J18"/>
  <c r="K9"/>
  <c r="J9"/>
  <c r="K11"/>
  <c r="J11"/>
  <c r="K13"/>
  <c r="J13"/>
  <c r="K15"/>
  <c r="J15"/>
  <c r="K17"/>
  <c r="J17"/>
  <c r="K19"/>
  <c r="J19"/>
  <c r="K21"/>
  <c r="J21"/>
  <c r="K23"/>
  <c r="J23"/>
  <c r="K25"/>
  <c r="J25"/>
  <c r="K27"/>
  <c r="J27"/>
  <c r="K29"/>
  <c r="J29"/>
  <c r="K31"/>
  <c r="J31"/>
  <c r="K33"/>
  <c r="J33"/>
  <c r="K35"/>
  <c r="J35"/>
  <c r="K37"/>
  <c r="J37"/>
  <c r="K39"/>
  <c r="J39"/>
  <c r="K41"/>
  <c r="J41"/>
  <c r="K43"/>
  <c r="J43"/>
  <c r="K45"/>
  <c r="J45"/>
  <c r="K47"/>
  <c r="J47"/>
  <c r="K49"/>
  <c r="J49"/>
  <c r="K51"/>
  <c r="J51"/>
  <c r="K12"/>
  <c r="J12"/>
  <c r="K16"/>
  <c r="J16"/>
  <c r="K20"/>
  <c r="J20"/>
  <c r="K22"/>
  <c r="J22"/>
  <c r="K24"/>
  <c r="J24"/>
  <c r="K26"/>
  <c r="J26"/>
  <c r="K28"/>
  <c r="J28"/>
  <c r="K30"/>
  <c r="J30"/>
  <c r="K32"/>
  <c r="J32"/>
  <c r="K34"/>
  <c r="J34"/>
  <c r="K36"/>
  <c r="J36"/>
  <c r="K38"/>
  <c r="J38"/>
  <c r="K40"/>
  <c r="J40"/>
  <c r="K42"/>
  <c r="J42"/>
  <c r="K44"/>
  <c r="J44"/>
  <c r="K46"/>
  <c r="J46"/>
  <c r="K48"/>
  <c r="J48"/>
  <c r="K50"/>
  <c r="J50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CE35" i="24" l="1"/>
  <c r="R35" i="9" s="1"/>
  <c r="CE31" i="24"/>
  <c r="R31" i="9" s="1"/>
  <c r="CE29" i="24"/>
  <c r="R29" i="9" s="1"/>
  <c r="CE13" i="24"/>
  <c r="R13" i="9" s="1"/>
  <c r="CE16" i="24"/>
  <c r="R16" i="9" s="1"/>
  <c r="CE11" i="24"/>
  <c r="R11" i="9" s="1"/>
  <c r="CE41" i="24"/>
  <c r="R41" i="9" s="1"/>
  <c r="CE25" i="24"/>
  <c r="R25" i="9" s="1"/>
  <c r="CE36" i="24"/>
  <c r="R36" i="9" s="1"/>
  <c r="CE42" i="24"/>
  <c r="R42" i="9" s="1"/>
  <c r="CE38" i="24"/>
  <c r="R38" i="9" s="1"/>
  <c r="CE14" i="24"/>
  <c r="R14" i="9" s="1"/>
  <c r="CE32" i="24"/>
  <c r="R32" i="9" s="1"/>
  <c r="CE12" i="24"/>
  <c r="R12" i="9" s="1"/>
  <c r="CE27" i="24"/>
  <c r="R27" i="9" s="1"/>
  <c r="CE34" i="24"/>
  <c r="R34" i="9" s="1"/>
  <c r="CE18" i="24"/>
  <c r="R18" i="9" s="1"/>
  <c r="CE20" i="24"/>
  <c r="R20" i="9" s="1"/>
  <c r="O14" i="16"/>
  <c r="M14" s="1"/>
  <c r="H14" i="1" s="1"/>
  <c r="O38" i="16"/>
  <c r="Q38" s="1"/>
  <c r="O50"/>
  <c r="Q50" s="1"/>
  <c r="O26"/>
  <c r="M26" s="1"/>
  <c r="H26" i="1" s="1"/>
  <c r="AE40" i="26"/>
  <c r="AG40" s="1"/>
  <c r="P40" i="9" s="1"/>
  <c r="O16" i="16"/>
  <c r="Q16" s="1"/>
  <c r="AE44" i="26"/>
  <c r="AG44" s="1"/>
  <c r="P44" i="9" s="1"/>
  <c r="V50" i="27"/>
  <c r="G50"/>
  <c r="V46"/>
  <c r="G46"/>
  <c r="V51"/>
  <c r="G51"/>
  <c r="V47"/>
  <c r="G47"/>
  <c r="V43"/>
  <c r="G43"/>
  <c r="I50"/>
  <c r="W50"/>
  <c r="W46"/>
  <c r="I46"/>
  <c r="W49"/>
  <c r="I49"/>
  <c r="J43"/>
  <c r="X43"/>
  <c r="AE46" i="26"/>
  <c r="AG46" s="1"/>
  <c r="P46" i="9" s="1"/>
  <c r="F46" i="27"/>
  <c r="AE48" i="26"/>
  <c r="AG48" s="1"/>
  <c r="P48" i="9" s="1"/>
  <c r="D48" i="27"/>
  <c r="N48" i="13"/>
  <c r="L48" s="1"/>
  <c r="E48" i="1" s="1"/>
  <c r="V48" i="27"/>
  <c r="G48"/>
  <c r="N44" i="13"/>
  <c r="L44" s="1"/>
  <c r="E44" i="1" s="1"/>
  <c r="G44" i="27"/>
  <c r="V44"/>
  <c r="X48"/>
  <c r="J48"/>
  <c r="X44"/>
  <c r="J44"/>
  <c r="J51"/>
  <c r="X51"/>
  <c r="J47"/>
  <c r="X47"/>
  <c r="W43"/>
  <c r="I43"/>
  <c r="AE47" i="26"/>
  <c r="AG47" s="1"/>
  <c r="P47" i="9" s="1"/>
  <c r="F47" i="27"/>
  <c r="AE43" i="26"/>
  <c r="AG43" s="1"/>
  <c r="P43" i="9" s="1"/>
  <c r="F43" i="27"/>
  <c r="AE49" i="26"/>
  <c r="AG49" s="1"/>
  <c r="P49" i="9" s="1"/>
  <c r="D49" i="27"/>
  <c r="G49"/>
  <c r="V49"/>
  <c r="N45" i="13"/>
  <c r="L45" s="1"/>
  <c r="E45" i="1" s="1"/>
  <c r="G45" i="27"/>
  <c r="V45"/>
  <c r="I48"/>
  <c r="W48"/>
  <c r="I44"/>
  <c r="W44"/>
  <c r="I51"/>
  <c r="W51"/>
  <c r="I47"/>
  <c r="W47"/>
  <c r="J45"/>
  <c r="X45"/>
  <c r="AE50" i="26"/>
  <c r="AG50" s="1"/>
  <c r="P50" i="9" s="1"/>
  <c r="D50" i="27"/>
  <c r="X50"/>
  <c r="J50"/>
  <c r="X46"/>
  <c r="J46"/>
  <c r="J49"/>
  <c r="X49"/>
  <c r="W45"/>
  <c r="I45"/>
  <c r="AE45" i="26"/>
  <c r="AG45" s="1"/>
  <c r="P45" i="9" s="1"/>
  <c r="F45" i="27"/>
  <c r="AE6" i="26"/>
  <c r="AG6" s="1"/>
  <c r="AE8"/>
  <c r="AG8" s="1"/>
  <c r="AE12"/>
  <c r="AG12" s="1"/>
  <c r="P12" i="9" s="1"/>
  <c r="AE7" i="26"/>
  <c r="AG7" s="1"/>
  <c r="AE24"/>
  <c r="AG24" s="1"/>
  <c r="P24" i="9" s="1"/>
  <c r="AE28" i="26"/>
  <c r="AG28" s="1"/>
  <c r="P28" i="9" s="1"/>
  <c r="O49" i="16"/>
  <c r="O44"/>
  <c r="O41"/>
  <c r="M41" s="1"/>
  <c r="H41" i="1" s="1"/>
  <c r="O42" i="16"/>
  <c r="M42" s="1"/>
  <c r="H42" i="1" s="1"/>
  <c r="O40" i="16"/>
  <c r="Q40" s="1"/>
  <c r="O22"/>
  <c r="Q22" s="1"/>
  <c r="O25"/>
  <c r="Q25" s="1"/>
  <c r="O46"/>
  <c r="O36"/>
  <c r="Q36" s="1"/>
  <c r="O17"/>
  <c r="Q17" s="1"/>
  <c r="O37"/>
  <c r="M37" s="1"/>
  <c r="H37" i="1" s="1"/>
  <c r="O33" i="16"/>
  <c r="M33" s="1"/>
  <c r="H33" i="1" s="1"/>
  <c r="O30" i="16"/>
  <c r="M30" s="1"/>
  <c r="H30" i="1" s="1"/>
  <c r="O18" i="16"/>
  <c r="Q18" s="1"/>
  <c r="O10"/>
  <c r="M10" s="1"/>
  <c r="H10" i="1" s="1"/>
  <c r="O15" i="16"/>
  <c r="O11"/>
  <c r="M11" s="1"/>
  <c r="H11" i="1" s="1"/>
  <c r="O20" i="16"/>
  <c r="Q20" s="1"/>
  <c r="N40" i="13"/>
  <c r="V40" i="27"/>
  <c r="G40"/>
  <c r="N28" i="13"/>
  <c r="G28" i="27"/>
  <c r="V28"/>
  <c r="N20" i="13"/>
  <c r="V20" i="27"/>
  <c r="G20"/>
  <c r="N16" i="13"/>
  <c r="V16" i="27"/>
  <c r="G16"/>
  <c r="X40"/>
  <c r="J40"/>
  <c r="X32"/>
  <c r="J32"/>
  <c r="X24"/>
  <c r="J24"/>
  <c r="I12"/>
  <c r="W12"/>
  <c r="J41"/>
  <c r="X41"/>
  <c r="X37"/>
  <c r="J37"/>
  <c r="W29"/>
  <c r="I29"/>
  <c r="W21"/>
  <c r="I21"/>
  <c r="W17"/>
  <c r="I17"/>
  <c r="J11"/>
  <c r="X11"/>
  <c r="J10"/>
  <c r="X10"/>
  <c r="AE42" i="26"/>
  <c r="AG42" s="1"/>
  <c r="P42" i="9" s="1"/>
  <c r="F42" i="27"/>
  <c r="AE38" i="26"/>
  <c r="AG38" s="1"/>
  <c r="P38" i="9" s="1"/>
  <c r="F38" i="27"/>
  <c r="AE30" i="26"/>
  <c r="AG30" s="1"/>
  <c r="P30" i="9" s="1"/>
  <c r="F30" i="27"/>
  <c r="AE22" i="26"/>
  <c r="AG22" s="1"/>
  <c r="P22" i="9" s="1"/>
  <c r="F22" i="27"/>
  <c r="AE18" i="26"/>
  <c r="AG18" s="1"/>
  <c r="P18" i="9" s="1"/>
  <c r="F18" i="27"/>
  <c r="AE14" i="26"/>
  <c r="AG14" s="1"/>
  <c r="P14" i="9" s="1"/>
  <c r="F14" i="27"/>
  <c r="AE10" i="26"/>
  <c r="AG10" s="1"/>
  <c r="P10" i="9" s="1"/>
  <c r="F10" i="27"/>
  <c r="V41"/>
  <c r="G41"/>
  <c r="V37"/>
  <c r="G37"/>
  <c r="N29" i="13"/>
  <c r="V29" i="27"/>
  <c r="G29"/>
  <c r="V21"/>
  <c r="G21"/>
  <c r="V17"/>
  <c r="G17"/>
  <c r="V9"/>
  <c r="G9"/>
  <c r="I36"/>
  <c r="W36"/>
  <c r="I32"/>
  <c r="W32"/>
  <c r="I24"/>
  <c r="W24"/>
  <c r="X16"/>
  <c r="J16"/>
  <c r="W41"/>
  <c r="I41"/>
  <c r="W33"/>
  <c r="I33"/>
  <c r="J27"/>
  <c r="X27"/>
  <c r="J19"/>
  <c r="X19"/>
  <c r="I11"/>
  <c r="W11"/>
  <c r="I10"/>
  <c r="W10"/>
  <c r="AE35" i="26"/>
  <c r="AG35" s="1"/>
  <c r="P35" i="9" s="1"/>
  <c r="F35" i="27"/>
  <c r="AE27" i="26"/>
  <c r="AG27" s="1"/>
  <c r="P27" i="9" s="1"/>
  <c r="F27" i="27"/>
  <c r="AE19" i="26"/>
  <c r="AG19" s="1"/>
  <c r="P19" i="9" s="1"/>
  <c r="F19" i="27"/>
  <c r="AE11" i="26"/>
  <c r="AG11" s="1"/>
  <c r="P11" i="9" s="1"/>
  <c r="F11" i="27"/>
  <c r="V42"/>
  <c r="G42"/>
  <c r="V34"/>
  <c r="G34"/>
  <c r="V30"/>
  <c r="G30"/>
  <c r="N22" i="13"/>
  <c r="V22" i="27"/>
  <c r="G22"/>
  <c r="V18"/>
  <c r="G18"/>
  <c r="V10"/>
  <c r="G10"/>
  <c r="X42"/>
  <c r="J42"/>
  <c r="X34"/>
  <c r="J34"/>
  <c r="X30"/>
  <c r="J30"/>
  <c r="X26"/>
  <c r="J26"/>
  <c r="I16"/>
  <c r="W16"/>
  <c r="J39"/>
  <c r="X39"/>
  <c r="J35"/>
  <c r="X35"/>
  <c r="J31"/>
  <c r="X31"/>
  <c r="W27"/>
  <c r="I27"/>
  <c r="I19"/>
  <c r="W19"/>
  <c r="W15"/>
  <c r="I15"/>
  <c r="X13"/>
  <c r="J13"/>
  <c r="J9"/>
  <c r="X9"/>
  <c r="V39"/>
  <c r="G39"/>
  <c r="V35"/>
  <c r="G35"/>
  <c r="V31"/>
  <c r="G31"/>
  <c r="V27"/>
  <c r="G27"/>
  <c r="V23"/>
  <c r="G23"/>
  <c r="V19"/>
  <c r="G19"/>
  <c r="V15"/>
  <c r="G15"/>
  <c r="V11"/>
  <c r="G11"/>
  <c r="W42"/>
  <c r="I42"/>
  <c r="I38"/>
  <c r="W38"/>
  <c r="W34"/>
  <c r="I34"/>
  <c r="W30"/>
  <c r="I30"/>
  <c r="W26"/>
  <c r="I26"/>
  <c r="X20"/>
  <c r="J20"/>
  <c r="X12"/>
  <c r="J12"/>
  <c r="I39"/>
  <c r="W39"/>
  <c r="I35"/>
  <c r="W35"/>
  <c r="I31"/>
  <c r="W31"/>
  <c r="J29"/>
  <c r="X29"/>
  <c r="X25"/>
  <c r="J25"/>
  <c r="X21"/>
  <c r="J21"/>
  <c r="X17"/>
  <c r="J17"/>
  <c r="W13"/>
  <c r="I13"/>
  <c r="W9"/>
  <c r="I9"/>
  <c r="W14"/>
  <c r="I14"/>
  <c r="AE41" i="26"/>
  <c r="AG41" s="1"/>
  <c r="P41" i="9" s="1"/>
  <c r="F41" i="27"/>
  <c r="AE37" i="26"/>
  <c r="AG37" s="1"/>
  <c r="P37" i="9" s="1"/>
  <c r="F37" i="27"/>
  <c r="AE33" i="26"/>
  <c r="AG33" s="1"/>
  <c r="P33" i="9" s="1"/>
  <c r="F33" i="27"/>
  <c r="AE29" i="26"/>
  <c r="AG29" s="1"/>
  <c r="P29" i="9" s="1"/>
  <c r="F29" i="27"/>
  <c r="AE25" i="26"/>
  <c r="AG25" s="1"/>
  <c r="P25" i="9" s="1"/>
  <c r="F25" i="27"/>
  <c r="AE21" i="26"/>
  <c r="AG21" s="1"/>
  <c r="P21" i="9" s="1"/>
  <c r="F21" i="27"/>
  <c r="AE17" i="26"/>
  <c r="AG17" s="1"/>
  <c r="P17" i="9" s="1"/>
  <c r="F17" i="27"/>
  <c r="AE13" i="26"/>
  <c r="AG13" s="1"/>
  <c r="P13" i="9" s="1"/>
  <c r="F13" i="27"/>
  <c r="AE9" i="26"/>
  <c r="AG9" s="1"/>
  <c r="F9" i="27"/>
  <c r="AE36" i="26"/>
  <c r="AG36" s="1"/>
  <c r="P36" i="9" s="1"/>
  <c r="AE20" i="26"/>
  <c r="AG20" s="1"/>
  <c r="P20" i="9" s="1"/>
  <c r="N36" i="13"/>
  <c r="V36" i="27"/>
  <c r="G36"/>
  <c r="N32" i="13"/>
  <c r="V32" i="27"/>
  <c r="G32"/>
  <c r="N24" i="13"/>
  <c r="V24" i="27"/>
  <c r="G24"/>
  <c r="N12" i="13"/>
  <c r="V12" i="27"/>
  <c r="G12"/>
  <c r="X36"/>
  <c r="J36"/>
  <c r="X28"/>
  <c r="J28"/>
  <c r="I20"/>
  <c r="W20"/>
  <c r="J33"/>
  <c r="X33"/>
  <c r="W25"/>
  <c r="I25"/>
  <c r="X18"/>
  <c r="J18"/>
  <c r="AE34" i="26"/>
  <c r="AG34" s="1"/>
  <c r="P34" i="9" s="1"/>
  <c r="F34" i="27"/>
  <c r="AE26" i="26"/>
  <c r="AG26" s="1"/>
  <c r="P26" i="9" s="1"/>
  <c r="F26" i="27"/>
  <c r="V33"/>
  <c r="G33"/>
  <c r="V25"/>
  <c r="G25"/>
  <c r="N13" i="13"/>
  <c r="V13" i="27"/>
  <c r="G13"/>
  <c r="I40"/>
  <c r="W40"/>
  <c r="I28"/>
  <c r="W28"/>
  <c r="X22"/>
  <c r="J22"/>
  <c r="W37"/>
  <c r="I37"/>
  <c r="J23"/>
  <c r="X23"/>
  <c r="J15"/>
  <c r="X15"/>
  <c r="W18"/>
  <c r="I18"/>
  <c r="AE39" i="26"/>
  <c r="AG39" s="1"/>
  <c r="P39" i="9" s="1"/>
  <c r="F39" i="27"/>
  <c r="AE31" i="26"/>
  <c r="AG31" s="1"/>
  <c r="P31" i="9" s="1"/>
  <c r="F31" i="27"/>
  <c r="AE23" i="26"/>
  <c r="AG23" s="1"/>
  <c r="P23" i="9" s="1"/>
  <c r="F23" i="27"/>
  <c r="AE15" i="26"/>
  <c r="AG15" s="1"/>
  <c r="P15" i="9" s="1"/>
  <c r="F15" i="27"/>
  <c r="V38"/>
  <c r="G38"/>
  <c r="V26"/>
  <c r="G26"/>
  <c r="V14"/>
  <c r="G14"/>
  <c r="J38"/>
  <c r="X38"/>
  <c r="W22"/>
  <c r="I22"/>
  <c r="I23"/>
  <c r="W23"/>
  <c r="X14"/>
  <c r="J14"/>
  <c r="AE32" i="26"/>
  <c r="AG32" s="1"/>
  <c r="P32" i="9" s="1"/>
  <c r="AE16" i="26"/>
  <c r="AG16" s="1"/>
  <c r="P16" i="9" s="1"/>
  <c r="AE51" i="26"/>
  <c r="AG51" s="1"/>
  <c r="P51" i="9" s="1"/>
  <c r="Q42" i="16"/>
  <c r="Q34"/>
  <c r="M34"/>
  <c r="H34" i="1" s="1"/>
  <c r="M46" i="16"/>
  <c r="H46" i="1" s="1"/>
  <c r="M50" i="16"/>
  <c r="H50" i="1" s="1"/>
  <c r="Q41" i="16"/>
  <c r="O29"/>
  <c r="O51"/>
  <c r="O47"/>
  <c r="O31"/>
  <c r="O23"/>
  <c r="O13"/>
  <c r="O45"/>
  <c r="O21"/>
  <c r="O43"/>
  <c r="O39"/>
  <c r="O35"/>
  <c r="O27"/>
  <c r="O19"/>
  <c r="O48"/>
  <c r="O32"/>
  <c r="O28"/>
  <c r="O24"/>
  <c r="O12"/>
  <c r="N49" i="13"/>
  <c r="L49" s="1"/>
  <c r="E49" i="1" s="1"/>
  <c r="N41" i="13"/>
  <c r="N33"/>
  <c r="N25"/>
  <c r="N17"/>
  <c r="N51"/>
  <c r="L51" s="1"/>
  <c r="E51" i="1" s="1"/>
  <c r="N47" i="13"/>
  <c r="L47" s="1"/>
  <c r="E47" i="1" s="1"/>
  <c r="N43" i="13"/>
  <c r="L43" s="1"/>
  <c r="E43" i="1" s="1"/>
  <c r="N39" i="13"/>
  <c r="N35"/>
  <c r="N31"/>
  <c r="N27"/>
  <c r="N23"/>
  <c r="N19"/>
  <c r="N15"/>
  <c r="N11"/>
  <c r="N37"/>
  <c r="N21"/>
  <c r="N9"/>
  <c r="L9" s="1"/>
  <c r="E9" i="1" s="1"/>
  <c r="N50" i="13"/>
  <c r="L50" s="1"/>
  <c r="E50" i="1" s="1"/>
  <c r="N46" i="13"/>
  <c r="L46" s="1"/>
  <c r="E46" i="1" s="1"/>
  <c r="N42" i="13"/>
  <c r="N38"/>
  <c r="N34"/>
  <c r="N30"/>
  <c r="N26"/>
  <c r="N18"/>
  <c r="N14"/>
  <c r="N10"/>
  <c r="Q37" i="16" l="1"/>
  <c r="M16"/>
  <c r="H16" i="1" s="1"/>
  <c r="Q14" i="16"/>
  <c r="M25"/>
  <c r="H25" i="1" s="1"/>
  <c r="Q10" i="16"/>
  <c r="M22"/>
  <c r="H22" i="1" s="1"/>
  <c r="M38" i="16"/>
  <c r="H38" i="1" s="1"/>
  <c r="L47" i="9"/>
  <c r="O47" s="1"/>
  <c r="Q33" i="16"/>
  <c r="Q26"/>
  <c r="L45" i="9"/>
  <c r="O45" s="1"/>
  <c r="M17" i="16"/>
  <c r="H17" i="1" s="1"/>
  <c r="L49" i="9"/>
  <c r="O49" s="1"/>
  <c r="L48"/>
  <c r="O48" s="1"/>
  <c r="L51"/>
  <c r="O51" s="1"/>
  <c r="L46"/>
  <c r="O46" s="1"/>
  <c r="L50"/>
  <c r="O50" s="1"/>
  <c r="L43"/>
  <c r="O43" s="1"/>
  <c r="Q49" i="16"/>
  <c r="M49"/>
  <c r="H49" i="1" s="1"/>
  <c r="Q46" i="16"/>
  <c r="Q44"/>
  <c r="L44" i="9"/>
  <c r="O44" s="1"/>
  <c r="Q30" i="16"/>
  <c r="M36"/>
  <c r="H36" i="1" s="1"/>
  <c r="M44" i="16"/>
  <c r="H44" i="1" s="1"/>
  <c r="M20" i="16"/>
  <c r="H20" i="1" s="1"/>
  <c r="M40" i="16"/>
  <c r="H40" i="1" s="1"/>
  <c r="M18" i="16"/>
  <c r="H18" i="1" s="1"/>
  <c r="Q15" i="16"/>
  <c r="M15"/>
  <c r="H15" i="1" s="1"/>
  <c r="Q11" i="16"/>
  <c r="L27" i="13"/>
  <c r="E27" i="1" s="1"/>
  <c r="L27" i="9"/>
  <c r="O27" s="1"/>
  <c r="L25" i="13"/>
  <c r="E25" i="1" s="1"/>
  <c r="L25" i="9"/>
  <c r="O25" s="1"/>
  <c r="L16" i="13"/>
  <c r="E16" i="1" s="1"/>
  <c r="L16" i="9"/>
  <c r="O16" s="1"/>
  <c r="L34" i="13"/>
  <c r="E34" i="1" s="1"/>
  <c r="L34" i="9"/>
  <c r="O34" s="1"/>
  <c r="L39" i="13"/>
  <c r="E39" i="1" s="1"/>
  <c r="L39" i="9"/>
  <c r="O39" s="1"/>
  <c r="L13"/>
  <c r="O13" s="1"/>
  <c r="L13" i="13"/>
  <c r="E13" i="1" s="1"/>
  <c r="L36" i="13"/>
  <c r="E36" i="1" s="1"/>
  <c r="L36" i="9"/>
  <c r="O36" s="1"/>
  <c r="L30" i="13"/>
  <c r="E30" i="1" s="1"/>
  <c r="L30" i="9"/>
  <c r="O30" s="1"/>
  <c r="L37" i="13"/>
  <c r="E37" i="1" s="1"/>
  <c r="L37" i="9"/>
  <c r="O37" s="1"/>
  <c r="L35" i="13"/>
  <c r="E35" i="1" s="1"/>
  <c r="L35" i="9"/>
  <c r="O35" s="1"/>
  <c r="L41" i="13"/>
  <c r="E41" i="1" s="1"/>
  <c r="L41" i="9"/>
  <c r="O41" s="1"/>
  <c r="L12" i="13"/>
  <c r="E12" i="1" s="1"/>
  <c r="L12" i="9"/>
  <c r="O12" s="1"/>
  <c r="L22"/>
  <c r="O22" s="1"/>
  <c r="L22" i="13"/>
  <c r="E22" i="1" s="1"/>
  <c r="L28" i="13"/>
  <c r="E28" i="1" s="1"/>
  <c r="L28" i="9"/>
  <c r="O28" s="1"/>
  <c r="L26" i="13"/>
  <c r="E26" i="1" s="1"/>
  <c r="L26" i="9"/>
  <c r="O26" s="1"/>
  <c r="L42" i="13"/>
  <c r="E42" i="1" s="1"/>
  <c r="L42" i="9"/>
  <c r="O42" s="1"/>
  <c r="L21" i="13"/>
  <c r="E21" i="1" s="1"/>
  <c r="L21" i="9"/>
  <c r="O21" s="1"/>
  <c r="L15" i="13"/>
  <c r="E15" i="1" s="1"/>
  <c r="L15" i="9"/>
  <c r="O15" s="1"/>
  <c r="L31" i="13"/>
  <c r="E31" i="1" s="1"/>
  <c r="L31" i="9"/>
  <c r="O31" s="1"/>
  <c r="L33" i="13"/>
  <c r="E33" i="1" s="1"/>
  <c r="L33" i="9"/>
  <c r="O33" s="1"/>
  <c r="L24" i="13"/>
  <c r="E24" i="1" s="1"/>
  <c r="L24" i="9"/>
  <c r="O24" s="1"/>
  <c r="L29"/>
  <c r="O29" s="1"/>
  <c r="L29" i="13"/>
  <c r="E29" i="1" s="1"/>
  <c r="L40" i="13"/>
  <c r="E40" i="1" s="1"/>
  <c r="L40" i="9"/>
  <c r="O40" s="1"/>
  <c r="L18" i="13"/>
  <c r="E18" i="1" s="1"/>
  <c r="L18" i="9"/>
  <c r="O18" s="1"/>
  <c r="L38" i="13"/>
  <c r="E38" i="1" s="1"/>
  <c r="L38" i="9"/>
  <c r="O38" s="1"/>
  <c r="L11" i="13"/>
  <c r="E11" i="1" s="1"/>
  <c r="L11" i="9"/>
  <c r="O11" s="1"/>
  <c r="L32" i="13"/>
  <c r="E32" i="1" s="1"/>
  <c r="L32" i="9"/>
  <c r="O32" s="1"/>
  <c r="L14" i="13"/>
  <c r="E14" i="1" s="1"/>
  <c r="L14" i="9"/>
  <c r="O14" s="1"/>
  <c r="L23" i="13"/>
  <c r="E23" i="1" s="1"/>
  <c r="L23" i="9"/>
  <c r="O23" s="1"/>
  <c r="L17" i="13"/>
  <c r="E17" i="1" s="1"/>
  <c r="L17" i="9"/>
  <c r="O17" s="1"/>
  <c r="L20" i="13"/>
  <c r="E20" i="1" s="1"/>
  <c r="L20" i="9"/>
  <c r="O20" s="1"/>
  <c r="L10" i="13"/>
  <c r="E10" i="1" s="1"/>
  <c r="L10" i="9"/>
  <c r="O10" s="1"/>
  <c r="L19" i="13"/>
  <c r="E19" i="1" s="1"/>
  <c r="L19" i="9"/>
  <c r="O19" s="1"/>
  <c r="Q32" i="16"/>
  <c r="M32"/>
  <c r="H32" i="1" s="1"/>
  <c r="Q35" i="16"/>
  <c r="M35"/>
  <c r="H35" i="1" s="1"/>
  <c r="Q45" i="16"/>
  <c r="M45"/>
  <c r="H45" i="1" s="1"/>
  <c r="Q23" i="16"/>
  <c r="M23"/>
  <c r="H23" i="1" s="1"/>
  <c r="Q12" i="16"/>
  <c r="M12"/>
  <c r="H12" i="1" s="1"/>
  <c r="Q28" i="16"/>
  <c r="M28"/>
  <c r="H28" i="1" s="1"/>
  <c r="Q48" i="16"/>
  <c r="M48"/>
  <c r="H48" i="1" s="1"/>
  <c r="Q27" i="16"/>
  <c r="M27"/>
  <c r="H27" i="1" s="1"/>
  <c r="Q21" i="16"/>
  <c r="M21"/>
  <c r="H21" i="1" s="1"/>
  <c r="Q51" i="16"/>
  <c r="M51"/>
  <c r="H51" i="1" s="1"/>
  <c r="Q24" i="16"/>
  <c r="M24"/>
  <c r="H24" i="1" s="1"/>
  <c r="Q19" i="16"/>
  <c r="M19"/>
  <c r="H19" i="1" s="1"/>
  <c r="Q43" i="16"/>
  <c r="M43"/>
  <c r="H43" i="1" s="1"/>
  <c r="Q47" i="16"/>
  <c r="M47"/>
  <c r="H47" i="1" s="1"/>
  <c r="Q29" i="16"/>
  <c r="M29"/>
  <c r="H29" i="1" s="1"/>
  <c r="Q39" i="16"/>
  <c r="M39"/>
  <c r="H39" i="1" s="1"/>
  <c r="Q13" i="16"/>
  <c r="M13"/>
  <c r="H13" i="1" s="1"/>
  <c r="Q31" i="16"/>
  <c r="M31"/>
  <c r="H31" i="1" s="1"/>
  <c r="C35" i="25"/>
  <c r="C36"/>
  <c r="C37"/>
  <c r="C38"/>
  <c r="C39"/>
  <c r="C40"/>
  <c r="C41"/>
  <c r="C42"/>
  <c r="C43"/>
  <c r="C44"/>
  <c r="C45"/>
  <c r="C46"/>
  <c r="C47"/>
  <c r="C48"/>
  <c r="C49"/>
  <c r="C50"/>
  <c r="B43"/>
  <c r="B44"/>
  <c r="B45"/>
  <c r="B46"/>
  <c r="B47"/>
  <c r="B48"/>
  <c r="B49"/>
  <c r="B50"/>
  <c r="A34"/>
  <c r="A35"/>
  <c r="A36"/>
  <c r="A37"/>
  <c r="A38"/>
  <c r="A39"/>
  <c r="A40"/>
  <c r="A41"/>
  <c r="A42"/>
  <c r="A43"/>
  <c r="A44"/>
  <c r="A45"/>
  <c r="A46"/>
  <c r="A47"/>
  <c r="A48"/>
  <c r="A49"/>
  <c r="A50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D45" i="23"/>
  <c r="D43"/>
  <c r="D41"/>
  <c r="D9"/>
  <c r="D7"/>
  <c r="D6"/>
  <c r="J6" i="1"/>
  <c r="J5"/>
  <c r="J4"/>
  <c r="Z108" i="5" l="1"/>
  <c r="K46" i="9"/>
  <c r="K50"/>
  <c r="D49" i="23"/>
  <c r="K49" i="9"/>
  <c r="K48"/>
  <c r="D47" i="23"/>
  <c r="K47" i="9"/>
  <c r="D51" i="23"/>
  <c r="K51" i="9"/>
  <c r="D13" i="23"/>
  <c r="K13" i="9"/>
  <c r="D21" i="23"/>
  <c r="K21" i="9"/>
  <c r="D25" i="23"/>
  <c r="K25" i="9"/>
  <c r="K29"/>
  <c r="D37" i="23"/>
  <c r="K37" i="9"/>
  <c r="K11"/>
  <c r="D16" i="23"/>
  <c r="K16" i="9"/>
  <c r="K20"/>
  <c r="D24" i="23"/>
  <c r="K24" i="9"/>
  <c r="D28" i="23"/>
  <c r="K28" i="9"/>
  <c r="K32"/>
  <c r="D36" i="23"/>
  <c r="K36" i="9"/>
  <c r="K40"/>
  <c r="D15" i="23"/>
  <c r="K15" i="9"/>
  <c r="D19" i="23"/>
  <c r="K19" i="9"/>
  <c r="K23"/>
  <c r="K27"/>
  <c r="D31" i="23"/>
  <c r="K31" i="9"/>
  <c r="K35"/>
  <c r="D39" i="23"/>
  <c r="K39" i="9"/>
  <c r="K14"/>
  <c r="D18" i="23"/>
  <c r="K18" i="9"/>
  <c r="D22" i="23"/>
  <c r="K22" i="9"/>
  <c r="K26"/>
  <c r="D30" i="23"/>
  <c r="K30" i="9"/>
  <c r="D34" i="23"/>
  <c r="K34" i="9"/>
  <c r="K38"/>
  <c r="K17"/>
  <c r="D33" i="23"/>
  <c r="K33" i="9"/>
  <c r="L32" i="1"/>
  <c r="L40"/>
  <c r="L48"/>
  <c r="L21"/>
  <c r="L14"/>
  <c r="L26"/>
  <c r="L30"/>
  <c r="L34"/>
  <c r="L38"/>
  <c r="L42"/>
  <c r="L46"/>
  <c r="L50"/>
  <c r="L13"/>
  <c r="L17"/>
  <c r="L29"/>
  <c r="L33"/>
  <c r="L37"/>
  <c r="L41"/>
  <c r="L45"/>
  <c r="L49"/>
  <c r="L39"/>
  <c r="L43"/>
  <c r="L47"/>
  <c r="L44"/>
  <c r="L35"/>
  <c r="L16"/>
  <c r="L23"/>
  <c r="L27"/>
  <c r="L31"/>
  <c r="L15"/>
  <c r="L19"/>
  <c r="L36"/>
  <c r="L24"/>
  <c r="L28"/>
  <c r="L51"/>
  <c r="O51" l="1"/>
  <c r="N51" i="9" s="1"/>
  <c r="C51" i="23"/>
  <c r="E51" s="1"/>
  <c r="O47" i="1"/>
  <c r="N47" i="9" s="1"/>
  <c r="C47" i="23"/>
  <c r="E47" s="1"/>
  <c r="O48" i="1"/>
  <c r="N48" i="9" s="1"/>
  <c r="O50" i="1"/>
  <c r="N50" i="9" s="1"/>
  <c r="O49" i="1"/>
  <c r="N49" i="9" s="1"/>
  <c r="C49" i="23"/>
  <c r="E49" s="1"/>
  <c r="O46" i="1"/>
  <c r="N46" i="9" s="1"/>
  <c r="O45" i="1"/>
  <c r="N45" i="9" s="1"/>
  <c r="C45" i="23"/>
  <c r="E45" s="1"/>
  <c r="O44" i="1"/>
  <c r="N44" i="9" s="1"/>
  <c r="O42" i="1"/>
  <c r="N42" i="9" s="1"/>
  <c r="O43" i="1"/>
  <c r="N43" i="9" s="1"/>
  <c r="C43" i="23"/>
  <c r="E43" s="1"/>
  <c r="O41" i="1"/>
  <c r="N41" i="9" s="1"/>
  <c r="C41" i="23"/>
  <c r="E41" s="1"/>
  <c r="O24" i="1"/>
  <c r="N24" i="9" s="1"/>
  <c r="C24" i="23"/>
  <c r="E24" s="1"/>
  <c r="O35" i="1"/>
  <c r="N35" i="9" s="1"/>
  <c r="O28" i="1"/>
  <c r="N28" i="9" s="1"/>
  <c r="C28" i="23"/>
  <c r="E28" s="1"/>
  <c r="O15" i="1"/>
  <c r="N15" i="9" s="1"/>
  <c r="C15" i="23"/>
  <c r="E15" s="1"/>
  <c r="O16" i="1"/>
  <c r="N16" i="9" s="1"/>
  <c r="C16" i="23"/>
  <c r="E16" s="1"/>
  <c r="O33" i="1"/>
  <c r="N33" i="9" s="1"/>
  <c r="C33" i="23"/>
  <c r="E33" s="1"/>
  <c r="O38" i="1"/>
  <c r="N38" i="9" s="1"/>
  <c r="O14" i="1"/>
  <c r="N14" i="9" s="1"/>
  <c r="O32" i="1"/>
  <c r="N32" i="9" s="1"/>
  <c r="O19" i="1"/>
  <c r="N19" i="9" s="1"/>
  <c r="C19" i="23"/>
  <c r="E19" s="1"/>
  <c r="O23" i="1"/>
  <c r="N23" i="9" s="1"/>
  <c r="O37" i="1"/>
  <c r="N37" i="9" s="1"/>
  <c r="C37" i="23"/>
  <c r="E37" s="1"/>
  <c r="O13" i="1"/>
  <c r="N13" i="9" s="1"/>
  <c r="C13" i="23"/>
  <c r="E13" s="1"/>
  <c r="O26" i="1"/>
  <c r="N26" i="9" s="1"/>
  <c r="O40" i="1"/>
  <c r="N40" i="9" s="1"/>
  <c r="O36" i="1"/>
  <c r="N36" i="9" s="1"/>
  <c r="C36" i="23"/>
  <c r="E36" s="1"/>
  <c r="O27" i="1"/>
  <c r="N27" i="9" s="1"/>
  <c r="O17" i="1"/>
  <c r="N17" i="9" s="1"/>
  <c r="O30" i="1"/>
  <c r="N30" i="9" s="1"/>
  <c r="C30" i="23"/>
  <c r="E30" s="1"/>
  <c r="O31" i="1"/>
  <c r="N31" i="9" s="1"/>
  <c r="C31" i="23"/>
  <c r="E31" s="1"/>
  <c r="O39" i="1"/>
  <c r="N39" i="9" s="1"/>
  <c r="C39" i="23"/>
  <c r="E39" s="1"/>
  <c r="O29" i="1"/>
  <c r="N29" i="9" s="1"/>
  <c r="O34" i="1"/>
  <c r="N34" i="9" s="1"/>
  <c r="C34" i="23"/>
  <c r="E34" s="1"/>
  <c r="O21" i="1"/>
  <c r="N21" i="9" s="1"/>
  <c r="C21" i="23"/>
  <c r="E21" s="1"/>
  <c r="AF4" i="5"/>
  <c r="AF5"/>
  <c r="AF3"/>
  <c r="W52"/>
  <c r="R52" i="20"/>
  <c r="S52"/>
  <c r="U52" l="1"/>
  <c r="T52"/>
  <c r="V3"/>
  <c r="Q52"/>
  <c r="G3" i="4"/>
  <c r="J3" s="1"/>
  <c r="B8" i="16"/>
  <c r="C6" l="1"/>
  <c r="B6"/>
  <c r="A6"/>
  <c r="A6" i="27" l="1"/>
  <c r="A7"/>
  <c r="BT52" i="24"/>
  <c r="BU52"/>
  <c r="BV52"/>
  <c r="J3" i="1" l="1"/>
  <c r="I3"/>
  <c r="G3" i="24"/>
  <c r="L70" i="1" l="1"/>
  <c r="AC3" i="5" l="1"/>
  <c r="AC4"/>
  <c r="AC5"/>
  <c r="G3" i="12"/>
  <c r="I3" i="13" l="1"/>
  <c r="I4"/>
  <c r="I5"/>
  <c r="I6"/>
  <c r="I7"/>
  <c r="I8"/>
  <c r="H8" i="27" s="1"/>
  <c r="J70" i="1"/>
  <c r="I70"/>
  <c r="H70"/>
  <c r="H71" s="1"/>
  <c r="F3" i="12" l="1"/>
  <c r="F3" i="1" s="1"/>
  <c r="F4" i="12"/>
  <c r="F4" i="1" s="1"/>
  <c r="F5" i="12"/>
  <c r="F5" i="1" s="1"/>
  <c r="F6"/>
  <c r="F7"/>
  <c r="F8" i="12"/>
  <c r="F9"/>
  <c r="Q52" i="4"/>
  <c r="BG3" i="24"/>
  <c r="BA3"/>
  <c r="S52"/>
  <c r="F8" i="1" l="1"/>
  <c r="F9"/>
  <c r="P9" i="14"/>
  <c r="G9" i="1" s="1"/>
  <c r="R52" i="24"/>
  <c r="R3" i="4"/>
  <c r="AN3" i="16"/>
  <c r="AN4"/>
  <c r="D4" i="24" s="1"/>
  <c r="CE4" s="1"/>
  <c r="AN5" i="16"/>
  <c r="D5" i="24" s="1"/>
  <c r="CE5" s="1"/>
  <c r="AN6" i="16"/>
  <c r="D6" i="24" s="1"/>
  <c r="CE6" s="1"/>
  <c r="AN7" i="16"/>
  <c r="D7" i="24" s="1"/>
  <c r="CE7" s="1"/>
  <c r="AN8" i="16"/>
  <c r="D8" i="24" s="1"/>
  <c r="CE8" s="1"/>
  <c r="AN9" i="16"/>
  <c r="D9" i="24" s="1"/>
  <c r="CE9" s="1"/>
  <c r="AM3" i="16"/>
  <c r="AM4"/>
  <c r="E4" i="24" s="1"/>
  <c r="CF4" s="1"/>
  <c r="AM5" i="16"/>
  <c r="E5" i="24" s="1"/>
  <c r="CF5" s="1"/>
  <c r="AM6" i="16"/>
  <c r="E6" i="24" s="1"/>
  <c r="CF6" s="1"/>
  <c r="AM7" i="16"/>
  <c r="E7" i="24" s="1"/>
  <c r="CF7" s="1"/>
  <c r="AM8" i="16"/>
  <c r="E8" i="24" s="1"/>
  <c r="CF8" s="1"/>
  <c r="AM9" i="16"/>
  <c r="E9" i="24" s="1"/>
  <c r="CF9" s="1"/>
  <c r="BW3"/>
  <c r="AK3"/>
  <c r="E3" l="1"/>
  <c r="L57" i="27"/>
  <c r="L56"/>
  <c r="Q52" i="24" l="1"/>
  <c r="AW52"/>
  <c r="AX52"/>
  <c r="Y52"/>
  <c r="T52" i="23"/>
  <c r="W52" i="24"/>
  <c r="X52"/>
  <c r="T52" i="9"/>
  <c r="U52"/>
  <c r="AD52" i="16" l="1"/>
  <c r="AE52"/>
  <c r="AF52"/>
  <c r="AH52"/>
  <c r="AI52"/>
  <c r="AL52"/>
  <c r="AM52"/>
  <c r="M52" i="9"/>
  <c r="D52" i="15" l="1"/>
  <c r="E52"/>
  <c r="F52"/>
  <c r="G52" l="1"/>
  <c r="AA52" i="5" l="1"/>
  <c r="Y52"/>
  <c r="E5" l="1"/>
  <c r="D5"/>
  <c r="C5"/>
  <c r="A5"/>
  <c r="E4" l="1"/>
  <c r="D4"/>
  <c r="C4"/>
  <c r="A4"/>
  <c r="E3" l="1"/>
  <c r="D3"/>
  <c r="C3"/>
  <c r="B3"/>
  <c r="A3"/>
  <c r="AF52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52" i="10"/>
  <c r="Q52" l="1"/>
  <c r="O52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52" l="1"/>
  <c r="A5" i="22"/>
  <c r="A4"/>
  <c r="A3"/>
  <c r="A7" i="8"/>
  <c r="A6"/>
  <c r="A5"/>
  <c r="A4"/>
  <c r="A3"/>
  <c r="S52" i="9" l="1"/>
  <c r="J52" l="1"/>
  <c r="I52"/>
  <c r="H52"/>
  <c r="G52"/>
  <c r="F52"/>
  <c r="E52"/>
  <c r="D9" l="1"/>
  <c r="C9"/>
  <c r="A9"/>
  <c r="D8"/>
  <c r="C8"/>
  <c r="B8"/>
  <c r="A8"/>
  <c r="D7"/>
  <c r="C7"/>
  <c r="A7"/>
  <c r="D6"/>
  <c r="C6"/>
  <c r="A6"/>
  <c r="D5"/>
  <c r="C5"/>
  <c r="A5"/>
  <c r="D4"/>
  <c r="C4"/>
  <c r="A4"/>
  <c r="D3"/>
  <c r="C3"/>
  <c r="B3"/>
  <c r="A3"/>
  <c r="BS52" i="24" l="1"/>
  <c r="BR52"/>
  <c r="BQ52"/>
  <c r="BP52"/>
  <c r="BO52"/>
  <c r="BN52"/>
  <c r="BM52"/>
  <c r="BL52"/>
  <c r="BJ52"/>
  <c r="BI52"/>
  <c r="BH52"/>
  <c r="BF52"/>
  <c r="BE52"/>
  <c r="BD52"/>
  <c r="BC52"/>
  <c r="BB52"/>
  <c r="AZ52"/>
  <c r="AV52"/>
  <c r="AU52"/>
  <c r="AT52"/>
  <c r="AS52"/>
  <c r="AR52"/>
  <c r="AQ52"/>
  <c r="AP52"/>
  <c r="AO52"/>
  <c r="AN52"/>
  <c r="AM52"/>
  <c r="AJ52"/>
  <c r="AI52"/>
  <c r="AH52"/>
  <c r="AG52"/>
  <c r="AF52"/>
  <c r="AE52"/>
  <c r="AD52"/>
  <c r="AC52"/>
  <c r="AA52"/>
  <c r="V52"/>
  <c r="P52"/>
  <c r="O52"/>
  <c r="N52"/>
  <c r="M52"/>
  <c r="L52"/>
  <c r="BK3"/>
  <c r="J3"/>
  <c r="CF3" s="1"/>
  <c r="H3"/>
  <c r="C3"/>
  <c r="A3"/>
  <c r="BG52"/>
  <c r="C61" i="23"/>
  <c r="S52"/>
  <c r="R52"/>
  <c r="Q52"/>
  <c r="P52"/>
  <c r="O52"/>
  <c r="N52"/>
  <c r="M52"/>
  <c r="L52"/>
  <c r="K52"/>
  <c r="J52"/>
  <c r="I52"/>
  <c r="BK52" i="24" l="1"/>
  <c r="BW52"/>
  <c r="BA52"/>
  <c r="AK52"/>
  <c r="H52"/>
  <c r="G52" s="1"/>
  <c r="E52"/>
  <c r="J52"/>
  <c r="B5" i="23" l="1"/>
  <c r="A5"/>
  <c r="B4"/>
  <c r="A4"/>
  <c r="H52" i="15" l="1"/>
  <c r="C9"/>
  <c r="B9"/>
  <c r="A9"/>
  <c r="C8"/>
  <c r="B8"/>
  <c r="A8"/>
  <c r="C7"/>
  <c r="B7"/>
  <c r="A7"/>
  <c r="C6"/>
  <c r="B6"/>
  <c r="A6"/>
  <c r="C5"/>
  <c r="B5" l="1"/>
  <c r="A5"/>
  <c r="C4"/>
  <c r="B4"/>
  <c r="A4"/>
  <c r="C3"/>
  <c r="B3"/>
  <c r="A3"/>
  <c r="A52" i="27" l="1"/>
  <c r="C7"/>
  <c r="B7"/>
  <c r="C6"/>
  <c r="B6"/>
  <c r="C5"/>
  <c r="B5"/>
  <c r="C4"/>
  <c r="B4"/>
  <c r="C3"/>
  <c r="B3"/>
  <c r="A3"/>
  <c r="AH52" i="26"/>
  <c r="A52"/>
  <c r="C3" l="1"/>
  <c r="B3"/>
  <c r="A3"/>
  <c r="D10" i="23" l="1"/>
  <c r="K10" i="9"/>
  <c r="M3" i="26"/>
  <c r="E3" i="27" s="1"/>
  <c r="V3" i="26"/>
  <c r="F3" i="27" s="1"/>
  <c r="D3" i="26"/>
  <c r="E7" i="27"/>
  <c r="F7"/>
  <c r="F6"/>
  <c r="D7"/>
  <c r="D4"/>
  <c r="D6"/>
  <c r="W52" i="20"/>
  <c r="P52"/>
  <c r="O52"/>
  <c r="N52"/>
  <c r="M52"/>
  <c r="L52"/>
  <c r="K52"/>
  <c r="J52"/>
  <c r="F52"/>
  <c r="I3" i="24"/>
  <c r="E3" i="20"/>
  <c r="D3"/>
  <c r="C3"/>
  <c r="A3"/>
  <c r="BL52" i="4"/>
  <c r="BK52"/>
  <c r="BJ52"/>
  <c r="BI52"/>
  <c r="BH52"/>
  <c r="BG52"/>
  <c r="BF52"/>
  <c r="BE52"/>
  <c r="BD52"/>
  <c r="BC52"/>
  <c r="BB52"/>
  <c r="BA52"/>
  <c r="AZ52"/>
  <c r="AY52"/>
  <c r="AX52"/>
  <c r="AW52"/>
  <c r="AV52"/>
  <c r="AU52"/>
  <c r="AT52"/>
  <c r="AS52"/>
  <c r="AQ52"/>
  <c r="AP52"/>
  <c r="AO52"/>
  <c r="AM52"/>
  <c r="AL52"/>
  <c r="AK52"/>
  <c r="AJ52"/>
  <c r="AI52"/>
  <c r="AH52"/>
  <c r="AG52"/>
  <c r="AF52"/>
  <c r="AE52"/>
  <c r="AD52"/>
  <c r="AC52"/>
  <c r="AB52"/>
  <c r="Z52"/>
  <c r="X52"/>
  <c r="U52"/>
  <c r="T52"/>
  <c r="S52"/>
  <c r="P52"/>
  <c r="O52"/>
  <c r="N52"/>
  <c r="I52"/>
  <c r="H52"/>
  <c r="G52"/>
  <c r="F52"/>
  <c r="F3" i="24"/>
  <c r="E3" i="4"/>
  <c r="D3"/>
  <c r="C3"/>
  <c r="A3"/>
  <c r="E6" i="27" l="1"/>
  <c r="AC52" i="5"/>
  <c r="I52" i="24"/>
  <c r="V52" i="20"/>
  <c r="F52" i="24"/>
  <c r="R52" i="4"/>
  <c r="J52"/>
  <c r="D3" i="27"/>
  <c r="AE3" i="26"/>
  <c r="AG3" s="1"/>
  <c r="AC52" i="16"/>
  <c r="AB52"/>
  <c r="AA52"/>
  <c r="W52"/>
  <c r="V52"/>
  <c r="U52"/>
  <c r="T52"/>
  <c r="S52"/>
  <c r="R52"/>
  <c r="P6" i="9" l="1"/>
  <c r="I3" i="5"/>
  <c r="P3" i="9"/>
  <c r="P7"/>
  <c r="D52" i="26"/>
  <c r="M52"/>
  <c r="R9" i="9" l="1"/>
  <c r="E9" i="16"/>
  <c r="I9" s="1"/>
  <c r="D9"/>
  <c r="H9" s="1"/>
  <c r="L25" i="1" s="1"/>
  <c r="C9" i="16"/>
  <c r="B9"/>
  <c r="A9"/>
  <c r="R8" i="9"/>
  <c r="E8" i="16"/>
  <c r="I8" s="1"/>
  <c r="D8"/>
  <c r="H8" s="1"/>
  <c r="C8"/>
  <c r="A8"/>
  <c r="R7" i="9"/>
  <c r="E7" i="16"/>
  <c r="I7" s="1"/>
  <c r="D7"/>
  <c r="H7" s="1"/>
  <c r="L22" i="1" s="1"/>
  <c r="C7" i="16"/>
  <c r="B7"/>
  <c r="A7"/>
  <c r="R6" i="9"/>
  <c r="E6" i="16"/>
  <c r="I6" s="1"/>
  <c r="D6"/>
  <c r="H6" s="1"/>
  <c r="L20" i="1" s="1"/>
  <c r="R5" i="9"/>
  <c r="E5" i="16"/>
  <c r="I5" s="1"/>
  <c r="D5"/>
  <c r="H5" s="1"/>
  <c r="C5"/>
  <c r="B5"/>
  <c r="A5"/>
  <c r="R4" i="9"/>
  <c r="E4" i="16"/>
  <c r="I4" s="1"/>
  <c r="D4"/>
  <c r="H4" s="1"/>
  <c r="C4"/>
  <c r="B4"/>
  <c r="A4"/>
  <c r="D3" i="24"/>
  <c r="CE3" s="1"/>
  <c r="R3" i="9" s="1"/>
  <c r="E3" i="16"/>
  <c r="I3" s="1"/>
  <c r="D3"/>
  <c r="H3" s="1"/>
  <c r="C3"/>
  <c r="B3"/>
  <c r="A3"/>
  <c r="B7" i="14"/>
  <c r="A7"/>
  <c r="B6"/>
  <c r="A6"/>
  <c r="B5"/>
  <c r="A5"/>
  <c r="B4"/>
  <c r="A4"/>
  <c r="B3"/>
  <c r="A3"/>
  <c r="G52" i="12"/>
  <c r="L18" i="1" l="1"/>
  <c r="O18" s="1"/>
  <c r="N18" i="9" s="1"/>
  <c r="O22" i="1"/>
  <c r="N22" i="9" s="1"/>
  <c r="C22" i="23"/>
  <c r="E22" s="1"/>
  <c r="O25" i="1"/>
  <c r="N25" i="9" s="1"/>
  <c r="C25" i="23"/>
  <c r="E25" s="1"/>
  <c r="O20" i="1"/>
  <c r="N20" i="9" s="1"/>
  <c r="Q6"/>
  <c r="Q8"/>
  <c r="Q4"/>
  <c r="G4" i="5" s="1"/>
  <c r="Q3" i="9"/>
  <c r="G3" i="5" s="1"/>
  <c r="Q5" i="9"/>
  <c r="G5" i="5" s="1"/>
  <c r="Q7" i="9"/>
  <c r="Q9"/>
  <c r="L7" i="16"/>
  <c r="K7"/>
  <c r="J7"/>
  <c r="L9"/>
  <c r="K9"/>
  <c r="J9"/>
  <c r="P5"/>
  <c r="N5" s="1"/>
  <c r="P7"/>
  <c r="N7" s="1"/>
  <c r="P9"/>
  <c r="N9" s="1"/>
  <c r="L3"/>
  <c r="J3"/>
  <c r="K3"/>
  <c r="K5"/>
  <c r="L5"/>
  <c r="J5"/>
  <c r="P6"/>
  <c r="N6" s="1"/>
  <c r="L4"/>
  <c r="K4"/>
  <c r="J4"/>
  <c r="L6"/>
  <c r="K6"/>
  <c r="J6"/>
  <c r="L8"/>
  <c r="K8"/>
  <c r="J8"/>
  <c r="AN52"/>
  <c r="C18" i="23" l="1"/>
  <c r="E18" s="1"/>
  <c r="O5" i="16"/>
  <c r="Q5" s="1"/>
  <c r="R5" i="10" s="1"/>
  <c r="O7" i="16"/>
  <c r="Q7" s="1"/>
  <c r="R7" i="10" s="1"/>
  <c r="P4" i="16"/>
  <c r="N4" s="1"/>
  <c r="J52"/>
  <c r="O6"/>
  <c r="O4"/>
  <c r="O3"/>
  <c r="O9"/>
  <c r="P8"/>
  <c r="N8" s="1"/>
  <c r="P3"/>
  <c r="N3" s="1"/>
  <c r="L52"/>
  <c r="O8"/>
  <c r="K52"/>
  <c r="I52"/>
  <c r="D52" i="24"/>
  <c r="H52" i="16"/>
  <c r="C9" i="12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F52"/>
  <c r="CF52" i="24" l="1"/>
  <c r="G52" i="5" s="1"/>
  <c r="R52" i="9"/>
  <c r="M5" i="16"/>
  <c r="H5" i="1" s="1"/>
  <c r="M7" i="16"/>
  <c r="H7" i="1" s="1"/>
  <c r="M4" i="16"/>
  <c r="H4" i="1" s="1"/>
  <c r="Q4" i="16"/>
  <c r="R4" i="10" s="1"/>
  <c r="Q3" i="16"/>
  <c r="R3" i="10" s="1"/>
  <c r="M3" i="16"/>
  <c r="H3" i="1" s="1"/>
  <c r="P52" i="16"/>
  <c r="O52"/>
  <c r="Q6"/>
  <c r="R6" i="10" s="1"/>
  <c r="M6" i="16"/>
  <c r="H6" i="1" s="1"/>
  <c r="M9" i="16"/>
  <c r="H9" i="1" s="1"/>
  <c r="Q9" i="16"/>
  <c r="M8"/>
  <c r="H8" i="1" s="1"/>
  <c r="Q8" i="16"/>
  <c r="CE52" i="24"/>
  <c r="E52" i="13"/>
  <c r="D52"/>
  <c r="Q52" i="9" l="1"/>
  <c r="N52" i="16"/>
  <c r="Q52"/>
  <c r="R52" i="10"/>
  <c r="M52" i="16"/>
  <c r="L11" i="1" l="1"/>
  <c r="M8" i="13"/>
  <c r="P8" i="14" s="1"/>
  <c r="G8" i="1" s="1"/>
  <c r="C8" i="13"/>
  <c r="F8" s="1"/>
  <c r="B8"/>
  <c r="A8"/>
  <c r="M7"/>
  <c r="P7" i="14" s="1"/>
  <c r="G7" i="1" s="1"/>
  <c r="C7" i="13"/>
  <c r="F7" s="1"/>
  <c r="B7"/>
  <c r="A7"/>
  <c r="M6"/>
  <c r="C6"/>
  <c r="F6" s="1"/>
  <c r="B6"/>
  <c r="A6"/>
  <c r="M5"/>
  <c r="C5"/>
  <c r="F5" s="1"/>
  <c r="B5"/>
  <c r="A5"/>
  <c r="M4"/>
  <c r="C4"/>
  <c r="F4" s="1"/>
  <c r="B4"/>
  <c r="A4"/>
  <c r="M3"/>
  <c r="C3"/>
  <c r="F3" s="1"/>
  <c r="B3"/>
  <c r="A3"/>
  <c r="G3" i="1" l="1"/>
  <c r="P3" i="14"/>
  <c r="P5"/>
  <c r="G5" i="1" s="1"/>
  <c r="P6" i="14"/>
  <c r="G6" i="1" s="1"/>
  <c r="P4" i="14"/>
  <c r="G4" i="1" s="1"/>
  <c r="O11"/>
  <c r="N11" i="9" s="1"/>
  <c r="G4" i="13"/>
  <c r="H4"/>
  <c r="G6"/>
  <c r="H6"/>
  <c r="G8"/>
  <c r="H8"/>
  <c r="G3"/>
  <c r="H3"/>
  <c r="G5"/>
  <c r="H5"/>
  <c r="G7"/>
  <c r="H7"/>
  <c r="D51" i="25"/>
  <c r="A51"/>
  <c r="C8"/>
  <c r="B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52" i="1"/>
  <c r="K52"/>
  <c r="V8" i="27" l="1"/>
  <c r="G8"/>
  <c r="F52" i="1" l="1"/>
  <c r="I52" l="1"/>
  <c r="J52"/>
  <c r="J3" i="5" l="1"/>
  <c r="J4"/>
  <c r="J5"/>
  <c r="G52" i="1" l="1"/>
  <c r="H52" l="1"/>
  <c r="K6" i="13" l="1"/>
  <c r="H7" i="27"/>
  <c r="M52" i="13"/>
  <c r="P52" i="14" s="1"/>
  <c r="F5" i="27"/>
  <c r="AF52" i="26"/>
  <c r="D5" i="27"/>
  <c r="E4"/>
  <c r="E5"/>
  <c r="D12" i="23" l="1"/>
  <c r="K12" i="9"/>
  <c r="P8"/>
  <c r="P9"/>
  <c r="I4" i="5"/>
  <c r="P4" i="9"/>
  <c r="J6" i="27"/>
  <c r="X6"/>
  <c r="J52" i="5"/>
  <c r="D52" i="27"/>
  <c r="F4"/>
  <c r="E52"/>
  <c r="J5" i="13"/>
  <c r="K5"/>
  <c r="H5" i="27"/>
  <c r="J7" i="13"/>
  <c r="K7"/>
  <c r="J4"/>
  <c r="K4"/>
  <c r="H4" i="27"/>
  <c r="V52" i="26"/>
  <c r="H3" i="27"/>
  <c r="J3" i="13"/>
  <c r="K3"/>
  <c r="F52"/>
  <c r="J8"/>
  <c r="H6" i="27"/>
  <c r="J6" i="13"/>
  <c r="G4" i="27"/>
  <c r="G52" i="13"/>
  <c r="K8"/>
  <c r="X8" i="27" l="1"/>
  <c r="J8"/>
  <c r="I8"/>
  <c r="W8"/>
  <c r="I5" i="5"/>
  <c r="P5" i="9"/>
  <c r="V6" i="27"/>
  <c r="V4"/>
  <c r="J3"/>
  <c r="X3"/>
  <c r="I4"/>
  <c r="W4"/>
  <c r="G5"/>
  <c r="V5"/>
  <c r="I7"/>
  <c r="W7"/>
  <c r="I3"/>
  <c r="W3"/>
  <c r="J7"/>
  <c r="X7"/>
  <c r="I6"/>
  <c r="W6"/>
  <c r="J4"/>
  <c r="X4"/>
  <c r="I5"/>
  <c r="W5"/>
  <c r="G7"/>
  <c r="V7"/>
  <c r="J5"/>
  <c r="X5"/>
  <c r="V3"/>
  <c r="N7" i="13"/>
  <c r="N4"/>
  <c r="AG52" i="26"/>
  <c r="N5" i="13"/>
  <c r="G6" i="27"/>
  <c r="N6" i="13"/>
  <c r="I52"/>
  <c r="J52"/>
  <c r="G3" i="27"/>
  <c r="N3" i="13"/>
  <c r="AE52" i="26"/>
  <c r="K52" i="13"/>
  <c r="N8"/>
  <c r="H52"/>
  <c r="F52" i="27"/>
  <c r="J52" l="1"/>
  <c r="G52"/>
  <c r="P52" i="9"/>
  <c r="I52" i="5"/>
  <c r="L8" i="13"/>
  <c r="L8" i="9"/>
  <c r="L6" i="13"/>
  <c r="E6" i="1" s="1"/>
  <c r="L6" s="1"/>
  <c r="L6" i="9"/>
  <c r="L5" i="13"/>
  <c r="E5" i="1" s="1"/>
  <c r="L5" s="1"/>
  <c r="O5" s="1"/>
  <c r="L5" i="9"/>
  <c r="L7" i="13"/>
  <c r="E7" i="1" s="1"/>
  <c r="L7" s="1"/>
  <c r="L7" i="9"/>
  <c r="I52" i="27"/>
  <c r="L3" i="13"/>
  <c r="E3" i="1" s="1"/>
  <c r="L3" s="1"/>
  <c r="L3" i="9"/>
  <c r="L4" i="13"/>
  <c r="E4" i="1" s="1"/>
  <c r="L4" s="1"/>
  <c r="O4" s="1"/>
  <c r="L4" i="9"/>
  <c r="L9"/>
  <c r="H52" i="27"/>
  <c r="N52" i="13"/>
  <c r="E8" i="1" l="1"/>
  <c r="L8" s="1"/>
  <c r="O7"/>
  <c r="C7" i="23"/>
  <c r="E7" s="1"/>
  <c r="O6" i="1"/>
  <c r="C6" i="23"/>
  <c r="E6" s="1"/>
  <c r="L9" i="1"/>
  <c r="L10"/>
  <c r="AB5" i="5"/>
  <c r="N4" i="9"/>
  <c r="AB4" i="5"/>
  <c r="O3" i="1"/>
  <c r="N3" i="9" s="1"/>
  <c r="AB3" i="5"/>
  <c r="F4"/>
  <c r="H4" s="1"/>
  <c r="O4" i="9"/>
  <c r="F3" i="5"/>
  <c r="H3" s="1"/>
  <c r="O3" i="9"/>
  <c r="O9"/>
  <c r="O7"/>
  <c r="O5"/>
  <c r="F5" i="5"/>
  <c r="H5" s="1"/>
  <c r="N5" i="9"/>
  <c r="O6"/>
  <c r="O8"/>
  <c r="L52"/>
  <c r="L52" i="13"/>
  <c r="L12" i="1" s="1"/>
  <c r="O8" l="1"/>
  <c r="N8" i="9" s="1"/>
  <c r="O12" i="1"/>
  <c r="N12" i="9" s="1"/>
  <c r="C12" i="23"/>
  <c r="E12" s="1"/>
  <c r="O10" i="1"/>
  <c r="N10" i="9" s="1"/>
  <c r="C10" i="23"/>
  <c r="E10" s="1"/>
  <c r="O9" i="1"/>
  <c r="N9" i="9" s="1"/>
  <c r="C9" i="23"/>
  <c r="E9" s="1"/>
  <c r="R3" i="5"/>
  <c r="K7" i="9"/>
  <c r="P7" i="10" s="1"/>
  <c r="AD5" i="5"/>
  <c r="AD4"/>
  <c r="K9" i="9"/>
  <c r="K3"/>
  <c r="P3" i="10" s="1"/>
  <c r="N7" i="9"/>
  <c r="K4"/>
  <c r="P4" i="10" s="1"/>
  <c r="K8" i="9"/>
  <c r="K6"/>
  <c r="P6" i="10" s="1"/>
  <c r="K5" i="9"/>
  <c r="P5" i="10" s="1"/>
  <c r="AD3" i="5"/>
  <c r="O52" i="9"/>
  <c r="N6"/>
  <c r="F52" i="5"/>
  <c r="N52" i="1"/>
  <c r="E52"/>
  <c r="L52"/>
  <c r="K52" i="9" l="1"/>
  <c r="X5" i="5"/>
  <c r="X4"/>
  <c r="X3"/>
  <c r="H52"/>
  <c r="D52" i="23" l="1"/>
  <c r="P52" i="10"/>
  <c r="AB52" i="5"/>
  <c r="E52" i="23"/>
  <c r="C52"/>
  <c r="O52" i="1"/>
  <c r="V52" i="5" l="1"/>
  <c r="N52" i="9"/>
  <c r="AD52" i="5"/>
  <c r="X52" l="1"/>
  <c r="R52"/>
  <c r="S52"/>
  <c r="Z52"/>
</calcChain>
</file>

<file path=xl/sharedStrings.xml><?xml version="1.0" encoding="utf-8"?>
<sst xmlns="http://schemas.openxmlformats.org/spreadsheetml/2006/main" count="2733" uniqueCount="648">
  <si>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</si>
  <si>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</si>
  <si>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</si>
  <si>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</si>
  <si>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</si>
  <si>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</si>
  <si>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</si>
  <si>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</si>
  <si>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</si>
  <si>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</si>
  <si>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</si>
  <si>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</si>
  <si>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</si>
  <si>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</si>
  <si>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</si>
  <si>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</si>
  <si>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</si>
  <si>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</si>
  <si>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</si>
  <si>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</si>
  <si>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</si>
  <si>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</si>
  <si>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</si>
  <si>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</si>
  <si>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</si>
  <si>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</si>
  <si>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</si>
  <si>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</si>
  <si>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</si>
  <si>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</si>
  <si>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</si>
  <si>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</si>
  <si>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</si>
  <si>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</si>
  <si>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</si>
  <si>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</si>
  <si>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</si>
  <si>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</si>
  <si>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</si>
  <si>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</si>
  <si>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</si>
  <si>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</si>
  <si>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</si>
  <si>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</si>
  <si>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</si>
  <si>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</si>
  <si>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</si>
  <si>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</si>
  <si>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</si>
  <si>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</si>
  <si>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</si>
  <si>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</si>
  <si>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</si>
  <si>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</si>
  <si>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</si>
  <si>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</si>
  <si>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</si>
  <si>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</si>
  <si>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</si>
  <si>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</si>
  <si>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</si>
  <si>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</si>
  <si>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</si>
  <si>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</si>
  <si>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</si>
  <si>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</si>
  <si>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</si>
  <si>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</si>
  <si>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</si>
  <si>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</si>
  <si>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</si>
  <si>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</si>
  <si>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</si>
  <si>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</si>
  <si>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</si>
  <si>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</si>
  <si>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</si>
  <si>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</si>
  <si>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</si>
  <si>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</si>
  <si>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</si>
  <si>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</si>
  <si>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</si>
  <si>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</si>
  <si>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</si>
  <si>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</si>
  <si>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</si>
  <si>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</si>
  <si>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</si>
  <si>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</si>
  <si>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</si>
  <si>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</si>
  <si>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</si>
  <si>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</si>
  <si>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</si>
  <si>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</si>
  <si>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</si>
  <si>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</si>
  <si>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</si>
  <si>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</si>
  <si>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</si>
  <si>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</si>
  <si>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</si>
  <si>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</si>
  <si>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</si>
  <si>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</si>
  <si>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</si>
  <si>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</si>
  <si>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</si>
  <si>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</si>
  <si>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</si>
  <si>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</si>
  <si>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</si>
  <si>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</si>
  <si>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</si>
  <si>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</si>
  <si>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</si>
  <si>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</si>
  <si>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</si>
  <si>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</si>
  <si>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</si>
  <si>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</si>
  <si>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</si>
  <si>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</si>
  <si>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</si>
  <si>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</si>
  <si>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</si>
  <si>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</si>
  <si>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</si>
  <si>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</si>
  <si>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</si>
  <si>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</si>
  <si>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</si>
  <si>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</si>
  <si>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</si>
  <si>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</si>
  <si>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</si>
  <si>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</si>
  <si>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</si>
  <si>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</si>
  <si>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</si>
  <si>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</si>
  <si>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</si>
  <si>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</si>
  <si>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</si>
  <si>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</si>
  <si>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</si>
  <si>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</si>
  <si>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</si>
  <si>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</si>
  <si>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</si>
  <si>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</si>
  <si>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</si>
  <si>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</si>
  <si>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</si>
  <si>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</si>
  <si>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</si>
  <si>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</si>
  <si>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</si>
  <si>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</si>
  <si>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</si>
  <si>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</si>
  <si>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</si>
  <si>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</si>
  <si>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</si>
  <si>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</si>
  <si>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</si>
  <si>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</si>
  <si>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</si>
  <si>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</si>
  <si>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</si>
  <si>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</si>
  <si>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</si>
  <si>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</si>
  <si>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</si>
  <si>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</si>
  <si>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</si>
  <si>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</si>
  <si>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</si>
  <si>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</si>
  <si>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</si>
  <si>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</si>
  <si>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</si>
  <si>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</si>
  <si>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</si>
  <si>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</si>
  <si>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</si>
  <si>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</si>
  <si>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</si>
  <si>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</si>
  <si>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</si>
  <si>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</si>
  <si>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</si>
  <si>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</si>
  <si>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</si>
  <si>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</si>
  <si>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</si>
  <si>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</si>
  <si>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</si>
  <si>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</si>
  <si>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</si>
  <si>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</si>
  <si>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</si>
  <si>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</si>
  <si>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</si>
  <si>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</si>
  <si>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</si>
  <si>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</si>
  <si>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</si>
  <si>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</si>
  <si>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</si>
  <si>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</si>
  <si>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</si>
  <si>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</si>
  <si>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</si>
  <si>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</si>
  <si>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</si>
  <si>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</si>
  <si>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</si>
  <si>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</si>
  <si>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</si>
  <si>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</si>
  <si>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</si>
  <si>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</si>
  <si>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</si>
  <si>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</si>
  <si>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</si>
  <si>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</si>
  <si>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</si>
  <si>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</si>
  <si>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</si>
  <si>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</si>
  <si>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</si>
  <si>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</si>
  <si>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</si>
  <si>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</si>
  <si>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</si>
  <si>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</si>
  <si>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</si>
  <si>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</si>
  <si>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</si>
  <si>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</si>
  <si>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</si>
  <si>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</si>
  <si>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</si>
  <si>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</si>
  <si>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</si>
  <si>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</si>
  <si>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</si>
  <si>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</si>
  <si>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</si>
  <si>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</si>
  <si>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</si>
  <si>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</si>
  <si>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</si>
  <si>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</si>
  <si>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</si>
  <si>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</si>
  <si>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</si>
  <si>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</si>
  <si>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</si>
  <si>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</si>
  <si>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</si>
  <si>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</si>
  <si>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</si>
  <si>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</si>
  <si>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</si>
  <si>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</si>
  <si>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</si>
  <si>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</si>
  <si>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</si>
  <si>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</si>
  <si>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</si>
  <si>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</si>
  <si>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</si>
  <si>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</si>
  <si>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</si>
  <si>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</si>
  <si>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</si>
  <si>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</si>
  <si>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</si>
  <si>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</si>
  <si>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</si>
  <si>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</si>
  <si>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</si>
  <si>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</si>
  <si>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</si>
  <si>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</si>
  <si>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</si>
  <si>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</si>
  <si>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</si>
  <si>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</si>
  <si>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</si>
  <si>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</si>
  <si>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</si>
  <si>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</si>
  <si>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</si>
  <si>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</si>
  <si>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</si>
  <si>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</si>
  <si>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</si>
  <si>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</si>
  <si>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</si>
  <si>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</si>
  <si>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</si>
  <si>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</si>
  <si>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</si>
  <si>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</si>
  <si>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</si>
  <si>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</si>
  <si>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</si>
  <si>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</si>
  <si>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</si>
  <si>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</si>
  <si>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</si>
  <si>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</si>
  <si>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</si>
  <si>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</si>
  <si>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</si>
  <si>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</si>
  <si>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</si>
  <si>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</si>
  <si>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</si>
  <si>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</si>
  <si>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</si>
  <si>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</si>
  <si>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</si>
  <si>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</si>
  <si>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</si>
  <si>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</si>
  <si>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</si>
  <si>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</si>
  <si>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</si>
  <si>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</si>
  <si>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</si>
  <si>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</si>
  <si>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</si>
  <si>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</si>
  <si>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</si>
  <si>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</si>
  <si>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</si>
  <si>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</si>
  <si>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</si>
  <si>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</si>
  <si>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</si>
  <si>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</si>
  <si>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</si>
  <si>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</si>
  <si>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</si>
  <si>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</si>
  <si>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</si>
  <si>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</si>
  <si>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</si>
  <si>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</si>
  <si>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</si>
  <si>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</si>
  <si>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</si>
  <si>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</si>
  <si>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</si>
  <si>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</si>
  <si>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</si>
  <si>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</si>
  <si>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</si>
  <si>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</si>
  <si>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</si>
  <si>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</si>
  <si>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</si>
  <si>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</si>
  <si>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</si>
  <si>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</si>
  <si>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</si>
  <si>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</si>
  <si>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</si>
  <si>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</si>
  <si>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</si>
  <si>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</si>
  <si>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</si>
  <si>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</si>
  <si>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</si>
  <si>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</si>
  <si>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</si>
  <si>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</si>
  <si>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</si>
  <si>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</si>
  <si>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</si>
  <si>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</si>
  <si>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</si>
  <si>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</si>
  <si>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</si>
  <si>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</si>
  <si>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</si>
  <si>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</si>
  <si>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</si>
  <si>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</si>
  <si>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</si>
  <si>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</si>
  <si>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</si>
  <si>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</si>
  <si>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</si>
  <si>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</si>
  <si>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</si>
  <si>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</si>
  <si>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</si>
  <si>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</si>
  <si>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</si>
  <si>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</si>
  <si>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</si>
  <si>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</si>
  <si>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</si>
  <si>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</si>
  <si>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</si>
  <si>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</si>
  <si>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</si>
  <si>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</si>
  <si>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</si>
  <si>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</si>
  <si>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</si>
  <si>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</si>
  <si>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</si>
  <si>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</si>
  <si>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</si>
  <si>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</si>
  <si>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</si>
  <si>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</si>
  <si>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</si>
  <si>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</si>
  <si>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</si>
  <si>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</si>
  <si>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</si>
  <si>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</si>
  <si>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</si>
  <si>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</si>
  <si>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</si>
  <si>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</si>
  <si>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</si>
  <si>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</si>
  <si>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</si>
  <si>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</si>
  <si>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</si>
  <si>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</si>
  <si>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</si>
  <si>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</si>
  <si>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</si>
  <si>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</si>
  <si>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</si>
  <si>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</si>
  <si>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</si>
  <si>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</si>
  <si>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</si>
  <si>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</si>
  <si>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</si>
  <si>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</si>
  <si>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</si>
  <si>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</si>
  <si>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</si>
  <si>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</si>
  <si>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</si>
  <si>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</si>
  <si>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</si>
  <si>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</si>
  <si>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</si>
  <si>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</si>
  <si>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</si>
  <si>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</si>
  <si>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</si>
  <si>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</si>
  <si>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</si>
  <si>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</si>
  <si>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</si>
  <si>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</si>
  <si>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</si>
  <si>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</si>
  <si>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</si>
  <si>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</si>
  <si>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</si>
  <si>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</si>
  <si>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</si>
  <si>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</si>
  <si>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</si>
  <si>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</si>
  <si>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</si>
  <si>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</si>
  <si>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</si>
  <si>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</si>
  <si>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</si>
  <si>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</si>
  <si>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</si>
  <si>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</si>
  <si>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</si>
  <si>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</si>
  <si>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</si>
  <si>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</si>
  <si>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</si>
  <si>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</si>
  <si>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</si>
  <si>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</si>
  <si>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</si>
  <si>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</si>
  <si>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</si>
  <si>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</si>
  <si>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</si>
  <si>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</si>
  <si>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</si>
  <si>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</si>
  <si>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</si>
  <si>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</si>
  <si>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</si>
  <si>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</si>
  <si>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</si>
  <si>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</si>
  <si>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</si>
  <si>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</si>
  <si>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</si>
  <si>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δωρεά ΨΙΛΗΣ κυριότητας</t>
  </si>
  <si>
    <t>σημειώσεις</t>
  </si>
  <si>
    <t>5α</t>
  </si>
  <si>
    <t>5β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</si>
  <si>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</si>
  <si>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</si>
  <si>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</si>
  <si>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</si>
  <si>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</si>
  <si>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</si>
  <si>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</si>
  <si>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</si>
  <si>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</si>
  <si>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</si>
  <si>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</si>
  <si>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</si>
  <si>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</si>
  <si>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</si>
  <si>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</si>
  <si>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</si>
  <si>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σύσταση οριζοντίου</t>
  </si>
  <si>
    <t>πληρεξούσιο</t>
  </si>
  <si>
    <t>γονική</t>
  </si>
  <si>
    <t>δωρεά</t>
  </si>
  <si>
    <t>οι 4</t>
  </si>
  <si>
    <t>κληρΑπ</t>
  </si>
  <si>
    <t>φ5</t>
  </si>
  <si>
    <t>φάκελος 6.348 - σημειώσεις = ''έλαβα από γιωτα 500€ στις 22/05/2008''</t>
  </si>
  <si>
    <t>εκτόςΕδρας</t>
  </si>
  <si>
    <t>οριζόντιος = 4 = ΠΟΛΥΠΡΟΣΩΠΗ = 5;;;???</t>
  </si>
  <si>
    <t>ΔΕΝ έχω</t>
  </si>
  <si>
    <t>2 σε 1</t>
  </si>
  <si>
    <t>2] τα 2/4 οικόπεδο 130,31μ2 Παναγία</t>
  </si>
  <si>
    <t>ΤΟΝ 1ο όροφο οικίας 73,47μ2 [ΜΕ οικόπεδο = το 35% = 45,608μ2</t>
  </si>
  <si>
    <t>ΤΗΝ αποθήκη-2 = 21,43% ΜΕ οικόπεδο 15% = 19,546μ2</t>
  </si>
  <si>
    <t>ΤΟ ισόγειο κατάστημα 73,47μ2 ΜΕ οικόπεδο 40% = 52,124μ2</t>
  </si>
  <si>
    <t>ΜΕ κατάστημα ισόγειο = 73μ2 ΜΕ οικόπεδο 50% = 59,08μ2</t>
  </si>
  <si>
    <t>οικόπεδο 118,16μ2 Παναγία ΜΕ οικία 2όροφη</t>
  </si>
  <si>
    <t>1ος όροφος 73μ2 ΜΕ οικόπεδο 50% ΜΕ οικόπεδο 59,08μ2</t>
  </si>
  <si>
    <t>οικόπεδο 130,31μ2 Παναγία ΜΕ 2οροφη οικία</t>
  </si>
  <si>
    <t>ΤΗΝ αποθήκη -1 = 9,02μ2 ΜΕ οικόπεδο = 10% 13,031μ2</t>
  </si>
  <si>
    <t>ΤΗΝ αποθήκη -2 = 21,43μ2 ΜΕ οικόπεδο = 15% 19,546μ2</t>
  </si>
  <si>
    <t>ΜΕ κατάστημα 73,47μ2 ΜΕ οικόπεδο 40% = 52,124μ2</t>
  </si>
  <si>
    <t>όροφος 1ος = 73,47μ2 ΜΕ οικόπεδο = 35% = 45,608μ2</t>
  </si>
  <si>
    <t>οριζόντιες = 1/4 ο καθείς ΑΛΛΑ διαφορετικά ποσοστά στο οικόπεδο , ο κάθε χώρος</t>
  </si>
  <si>
    <t>εξισορρόπηση διαφοράς διανεμομένων μεριδίων</t>
  </si>
  <si>
    <t>1/4 οικόπεδο 118,16μ2 Παναγία ΜΕ οικία 2όροφη</t>
  </si>
  <si>
    <t>ΜΕ 1/4 κατάστημα ισόγειο = 73μ2 ΜΕ οικόπεδο 50% = 59,08μ2</t>
  </si>
  <si>
    <t>1 σε 1</t>
  </si>
  <si>
    <t>διανομή καταστήματος &amp; ΙΔΙΩΣ οικοπέδου</t>
  </si>
  <si>
    <t>2/4 οικόπεδο 118,16μ2 Παναγία ΜΕ οικία 2όροφη</t>
  </si>
  <si>
    <t>ΜΕ 2/4 κατάστημα ισόγειο = 73μ2 ΜΕ οικόπεδο 50% = 59,08μ2</t>
  </si>
  <si>
    <t>γονική ΨΙΛΗΣ ΚΥΡΙΟΤΗΤΑΣ</t>
  </si>
  <si>
    <t>δωρεά ΨΙΛΗΣ ΚΥΡΙΟΤΗΤΑΣ</t>
  </si>
  <si>
    <t>2] το 1/4 οικόπεδο 130,31μ2 Παναγία</t>
  </si>
  <si>
    <t>ΤΟ κατάστημα 73,47μ2 [ΜΕ οικόπεδο = το 40% = 52,124μ2</t>
  </si>
  <si>
    <t>φ6</t>
  </si>
  <si>
    <t>διανομή αγροτεμαχίου &amp; καταστήματος &amp; αποθήκης -1 &amp; 1ου ορόφου &amp; ΙΔΙΩΣ οικοπέδου</t>
  </si>
  <si>
    <t>διανομή αγροτεμαχίου &amp; αποθήκης -2 &amp; 1ου ορόφου &amp; ΙΔΙΩΣ οικοπέδου</t>
  </si>
  <si>
    <t>διανομή αγροτεμαχίου &amp; καταστήματος &amp; αποθήκης -2 &amp; ΙΔΙΩΣ οικοπέδου</t>
  </si>
  <si>
    <t>3 σε 1</t>
  </si>
  <si>
    <t>71κ</t>
  </si>
  <si>
    <t>71κ = Δήμος - γέννησης</t>
  </si>
  <si>
    <t>72ε</t>
  </si>
  <si>
    <t>72ε = Δ.Ο.Υ. - ΑΦΜ</t>
  </si>
  <si>
    <t>73β</t>
  </si>
  <si>
    <t>73β = νομαρχία - τοπογραφική</t>
  </si>
  <si>
    <t xml:space="preserve">οικόπεδο 154,65μ2 Ραχώνι </t>
  </si>
  <si>
    <t>ΜΕ οικία 51,90μ2</t>
  </si>
  <si>
    <t>8547κ</t>
  </si>
  <si>
    <t>φόρος χρησικτησίας = 289,09</t>
  </si>
  <si>
    <t>σημειώσεις = από 646,39 1] έλαβα 300 , 2] έλαβα 260 3] υπόλοιπο 146,39</t>
  </si>
  <si>
    <t>ΜΕ 1/4 1ου ορόφου 73μ2 ΜΕ οικόπεδο 50% ΜΕ οικόπεδο 59,08μ2</t>
  </si>
  <si>
    <t>ψυχανάλυση</t>
  </si>
  <si>
    <t>πληρ</t>
  </si>
  <si>
    <t>κ-σΑποστολια</t>
  </si>
  <si>
    <t>διανομή 1ου ορόφου &amp; ΙΔΙΩΣ οικοπέδου</t>
  </si>
  <si>
    <t>φ4</t>
  </si>
  <si>
    <t>ΜΕ 2/4 1ου ορόφου 73μ2 ΜΕ οικόπεδο 50% ΜΕ οικόπεδο 59,08μ2</t>
  </si>
  <si>
    <t xml:space="preserve">χρησικτησία αγροτεμαχίου = 20?? επερχόμενου ΑΝΑΔΑΣΜΟΥ </t>
  </si>
  <si>
    <t>φ 3</t>
  </si>
  <si>
    <t>φ2</t>
  </si>
  <si>
    <t>πληρεξ</t>
  </si>
  <si>
    <t>φ3</t>
  </si>
  <si>
    <t>6741πληρ</t>
  </si>
  <si>
    <t>αποδοχή κληρονομίας [12/120  οικοπέδου &amp; αποθήκης 20,91μ2</t>
  </si>
  <si>
    <t>ο 1</t>
  </si>
  <si>
    <t>6740πληρ</t>
  </si>
  <si>
    <t>65δ</t>
  </si>
  <si>
    <t>ημερομ</t>
  </si>
  <si>
    <t>καθεστώς πληρωμής από ΑΓΑΠΕ</t>
  </si>
  <si>
    <t>καθεστώς</t>
  </si>
  <si>
    <t>έπρεπε ΝΑ χρεώσει</t>
  </si>
  <si>
    <t>χρέωσε</t>
  </si>
  <si>
    <t>500 έως 2008/5ο</t>
  </si>
  <si>
    <t>τα υπόλοιπα ΠΟΤΕ τα ξεχρέωσαν;;;;</t>
  </si>
  <si>
    <t>καθεστώς μεταγραφης &amp; κ-15-17 [= κουτουραδα 3 έτη</t>
  </si>
  <si>
    <t>14έτη &amp; 11μήνες</t>
  </si>
  <si>
    <t>18έτη &amp; 8μήνες</t>
  </si>
  <si>
    <t>14έτη &amp; 12μήνες</t>
  </si>
  <si>
    <t>18έτη &amp; 9μήνες</t>
  </si>
  <si>
    <t>16έτη &amp; 8 μήνες</t>
  </si>
  <si>
    <t>1] τα 2/4 αγροτεμάχιο ;;;??? Λιμένας 1.782μ2</t>
  </si>
  <si>
    <t>1] το 1/4 αγροτεμάχιο ;;;??? Λιμένας 1.782μ2</t>
  </si>
  <si>
    <t>21ο</t>
  </si>
  <si>
    <t>22ο</t>
  </si>
  <si>
    <t>23ο</t>
  </si>
  <si>
    <t>24ο</t>
  </si>
  <si>
    <t>25ο</t>
  </si>
  <si>
    <t>26ο</t>
  </si>
  <si>
    <t>27ο</t>
  </si>
  <si>
    <t>28ο</t>
  </si>
  <si>
    <t>29ο</t>
  </si>
  <si>
    <t>30ο</t>
  </si>
  <si>
    <t>31ο</t>
  </si>
  <si>
    <t>32ο</t>
  </si>
  <si>
    <t>33ο</t>
  </si>
  <si>
    <t>34ο</t>
  </si>
  <si>
    <t>35ο</t>
  </si>
  <si>
    <t>36ο</t>
  </si>
  <si>
    <t>37ο</t>
  </si>
  <si>
    <t>38ο</t>
  </si>
  <si>
    <t>39ο</t>
  </si>
  <si>
    <t>40ο</t>
  </si>
  <si>
    <t>41ο</t>
  </si>
  <si>
    <t>219-17</t>
  </si>
  <si>
    <t>χρησικτησία οικοπέδου = ;;;??? &amp; ;;;??? &amp; ;;;??? 19882 ΑΝΤΑΛΑΓΗ άτυπος</t>
  </si>
  <si>
    <t>κληρονομιάς ΑΠΟΔΟΧΗ [από 1/4 του 1/10 αγροτεμάχιο ;;;??? Παναγίας -'';;;???'' 1.186μ2</t>
  </si>
  <si>
    <t>κληρονομίας ΑΠΟΔΟΧΗ [1/10 αγροτεμάχιο ;;;??? Παναγίας -'';;;???'' 1.186μ2</t>
  </si>
  <si>
    <t>χρησικτησία οικοπέδου &amp; αποθήκης = 1992 αδερφού ΚΛΗΡΟΝΟΜΙΑ άτυπος</t>
  </si>
  <si>
    <t>αποδοχή κληρονομίας [1/10 αγροτεμάχιο ;;;??? Παναγία -'';;;???'' =2.740μ2</t>
  </si>
  <si>
    <t>φάκελος 21ου  - σημειώσεις = ''έλαβα από ;;;??? 500€ στις 22/05/2008''</t>
  </si>
  <si>
    <t>31ου  -σημειώσεις = από 646,39 1] έλαβα 300 , 2] έλαβα 260 3] υπόλοιπο 146,39</t>
  </si>
  <si>
    <t>ΛΟΓΩ άμεσης πώλησης</t>
  </si>
  <si>
    <t>μαζί ΜΕ ;;;???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</si>
</sst>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970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4" fontId="24" fillId="0" borderId="1" xfId="1" applyNumberFormat="1" applyFont="1" applyFill="1" applyBorder="1" applyAlignment="1">
      <alignment horizontal="center" vertical="center"/>
    </xf>
    <xf numFmtId="164" fontId="18" fillId="0" borderId="1" xfId="1" applyNumberFormat="1" applyFont="1" applyFill="1" applyBorder="1" applyAlignment="1">
      <alignment horizontal="right" vertical="center"/>
    </xf>
    <xf numFmtId="43" fontId="37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14" fontId="19" fillId="0" borderId="9" xfId="1" applyNumberFormat="1" applyFont="1" applyFill="1" applyBorder="1" applyAlignment="1">
      <alignment horizontal="center" vertical="center"/>
    </xf>
    <xf numFmtId="43" fontId="19" fillId="0" borderId="9" xfId="1" applyFont="1" applyFill="1" applyBorder="1"/>
    <xf numFmtId="0" fontId="19" fillId="0" borderId="9" xfId="0" applyFont="1" applyFill="1" applyBorder="1" applyAlignment="1">
      <alignment horizontal="left"/>
    </xf>
    <xf numFmtId="49" fontId="22" fillId="0" borderId="1" xfId="0" applyNumberFormat="1" applyFont="1" applyFill="1" applyBorder="1"/>
    <xf numFmtId="43" fontId="22" fillId="0" borderId="9" xfId="1" applyFont="1" applyFill="1" applyBorder="1"/>
    <xf numFmtId="164" fontId="24" fillId="2" borderId="9" xfId="1" applyNumberFormat="1" applyFont="1" applyFill="1" applyBorder="1" applyAlignment="1">
      <alignment horizontal="center" vertical="center"/>
    </xf>
    <xf numFmtId="14" fontId="19" fillId="0" borderId="35" xfId="1" applyNumberFormat="1" applyFont="1" applyFill="1" applyBorder="1" applyAlignment="1">
      <alignment horizontal="center" vertical="center"/>
    </xf>
    <xf numFmtId="43" fontId="19" fillId="0" borderId="35" xfId="1" applyFont="1" applyFill="1" applyBorder="1"/>
    <xf numFmtId="43" fontId="22" fillId="0" borderId="35" xfId="1" applyFont="1" applyFill="1" applyBorder="1"/>
    <xf numFmtId="164" fontId="22" fillId="0" borderId="9" xfId="1" applyNumberFormat="1" applyFont="1" applyFill="1" applyBorder="1"/>
    <xf numFmtId="164" fontId="19" fillId="0" borderId="9" xfId="1" applyNumberFormat="1" applyFont="1" applyFill="1" applyBorder="1"/>
    <xf numFmtId="14" fontId="22" fillId="0" borderId="14" xfId="0" applyNumberFormat="1" applyFont="1" applyFill="1" applyBorder="1"/>
    <xf numFmtId="164" fontId="22" fillId="0" borderId="35" xfId="1" applyNumberFormat="1" applyFont="1" applyFill="1" applyBorder="1"/>
    <xf numFmtId="0" fontId="19" fillId="0" borderId="35" xfId="0" applyFont="1" applyFill="1" applyBorder="1" applyAlignment="1">
      <alignment horizontal="left"/>
    </xf>
    <xf numFmtId="164" fontId="24" fillId="0" borderId="35" xfId="1" applyNumberFormat="1" applyFont="1" applyFill="1" applyBorder="1" applyAlignment="1">
      <alignment horizontal="center" vertical="center"/>
    </xf>
    <xf numFmtId="164" fontId="19" fillId="0" borderId="35" xfId="1" applyNumberFormat="1" applyFont="1" applyFill="1" applyBorder="1"/>
    <xf numFmtId="164" fontId="24" fillId="2" borderId="14" xfId="1" applyNumberFormat="1" applyFont="1" applyFill="1" applyBorder="1" applyAlignment="1">
      <alignment horizontal="center" vertical="center"/>
    </xf>
    <xf numFmtId="164" fontId="24" fillId="8" borderId="18" xfId="1" applyNumberFormat="1" applyFont="1" applyFill="1" applyBorder="1" applyAlignment="1">
      <alignment horizontal="center" vertical="center"/>
    </xf>
    <xf numFmtId="164" fontId="24" fillId="8" borderId="8" xfId="1" applyNumberFormat="1" applyFont="1" applyFill="1" applyBorder="1" applyAlignment="1">
      <alignment horizontal="center" vertical="center"/>
    </xf>
    <xf numFmtId="43" fontId="29" fillId="0" borderId="14" xfId="1" applyFont="1" applyFill="1" applyBorder="1" applyAlignment="1"/>
    <xf numFmtId="43" fontId="20" fillId="0" borderId="14" xfId="1" applyFont="1" applyFill="1" applyBorder="1" applyAlignment="1"/>
    <xf numFmtId="164" fontId="24" fillId="0" borderId="34" xfId="1" applyNumberFormat="1" applyFont="1" applyFill="1" applyBorder="1" applyAlignment="1">
      <alignment horizontal="center" vertical="center"/>
    </xf>
    <xf numFmtId="43" fontId="20" fillId="0" borderId="14" xfId="1" applyFont="1" applyBorder="1"/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right"/>
    </xf>
    <xf numFmtId="165" fontId="43" fillId="0" borderId="1" xfId="1" applyNumberFormat="1" applyFont="1" applyFill="1" applyBorder="1" applyAlignment="1">
      <alignment horizontal="center" wrapText="1"/>
    </xf>
    <xf numFmtId="43" fontId="49" fillId="0" borderId="0" xfId="1" applyFont="1" applyFill="1"/>
    <xf numFmtId="43" fontId="34" fillId="0" borderId="0" xfId="1" applyFont="1"/>
    <xf numFmtId="43" fontId="34" fillId="7" borderId="0" xfId="1" applyFont="1" applyFill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43" fontId="21" fillId="4" borderId="10" xfId="1" applyFont="1" applyFill="1" applyBorder="1" applyAlignment="1">
      <alignment horizontal="center" vertic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43" fontId="22" fillId="9" borderId="35" xfId="1" applyFont="1" applyFill="1" applyBorder="1"/>
    <xf numFmtId="14" fontId="22" fillId="0" borderId="9" xfId="0" applyNumberFormat="1" applyFont="1" applyFill="1" applyBorder="1"/>
    <xf numFmtId="0" fontId="21" fillId="0" borderId="0" xfId="0" applyFont="1" applyAlignment="1">
      <alignment horizontal="left"/>
    </xf>
    <xf numFmtId="164" fontId="24" fillId="0" borderId="18" xfId="1" applyNumberFormat="1" applyFont="1" applyFill="1" applyBorder="1" applyAlignment="1">
      <alignment horizontal="center" vertical="center"/>
    </xf>
    <xf numFmtId="164" fontId="24" fillId="0" borderId="2" xfId="1" applyNumberFormat="1" applyFont="1" applyFill="1" applyBorder="1" applyAlignment="1">
      <alignment horizontal="center" vertical="center"/>
    </xf>
    <xf numFmtId="164" fontId="37" fillId="0" borderId="2" xfId="1" applyNumberFormat="1" applyFont="1" applyFill="1" applyBorder="1" applyAlignment="1">
      <alignment horizontal="center" vertical="center"/>
    </xf>
    <xf numFmtId="43" fontId="39" fillId="0" borderId="14" xfId="1" applyFont="1" applyFill="1" applyBorder="1" applyAlignment="1"/>
    <xf numFmtId="164" fontId="13" fillId="0" borderId="1" xfId="1" applyNumberFormat="1" applyFont="1" applyFill="1" applyBorder="1"/>
    <xf numFmtId="164" fontId="22" fillId="0" borderId="1" xfId="1" applyNumberFormat="1" applyFont="1" applyBorder="1"/>
    <xf numFmtId="43" fontId="19" fillId="0" borderId="1" xfId="0" applyNumberFormat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center" wrapText="1"/>
    </xf>
    <xf numFmtId="164" fontId="40" fillId="0" borderId="2" xfId="1" applyNumberFormat="1" applyFont="1" applyFill="1" applyBorder="1" applyAlignment="1">
      <alignment horizontal="center" vertical="center"/>
    </xf>
    <xf numFmtId="164" fontId="41" fillId="0" borderId="1" xfId="1" applyNumberFormat="1" applyFont="1" applyFill="1" applyBorder="1"/>
    <xf numFmtId="164" fontId="36" fillId="4" borderId="1" xfId="1" applyNumberFormat="1" applyFont="1" applyFill="1" applyBorder="1"/>
    <xf numFmtId="164" fontId="29" fillId="0" borderId="14" xfId="1" applyNumberFormat="1" applyFont="1" applyFill="1" applyBorder="1" applyAlignment="1"/>
    <xf numFmtId="0" fontId="27" fillId="0" borderId="14" xfId="0" applyFont="1" applyBorder="1" applyAlignment="1">
      <alignment horizontal="center" wrapText="1"/>
    </xf>
    <xf numFmtId="164" fontId="43" fillId="0" borderId="1" xfId="1" applyNumberFormat="1" applyFont="1" applyFill="1" applyBorder="1" applyAlignment="1">
      <alignment horizontal="center" vertical="center" wrapText="1"/>
    </xf>
    <xf numFmtId="43" fontId="43" fillId="7" borderId="0" xfId="1" applyFont="1" applyFill="1" applyAlignment="1"/>
    <xf numFmtId="164" fontId="24" fillId="5" borderId="1" xfId="1" applyNumberFormat="1" applyFont="1" applyFill="1" applyBorder="1" applyAlignment="1">
      <alignment horizontal="center" vertical="center" wrapText="1"/>
    </xf>
    <xf numFmtId="43" fontId="19" fillId="5" borderId="3" xfId="1" applyFont="1" applyFill="1" applyBorder="1" applyAlignment="1">
      <alignment horizontal="right" vertical="center"/>
    </xf>
    <xf numFmtId="0" fontId="50" fillId="0" borderId="0" xfId="0" applyFont="1"/>
    <xf numFmtId="43" fontId="22" fillId="5" borderId="0" xfId="1" applyFont="1" applyFill="1"/>
    <xf numFmtId="43" fontId="22" fillId="4" borderId="0" xfId="1" applyFont="1" applyFill="1"/>
    <xf numFmtId="0" fontId="50" fillId="0" borderId="0" xfId="0" applyFont="1" applyAlignment="1">
      <alignment horizontal="right"/>
    </xf>
    <xf numFmtId="14" fontId="43" fillId="0" borderId="1" xfId="0" applyNumberFormat="1" applyFont="1" applyFill="1" applyBorder="1"/>
    <xf numFmtId="0" fontId="50" fillId="0" borderId="0" xfId="0" applyFont="1" applyAlignment="1">
      <alignment horizontal="left"/>
    </xf>
    <xf numFmtId="0" fontId="22" fillId="0" borderId="0" xfId="0" applyFont="1" applyFill="1" applyAlignment="1">
      <alignment horizontal="right"/>
    </xf>
    <xf numFmtId="164" fontId="24" fillId="0" borderId="8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 applyAlignment="1">
      <alignment horizontal="right" vertical="center"/>
    </xf>
    <xf numFmtId="164" fontId="24" fillId="2" borderId="8" xfId="1" applyNumberFormat="1" applyFont="1" applyFill="1" applyBorder="1" applyAlignment="1">
      <alignment horizontal="center" vertical="center"/>
    </xf>
    <xf numFmtId="43" fontId="19" fillId="3" borderId="9" xfId="1" applyFont="1" applyFill="1" applyBorder="1"/>
    <xf numFmtId="0" fontId="22" fillId="0" borderId="14" xfId="0" applyFont="1" applyFill="1" applyBorder="1"/>
    <xf numFmtId="14" fontId="43" fillId="0" borderId="14" xfId="0" applyNumberFormat="1" applyFont="1" applyFill="1" applyBorder="1"/>
    <xf numFmtId="0" fontId="22" fillId="0" borderId="9" xfId="0" applyFont="1" applyFill="1" applyBorder="1"/>
    <xf numFmtId="0" fontId="43" fillId="0" borderId="9" xfId="0" applyFont="1" applyFill="1" applyBorder="1" applyAlignment="1">
      <alignment horizontal="center"/>
    </xf>
    <xf numFmtId="164" fontId="22" fillId="2" borderId="14" xfId="1" applyNumberFormat="1" applyFont="1" applyFill="1" applyBorder="1"/>
    <xf numFmtId="164" fontId="22" fillId="2" borderId="1" xfId="1" applyNumberFormat="1" applyFont="1" applyFill="1" applyBorder="1"/>
    <xf numFmtId="164" fontId="22" fillId="2" borderId="9" xfId="1" applyNumberFormat="1" applyFont="1" applyFill="1" applyBorder="1"/>
    <xf numFmtId="49" fontId="22" fillId="0" borderId="9" xfId="0" applyNumberFormat="1" applyFont="1" applyFill="1" applyBorder="1"/>
    <xf numFmtId="164" fontId="24" fillId="0" borderId="14" xfId="1" applyNumberFormat="1" applyFont="1" applyFill="1" applyBorder="1" applyAlignment="1">
      <alignment horizontal="center" vertical="center"/>
    </xf>
    <xf numFmtId="164" fontId="24" fillId="0" borderId="9" xfId="1" applyNumberFormat="1" applyFont="1" applyFill="1" applyBorder="1" applyAlignment="1">
      <alignment horizontal="center" vertical="center"/>
    </xf>
    <xf numFmtId="164" fontId="24" fillId="2" borderId="1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>
      <alignment horizontal="center" vertical="center"/>
    </xf>
    <xf numFmtId="0" fontId="37" fillId="0" borderId="14" xfId="1" applyNumberFormat="1" applyFont="1" applyFill="1" applyBorder="1" applyAlignment="1">
      <alignment horizontal="left" vertical="center"/>
    </xf>
    <xf numFmtId="43" fontId="37" fillId="0" borderId="1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43" fontId="18" fillId="0" borderId="14" xfId="1" applyFont="1" applyFill="1" applyBorder="1" applyAlignment="1">
      <alignment horizontal="right" vertical="center"/>
    </xf>
    <xf numFmtId="164" fontId="37" fillId="0" borderId="9" xfId="1" applyNumberFormat="1" applyFont="1" applyFill="1" applyBorder="1" applyAlignment="1">
      <alignment horizontal="center" vertical="center"/>
    </xf>
    <xf numFmtId="0" fontId="37" fillId="0" borderId="9" xfId="1" applyNumberFormat="1" applyFont="1" applyFill="1" applyBorder="1" applyAlignment="1">
      <alignment horizontal="left" vertical="center"/>
    </xf>
    <xf numFmtId="43" fontId="37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164" fontId="37" fillId="2" borderId="14" xfId="1" applyNumberFormat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center" vertical="center"/>
    </xf>
    <xf numFmtId="164" fontId="37" fillId="2" borderId="9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164" fontId="22" fillId="5" borderId="14" xfId="1" applyNumberFormat="1" applyFont="1" applyFill="1" applyBorder="1"/>
    <xf numFmtId="43" fontId="19" fillId="5" borderId="14" xfId="1" applyFont="1" applyFill="1" applyBorder="1" applyAlignment="1">
      <alignment horizontal="right" vertic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24" fillId="5" borderId="9" xfId="1" applyNumberFormat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right" vertical="center"/>
    </xf>
    <xf numFmtId="0" fontId="22" fillId="2" borderId="14" xfId="0" applyFont="1" applyFill="1" applyBorder="1"/>
    <xf numFmtId="0" fontId="22" fillId="2" borderId="1" xfId="0" applyFont="1" applyFill="1" applyBorder="1"/>
    <xf numFmtId="0" fontId="22" fillId="2" borderId="9" xfId="0" applyFont="1" applyFill="1" applyBorder="1"/>
    <xf numFmtId="0" fontId="24" fillId="0" borderId="14" xfId="1" applyNumberFormat="1" applyFont="1" applyFill="1" applyBorder="1" applyAlignment="1">
      <alignment horizontal="left" vertical="center"/>
    </xf>
    <xf numFmtId="43" fontId="24" fillId="0" borderId="14" xfId="1" applyFont="1" applyFill="1" applyBorder="1" applyAlignment="1">
      <alignment horizontal="right" vertical="center"/>
    </xf>
    <xf numFmtId="14" fontId="24" fillId="0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4" fillId="0" borderId="9" xfId="1" applyFont="1" applyFill="1" applyBorder="1" applyAlignment="1">
      <alignment horizontal="right" vertical="center"/>
    </xf>
    <xf numFmtId="164" fontId="37" fillId="8" borderId="14" xfId="1" applyNumberFormat="1" applyFont="1" applyFill="1" applyBorder="1" applyAlignment="1">
      <alignment horizontal="center" vertical="center"/>
    </xf>
    <xf numFmtId="164" fontId="37" fillId="8" borderId="1" xfId="1" applyNumberFormat="1" applyFont="1" applyFill="1" applyBorder="1" applyAlignment="1">
      <alignment horizontal="center" vertical="center"/>
    </xf>
    <xf numFmtId="43" fontId="22" fillId="0" borderId="0" xfId="0" applyNumberFormat="1" applyFont="1" applyAlignment="1">
      <alignment horizontal="center"/>
    </xf>
    <xf numFmtId="164" fontId="37" fillId="8" borderId="9" xfId="1" applyNumberFormat="1" applyFont="1" applyFill="1" applyBorder="1" applyAlignment="1">
      <alignment horizontal="center" vertical="center"/>
    </xf>
    <xf numFmtId="164" fontId="24" fillId="8" borderId="14" xfId="1" applyNumberFormat="1" applyFont="1" applyFill="1" applyBorder="1" applyAlignment="1">
      <alignment horizontal="center" vertical="center"/>
    </xf>
    <xf numFmtId="164" fontId="24" fillId="8" borderId="1" xfId="1" applyNumberFormat="1" applyFont="1" applyFill="1" applyBorder="1" applyAlignment="1">
      <alignment horizontal="center" vertical="center"/>
    </xf>
    <xf numFmtId="164" fontId="24" fillId="8" borderId="9" xfId="1" applyNumberFormat="1" applyFont="1" applyFill="1" applyBorder="1" applyAlignment="1">
      <alignment horizontal="center" vertical="center"/>
    </xf>
    <xf numFmtId="0" fontId="22" fillId="8" borderId="14" xfId="0" applyFont="1" applyFill="1" applyBorder="1"/>
    <xf numFmtId="0" fontId="22" fillId="8" borderId="1" xfId="0" applyFont="1" applyFill="1" applyBorder="1"/>
    <xf numFmtId="0" fontId="22" fillId="8" borderId="9" xfId="0" applyFont="1" applyFill="1" applyBorder="1"/>
    <xf numFmtId="164" fontId="22" fillId="8" borderId="14" xfId="1" applyNumberFormat="1" applyFont="1" applyFill="1" applyBorder="1"/>
    <xf numFmtId="164" fontId="22" fillId="8" borderId="1" xfId="1" applyNumberFormat="1" applyFont="1" applyFill="1" applyBorder="1"/>
    <xf numFmtId="49" fontId="22" fillId="0" borderId="14" xfId="0" applyNumberFormat="1" applyFont="1" applyFill="1" applyBorder="1"/>
    <xf numFmtId="164" fontId="22" fillId="8" borderId="9" xfId="1" applyNumberFormat="1" applyFont="1" applyFill="1" applyBorder="1"/>
    <xf numFmtId="164" fontId="24" fillId="0" borderId="14" xfId="1" applyNumberFormat="1" applyFont="1" applyFill="1" applyBorder="1" applyAlignment="1">
      <alignment horizontal="center" vertical="center" wrapText="1"/>
    </xf>
    <xf numFmtId="43" fontId="19" fillId="0" borderId="22" xfId="1" applyFont="1" applyFill="1" applyBorder="1" applyAlignment="1">
      <alignment horizontal="right" vertical="center"/>
    </xf>
    <xf numFmtId="43" fontId="19" fillId="0" borderId="26" xfId="1" applyFont="1" applyFill="1" applyBorder="1" applyAlignment="1">
      <alignment horizontal="right" vertical="center"/>
    </xf>
    <xf numFmtId="164" fontId="24" fillId="2" borderId="2" xfId="1" applyNumberFormat="1" applyFont="1" applyFill="1" applyBorder="1" applyAlignment="1">
      <alignment horizontal="center" vertical="center"/>
    </xf>
    <xf numFmtId="164" fontId="43" fillId="0" borderId="9" xfId="1" applyNumberFormat="1" applyFont="1" applyFill="1" applyBorder="1" applyAlignment="1">
      <alignment horizontal="center" vertical="center" wrapText="1"/>
    </xf>
    <xf numFmtId="164" fontId="43" fillId="0" borderId="9" xfId="1" applyNumberFormat="1" applyFont="1" applyFill="1" applyBorder="1"/>
    <xf numFmtId="164" fontId="22" fillId="0" borderId="14" xfId="1" applyNumberFormat="1" applyFont="1" applyBorder="1"/>
    <xf numFmtId="164" fontId="22" fillId="0" borderId="9" xfId="1" applyNumberFormat="1" applyFont="1" applyBorder="1"/>
    <xf numFmtId="164" fontId="24" fillId="8" borderId="2" xfId="1" applyNumberFormat="1" applyFont="1" applyFill="1" applyBorder="1" applyAlignment="1">
      <alignment horizontal="center" vertical="center"/>
    </xf>
    <xf numFmtId="164" fontId="24" fillId="5" borderId="14" xfId="1" applyNumberFormat="1" applyFont="1" applyFill="1" applyBorder="1" applyAlignment="1">
      <alignment horizontal="center" vertical="center" wrapText="1"/>
    </xf>
    <xf numFmtId="43" fontId="19" fillId="5" borderId="22" xfId="1" applyFont="1" applyFill="1" applyBorder="1" applyAlignment="1">
      <alignment horizontal="right" vertical="center"/>
    </xf>
    <xf numFmtId="164" fontId="19" fillId="8" borderId="14" xfId="1" applyNumberFormat="1" applyFont="1" applyFill="1" applyBorder="1" applyAlignment="1">
      <alignment horizontal="center" vertical="center"/>
    </xf>
    <xf numFmtId="164" fontId="19" fillId="8" borderId="1" xfId="1" applyNumberFormat="1" applyFont="1" applyFill="1" applyBorder="1" applyAlignment="1">
      <alignment horizontal="center" vertical="center"/>
    </xf>
    <xf numFmtId="164" fontId="19" fillId="8" borderId="9" xfId="1" applyNumberFormat="1" applyFont="1" applyFill="1" applyBorder="1" applyAlignment="1">
      <alignment horizontal="center" vertical="center"/>
    </xf>
    <xf numFmtId="164" fontId="13" fillId="5" borderId="14" xfId="1" applyNumberFormat="1" applyFont="1" applyFill="1" applyBorder="1"/>
    <xf numFmtId="43" fontId="18" fillId="5" borderId="14" xfId="1" applyFont="1" applyFill="1" applyBorder="1" applyAlignment="1">
      <alignment horizontal="right" vertical="center"/>
    </xf>
    <xf numFmtId="0" fontId="19" fillId="0" borderId="35" xfId="0" applyFont="1" applyFill="1" applyBorder="1"/>
    <xf numFmtId="43" fontId="19" fillId="0" borderId="35" xfId="1" applyFont="1" applyFill="1" applyBorder="1" applyAlignment="1">
      <alignment horizontal="right" vertical="center"/>
    </xf>
    <xf numFmtId="164" fontId="37" fillId="0" borderId="35" xfId="1" applyNumberFormat="1" applyFont="1" applyFill="1" applyBorder="1" applyAlignment="1">
      <alignment horizontal="center" vertical="center"/>
    </xf>
    <xf numFmtId="0" fontId="18" fillId="0" borderId="35" xfId="0" applyFont="1" applyFill="1" applyBorder="1" applyAlignment="1">
      <alignment horizontal="left"/>
    </xf>
    <xf numFmtId="164" fontId="18" fillId="0" borderId="35" xfId="1" applyNumberFormat="1" applyFont="1" applyFill="1" applyBorder="1"/>
    <xf numFmtId="43" fontId="18" fillId="0" borderId="35" xfId="1" applyFont="1" applyFill="1" applyBorder="1" applyAlignment="1">
      <alignment horizontal="right" vertical="center"/>
    </xf>
    <xf numFmtId="0" fontId="37" fillId="0" borderId="35" xfId="1" applyNumberFormat="1" applyFont="1" applyFill="1" applyBorder="1" applyAlignment="1">
      <alignment horizontal="left" vertical="center"/>
    </xf>
    <xf numFmtId="43" fontId="37" fillId="0" borderId="35" xfId="1" applyFont="1" applyFill="1" applyBorder="1" applyAlignment="1">
      <alignment horizontal="center" vertical="center"/>
    </xf>
    <xf numFmtId="164" fontId="13" fillId="0" borderId="35" xfId="1" applyNumberFormat="1" applyFont="1" applyFill="1" applyBorder="1"/>
    <xf numFmtId="164" fontId="24" fillId="0" borderId="35" xfId="1" applyNumberFormat="1" applyFont="1" applyFill="1" applyBorder="1" applyAlignment="1">
      <alignment horizontal="center" vertical="center" wrapText="1"/>
    </xf>
    <xf numFmtId="164" fontId="24" fillId="5" borderId="35" xfId="1" applyNumberFormat="1" applyFont="1" applyFill="1" applyBorder="1" applyAlignment="1">
      <alignment horizontal="center" vertical="center" wrapText="1"/>
    </xf>
    <xf numFmtId="43" fontId="19" fillId="5" borderId="36" xfId="1" applyFont="1" applyFill="1" applyBorder="1" applyAlignment="1">
      <alignment horizontal="right" vertical="center"/>
    </xf>
    <xf numFmtId="43" fontId="19" fillId="0" borderId="36" xfId="1" applyFont="1" applyFill="1" applyBorder="1" applyAlignment="1">
      <alignment horizontal="right" vertical="center"/>
    </xf>
    <xf numFmtId="0" fontId="22" fillId="0" borderId="35" xfId="0" applyFont="1" applyFill="1" applyBorder="1"/>
    <xf numFmtId="0" fontId="50" fillId="0" borderId="0" xfId="0" applyFont="1" applyAlignment="1">
      <alignment horizontal="center"/>
    </xf>
    <xf numFmtId="14" fontId="24" fillId="0" borderId="35" xfId="1" applyNumberFormat="1" applyFont="1" applyFill="1" applyBorder="1" applyAlignment="1">
      <alignment horizontal="center" vertical="center"/>
    </xf>
    <xf numFmtId="0" fontId="24" fillId="0" borderId="35" xfId="1" applyNumberFormat="1" applyFont="1" applyFill="1" applyBorder="1" applyAlignment="1">
      <alignment horizontal="left" vertical="center"/>
    </xf>
    <xf numFmtId="43" fontId="24" fillId="0" borderId="35" xfId="1" applyFont="1" applyFill="1" applyBorder="1" applyAlignment="1">
      <alignment horizontal="right" vertical="center"/>
    </xf>
    <xf numFmtId="164" fontId="43" fillId="0" borderId="35" xfId="1" applyNumberFormat="1" applyFont="1" applyFill="1" applyBorder="1" applyAlignment="1">
      <alignment horizontal="center" vertical="center" wrapText="1"/>
    </xf>
    <xf numFmtId="164" fontId="43" fillId="0" borderId="35" xfId="1" applyNumberFormat="1" applyFont="1" applyFill="1" applyBorder="1"/>
    <xf numFmtId="14" fontId="22" fillId="9" borderId="35" xfId="0" applyNumberFormat="1" applyFont="1" applyFill="1" applyBorder="1"/>
    <xf numFmtId="0" fontId="22" fillId="9" borderId="35" xfId="0" applyFont="1" applyFill="1" applyBorder="1"/>
    <xf numFmtId="49" fontId="22" fillId="9" borderId="35" xfId="0" applyNumberFormat="1" applyFont="1" applyFill="1" applyBorder="1"/>
    <xf numFmtId="0" fontId="43" fillId="0" borderId="0" xfId="1" applyNumberFormat="1" applyFont="1"/>
    <xf numFmtId="43" fontId="22" fillId="0" borderId="0" xfId="0" applyNumberFormat="1" applyFont="1"/>
    <xf numFmtId="43" fontId="22" fillId="4" borderId="14" xfId="1" applyFont="1" applyFill="1" applyBorder="1"/>
    <xf numFmtId="49" fontId="43" fillId="0" borderId="14" xfId="0" applyNumberFormat="1" applyFont="1" applyFill="1" applyBorder="1"/>
    <xf numFmtId="164" fontId="24" fillId="4" borderId="18" xfId="1" applyNumberFormat="1" applyFont="1" applyFill="1" applyBorder="1" applyAlignment="1">
      <alignment horizontal="center" vertical="center"/>
    </xf>
    <xf numFmtId="164" fontId="22" fillId="4" borderId="14" xfId="1" applyNumberFormat="1" applyFont="1" applyFill="1" applyBorder="1"/>
    <xf numFmtId="43" fontId="22" fillId="3" borderId="14" xfId="1" applyFont="1" applyFill="1" applyBorder="1"/>
    <xf numFmtId="43" fontId="22" fillId="2" borderId="9" xfId="1" applyFont="1" applyFill="1" applyBorder="1"/>
    <xf numFmtId="0" fontId="43" fillId="0" borderId="14" xfId="0" applyFont="1" applyFill="1" applyBorder="1" applyAlignment="1">
      <alignment horizontal="center" wrapText="1"/>
    </xf>
    <xf numFmtId="0" fontId="22" fillId="0" borderId="14" xfId="0" applyFont="1" applyFill="1" applyBorder="1" applyAlignment="1">
      <alignment horizontal="center" wrapText="1"/>
    </xf>
    <xf numFmtId="0" fontId="43" fillId="0" borderId="9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0" fontId="13" fillId="0" borderId="9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 wrapText="1"/>
    </xf>
    <xf numFmtId="0" fontId="42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0" borderId="9" xfId="0" applyNumberFormat="1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wrapText="1"/>
    </xf>
    <xf numFmtId="43" fontId="19" fillId="0" borderId="10" xfId="0" applyNumberFormat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right" vertical="center"/>
    </xf>
    <xf numFmtId="0" fontId="19" fillId="0" borderId="10" xfId="0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wrapText="1"/>
    </xf>
    <xf numFmtId="0" fontId="22" fillId="0" borderId="0" xfId="0" applyFont="1" applyFill="1" applyBorder="1"/>
    <xf numFmtId="0" fontId="50" fillId="0" borderId="0" xfId="0" applyFont="1" applyFill="1" applyBorder="1"/>
    <xf numFmtId="0" fontId="43" fillId="0" borderId="0" xfId="1" applyNumberFormat="1" applyFont="1" applyAlignment="1">
      <alignment horizontal="right"/>
    </xf>
    <xf numFmtId="164" fontId="22" fillId="8" borderId="1" xfId="1" applyNumberFormat="1" applyFont="1" applyFill="1" applyBorder="1" applyAlignment="1">
      <alignment wrapText="1"/>
    </xf>
    <xf numFmtId="164" fontId="22" fillId="2" borderId="14" xfId="1" applyNumberFormat="1" applyFont="1" applyFill="1" applyBorder="1" applyAlignment="1">
      <alignment wrapText="1"/>
    </xf>
    <xf numFmtId="164" fontId="22" fillId="8" borderId="14" xfId="1" applyNumberFormat="1" applyFont="1" applyFill="1" applyBorder="1" applyAlignment="1">
      <alignment wrapText="1"/>
    </xf>
    <xf numFmtId="14" fontId="22" fillId="0" borderId="14" xfId="1" applyNumberFormat="1" applyFont="1" applyFill="1" applyBorder="1" applyAlignment="1">
      <alignment wrapText="1"/>
    </xf>
    <xf numFmtId="164" fontId="22" fillId="0" borderId="9" xfId="1" applyNumberFormat="1" applyFont="1" applyFill="1" applyBorder="1" applyAlignment="1">
      <alignment wrapText="1"/>
    </xf>
    <xf numFmtId="14" fontId="22" fillId="0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43" fontId="43" fillId="0" borderId="9" xfId="1" applyFont="1" applyFill="1" applyBorder="1"/>
    <xf numFmtId="164" fontId="22" fillId="2" borderId="9" xfId="1" applyNumberFormat="1" applyFont="1" applyFill="1" applyBorder="1" applyAlignment="1">
      <alignment wrapText="1"/>
    </xf>
    <xf numFmtId="164" fontId="22" fillId="8" borderId="9" xfId="1" applyNumberFormat="1" applyFont="1" applyFill="1" applyBorder="1" applyAlignment="1">
      <alignment wrapText="1"/>
    </xf>
    <xf numFmtId="164" fontId="22" fillId="0" borderId="35" xfId="1" applyNumberFormat="1" applyFont="1" applyFill="1" applyBorder="1" applyAlignment="1">
      <alignment wrapText="1"/>
    </xf>
    <xf numFmtId="14" fontId="22" fillId="0" borderId="35" xfId="1" applyNumberFormat="1" applyFont="1" applyFill="1" applyBorder="1" applyAlignment="1">
      <alignment wrapText="1"/>
    </xf>
    <xf numFmtId="0" fontId="22" fillId="0" borderId="35" xfId="1" applyNumberFormat="1" applyFont="1" applyFill="1" applyBorder="1" applyAlignment="1">
      <alignment horizontal="left" wrapText="1"/>
    </xf>
    <xf numFmtId="43" fontId="43" fillId="0" borderId="35" xfId="1" applyFont="1" applyFill="1" applyBorder="1"/>
    <xf numFmtId="43" fontId="21" fillId="0" borderId="14" xfId="1" applyFont="1" applyFill="1" applyBorder="1" applyAlignment="1">
      <alignment horizontal="right"/>
    </xf>
    <xf numFmtId="43" fontId="21" fillId="12" borderId="14" xfId="1" applyFont="1" applyFill="1" applyBorder="1" applyAlignment="1">
      <alignment horizontal="right"/>
    </xf>
    <xf numFmtId="164" fontId="40" fillId="2" borderId="1" xfId="1" applyNumberFormat="1" applyFont="1" applyFill="1" applyBorder="1" applyAlignment="1">
      <alignment horizontal="center" vertical="center"/>
    </xf>
    <xf numFmtId="164" fontId="40" fillId="8" borderId="1" xfId="1" applyNumberFormat="1" applyFont="1" applyFill="1" applyBorder="1" applyAlignment="1">
      <alignment horizontal="center" vertical="center"/>
    </xf>
    <xf numFmtId="164" fontId="40" fillId="2" borderId="14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left"/>
    </xf>
    <xf numFmtId="164" fontId="36" fillId="4" borderId="14" xfId="1" applyNumberFormat="1" applyFont="1" applyFill="1" applyBorder="1"/>
    <xf numFmtId="164" fontId="41" fillId="4" borderId="14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164" fontId="40" fillId="0" borderId="9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left"/>
    </xf>
    <xf numFmtId="164" fontId="41" fillId="0" borderId="9" xfId="1" applyNumberFormat="1" applyFont="1" applyFill="1" applyBorder="1"/>
    <xf numFmtId="164" fontId="41" fillId="4" borderId="9" xfId="1" applyNumberFormat="1" applyFont="1" applyFill="1" applyBorder="1" applyAlignment="1">
      <alignment horizontal="center" vertical="center"/>
    </xf>
    <xf numFmtId="43" fontId="36" fillId="0" borderId="9" xfId="1" applyFont="1" applyFill="1" applyBorder="1"/>
    <xf numFmtId="0" fontId="43" fillId="0" borderId="9" xfId="0" applyFont="1" applyFill="1" applyBorder="1"/>
    <xf numFmtId="164" fontId="40" fillId="8" borderId="14" xfId="1" applyNumberFormat="1" applyFont="1" applyFill="1" applyBorder="1" applyAlignment="1">
      <alignment horizontal="center" vertical="center"/>
    </xf>
    <xf numFmtId="164" fontId="40" fillId="2" borderId="9" xfId="1" applyNumberFormat="1" applyFont="1" applyFill="1" applyBorder="1" applyAlignment="1">
      <alignment horizontal="center" vertical="center"/>
    </xf>
    <xf numFmtId="164" fontId="36" fillId="4" borderId="9" xfId="1" applyNumberFormat="1" applyFont="1" applyFill="1" applyBorder="1"/>
    <xf numFmtId="164" fontId="40" fillId="8" borderId="9" xfId="1" applyNumberFormat="1" applyFont="1" applyFill="1" applyBorder="1" applyAlignment="1">
      <alignment horizontal="center" vertical="center"/>
    </xf>
    <xf numFmtId="164" fontId="40" fillId="0" borderId="35" xfId="1" applyNumberFormat="1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left"/>
    </xf>
    <xf numFmtId="164" fontId="41" fillId="0" borderId="35" xfId="1" applyNumberFormat="1" applyFont="1" applyFill="1" applyBorder="1"/>
    <xf numFmtId="164" fontId="36" fillId="4" borderId="35" xfId="1" applyNumberFormat="1" applyFont="1" applyFill="1" applyBorder="1"/>
    <xf numFmtId="164" fontId="41" fillId="4" borderId="35" xfId="1" applyNumberFormat="1" applyFont="1" applyFill="1" applyBorder="1" applyAlignment="1">
      <alignment horizontal="center" vertical="center"/>
    </xf>
    <xf numFmtId="43" fontId="36" fillId="0" borderId="35" xfId="1" applyFont="1" applyFill="1" applyBorder="1"/>
    <xf numFmtId="0" fontId="43" fillId="0" borderId="35" xfId="0" applyFont="1" applyFill="1" applyBorder="1"/>
    <xf numFmtId="164" fontId="18" fillId="0" borderId="14" xfId="1" applyNumberFormat="1" applyFont="1" applyFill="1" applyBorder="1" applyAlignment="1">
      <alignment horizontal="righ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18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13" fillId="0" borderId="9" xfId="1" applyNumberFormat="1" applyFont="1" applyFill="1" applyBorder="1" applyAlignment="1">
      <alignment horizontal="center" wrapText="1"/>
    </xf>
    <xf numFmtId="164" fontId="18" fillId="0" borderId="35" xfId="1" applyNumberFormat="1" applyFont="1" applyFill="1" applyBorder="1" applyAlignment="1">
      <alignment horizontal="right" vertical="center"/>
    </xf>
    <xf numFmtId="0" fontId="13" fillId="0" borderId="35" xfId="0" applyFont="1" applyFill="1" applyBorder="1" applyAlignment="1">
      <alignment horizontal="center" wrapText="1"/>
    </xf>
    <xf numFmtId="164" fontId="9" fillId="0" borderId="35" xfId="1" applyNumberFormat="1" applyFont="1" applyFill="1" applyBorder="1" applyAlignment="1">
      <alignment horizontal="center" wrapText="1"/>
    </xf>
    <xf numFmtId="0" fontId="8" fillId="0" borderId="35" xfId="0" applyFont="1" applyFill="1" applyBorder="1" applyAlignment="1">
      <alignment horizontal="center" wrapText="1"/>
    </xf>
    <xf numFmtId="164" fontId="13" fillId="0" borderId="35" xfId="1" applyNumberFormat="1" applyFont="1" applyFill="1" applyBorder="1" applyAlignment="1">
      <alignment horizontal="center" wrapText="1"/>
    </xf>
    <xf numFmtId="43" fontId="43" fillId="0" borderId="9" xfId="1" applyFont="1" applyFill="1" applyBorder="1" applyAlignment="1">
      <alignment horizontal="center" wrapText="1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43" fontId="43" fillId="0" borderId="35" xfId="1" applyFont="1" applyFill="1" applyBorder="1" applyAlignment="1">
      <alignment horizontal="center" wrapText="1"/>
    </xf>
    <xf numFmtId="43" fontId="22" fillId="0" borderId="35" xfId="1" applyFont="1" applyFill="1" applyBorder="1" applyAlignment="1">
      <alignment horizontal="center" wrapText="1"/>
    </xf>
    <xf numFmtId="164" fontId="22" fillId="0" borderId="35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164" fontId="22" fillId="0" borderId="35" xfId="1" applyNumberFormat="1" applyFont="1" applyFill="1" applyBorder="1" applyAlignment="1">
      <alignment horizontal="center" wrapText="1"/>
    </xf>
    <xf numFmtId="43" fontId="22" fillId="0" borderId="9" xfId="0" applyNumberFormat="1" applyFont="1" applyFill="1" applyBorder="1" applyAlignment="1">
      <alignment horizontal="center" wrapText="1"/>
    </xf>
    <xf numFmtId="43" fontId="22" fillId="0" borderId="35" xfId="0" applyNumberFormat="1" applyFont="1" applyFill="1" applyBorder="1" applyAlignment="1">
      <alignment horizontal="center" wrapText="1"/>
    </xf>
    <xf numFmtId="43" fontId="22" fillId="9" borderId="1" xfId="1" applyFont="1" applyFill="1" applyBorder="1"/>
    <xf numFmtId="164" fontId="51" fillId="0" borderId="10" xfId="1" applyNumberFormat="1" applyFont="1" applyFill="1" applyBorder="1" applyAlignment="1">
      <alignment horizontal="center" vertical="center" wrapText="1"/>
    </xf>
    <xf numFmtId="164" fontId="51" fillId="13" borderId="10" xfId="1" applyNumberFormat="1" applyFont="1" applyFill="1" applyBorder="1" applyAlignment="1">
      <alignment horizontal="center" vertical="center" wrapText="1"/>
    </xf>
    <xf numFmtId="43" fontId="22" fillId="6" borderId="14" xfId="1" applyFont="1" applyFill="1" applyBorder="1"/>
    <xf numFmtId="43" fontId="22" fillId="6" borderId="0" xfId="1" applyFont="1" applyFill="1" applyAlignment="1">
      <alignment horizontal="right"/>
    </xf>
    <xf numFmtId="43" fontId="22" fillId="9" borderId="9" xfId="1" applyFont="1" applyFill="1" applyBorder="1"/>
    <xf numFmtId="164" fontId="22" fillId="0" borderId="0" xfId="0" applyNumberFormat="1" applyFont="1"/>
    <xf numFmtId="164" fontId="22" fillId="0" borderId="14" xfId="1" applyNumberFormat="1" applyFont="1" applyFill="1" applyBorder="1" applyAlignment="1">
      <alignment horizontal="center"/>
    </xf>
    <xf numFmtId="164" fontId="22" fillId="0" borderId="9" xfId="1" applyNumberFormat="1" applyFont="1" applyFill="1" applyBorder="1" applyAlignment="1">
      <alignment horizontal="center"/>
    </xf>
    <xf numFmtId="43" fontId="22" fillId="0" borderId="10" xfId="1" applyFont="1" applyFill="1" applyBorder="1"/>
    <xf numFmtId="164" fontId="22" fillId="0" borderId="10" xfId="1" applyNumberFormat="1" applyFont="1" applyFill="1" applyBorder="1"/>
    <xf numFmtId="43" fontId="22" fillId="9" borderId="10" xfId="1" applyFont="1" applyFill="1" applyBorder="1"/>
    <xf numFmtId="14" fontId="22" fillId="0" borderId="10" xfId="0" applyNumberFormat="1" applyFont="1" applyFill="1" applyBorder="1"/>
    <xf numFmtId="164" fontId="22" fillId="0" borderId="10" xfId="1" applyNumberFormat="1" applyFont="1" applyFill="1" applyBorder="1" applyAlignment="1">
      <alignment horizontal="center"/>
    </xf>
    <xf numFmtId="43" fontId="22" fillId="0" borderId="6" xfId="1" applyFont="1" applyFill="1" applyBorder="1"/>
    <xf numFmtId="164" fontId="22" fillId="0" borderId="6" xfId="1" applyNumberFormat="1" applyFont="1" applyFill="1" applyBorder="1"/>
    <xf numFmtId="14" fontId="22" fillId="0" borderId="6" xfId="0" applyNumberFormat="1" applyFont="1" applyFill="1" applyBorder="1"/>
    <xf numFmtId="43" fontId="43" fillId="7" borderId="0" xfId="1" applyFont="1" applyFill="1" applyAlignment="1">
      <alignment horizontal="center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164" fontId="22" fillId="2" borderId="3" xfId="1" applyNumberFormat="1" applyFont="1" applyFill="1" applyBorder="1" applyAlignment="1">
      <alignment horizontal="right"/>
    </xf>
    <xf numFmtId="164" fontId="22" fillId="2" borderId="12" xfId="1" applyNumberFormat="1" applyFont="1" applyFill="1" applyBorder="1" applyAlignment="1">
      <alignment horizontal="right"/>
    </xf>
    <xf numFmtId="164" fontId="22" fillId="2" borderId="13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9" fillId="2" borderId="24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14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1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0" borderId="4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164" fontId="51" fillId="13" borderId="3" xfId="1" applyNumberFormat="1" applyFont="1" applyFill="1" applyBorder="1" applyAlignment="1">
      <alignment horizontal="center" vertical="center" wrapText="1"/>
    </xf>
    <xf numFmtId="164" fontId="51" fillId="13" borderId="12" xfId="1" applyNumberFormat="1" applyFont="1" applyFill="1" applyBorder="1" applyAlignment="1">
      <alignment horizontal="center" vertical="center" wrapText="1"/>
    </xf>
    <xf numFmtId="164" fontId="51" fillId="13" borderId="13" xfId="1" applyNumberFormat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43" fontId="22" fillId="2" borderId="14" xfId="1" applyFont="1" applyFill="1" applyBorder="1"/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37"/>
  <sheetViews>
    <sheetView tabSelected="1" workbookViewId="0">
      <pane ySplit="2" topLeftCell="A3" activePane="bottomLeft" state="frozen"/>
      <selection pane="bottomLeft" activeCell="B6" sqref="B6"/>
    </sheetView>
  </sheetViews>
  <sheetFormatPr defaultRowHeight="11.25"/>
  <cols>
    <col min="1" max="1" width="9.28515625" style="8" customWidth="1"/>
    <col min="2" max="2" width="9" style="131" customWidth="1"/>
    <col min="3" max="3" width="67.8554687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11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3.85546875" style="3" customWidth="1"/>
    <col min="18" max="18" width="7.28515625" style="3" customWidth="1"/>
    <col min="19" max="19" width="10" style="3" customWidth="1"/>
    <col min="20" max="20" width="5.7109375" style="3" customWidth="1"/>
    <col min="21" max="21" width="8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675" t="s">
        <v>1</v>
      </c>
      <c r="B1" s="677" t="s">
        <v>2</v>
      </c>
      <c r="C1" s="679" t="s">
        <v>0</v>
      </c>
      <c r="D1" s="681" t="s">
        <v>62</v>
      </c>
      <c r="E1" s="685" t="s">
        <v>83</v>
      </c>
      <c r="F1" s="686"/>
      <c r="G1" s="686"/>
      <c r="H1" s="686"/>
      <c r="I1" s="686"/>
      <c r="J1" s="686"/>
      <c r="K1" s="686"/>
      <c r="L1" s="689" t="s">
        <v>363</v>
      </c>
      <c r="M1" s="689"/>
      <c r="N1" s="687" t="s">
        <v>63</v>
      </c>
      <c r="O1" s="688"/>
      <c r="P1" s="690" t="s">
        <v>29</v>
      </c>
      <c r="Q1" s="691"/>
      <c r="R1" s="691"/>
      <c r="S1" s="691"/>
      <c r="T1" s="691"/>
      <c r="U1" s="691"/>
      <c r="V1" s="691"/>
      <c r="W1" s="691"/>
      <c r="X1" s="691"/>
      <c r="Y1" s="692"/>
    </row>
    <row r="2" spans="1:25" ht="12" thickBot="1">
      <c r="A2" s="676"/>
      <c r="B2" s="678"/>
      <c r="C2" s="680"/>
      <c r="D2" s="682"/>
      <c r="E2" s="86" t="s">
        <v>92</v>
      </c>
      <c r="F2" s="86" t="s">
        <v>3</v>
      </c>
      <c r="G2" s="86" t="s">
        <v>143</v>
      </c>
      <c r="H2" s="86" t="s">
        <v>93</v>
      </c>
      <c r="I2" s="86" t="s">
        <v>94</v>
      </c>
      <c r="J2" s="86" t="s">
        <v>95</v>
      </c>
      <c r="K2" s="96" t="s">
        <v>141</v>
      </c>
      <c r="L2" s="64" t="s">
        <v>23</v>
      </c>
      <c r="M2" s="149" t="s">
        <v>69</v>
      </c>
      <c r="N2" s="141" t="s">
        <v>23</v>
      </c>
      <c r="O2" s="95" t="s">
        <v>142</v>
      </c>
      <c r="P2" s="368">
        <v>1</v>
      </c>
      <c r="Q2" s="150" t="s">
        <v>221</v>
      </c>
      <c r="R2" s="150" t="s">
        <v>222</v>
      </c>
      <c r="S2" s="150" t="s">
        <v>223</v>
      </c>
      <c r="T2" s="150" t="s">
        <v>224</v>
      </c>
      <c r="U2" s="150" t="s">
        <v>370</v>
      </c>
      <c r="V2" s="150" t="s">
        <v>371</v>
      </c>
      <c r="W2" s="150"/>
      <c r="X2" s="150"/>
      <c r="Y2" s="151"/>
    </row>
    <row r="3" spans="1:25" s="5" customFormat="1">
      <c r="A3" s="440" t="s">
        <v>617</v>
      </c>
      <c r="B3" s="360">
        <v>38988</v>
      </c>
      <c r="C3" s="380" t="s">
        <v>533</v>
      </c>
      <c r="D3" s="325"/>
      <c r="E3" s="316">
        <f>'2-δικαιώμ'!L3</f>
        <v>65.86</v>
      </c>
      <c r="F3" s="317">
        <f>'3-φύλλα2α'!F3</f>
        <v>12</v>
      </c>
      <c r="G3" s="317">
        <f>'4-πολλυπρ'!P3</f>
        <v>430</v>
      </c>
      <c r="H3" s="315">
        <f>'5-αντίγρ'!M3</f>
        <v>56.96</v>
      </c>
      <c r="I3" s="315">
        <f>'6-μεταγρ'!J3</f>
        <v>12</v>
      </c>
      <c r="J3" s="315">
        <f>'7-προςΔΟΥ'!F3</f>
        <v>10</v>
      </c>
      <c r="K3" s="315">
        <f>6*18.4</f>
        <v>110.39999999999999</v>
      </c>
      <c r="L3" s="316">
        <f t="shared" ref="L3" si="0">E3+F3+G3+H3+I3+J3+K3</f>
        <v>697.22</v>
      </c>
      <c r="M3" s="316">
        <v>110</v>
      </c>
      <c r="N3" s="318">
        <f>M3-P3-'8-κ-15-17'!AF3-'14-βιβλΕσ'!M3</f>
        <v>99.14</v>
      </c>
      <c r="O3" s="318">
        <f t="shared" ref="O3" si="1">L3-N3</f>
        <v>598.08000000000004</v>
      </c>
      <c r="P3" s="369">
        <f>'1β-ΤΑΧΔΙΚκλπ'!D2</f>
        <v>0.5</v>
      </c>
      <c r="Q3" s="319"/>
      <c r="R3" s="319"/>
      <c r="S3" s="319"/>
      <c r="T3" s="319"/>
      <c r="U3" s="319"/>
      <c r="V3" s="319"/>
      <c r="W3" s="319"/>
      <c r="X3" s="73"/>
      <c r="Y3" s="73"/>
    </row>
    <row r="4" spans="1:25" s="5" customFormat="1" ht="12" thickBot="1">
      <c r="A4" s="464" t="s">
        <v>618</v>
      </c>
      <c r="B4" s="391">
        <v>38988</v>
      </c>
      <c r="C4" s="465" t="s">
        <v>533</v>
      </c>
      <c r="D4" s="392"/>
      <c r="E4" s="466">
        <f>'2-δικαιώμ'!L4</f>
        <v>65.86</v>
      </c>
      <c r="F4" s="466">
        <f>'3-φύλλα2α'!F4</f>
        <v>12</v>
      </c>
      <c r="G4" s="466">
        <f>'4-πολλυπρ'!P4</f>
        <v>430</v>
      </c>
      <c r="H4" s="392">
        <f>'5-αντίγρ'!M4</f>
        <v>56.96</v>
      </c>
      <c r="I4" s="392">
        <f>'6-μεταγρ'!J4</f>
        <v>12</v>
      </c>
      <c r="J4" s="392">
        <f>'7-προςΔΟΥ'!F4</f>
        <v>10</v>
      </c>
      <c r="K4" s="392">
        <f>6*18.4</f>
        <v>110.39999999999999</v>
      </c>
      <c r="L4" s="466">
        <f t="shared" ref="L4:L51" si="2">E4+F4+G4+H4+I4+J4+K4</f>
        <v>697.22</v>
      </c>
      <c r="M4" s="466">
        <v>110</v>
      </c>
      <c r="N4" s="395">
        <f>M4-P4-'8-κ-15-17'!AF4-'14-βιβλΕσ'!M4</f>
        <v>99.14</v>
      </c>
      <c r="O4" s="395">
        <f t="shared" ref="O4:O51" si="3">L4-N4</f>
        <v>598.08000000000004</v>
      </c>
      <c r="P4" s="369">
        <f>'1β-ΤΑΧΔΙΚκλπ'!D3</f>
        <v>0.5</v>
      </c>
      <c r="Q4" s="319"/>
      <c r="R4" s="319"/>
      <c r="S4" s="319"/>
      <c r="T4" s="319"/>
      <c r="U4" s="319"/>
      <c r="V4" s="319"/>
      <c r="W4" s="319"/>
      <c r="X4" s="73"/>
      <c r="Y4" s="73"/>
    </row>
    <row r="5" spans="1:25" s="5" customFormat="1">
      <c r="A5" s="336" t="s">
        <v>619</v>
      </c>
      <c r="B5" s="360">
        <v>38988</v>
      </c>
      <c r="C5" s="380" t="s">
        <v>536</v>
      </c>
      <c r="D5" s="325">
        <v>8735.58</v>
      </c>
      <c r="E5" s="317">
        <f>'2-δικαιώμ'!L5</f>
        <v>99.782916</v>
      </c>
      <c r="F5" s="317">
        <f>'3-φύλλα2α'!F5</f>
        <v>16</v>
      </c>
      <c r="G5" s="317">
        <f>'4-πολλυπρ'!P5</f>
        <v>28</v>
      </c>
      <c r="H5" s="325">
        <f>'5-αντίγρ'!M5</f>
        <v>53.4</v>
      </c>
      <c r="I5" s="325">
        <f>'6-μεταγρ'!J5</f>
        <v>16</v>
      </c>
      <c r="J5" s="325">
        <f>'7-προςΔΟΥ'!F5</f>
        <v>20</v>
      </c>
      <c r="K5" s="325">
        <f>2*18.4</f>
        <v>36.799999999999997</v>
      </c>
      <c r="L5" s="317">
        <f t="shared" si="2"/>
        <v>269.98291599999999</v>
      </c>
      <c r="M5" s="317">
        <v>239.53</v>
      </c>
      <c r="N5" s="318">
        <f>M5-P5-3-'8-κ-15-17'!AF5-'14-βιβλΕσ'!M5</f>
        <v>144.41999999999999</v>
      </c>
      <c r="O5" s="318">
        <f t="shared" si="3"/>
        <v>125.562916</v>
      </c>
      <c r="P5" s="369">
        <f>'1β-ΤΑΧΔΙΚκλπ'!D4</f>
        <v>3</v>
      </c>
      <c r="Q5" s="319"/>
      <c r="R5" s="319"/>
      <c r="S5" s="319"/>
      <c r="T5" s="319"/>
      <c r="U5" s="319"/>
      <c r="V5" s="319"/>
      <c r="W5" s="319"/>
      <c r="X5" s="73"/>
      <c r="Y5" s="73"/>
    </row>
    <row r="6" spans="1:25" s="5" customFormat="1">
      <c r="A6" s="336"/>
      <c r="B6" s="360"/>
      <c r="C6" s="380" t="s">
        <v>570</v>
      </c>
      <c r="D6" s="325">
        <v>8735.58</v>
      </c>
      <c r="E6" s="316">
        <f>'2-δικαιώμ'!L6</f>
        <v>99.782916</v>
      </c>
      <c r="F6" s="317">
        <f>'3-φύλλα2α'!F6</f>
        <v>0</v>
      </c>
      <c r="G6" s="317">
        <f>'4-πολλυπρ'!P6</f>
        <v>60</v>
      </c>
      <c r="H6" s="315">
        <f>'5-αντίγρ'!M6</f>
        <v>0</v>
      </c>
      <c r="I6" s="315">
        <f>'6-μεταγρ'!J6</f>
        <v>12</v>
      </c>
      <c r="J6" s="315">
        <f>'7-προςΔΟΥ'!F6</f>
        <v>10</v>
      </c>
      <c r="K6" s="315">
        <f>5*18.4</f>
        <v>92</v>
      </c>
      <c r="L6" s="316">
        <f t="shared" si="2"/>
        <v>273.782916</v>
      </c>
      <c r="M6" s="316"/>
      <c r="N6" s="318"/>
      <c r="O6" s="318">
        <f t="shared" si="3"/>
        <v>273.782916</v>
      </c>
      <c r="P6" s="369">
        <f>'1β-ΤΑΧΔΙΚκλπ'!D5</f>
        <v>0</v>
      </c>
      <c r="Q6" s="319"/>
      <c r="R6" s="319"/>
      <c r="S6" s="319"/>
      <c r="T6" s="319"/>
      <c r="U6" s="319"/>
      <c r="V6" s="319"/>
      <c r="W6" s="319"/>
      <c r="X6" s="73"/>
      <c r="Y6" s="73"/>
    </row>
    <row r="7" spans="1:25" s="5" customFormat="1" ht="12" thickBot="1">
      <c r="A7" s="467"/>
      <c r="B7" s="391"/>
      <c r="C7" s="465" t="s">
        <v>558</v>
      </c>
      <c r="D7" s="468">
        <v>666.66</v>
      </c>
      <c r="E7" s="466">
        <f>'2-δικαιώμ'!L7</f>
        <v>17.479931999999998</v>
      </c>
      <c r="F7" s="466">
        <f>'3-φύλλα2α'!F7</f>
        <v>0</v>
      </c>
      <c r="G7" s="466">
        <f>'4-πολλυπρ'!P7</f>
        <v>36</v>
      </c>
      <c r="H7" s="392">
        <f>'5-αντίγρ'!M7</f>
        <v>0</v>
      </c>
      <c r="I7" s="392">
        <f>'6-μεταγρ'!J7</f>
        <v>0</v>
      </c>
      <c r="J7" s="392">
        <f>'7-προςΔΟΥ'!F7</f>
        <v>10</v>
      </c>
      <c r="K7" s="392">
        <f>3*18.4</f>
        <v>55.199999999999996</v>
      </c>
      <c r="L7" s="466">
        <f t="shared" si="2"/>
        <v>118.67993199999999</v>
      </c>
      <c r="M7" s="466"/>
      <c r="N7" s="395"/>
      <c r="O7" s="395">
        <f t="shared" si="3"/>
        <v>118.67993199999999</v>
      </c>
      <c r="P7" s="369">
        <f>'1β-ΤΑΧΔΙΚκλπ'!D6</f>
        <v>0</v>
      </c>
      <c r="Q7" s="319"/>
      <c r="R7" s="319"/>
      <c r="S7" s="319"/>
      <c r="T7" s="319"/>
      <c r="U7" s="319"/>
      <c r="V7" s="319"/>
      <c r="W7" s="319"/>
      <c r="X7" s="73"/>
      <c r="Y7" s="73"/>
    </row>
    <row r="8" spans="1:25" s="5" customFormat="1">
      <c r="A8" s="408" t="s">
        <v>620</v>
      </c>
      <c r="B8" s="360">
        <v>38988</v>
      </c>
      <c r="C8" s="380" t="s">
        <v>536</v>
      </c>
      <c r="D8" s="325">
        <v>6722.18</v>
      </c>
      <c r="E8" s="317">
        <f>'2-δικαιώμ'!L8</f>
        <v>79.24623600000001</v>
      </c>
      <c r="F8" s="317">
        <f>'3-φύλλα2α'!F8</f>
        <v>16</v>
      </c>
      <c r="G8" s="317">
        <f>'4-πολλυπρ'!P8</f>
        <v>28</v>
      </c>
      <c r="H8" s="325">
        <f>'5-αντίγρ'!M8</f>
        <v>53.4</v>
      </c>
      <c r="I8" s="325">
        <f>'6-μεταγρ'!J8</f>
        <v>16</v>
      </c>
      <c r="J8" s="325">
        <f>'7-προςΔΟΥ'!F8</f>
        <v>20</v>
      </c>
      <c r="K8" s="325">
        <v>36.799999999999997</v>
      </c>
      <c r="L8" s="317">
        <f t="shared" si="2"/>
        <v>249.446236</v>
      </c>
      <c r="M8" s="317">
        <v>199.76</v>
      </c>
      <c r="N8" s="318">
        <f>M8-P8-3-'8-κ-15-17'!AF8-'14-βιβλΕσ'!M8</f>
        <v>124.38999999999999</v>
      </c>
      <c r="O8" s="318">
        <f t="shared" si="3"/>
        <v>125.05623600000001</v>
      </c>
      <c r="P8" s="369">
        <f>'1β-ΤΑΧΔΙΚκλπ'!D7</f>
        <v>3</v>
      </c>
      <c r="Q8" s="319"/>
      <c r="R8" s="319"/>
      <c r="S8" s="319"/>
      <c r="T8" s="319"/>
      <c r="U8" s="319"/>
      <c r="V8" s="319"/>
      <c r="W8" s="319"/>
      <c r="X8" s="73"/>
      <c r="Y8" s="73"/>
    </row>
    <row r="9" spans="1:25" s="5" customFormat="1">
      <c r="A9" s="408"/>
      <c r="B9" s="360"/>
      <c r="C9" s="380" t="s">
        <v>571</v>
      </c>
      <c r="D9" s="325">
        <v>6722.18</v>
      </c>
      <c r="E9" s="316">
        <f>'2-δικαιώμ'!L9</f>
        <v>79.24623600000001</v>
      </c>
      <c r="F9" s="317">
        <f>'3-φύλλα2α'!F9</f>
        <v>16</v>
      </c>
      <c r="G9" s="317">
        <f>'4-πολλυπρ'!P9</f>
        <v>140</v>
      </c>
      <c r="H9" s="315">
        <f>'5-αντίγρ'!M9</f>
        <v>0</v>
      </c>
      <c r="I9" s="315">
        <f>'6-μεταγρ'!J9</f>
        <v>12</v>
      </c>
      <c r="J9" s="315">
        <f>'7-προςΔΟΥ'!F9</f>
        <v>20</v>
      </c>
      <c r="K9" s="315">
        <f>5*18.4</f>
        <v>92</v>
      </c>
      <c r="L9" s="316">
        <f t="shared" si="2"/>
        <v>359.24623600000001</v>
      </c>
      <c r="M9" s="316"/>
      <c r="N9" s="318"/>
      <c r="O9" s="318">
        <f t="shared" si="3"/>
        <v>359.24623600000001</v>
      </c>
      <c r="P9" s="369">
        <f>'1β-ΤΑΧΔΙΚκλπ'!D8</f>
        <v>0</v>
      </c>
      <c r="Q9" s="319"/>
      <c r="R9" s="319"/>
      <c r="S9" s="319"/>
      <c r="T9" s="319"/>
      <c r="U9" s="319"/>
      <c r="V9" s="319"/>
      <c r="W9" s="319"/>
      <c r="X9" s="73"/>
      <c r="Y9" s="73"/>
    </row>
    <row r="10" spans="1:25" s="5" customFormat="1" ht="12" thickBot="1">
      <c r="A10" s="409"/>
      <c r="B10" s="391"/>
      <c r="C10" s="465" t="s">
        <v>558</v>
      </c>
      <c r="D10" s="468">
        <v>666.66</v>
      </c>
      <c r="E10" s="466">
        <f>'2-δικαιώμ'!L10</f>
        <v>17.479931999999998</v>
      </c>
      <c r="F10" s="466">
        <f>'3-φύλλα2α'!F10</f>
        <v>16</v>
      </c>
      <c r="G10" s="466">
        <f>'4-πολλυπρ'!P10</f>
        <v>84</v>
      </c>
      <c r="H10" s="392">
        <f>'5-αντίγρ'!M10</f>
        <v>0</v>
      </c>
      <c r="I10" s="392">
        <f>'6-μεταγρ'!J10</f>
        <v>0</v>
      </c>
      <c r="J10" s="392">
        <f>'7-προςΔΟΥ'!F10</f>
        <v>10</v>
      </c>
      <c r="K10" s="392">
        <f>3*18.4</f>
        <v>55.199999999999996</v>
      </c>
      <c r="L10" s="466">
        <f t="shared" si="2"/>
        <v>182.67993199999998</v>
      </c>
      <c r="M10" s="466"/>
      <c r="N10" s="395"/>
      <c r="O10" s="395">
        <f t="shared" si="3"/>
        <v>182.67993199999998</v>
      </c>
      <c r="P10" s="369">
        <f>'1β-ΤΑΧΔΙΚκλπ'!D9</f>
        <v>0</v>
      </c>
      <c r="Q10" s="319"/>
      <c r="R10" s="319"/>
      <c r="S10" s="319"/>
      <c r="T10" s="319"/>
      <c r="U10" s="319"/>
      <c r="V10" s="319"/>
      <c r="W10" s="319"/>
      <c r="X10" s="73"/>
      <c r="Y10" s="73"/>
    </row>
    <row r="11" spans="1:25" s="5" customFormat="1">
      <c r="A11" s="336" t="s">
        <v>621</v>
      </c>
      <c r="B11" s="360">
        <v>38988</v>
      </c>
      <c r="C11" s="380" t="s">
        <v>535</v>
      </c>
      <c r="D11" s="325">
        <v>3692.7</v>
      </c>
      <c r="E11" s="317">
        <f>'2-δικαιώμ'!L11</f>
        <v>48.34554</v>
      </c>
      <c r="F11" s="317">
        <f>'3-φύλλα2α'!F11</f>
        <v>16</v>
      </c>
      <c r="G11" s="317">
        <f>'4-πολλυπρ'!P11</f>
        <v>0</v>
      </c>
      <c r="H11" s="325">
        <f>'5-αντίγρ'!M11</f>
        <v>35.6</v>
      </c>
      <c r="I11" s="325">
        <f>'6-μεταγρ'!J11</f>
        <v>12</v>
      </c>
      <c r="J11" s="325">
        <f>'7-προςΔΟΥ'!F11</f>
        <v>10</v>
      </c>
      <c r="K11" s="325">
        <v>18.399999999999999</v>
      </c>
      <c r="L11" s="317">
        <f t="shared" si="2"/>
        <v>140.34554</v>
      </c>
      <c r="M11" s="317">
        <v>139.94</v>
      </c>
      <c r="N11" s="318">
        <f>M11-P11-3-'8-κ-15-17'!AF11-'14-βιβλΕσ'!M11</f>
        <v>93.82</v>
      </c>
      <c r="O11" s="318">
        <f t="shared" si="3"/>
        <v>46.525540000000007</v>
      </c>
      <c r="P11" s="369">
        <f>'1β-ΤΑΧΔΙΚκλπ'!D10</f>
        <v>3</v>
      </c>
      <c r="Q11" s="319"/>
      <c r="R11" s="319"/>
      <c r="S11" s="319"/>
      <c r="T11" s="319"/>
      <c r="U11" s="319"/>
      <c r="V11" s="319"/>
      <c r="W11" s="319"/>
      <c r="X11" s="73"/>
      <c r="Y11" s="73"/>
    </row>
    <row r="12" spans="1:25" s="5" customFormat="1">
      <c r="A12" s="336"/>
      <c r="B12" s="360"/>
      <c r="C12" s="380" t="s">
        <v>562</v>
      </c>
      <c r="D12" s="325">
        <v>3692.7</v>
      </c>
      <c r="E12" s="316">
        <f>'2-δικαιώμ'!L12</f>
        <v>48.34554</v>
      </c>
      <c r="F12" s="317">
        <f>'3-φύλλα2α'!F12</f>
        <v>16</v>
      </c>
      <c r="G12" s="317">
        <f>'4-πολλυπρ'!P12</f>
        <v>140</v>
      </c>
      <c r="H12" s="315">
        <f>'5-αντίγρ'!M12</f>
        <v>0</v>
      </c>
      <c r="I12" s="315">
        <f>'6-μεταγρ'!J12</f>
        <v>8</v>
      </c>
      <c r="J12" s="315">
        <f>'7-προςΔΟΥ'!F12</f>
        <v>10</v>
      </c>
      <c r="K12" s="315">
        <f>5*18.4</f>
        <v>92</v>
      </c>
      <c r="L12" s="316">
        <f t="shared" si="2"/>
        <v>314.34554000000003</v>
      </c>
      <c r="M12" s="316"/>
      <c r="N12" s="318"/>
      <c r="O12" s="318">
        <f t="shared" si="3"/>
        <v>314.34554000000003</v>
      </c>
      <c r="P12" s="369">
        <f>'1β-ΤΑΧΔΙΚκλπ'!D11</f>
        <v>0</v>
      </c>
      <c r="Q12" s="319"/>
      <c r="R12" s="319"/>
      <c r="S12" s="319"/>
      <c r="T12" s="319"/>
      <c r="U12" s="319"/>
      <c r="V12" s="319"/>
      <c r="W12" s="319"/>
      <c r="X12" s="73"/>
      <c r="Y12" s="73"/>
    </row>
    <row r="13" spans="1:25" s="5" customFormat="1" ht="12" thickBot="1">
      <c r="A13" s="467"/>
      <c r="B13" s="391"/>
      <c r="C13" s="465" t="s">
        <v>558</v>
      </c>
      <c r="D13" s="468">
        <v>333.33</v>
      </c>
      <c r="E13" s="466">
        <f>'2-δικαιώμ'!L13</f>
        <v>14.079965999999999</v>
      </c>
      <c r="F13" s="466">
        <f>'3-φύλλα2α'!F13</f>
        <v>16</v>
      </c>
      <c r="G13" s="466">
        <f>'4-πολλυπρ'!P13</f>
        <v>84</v>
      </c>
      <c r="H13" s="392">
        <f>'5-αντίγρ'!M13</f>
        <v>0</v>
      </c>
      <c r="I13" s="392">
        <f>'6-μεταγρ'!J13</f>
        <v>0</v>
      </c>
      <c r="J13" s="392">
        <f>'7-προςΔΟΥ'!F13</f>
        <v>10</v>
      </c>
      <c r="K13" s="392">
        <f>3*18.4</f>
        <v>55.199999999999996</v>
      </c>
      <c r="L13" s="466">
        <f t="shared" si="2"/>
        <v>179.279966</v>
      </c>
      <c r="M13" s="466"/>
      <c r="N13" s="318"/>
      <c r="O13" s="318">
        <f t="shared" si="3"/>
        <v>179.279966</v>
      </c>
      <c r="P13" s="369">
        <f>'1β-ΤΑΧΔΙΚκλπ'!D12</f>
        <v>0</v>
      </c>
      <c r="Q13" s="319"/>
      <c r="R13" s="319"/>
      <c r="S13" s="319"/>
      <c r="T13" s="319"/>
      <c r="U13" s="319"/>
      <c r="V13" s="319"/>
      <c r="W13" s="319"/>
      <c r="X13" s="73"/>
      <c r="Y13" s="73"/>
    </row>
    <row r="14" spans="1:25" s="5" customFormat="1">
      <c r="A14" s="408" t="s">
        <v>622</v>
      </c>
      <c r="B14" s="360">
        <v>38988</v>
      </c>
      <c r="C14" s="380" t="s">
        <v>536</v>
      </c>
      <c r="D14" s="325">
        <v>7385.4</v>
      </c>
      <c r="E14" s="317">
        <f>'2-δικαιώμ'!L14</f>
        <v>86.011079999999993</v>
      </c>
      <c r="F14" s="317">
        <f>'3-φύλλα2α'!F14</f>
        <v>16</v>
      </c>
      <c r="G14" s="317">
        <f>'4-πολλυπρ'!P14</f>
        <v>28</v>
      </c>
      <c r="H14" s="325">
        <f>'5-αντίγρ'!M14</f>
        <v>53.4</v>
      </c>
      <c r="I14" s="325">
        <f>'6-μεταγρ'!J14</f>
        <v>12</v>
      </c>
      <c r="J14" s="325">
        <f>'7-προςΔΟΥ'!F14</f>
        <v>10</v>
      </c>
      <c r="K14" s="325">
        <f>2*18.4</f>
        <v>36.799999999999997</v>
      </c>
      <c r="L14" s="317">
        <f t="shared" si="2"/>
        <v>242.21107999999998</v>
      </c>
      <c r="M14" s="317">
        <v>212.87</v>
      </c>
      <c r="N14" s="318">
        <f>M14-P14-3-'8-κ-15-17'!AF14-'14-βιβλΕσ'!M14</f>
        <v>130.9</v>
      </c>
      <c r="O14" s="318">
        <f t="shared" si="3"/>
        <v>111.31107999999998</v>
      </c>
      <c r="P14" s="369">
        <f>'1β-ΤΑΧΔΙΚκλπ'!D13</f>
        <v>3</v>
      </c>
      <c r="Q14" s="319"/>
      <c r="R14" s="319"/>
      <c r="S14" s="319"/>
      <c r="T14" s="319"/>
      <c r="U14" s="319"/>
      <c r="V14" s="319"/>
      <c r="W14" s="319"/>
      <c r="X14" s="73"/>
      <c r="Y14" s="73"/>
    </row>
    <row r="15" spans="1:25" s="5" customFormat="1">
      <c r="A15" s="408"/>
      <c r="B15" s="360"/>
      <c r="C15" s="380" t="s">
        <v>562</v>
      </c>
      <c r="D15" s="325">
        <v>7385.4</v>
      </c>
      <c r="E15" s="316">
        <f>'2-δικαιώμ'!L15</f>
        <v>86.011079999999993</v>
      </c>
      <c r="F15" s="317">
        <f>'3-φύλλα2α'!F15</f>
        <v>16</v>
      </c>
      <c r="G15" s="317">
        <f>'4-πολλυπρ'!P15</f>
        <v>140</v>
      </c>
      <c r="H15" s="315">
        <f>'5-αντίγρ'!M15</f>
        <v>0</v>
      </c>
      <c r="I15" s="315">
        <f>'6-μεταγρ'!J15</f>
        <v>8</v>
      </c>
      <c r="J15" s="315">
        <f>'7-προςΔΟΥ'!F15</f>
        <v>10</v>
      </c>
      <c r="K15" s="315">
        <f>5*18.4</f>
        <v>92</v>
      </c>
      <c r="L15" s="316">
        <f t="shared" si="2"/>
        <v>352.01107999999999</v>
      </c>
      <c r="M15" s="316"/>
      <c r="N15" s="318"/>
      <c r="O15" s="318">
        <f t="shared" si="3"/>
        <v>352.01107999999999</v>
      </c>
      <c r="P15" s="369">
        <f>'1β-ΤΑΧΔΙΚκλπ'!D14</f>
        <v>0</v>
      </c>
      <c r="Q15" s="319"/>
      <c r="R15" s="319"/>
      <c r="S15" s="319"/>
      <c r="T15" s="319"/>
      <c r="U15" s="319"/>
      <c r="V15" s="319"/>
      <c r="W15" s="319"/>
      <c r="X15" s="73"/>
      <c r="Y15" s="73"/>
    </row>
    <row r="16" spans="1:25" s="5" customFormat="1" ht="12" thickBot="1">
      <c r="A16" s="409"/>
      <c r="B16" s="391"/>
      <c r="C16" s="465" t="s">
        <v>558</v>
      </c>
      <c r="D16" s="468">
        <v>777.77</v>
      </c>
      <c r="E16" s="466">
        <f>'2-δικαιώμ'!L16</f>
        <v>18.613254000000001</v>
      </c>
      <c r="F16" s="466">
        <f>'3-φύλλα2α'!F16</f>
        <v>16</v>
      </c>
      <c r="G16" s="466">
        <f>'4-πολλυπρ'!P16</f>
        <v>84</v>
      </c>
      <c r="H16" s="392">
        <f>'5-αντίγρ'!M16</f>
        <v>0</v>
      </c>
      <c r="I16" s="392">
        <f>'6-μεταγρ'!J16</f>
        <v>0</v>
      </c>
      <c r="J16" s="392">
        <f>'7-προςΔΟΥ'!F16</f>
        <v>10</v>
      </c>
      <c r="K16" s="392">
        <f>3*18.4</f>
        <v>55.199999999999996</v>
      </c>
      <c r="L16" s="466">
        <f t="shared" si="2"/>
        <v>183.81325399999997</v>
      </c>
      <c r="M16" s="466"/>
      <c r="N16" s="395"/>
      <c r="O16" s="395">
        <f t="shared" si="3"/>
        <v>183.81325399999997</v>
      </c>
      <c r="P16" s="369">
        <f>'1β-ΤΑΧΔΙΚκλπ'!D15</f>
        <v>0</v>
      </c>
      <c r="Q16" s="319"/>
      <c r="R16" s="319"/>
      <c r="S16" s="319"/>
      <c r="T16" s="319"/>
      <c r="U16" s="319"/>
      <c r="V16" s="319"/>
      <c r="W16" s="319"/>
      <c r="X16" s="73"/>
      <c r="Y16" s="73"/>
    </row>
    <row r="17" spans="1:25" s="5" customFormat="1">
      <c r="A17" s="336" t="s">
        <v>623</v>
      </c>
      <c r="B17" s="360">
        <v>38988</v>
      </c>
      <c r="C17" s="380" t="s">
        <v>565</v>
      </c>
      <c r="D17" s="325">
        <v>3931.01</v>
      </c>
      <c r="E17" s="317">
        <f>'2-δικαιώμ'!L17</f>
        <v>50.776302000000008</v>
      </c>
      <c r="F17" s="317">
        <f>'3-φύλλα2α'!F17</f>
        <v>20</v>
      </c>
      <c r="G17" s="317">
        <f>'4-πολλυπρ'!P17</f>
        <v>0</v>
      </c>
      <c r="H17" s="325">
        <f>'5-αντίγρ'!M17</f>
        <v>64.08</v>
      </c>
      <c r="I17" s="325">
        <f>'6-μεταγρ'!J17</f>
        <v>16</v>
      </c>
      <c r="J17" s="325">
        <f>'7-προςΔΟΥ'!F17</f>
        <v>20</v>
      </c>
      <c r="K17" s="325">
        <v>18.399999999999999</v>
      </c>
      <c r="L17" s="317">
        <f t="shared" si="2"/>
        <v>189.25630200000003</v>
      </c>
      <c r="M17" s="317">
        <v>156.63999999999999</v>
      </c>
      <c r="N17" s="318">
        <f>M17-P17-3-'8-κ-15-17'!AF17-'14-βιβλΕσ'!M17</f>
        <v>107.77999999999999</v>
      </c>
      <c r="O17" s="318">
        <f t="shared" si="3"/>
        <v>81.476302000000047</v>
      </c>
      <c r="P17" s="369">
        <f>'1β-ΤΑΧΔΙΚκλπ'!D16</f>
        <v>3</v>
      </c>
      <c r="Q17" s="319"/>
      <c r="R17" s="319"/>
      <c r="S17" s="319"/>
      <c r="T17" s="319"/>
      <c r="U17" s="319"/>
      <c r="V17" s="319"/>
      <c r="W17" s="319"/>
      <c r="X17" s="73"/>
      <c r="Y17" s="73"/>
    </row>
    <row r="18" spans="1:25" s="5" customFormat="1">
      <c r="A18" s="336"/>
      <c r="B18" s="360"/>
      <c r="C18" s="380" t="s">
        <v>572</v>
      </c>
      <c r="D18" s="325">
        <v>3931.01</v>
      </c>
      <c r="E18" s="316">
        <f>'2-δικαιώμ'!L18</f>
        <v>50.776302000000008</v>
      </c>
      <c r="F18" s="317">
        <f>'3-φύλλα2α'!F18</f>
        <v>20</v>
      </c>
      <c r="G18" s="317">
        <f>'4-πολλυπρ'!P18</f>
        <v>160</v>
      </c>
      <c r="H18" s="315">
        <f>'5-αντίγρ'!M18</f>
        <v>0</v>
      </c>
      <c r="I18" s="315">
        <f>'6-μεταγρ'!J18</f>
        <v>12</v>
      </c>
      <c r="J18" s="315">
        <f>'7-προςΔΟΥ'!F18</f>
        <v>20</v>
      </c>
      <c r="K18" s="315">
        <f>5*18.4</f>
        <v>92</v>
      </c>
      <c r="L18" s="316">
        <f t="shared" si="2"/>
        <v>354.77630199999999</v>
      </c>
      <c r="M18" s="316"/>
      <c r="N18" s="318"/>
      <c r="O18" s="318">
        <f t="shared" si="3"/>
        <v>354.77630199999999</v>
      </c>
      <c r="P18" s="369">
        <f>'1β-ΤΑΧΔΙΚκλπ'!D17</f>
        <v>0</v>
      </c>
      <c r="Q18" s="319"/>
      <c r="R18" s="319"/>
      <c r="S18" s="319"/>
      <c r="T18" s="319"/>
      <c r="U18" s="319"/>
      <c r="V18" s="319"/>
      <c r="W18" s="319"/>
      <c r="X18" s="73"/>
      <c r="Y18" s="73"/>
    </row>
    <row r="19" spans="1:25" s="5" customFormat="1" ht="12" thickBot="1">
      <c r="A19" s="467"/>
      <c r="B19" s="391"/>
      <c r="C19" s="465" t="s">
        <v>558</v>
      </c>
      <c r="D19" s="468">
        <v>333.33</v>
      </c>
      <c r="E19" s="466">
        <f>'2-δικαιώμ'!L19</f>
        <v>14.079965999999999</v>
      </c>
      <c r="F19" s="466">
        <f>'3-φύλλα2α'!F19</f>
        <v>20</v>
      </c>
      <c r="G19" s="466">
        <f>'4-πολλυπρ'!P19</f>
        <v>96</v>
      </c>
      <c r="H19" s="392">
        <f>'5-αντίγρ'!M19</f>
        <v>0</v>
      </c>
      <c r="I19" s="392">
        <f>'6-μεταγρ'!J19</f>
        <v>0</v>
      </c>
      <c r="J19" s="392">
        <f>'7-προςΔΟΥ'!F19</f>
        <v>10</v>
      </c>
      <c r="K19" s="392">
        <f>3*18.4</f>
        <v>55.199999999999996</v>
      </c>
      <c r="L19" s="466">
        <f t="shared" si="2"/>
        <v>195.279966</v>
      </c>
      <c r="M19" s="466"/>
      <c r="N19" s="395"/>
      <c r="O19" s="395">
        <f t="shared" si="3"/>
        <v>195.279966</v>
      </c>
      <c r="P19" s="369">
        <f>'1β-ΤΑΧΔΙΚκλπ'!D18</f>
        <v>0</v>
      </c>
      <c r="Q19" s="319"/>
      <c r="R19" s="319"/>
      <c r="S19" s="319"/>
      <c r="T19" s="319"/>
      <c r="U19" s="319"/>
      <c r="V19" s="319"/>
      <c r="W19" s="319"/>
      <c r="X19" s="73"/>
      <c r="Y19" s="73"/>
    </row>
    <row r="20" spans="1:25" s="5" customFormat="1">
      <c r="A20" s="408" t="s">
        <v>624</v>
      </c>
      <c r="B20" s="360">
        <v>38988</v>
      </c>
      <c r="C20" s="380" t="s">
        <v>565</v>
      </c>
      <c r="D20" s="325">
        <v>3024.98</v>
      </c>
      <c r="E20" s="317">
        <f>'2-δικαιώμ'!L20</f>
        <v>41.534796</v>
      </c>
      <c r="F20" s="317">
        <f>'3-φύλλα2α'!F20</f>
        <v>20</v>
      </c>
      <c r="G20" s="317">
        <f>'4-πολλυπρ'!P20</f>
        <v>0</v>
      </c>
      <c r="H20" s="325">
        <f>'5-αντίγρ'!M20</f>
        <v>42.72</v>
      </c>
      <c r="I20" s="325">
        <f>'6-μεταγρ'!J20</f>
        <v>16</v>
      </c>
      <c r="J20" s="325">
        <f>'7-προςΔΟΥ'!F20</f>
        <v>20</v>
      </c>
      <c r="K20" s="325">
        <v>18.399999999999999</v>
      </c>
      <c r="L20" s="317">
        <f t="shared" si="2"/>
        <v>158.654796</v>
      </c>
      <c r="M20" s="317">
        <v>139.54</v>
      </c>
      <c r="N20" s="318">
        <f>M20-P20-3-'8-κ-15-17'!AF20-'14-βιβλΕσ'!M20</f>
        <v>98.94</v>
      </c>
      <c r="O20" s="318">
        <f t="shared" si="3"/>
        <v>59.714796000000007</v>
      </c>
      <c r="P20" s="369">
        <f>'1β-ΤΑΧΔΙΚκλπ'!D19</f>
        <v>3</v>
      </c>
      <c r="Q20" s="319"/>
      <c r="R20" s="319"/>
      <c r="S20" s="319"/>
      <c r="T20" s="319"/>
      <c r="U20" s="319"/>
      <c r="V20" s="319"/>
      <c r="W20" s="319"/>
      <c r="X20" s="73"/>
      <c r="Y20" s="73"/>
    </row>
    <row r="21" spans="1:25" s="5" customFormat="1">
      <c r="A21" s="408"/>
      <c r="B21" s="360"/>
      <c r="C21" s="380" t="s">
        <v>571</v>
      </c>
      <c r="D21" s="325">
        <v>3024.98</v>
      </c>
      <c r="E21" s="316">
        <f>'2-δικαιώμ'!L21</f>
        <v>41.534796</v>
      </c>
      <c r="F21" s="317">
        <f>'3-φύλλα2α'!F21</f>
        <v>20</v>
      </c>
      <c r="G21" s="317">
        <f>'4-πολλυπρ'!P21</f>
        <v>160</v>
      </c>
      <c r="H21" s="315">
        <f>'5-αντίγρ'!M21</f>
        <v>0</v>
      </c>
      <c r="I21" s="315">
        <f>'6-μεταγρ'!J21</f>
        <v>12</v>
      </c>
      <c r="J21" s="315">
        <f>'7-προςΔΟΥ'!F21</f>
        <v>20</v>
      </c>
      <c r="K21" s="315">
        <f>5*18.4</f>
        <v>92</v>
      </c>
      <c r="L21" s="316">
        <f t="shared" si="2"/>
        <v>345.53479600000003</v>
      </c>
      <c r="M21" s="316"/>
      <c r="N21" s="318"/>
      <c r="O21" s="318">
        <f t="shared" si="3"/>
        <v>345.53479600000003</v>
      </c>
      <c r="P21" s="369">
        <f>'1β-ΤΑΧΔΙΚκλπ'!D20</f>
        <v>0</v>
      </c>
      <c r="Q21" s="319"/>
      <c r="R21" s="319"/>
      <c r="S21" s="319"/>
      <c r="T21" s="319"/>
      <c r="U21" s="319"/>
      <c r="V21" s="319"/>
      <c r="W21" s="319"/>
      <c r="X21" s="73"/>
      <c r="Y21" s="73"/>
    </row>
    <row r="22" spans="1:25" s="5" customFormat="1" ht="12" thickBot="1">
      <c r="A22" s="409"/>
      <c r="B22" s="391"/>
      <c r="C22" s="465" t="s">
        <v>558</v>
      </c>
      <c r="D22" s="468">
        <v>333.33</v>
      </c>
      <c r="E22" s="466">
        <f>'2-δικαιώμ'!L22</f>
        <v>14.079965999999999</v>
      </c>
      <c r="F22" s="466">
        <f>'3-φύλλα2α'!F22</f>
        <v>20</v>
      </c>
      <c r="G22" s="466">
        <f>'4-πολλυπρ'!P22</f>
        <v>96</v>
      </c>
      <c r="H22" s="392">
        <f>'5-αντίγρ'!M22</f>
        <v>0</v>
      </c>
      <c r="I22" s="392">
        <f>'6-μεταγρ'!J22</f>
        <v>0</v>
      </c>
      <c r="J22" s="392">
        <f>'7-προςΔΟΥ'!F22</f>
        <v>10</v>
      </c>
      <c r="K22" s="392">
        <f>3*18.4</f>
        <v>55.199999999999996</v>
      </c>
      <c r="L22" s="466">
        <f t="shared" si="2"/>
        <v>195.279966</v>
      </c>
      <c r="M22" s="466"/>
      <c r="N22" s="395"/>
      <c r="O22" s="395">
        <f t="shared" si="3"/>
        <v>195.279966</v>
      </c>
      <c r="P22" s="369">
        <f>'1β-ΤΑΧΔΙΚκλπ'!D21</f>
        <v>0</v>
      </c>
      <c r="Q22" s="319"/>
      <c r="R22" s="319"/>
      <c r="S22" s="319"/>
      <c r="T22" s="319"/>
      <c r="U22" s="319"/>
      <c r="V22" s="319"/>
      <c r="W22" s="319"/>
      <c r="X22" s="73"/>
      <c r="Y22" s="73"/>
    </row>
    <row r="23" spans="1:25" s="5" customFormat="1">
      <c r="A23" s="336" t="s">
        <v>625</v>
      </c>
      <c r="B23" s="360">
        <v>38988</v>
      </c>
      <c r="C23" s="380" t="s">
        <v>566</v>
      </c>
      <c r="D23" s="325">
        <v>3323.43</v>
      </c>
      <c r="E23" s="317">
        <f>'2-δικαιώμ'!L23</f>
        <v>44.578986</v>
      </c>
      <c r="F23" s="317">
        <f>'3-φύλλα2α'!F23</f>
        <v>16</v>
      </c>
      <c r="G23" s="317">
        <f>'4-πολλυπρ'!P23</f>
        <v>0</v>
      </c>
      <c r="H23" s="325">
        <f>'5-αντίγρ'!M23</f>
        <v>35.6</v>
      </c>
      <c r="I23" s="325">
        <f>'6-μεταγρ'!J23</f>
        <v>12</v>
      </c>
      <c r="J23" s="325">
        <f>'7-προςΔΟΥ'!F23</f>
        <v>10</v>
      </c>
      <c r="K23" s="325">
        <v>18.399999999999999</v>
      </c>
      <c r="L23" s="317">
        <f t="shared" si="2"/>
        <v>136.57898600000001</v>
      </c>
      <c r="M23" s="317">
        <v>120.64</v>
      </c>
      <c r="N23" s="318">
        <f>M23-P23-3-'8-κ-15-17'!AF23-'14-βιβλΕσ'!M23</f>
        <v>79.209999999999994</v>
      </c>
      <c r="O23" s="318">
        <f t="shared" si="3"/>
        <v>57.368986000000021</v>
      </c>
      <c r="P23" s="369">
        <f>'1β-ΤΑΧΔΙΚκλπ'!D22</f>
        <v>3</v>
      </c>
      <c r="Q23" s="319"/>
      <c r="R23" s="319"/>
      <c r="S23" s="319"/>
      <c r="T23" s="319"/>
      <c r="U23" s="319"/>
      <c r="V23" s="319"/>
      <c r="W23" s="319"/>
      <c r="X23" s="73"/>
      <c r="Y23" s="73"/>
    </row>
    <row r="24" spans="1:25" s="5" customFormat="1">
      <c r="A24" s="336"/>
      <c r="B24" s="360"/>
      <c r="C24" s="380" t="s">
        <v>562</v>
      </c>
      <c r="D24" s="325">
        <v>3323.43</v>
      </c>
      <c r="E24" s="316">
        <f>'2-δικαιώμ'!L24</f>
        <v>44.578986</v>
      </c>
      <c r="F24" s="317">
        <f>'3-φύλλα2α'!F24</f>
        <v>16</v>
      </c>
      <c r="G24" s="317">
        <f>'4-πολλυπρ'!P24</f>
        <v>140</v>
      </c>
      <c r="H24" s="315">
        <f>'5-αντίγρ'!M24</f>
        <v>0</v>
      </c>
      <c r="I24" s="315">
        <f>'6-μεταγρ'!J24</f>
        <v>8</v>
      </c>
      <c r="J24" s="315">
        <f>'7-προςΔΟΥ'!F24</f>
        <v>10</v>
      </c>
      <c r="K24" s="315">
        <f>5*18.4</f>
        <v>92</v>
      </c>
      <c r="L24" s="316">
        <f t="shared" si="2"/>
        <v>310.57898599999999</v>
      </c>
      <c r="M24" s="316"/>
      <c r="N24" s="318"/>
      <c r="O24" s="318">
        <f t="shared" si="3"/>
        <v>310.57898599999999</v>
      </c>
      <c r="P24" s="369">
        <f>'1β-ΤΑΧΔΙΚκλπ'!D23</f>
        <v>0</v>
      </c>
      <c r="Q24" s="319"/>
      <c r="R24" s="319"/>
      <c r="S24" s="319"/>
      <c r="T24" s="319"/>
      <c r="U24" s="319"/>
      <c r="V24" s="319"/>
      <c r="W24" s="319"/>
      <c r="X24" s="73"/>
      <c r="Y24" s="73"/>
    </row>
    <row r="25" spans="1:25" s="5" customFormat="1" ht="12" thickBot="1">
      <c r="A25" s="467"/>
      <c r="B25" s="391"/>
      <c r="C25" s="465" t="s">
        <v>558</v>
      </c>
      <c r="D25" s="468">
        <v>333.33</v>
      </c>
      <c r="E25" s="466">
        <f>'2-δικαιώμ'!L25</f>
        <v>14.079965999999999</v>
      </c>
      <c r="F25" s="466">
        <f>'3-φύλλα2α'!F25</f>
        <v>16</v>
      </c>
      <c r="G25" s="466">
        <f>'4-πολλυπρ'!P25</f>
        <v>84</v>
      </c>
      <c r="H25" s="392">
        <f>'5-αντίγρ'!M25</f>
        <v>0</v>
      </c>
      <c r="I25" s="392">
        <f>'6-μεταγρ'!J25</f>
        <v>0</v>
      </c>
      <c r="J25" s="392">
        <f>'7-προςΔΟΥ'!F25</f>
        <v>10</v>
      </c>
      <c r="K25" s="392">
        <f>3*18.4</f>
        <v>55.199999999999996</v>
      </c>
      <c r="L25" s="466">
        <f t="shared" si="2"/>
        <v>179.279966</v>
      </c>
      <c r="M25" s="466"/>
      <c r="N25" s="395"/>
      <c r="O25" s="395">
        <f t="shared" si="3"/>
        <v>179.279966</v>
      </c>
      <c r="P25" s="369">
        <f>'1β-ΤΑΧΔΙΚκλπ'!D24</f>
        <v>0</v>
      </c>
      <c r="Q25" s="319"/>
      <c r="R25" s="319"/>
      <c r="S25" s="319"/>
      <c r="T25" s="319"/>
      <c r="U25" s="319"/>
      <c r="V25" s="319"/>
      <c r="W25" s="319"/>
      <c r="X25" s="73"/>
      <c r="Y25" s="73"/>
    </row>
    <row r="26" spans="1:25" s="5" customFormat="1" ht="12" thickBot="1">
      <c r="A26" s="412" t="s">
        <v>626</v>
      </c>
      <c r="B26" s="397">
        <v>38988</v>
      </c>
      <c r="C26" s="540" t="s">
        <v>534</v>
      </c>
      <c r="D26" s="398"/>
      <c r="E26" s="541">
        <f>'2-δικαιώμ'!L26</f>
        <v>10.68</v>
      </c>
      <c r="F26" s="541">
        <f>'3-φύλλα2α'!F26</f>
        <v>8</v>
      </c>
      <c r="G26" s="541">
        <f>'4-πολλυπρ'!P26</f>
        <v>40</v>
      </c>
      <c r="H26" s="398">
        <f>'5-αντίγρ'!M26</f>
        <v>10.68</v>
      </c>
      <c r="I26" s="398">
        <f>'6-μεταγρ'!J26</f>
        <v>0</v>
      </c>
      <c r="J26" s="398">
        <f>'7-προςΔΟΥ'!F26</f>
        <v>0</v>
      </c>
      <c r="K26" s="398">
        <f>3*18.4</f>
        <v>55.199999999999996</v>
      </c>
      <c r="L26" s="541">
        <f t="shared" si="2"/>
        <v>124.56</v>
      </c>
      <c r="M26" s="541">
        <v>44</v>
      </c>
      <c r="N26" s="399">
        <f>M26-P26-0.5-'8-κ-15-17'!AF26-'14-βιβλΕσ'!M26</f>
        <v>41.68</v>
      </c>
      <c r="O26" s="399">
        <f t="shared" si="3"/>
        <v>82.88</v>
      </c>
      <c r="P26" s="369">
        <f>'1β-ΤΑΧΔΙΚκλπ'!D25</f>
        <v>0.5</v>
      </c>
      <c r="Q26" s="319"/>
      <c r="R26" s="319"/>
      <c r="S26" s="319"/>
      <c r="T26" s="319"/>
      <c r="U26" s="319"/>
      <c r="V26" s="319"/>
      <c r="W26" s="319"/>
      <c r="X26" s="73"/>
      <c r="Y26" s="73"/>
    </row>
    <row r="27" spans="1:25" s="5" customFormat="1">
      <c r="A27" s="336" t="s">
        <v>627</v>
      </c>
      <c r="B27" s="360">
        <v>39006</v>
      </c>
      <c r="C27" s="380" t="s">
        <v>535</v>
      </c>
      <c r="D27" s="325">
        <v>18224.009999999998</v>
      </c>
      <c r="E27" s="317">
        <f>'2-δικαιώμ'!L27</f>
        <v>196.56490199999999</v>
      </c>
      <c r="F27" s="317">
        <f>'3-φύλλα2α'!F27</f>
        <v>16</v>
      </c>
      <c r="G27" s="317">
        <f>'4-πολλυπρ'!P27</f>
        <v>0</v>
      </c>
      <c r="H27" s="325">
        <f>'5-αντίγρ'!M27</f>
        <v>53.4</v>
      </c>
      <c r="I27" s="325">
        <f>'6-μεταγρ'!J27</f>
        <v>12</v>
      </c>
      <c r="J27" s="325">
        <f>'7-προςΔΟΥ'!F27</f>
        <v>10</v>
      </c>
      <c r="K27" s="325"/>
      <c r="L27" s="317">
        <f t="shared" si="2"/>
        <v>287.964902</v>
      </c>
      <c r="M27" s="317">
        <v>446.93</v>
      </c>
      <c r="N27" s="318">
        <f>M27-P27-3-'8-κ-15-17'!AF27-'14-βιβλΕσ'!M27</f>
        <v>259.76</v>
      </c>
      <c r="O27" s="318">
        <f t="shared" si="3"/>
        <v>28.204902000000004</v>
      </c>
      <c r="P27" s="369">
        <f>'1β-ΤΑΧΔΙΚκλπ'!D26</f>
        <v>3</v>
      </c>
      <c r="Q27" s="319"/>
      <c r="R27" s="319"/>
      <c r="S27" s="319"/>
      <c r="T27" s="319"/>
      <c r="U27" s="319"/>
      <c r="V27" s="319"/>
      <c r="W27" s="319"/>
      <c r="X27" s="73"/>
      <c r="Y27" s="73"/>
    </row>
    <row r="28" spans="1:25" s="5" customFormat="1" ht="12" thickBot="1">
      <c r="A28" s="467"/>
      <c r="B28" s="391"/>
      <c r="C28" s="465" t="s">
        <v>639</v>
      </c>
      <c r="D28" s="468">
        <v>2222.2199999999998</v>
      </c>
      <c r="E28" s="466">
        <f>'2-δικαιώμ'!L28</f>
        <v>33.346643999999998</v>
      </c>
      <c r="F28" s="466">
        <f>'3-φύλλα2α'!F28</f>
        <v>16</v>
      </c>
      <c r="G28" s="466">
        <f>'4-πολλυπρ'!P28</f>
        <v>56</v>
      </c>
      <c r="H28" s="392">
        <f>'5-αντίγρ'!M28</f>
        <v>0</v>
      </c>
      <c r="I28" s="392">
        <f>'6-μεταγρ'!J28</f>
        <v>0</v>
      </c>
      <c r="J28" s="392">
        <f>'7-προςΔΟΥ'!F28</f>
        <v>10</v>
      </c>
      <c r="K28" s="392"/>
      <c r="L28" s="466">
        <f t="shared" si="2"/>
        <v>115.346644</v>
      </c>
      <c r="M28" s="466"/>
      <c r="N28" s="395"/>
      <c r="O28" s="395">
        <f t="shared" si="3"/>
        <v>115.346644</v>
      </c>
      <c r="P28" s="369">
        <f>'1β-ΤΑΧΔΙΚκλπ'!D27</f>
        <v>0</v>
      </c>
      <c r="Q28" s="319"/>
      <c r="R28" s="319"/>
      <c r="S28" s="319"/>
      <c r="T28" s="319"/>
      <c r="U28" s="319"/>
      <c r="V28" s="319"/>
      <c r="W28" s="319"/>
      <c r="X28" s="73"/>
      <c r="Y28" s="73"/>
    </row>
    <row r="29" spans="1:25" s="5" customFormat="1">
      <c r="A29" s="408" t="s">
        <v>628</v>
      </c>
      <c r="B29" s="360">
        <v>39086</v>
      </c>
      <c r="C29" s="380" t="s">
        <v>535</v>
      </c>
      <c r="D29" s="325">
        <v>2626.85</v>
      </c>
      <c r="E29" s="317">
        <f>'2-δικαιώμ'!L29</f>
        <v>37.473869999999998</v>
      </c>
      <c r="F29" s="317">
        <f>'3-φύλλα2α'!F29</f>
        <v>16</v>
      </c>
      <c r="G29" s="317">
        <f>'4-πολλυπρ'!P29</f>
        <v>0</v>
      </c>
      <c r="H29" s="325">
        <f>'5-αντίγρ'!M29</f>
        <v>35.6</v>
      </c>
      <c r="I29" s="325">
        <f>'6-μεταγρ'!J29</f>
        <v>12</v>
      </c>
      <c r="J29" s="325">
        <f>'7-προςΔΟΥ'!F29</f>
        <v>10</v>
      </c>
      <c r="K29" s="325"/>
      <c r="L29" s="317">
        <f t="shared" si="2"/>
        <v>111.07387</v>
      </c>
      <c r="M29" s="317">
        <v>118.88</v>
      </c>
      <c r="N29" s="318">
        <f>M29-P29-5-'8-κ-15-17'!AF29-'14-βιβλΕσ'!M29</f>
        <v>80.11</v>
      </c>
      <c r="O29" s="318">
        <f t="shared" si="3"/>
        <v>30.96387</v>
      </c>
      <c r="P29" s="369">
        <f>'1β-ΤΑΧΔΙΚκλπ'!D28</f>
        <v>3</v>
      </c>
      <c r="Q29" s="319"/>
      <c r="R29" s="319"/>
      <c r="S29" s="319"/>
      <c r="T29" s="319"/>
      <c r="U29" s="319"/>
      <c r="V29" s="319"/>
      <c r="W29" s="319"/>
      <c r="X29" s="73"/>
      <c r="Y29" s="73"/>
    </row>
    <row r="30" spans="1:25" s="5" customFormat="1">
      <c r="A30" s="408"/>
      <c r="B30" s="360"/>
      <c r="C30" s="380" t="s">
        <v>589</v>
      </c>
      <c r="D30" s="325">
        <v>2626.65</v>
      </c>
      <c r="E30" s="316">
        <f>'2-δικαιώμ'!L30</f>
        <v>37.471830000000004</v>
      </c>
      <c r="F30" s="317">
        <f>'3-φύλλα2α'!F30</f>
        <v>-4</v>
      </c>
      <c r="G30" s="317">
        <f>'4-πολλυπρ'!P30</f>
        <v>40</v>
      </c>
      <c r="H30" s="315">
        <f>'5-αντίγρ'!M30</f>
        <v>0</v>
      </c>
      <c r="I30" s="315">
        <f>'6-μεταγρ'!J30</f>
        <v>8</v>
      </c>
      <c r="J30" s="315">
        <f>'7-προςΔΟΥ'!F30</f>
        <v>10</v>
      </c>
      <c r="K30" s="315"/>
      <c r="L30" s="316">
        <f t="shared" si="2"/>
        <v>91.471830000000011</v>
      </c>
      <c r="M30" s="316"/>
      <c r="N30" s="318"/>
      <c r="O30" s="318">
        <f t="shared" si="3"/>
        <v>91.471830000000011</v>
      </c>
      <c r="P30" s="369">
        <f>'1β-ΤΑΧΔΙΚκλπ'!D29</f>
        <v>0</v>
      </c>
      <c r="Q30" s="319"/>
      <c r="R30" s="319"/>
      <c r="S30" s="319"/>
      <c r="T30" s="319"/>
      <c r="U30" s="319"/>
      <c r="V30" s="319"/>
      <c r="W30" s="319"/>
      <c r="X30" s="73"/>
      <c r="Y30" s="73"/>
    </row>
    <row r="31" spans="1:25" s="5" customFormat="1" ht="12" thickBot="1">
      <c r="A31" s="409"/>
      <c r="B31" s="391"/>
      <c r="C31" s="465" t="s">
        <v>558</v>
      </c>
      <c r="D31" s="468">
        <v>222.22</v>
      </c>
      <c r="E31" s="466">
        <f>'2-δικαιώμ'!L31</f>
        <v>12.946644000000001</v>
      </c>
      <c r="F31" s="466">
        <f>'3-φύλλα2α'!F31</f>
        <v>-4</v>
      </c>
      <c r="G31" s="466">
        <f>'4-πολλυπρ'!P31</f>
        <v>24</v>
      </c>
      <c r="H31" s="392">
        <f>'5-αντίγρ'!M31</f>
        <v>0</v>
      </c>
      <c r="I31" s="392">
        <f>'6-μεταγρ'!J31</f>
        <v>0</v>
      </c>
      <c r="J31" s="392">
        <f>'7-προςΔΟΥ'!F31</f>
        <v>10</v>
      </c>
      <c r="K31" s="392"/>
      <c r="L31" s="466">
        <f t="shared" si="2"/>
        <v>42.946643999999999</v>
      </c>
      <c r="M31" s="466"/>
      <c r="N31" s="395"/>
      <c r="O31" s="395">
        <f t="shared" si="3"/>
        <v>42.946643999999999</v>
      </c>
      <c r="P31" s="369">
        <f>'1β-ΤΑΧΔΙΚκλπ'!D30</f>
        <v>0</v>
      </c>
      <c r="Q31" s="319"/>
      <c r="R31" s="319"/>
      <c r="S31" s="319"/>
      <c r="T31" s="319"/>
      <c r="U31" s="319"/>
      <c r="V31" s="319"/>
      <c r="W31" s="319"/>
      <c r="X31" s="73"/>
      <c r="Y31" s="73"/>
    </row>
    <row r="32" spans="1:25" s="5" customFormat="1">
      <c r="A32" s="336" t="s">
        <v>629</v>
      </c>
      <c r="B32" s="360">
        <v>39086</v>
      </c>
      <c r="C32" s="380" t="s">
        <v>513</v>
      </c>
      <c r="D32" s="325">
        <v>2364.16</v>
      </c>
      <c r="E32" s="317">
        <f>'2-δικαιώμ'!L32</f>
        <v>34.794432</v>
      </c>
      <c r="F32" s="317">
        <f>'3-φύλλα2α'!F32</f>
        <v>12</v>
      </c>
      <c r="G32" s="317">
        <f>'4-πολλυπρ'!P32</f>
        <v>0</v>
      </c>
      <c r="H32" s="325">
        <f>'5-αντίγρ'!M32</f>
        <v>28.48</v>
      </c>
      <c r="I32" s="325">
        <f>'6-μεταγρ'!J32</f>
        <v>12</v>
      </c>
      <c r="J32" s="325">
        <f>'7-προςΔΟΥ'!F32</f>
        <v>10</v>
      </c>
      <c r="K32" s="325"/>
      <c r="L32" s="317">
        <f t="shared" si="2"/>
        <v>97.274432000000004</v>
      </c>
      <c r="M32" s="317">
        <v>101.7</v>
      </c>
      <c r="N32" s="318">
        <f>M32-P32-3-'8-κ-15-17'!AF32-'14-βιβλΕσ'!M32</f>
        <v>68.419999999999987</v>
      </c>
      <c r="O32" s="318">
        <f t="shared" si="3"/>
        <v>28.854432000000017</v>
      </c>
      <c r="P32" s="369">
        <f>'1β-ΤΑΧΔΙΚκλπ'!D31</f>
        <v>3</v>
      </c>
      <c r="Q32" s="319"/>
      <c r="R32" s="319"/>
      <c r="S32" s="319"/>
      <c r="T32" s="319"/>
      <c r="U32" s="319"/>
      <c r="V32" s="319"/>
      <c r="W32" s="319"/>
      <c r="X32" s="73"/>
      <c r="Y32" s="73"/>
    </row>
    <row r="33" spans="1:25" s="5" customFormat="1">
      <c r="A33" s="336"/>
      <c r="B33" s="360"/>
      <c r="C33" s="380" t="s">
        <v>589</v>
      </c>
      <c r="D33" s="325">
        <v>2364.16</v>
      </c>
      <c r="E33" s="316">
        <f>'2-δικαιώμ'!L33</f>
        <v>34.794432</v>
      </c>
      <c r="F33" s="317">
        <f>'3-φύλλα2α'!F33</f>
        <v>12</v>
      </c>
      <c r="G33" s="317">
        <f>'4-πολλυπρ'!P33</f>
        <v>120</v>
      </c>
      <c r="H33" s="315">
        <f>'5-αντίγρ'!M33</f>
        <v>0</v>
      </c>
      <c r="I33" s="315">
        <f>'6-μεταγρ'!J33</f>
        <v>8</v>
      </c>
      <c r="J33" s="315">
        <f>'7-προςΔΟΥ'!F33</f>
        <v>10</v>
      </c>
      <c r="K33" s="315"/>
      <c r="L33" s="316">
        <f t="shared" si="2"/>
        <v>184.794432</v>
      </c>
      <c r="M33" s="316"/>
      <c r="N33" s="318"/>
      <c r="O33" s="318">
        <f t="shared" si="3"/>
        <v>184.794432</v>
      </c>
      <c r="P33" s="369">
        <f>'1β-ΤΑΧΔΙΚκλπ'!D32</f>
        <v>0</v>
      </c>
      <c r="Q33" s="319"/>
      <c r="R33" s="319"/>
      <c r="S33" s="319"/>
      <c r="T33" s="319"/>
      <c r="U33" s="319"/>
      <c r="V33" s="319"/>
      <c r="W33" s="319"/>
      <c r="X33" s="73"/>
      <c r="Y33" s="73"/>
    </row>
    <row r="34" spans="1:25" s="5" customFormat="1" ht="12" thickBot="1">
      <c r="A34" s="467"/>
      <c r="B34" s="391"/>
      <c r="C34" s="465" t="s">
        <v>558</v>
      </c>
      <c r="D34" s="468">
        <v>222.22</v>
      </c>
      <c r="E34" s="466">
        <f>'2-δικαιώμ'!L34</f>
        <v>12.946644000000001</v>
      </c>
      <c r="F34" s="466">
        <f>'3-φύλλα2α'!F34</f>
        <v>12</v>
      </c>
      <c r="G34" s="466">
        <f>'4-πολλυπρ'!P34</f>
        <v>72</v>
      </c>
      <c r="H34" s="392">
        <f>'5-αντίγρ'!M34</f>
        <v>0</v>
      </c>
      <c r="I34" s="392">
        <f>'6-μεταγρ'!J34</f>
        <v>0</v>
      </c>
      <c r="J34" s="392">
        <f>'7-προςΔΟΥ'!F34</f>
        <v>10</v>
      </c>
      <c r="K34" s="392"/>
      <c r="L34" s="466">
        <f t="shared" si="2"/>
        <v>106.94664399999999</v>
      </c>
      <c r="M34" s="466"/>
      <c r="N34" s="395"/>
      <c r="O34" s="395">
        <f t="shared" si="3"/>
        <v>106.94664399999999</v>
      </c>
      <c r="P34" s="369">
        <f>'1β-ΤΑΧΔΙΚκλπ'!D33</f>
        <v>0</v>
      </c>
      <c r="Q34" s="319"/>
      <c r="R34" s="319"/>
      <c r="S34" s="319"/>
      <c r="T34" s="319"/>
      <c r="U34" s="319"/>
      <c r="V34" s="319"/>
      <c r="W34" s="319"/>
      <c r="X34" s="73"/>
      <c r="Y34" s="73"/>
    </row>
    <row r="35" spans="1:25" s="5" customFormat="1">
      <c r="A35" s="408" t="s">
        <v>630</v>
      </c>
      <c r="B35" s="360">
        <v>39086</v>
      </c>
      <c r="C35" s="380" t="s">
        <v>536</v>
      </c>
      <c r="D35" s="325">
        <v>5253.7</v>
      </c>
      <c r="E35" s="317">
        <f>'2-δικαιώμ'!L35</f>
        <v>64.267740000000003</v>
      </c>
      <c r="F35" s="317">
        <f>'3-φύλλα2α'!F35</f>
        <v>20</v>
      </c>
      <c r="G35" s="317">
        <f>'4-πολλυπρ'!P35</f>
        <v>32</v>
      </c>
      <c r="H35" s="325">
        <f>'5-αντίγρ'!M35</f>
        <v>64.08</v>
      </c>
      <c r="I35" s="325">
        <f>'6-μεταγρ'!J35</f>
        <v>12</v>
      </c>
      <c r="J35" s="325">
        <f>'7-προςΔΟΥ'!F35</f>
        <v>10</v>
      </c>
      <c r="K35" s="325"/>
      <c r="L35" s="317">
        <f t="shared" si="2"/>
        <v>202.34773999999999</v>
      </c>
      <c r="M35" s="317">
        <v>170.77</v>
      </c>
      <c r="N35" s="318">
        <f>M35-P35-3-'8-κ-15-17'!AF35-'14-βιβλΕσ'!M35</f>
        <v>108.02000000000001</v>
      </c>
      <c r="O35" s="318">
        <f t="shared" si="3"/>
        <v>94.327739999999977</v>
      </c>
      <c r="P35" s="369">
        <f>'1β-ΤΑΧΔΙΚκλπ'!D34</f>
        <v>3</v>
      </c>
      <c r="Q35" s="319"/>
      <c r="R35" s="319"/>
      <c r="S35" s="319"/>
      <c r="T35" s="319"/>
      <c r="U35" s="319"/>
      <c r="V35" s="319"/>
      <c r="W35" s="319"/>
      <c r="X35" s="73"/>
      <c r="Y35" s="73"/>
    </row>
    <row r="36" spans="1:25" s="5" customFormat="1">
      <c r="A36" s="408"/>
      <c r="B36" s="360"/>
      <c r="C36" s="380" t="s">
        <v>589</v>
      </c>
      <c r="D36" s="325">
        <v>5253.7</v>
      </c>
      <c r="E36" s="316">
        <f>'2-δικαιώμ'!L36</f>
        <v>64.267740000000003</v>
      </c>
      <c r="F36" s="317">
        <f>'3-φύλλα2α'!F36</f>
        <v>20</v>
      </c>
      <c r="G36" s="317">
        <f>'4-πολλυπρ'!P36</f>
        <v>160</v>
      </c>
      <c r="H36" s="315">
        <f>'5-αντίγρ'!M36</f>
        <v>0</v>
      </c>
      <c r="I36" s="315">
        <f>'6-μεταγρ'!J36</f>
        <v>8</v>
      </c>
      <c r="J36" s="315">
        <f>'7-προςΔΟΥ'!F36</f>
        <v>10</v>
      </c>
      <c r="K36" s="315"/>
      <c r="L36" s="316">
        <f t="shared" si="2"/>
        <v>262.26774</v>
      </c>
      <c r="M36" s="316"/>
      <c r="N36" s="318"/>
      <c r="O36" s="318">
        <f t="shared" si="3"/>
        <v>262.26774</v>
      </c>
      <c r="P36" s="369">
        <f>'1β-ΤΑΧΔΙΚκλπ'!D35</f>
        <v>0</v>
      </c>
      <c r="Q36" s="319"/>
      <c r="R36" s="319"/>
      <c r="S36" s="319"/>
      <c r="T36" s="319"/>
      <c r="U36" s="319"/>
      <c r="V36" s="319"/>
      <c r="W36" s="319"/>
      <c r="X36" s="73"/>
      <c r="Y36" s="73"/>
    </row>
    <row r="37" spans="1:25" s="5" customFormat="1" ht="12" thickBot="1">
      <c r="A37" s="409"/>
      <c r="B37" s="391"/>
      <c r="C37" s="465" t="s">
        <v>558</v>
      </c>
      <c r="D37" s="468">
        <v>555.54999999999995</v>
      </c>
      <c r="E37" s="466">
        <f>'2-δικαιώμ'!L37</f>
        <v>16.346609999999998</v>
      </c>
      <c r="F37" s="466">
        <f>'3-φύλλα2α'!F37</f>
        <v>20</v>
      </c>
      <c r="G37" s="466">
        <f>'4-πολλυπρ'!P37</f>
        <v>96</v>
      </c>
      <c r="H37" s="392">
        <f>'5-αντίγρ'!M37</f>
        <v>0</v>
      </c>
      <c r="I37" s="392">
        <f>'6-μεταγρ'!J37</f>
        <v>0</v>
      </c>
      <c r="J37" s="392">
        <f>'7-προςΔΟΥ'!F37</f>
        <v>10</v>
      </c>
      <c r="K37" s="392"/>
      <c r="L37" s="466">
        <f t="shared" si="2"/>
        <v>142.34661</v>
      </c>
      <c r="M37" s="466"/>
      <c r="N37" s="395"/>
      <c r="O37" s="395">
        <f t="shared" si="3"/>
        <v>142.34661</v>
      </c>
      <c r="P37" s="369">
        <f>'1β-ΤΑΧΔΙΚκλπ'!D36</f>
        <v>0</v>
      </c>
      <c r="Q37" s="319"/>
      <c r="R37" s="319"/>
      <c r="S37" s="319"/>
      <c r="T37" s="319"/>
      <c r="U37" s="319"/>
      <c r="V37" s="319"/>
      <c r="W37" s="319"/>
      <c r="X37" s="73"/>
      <c r="Y37" s="73"/>
    </row>
    <row r="38" spans="1:25" s="5" customFormat="1">
      <c r="A38" s="336">
        <v>350</v>
      </c>
      <c r="B38" s="360">
        <v>39148</v>
      </c>
      <c r="C38" s="380" t="s">
        <v>640</v>
      </c>
      <c r="D38" s="325"/>
      <c r="E38" s="317">
        <f>'2-δικαιώμ'!L38</f>
        <v>32.663000000000004</v>
      </c>
      <c r="F38" s="317">
        <f>'3-φύλλα2α'!F38</f>
        <v>8</v>
      </c>
      <c r="G38" s="317">
        <f>'4-πολλυπρ'!P38</f>
        <v>134.10000000000002</v>
      </c>
      <c r="H38" s="325">
        <f>'5-αντίγρ'!M38</f>
        <v>21.36</v>
      </c>
      <c r="I38" s="325">
        <f>'6-μεταγρ'!J38</f>
        <v>8</v>
      </c>
      <c r="J38" s="325">
        <f>'7-προςΔΟΥ'!F38</f>
        <v>10</v>
      </c>
      <c r="K38" s="325"/>
      <c r="L38" s="317">
        <f t="shared" si="2"/>
        <v>214.12300000000005</v>
      </c>
      <c r="M38" s="317">
        <v>80.7</v>
      </c>
      <c r="N38" s="318">
        <f>M38-P38-'8-κ-15-17'!AF38-'14-βιβλΕσ'!M38</f>
        <v>74.100000000000009</v>
      </c>
      <c r="O38" s="318">
        <f t="shared" si="3"/>
        <v>140.02300000000002</v>
      </c>
      <c r="P38" s="369">
        <f>'1β-ΤΑΧΔΙΚκλπ'!D37</f>
        <v>0</v>
      </c>
      <c r="Q38" s="319"/>
      <c r="R38" s="319"/>
      <c r="S38" s="319"/>
      <c r="T38" s="319"/>
      <c r="U38" s="319"/>
      <c r="V38" s="319"/>
      <c r="W38" s="319"/>
      <c r="X38" s="73"/>
      <c r="Y38" s="73"/>
    </row>
    <row r="39" spans="1:25" s="5" customFormat="1" ht="12" thickBot="1">
      <c r="A39" s="467"/>
      <c r="B39" s="391"/>
      <c r="C39" s="465" t="s">
        <v>592</v>
      </c>
      <c r="D39" s="468">
        <v>11.11</v>
      </c>
      <c r="E39" s="466">
        <f>'2-δικαιώμ'!L39</f>
        <v>10.793322</v>
      </c>
      <c r="F39" s="466">
        <f>'3-φύλλα2α'!F39</f>
        <v>8</v>
      </c>
      <c r="G39" s="466">
        <f>'4-πολλυπρ'!P39</f>
        <v>0</v>
      </c>
      <c r="H39" s="392">
        <f>'5-αντίγρ'!M39</f>
        <v>0</v>
      </c>
      <c r="I39" s="392">
        <f>'6-μεταγρ'!J39</f>
        <v>0</v>
      </c>
      <c r="J39" s="392">
        <f>'7-προςΔΟΥ'!F39</f>
        <v>10</v>
      </c>
      <c r="K39" s="392"/>
      <c r="L39" s="466">
        <f t="shared" si="2"/>
        <v>28.793322</v>
      </c>
      <c r="M39" s="466"/>
      <c r="N39" s="395"/>
      <c r="O39" s="395">
        <f t="shared" si="3"/>
        <v>28.793322</v>
      </c>
      <c r="P39" s="369">
        <f>'1β-ΤΑΧΔΙΚκλπ'!D38</f>
        <v>0</v>
      </c>
      <c r="Q39" s="319"/>
      <c r="R39" s="319"/>
      <c r="S39" s="319"/>
      <c r="T39" s="319"/>
      <c r="U39" s="319"/>
      <c r="V39" s="319"/>
      <c r="W39" s="319"/>
      <c r="X39" s="73"/>
      <c r="Y39" s="73"/>
    </row>
    <row r="40" spans="1:25" s="5" customFormat="1">
      <c r="A40" s="408" t="s">
        <v>632</v>
      </c>
      <c r="B40" s="360">
        <v>39148</v>
      </c>
      <c r="C40" s="380" t="s">
        <v>641</v>
      </c>
      <c r="D40" s="325"/>
      <c r="E40" s="317">
        <f>'2-δικαιώμ'!L40</f>
        <v>43.343000000000004</v>
      </c>
      <c r="F40" s="317">
        <f>'3-φύλλα2α'!F40</f>
        <v>4</v>
      </c>
      <c r="G40" s="317">
        <f>'4-πολλυπρ'!P40</f>
        <v>0</v>
      </c>
      <c r="H40" s="325">
        <f>'5-αντίγρ'!M40</f>
        <v>14.24</v>
      </c>
      <c r="I40" s="325">
        <f>'6-μεταγρ'!J40</f>
        <v>8</v>
      </c>
      <c r="J40" s="325">
        <f>'7-προςΔΟΥ'!F40</f>
        <v>10</v>
      </c>
      <c r="K40" s="325"/>
      <c r="L40" s="317">
        <f t="shared" si="2"/>
        <v>79.582999999999998</v>
      </c>
      <c r="M40" s="317">
        <v>68.7</v>
      </c>
      <c r="N40" s="318">
        <f>M40-P40-'8-κ-15-17'!AF40-'14-βιβλΕσ'!M40</f>
        <v>61.580000000000005</v>
      </c>
      <c r="O40" s="318">
        <f t="shared" si="3"/>
        <v>18.002999999999993</v>
      </c>
      <c r="P40" s="369">
        <f>'1β-ΤΑΧΔΙΚκλπ'!D39</f>
        <v>0</v>
      </c>
      <c r="Q40" s="319"/>
      <c r="R40" s="319"/>
      <c r="S40" s="319"/>
      <c r="T40" s="319"/>
      <c r="U40" s="319"/>
      <c r="V40" s="319"/>
      <c r="W40" s="319"/>
      <c r="X40" s="73"/>
      <c r="Y40" s="73"/>
    </row>
    <row r="41" spans="1:25" s="5" customFormat="1" ht="12" thickBot="1">
      <c r="A41" s="409"/>
      <c r="B41" s="391"/>
      <c r="C41" s="465" t="s">
        <v>592</v>
      </c>
      <c r="D41" s="468">
        <v>111.11</v>
      </c>
      <c r="E41" s="466">
        <f>'2-δικαιώμ'!L41</f>
        <v>11.813321999999999</v>
      </c>
      <c r="F41" s="466">
        <f>'3-φύλλα2α'!F41</f>
        <v>4</v>
      </c>
      <c r="G41" s="466">
        <f>'4-πολλυπρ'!P41</f>
        <v>0</v>
      </c>
      <c r="H41" s="392">
        <f>'5-αντίγρ'!M41</f>
        <v>0</v>
      </c>
      <c r="I41" s="392">
        <f>'6-μεταγρ'!J41</f>
        <v>0</v>
      </c>
      <c r="J41" s="392">
        <f>'7-προςΔΟΥ'!F41</f>
        <v>10</v>
      </c>
      <c r="K41" s="392"/>
      <c r="L41" s="466">
        <f t="shared" si="2"/>
        <v>25.813321999999999</v>
      </c>
      <c r="M41" s="466"/>
      <c r="N41" s="395"/>
      <c r="O41" s="395">
        <f t="shared" si="3"/>
        <v>25.813321999999999</v>
      </c>
      <c r="P41" s="369">
        <f>'1β-ΤΑΧΔΙΚκλπ'!D40</f>
        <v>0</v>
      </c>
      <c r="Q41" s="319"/>
      <c r="R41" s="319"/>
      <c r="S41" s="319"/>
      <c r="T41" s="319"/>
      <c r="U41" s="319"/>
      <c r="V41" s="319"/>
      <c r="W41" s="319"/>
      <c r="X41" s="73"/>
      <c r="Y41" s="73"/>
    </row>
    <row r="42" spans="1:25" s="5" customFormat="1">
      <c r="A42" s="336" t="s">
        <v>633</v>
      </c>
      <c r="B42" s="360">
        <v>39148</v>
      </c>
      <c r="C42" s="380" t="s">
        <v>641</v>
      </c>
      <c r="D42" s="325"/>
      <c r="E42" s="317">
        <f>'2-δικαιώμ'!L42</f>
        <v>32.663000000000004</v>
      </c>
      <c r="F42" s="317">
        <f>'3-φύλλα2α'!F42</f>
        <v>8</v>
      </c>
      <c r="G42" s="317">
        <f>'4-πολλυπρ'!P42</f>
        <v>134.10000000000002</v>
      </c>
      <c r="H42" s="325">
        <f>'5-αντίγρ'!M42</f>
        <v>42.72</v>
      </c>
      <c r="I42" s="325">
        <f>'6-μεταγρ'!J42</f>
        <v>8</v>
      </c>
      <c r="J42" s="325">
        <f>'7-προςΔΟΥ'!F42</f>
        <v>10</v>
      </c>
      <c r="K42" s="325"/>
      <c r="L42" s="317">
        <f t="shared" si="2"/>
        <v>235.48300000000003</v>
      </c>
      <c r="M42" s="317">
        <v>80.7</v>
      </c>
      <c r="N42" s="318">
        <f>M42-P42-'8-κ-15-17'!AF42-'14-βιβλΕσ'!M42</f>
        <v>73.820000000000007</v>
      </c>
      <c r="O42" s="318">
        <f t="shared" si="3"/>
        <v>161.66300000000001</v>
      </c>
      <c r="P42" s="369">
        <f>'1β-ΤΑΧΔΙΚκλπ'!D41</f>
        <v>0</v>
      </c>
      <c r="Q42" s="319"/>
      <c r="R42" s="319"/>
      <c r="S42" s="319"/>
      <c r="T42" s="319"/>
      <c r="U42" s="319"/>
      <c r="V42" s="319"/>
      <c r="W42" s="319"/>
      <c r="X42" s="73"/>
      <c r="Y42" s="73"/>
    </row>
    <row r="43" spans="1:25" s="5" customFormat="1" ht="12" thickBot="1">
      <c r="A43" s="467"/>
      <c r="B43" s="391"/>
      <c r="C43" s="465" t="s">
        <v>592</v>
      </c>
      <c r="D43" s="468">
        <v>111.11</v>
      </c>
      <c r="E43" s="466">
        <f>'2-δικαιώμ'!L43</f>
        <v>11.813321999999999</v>
      </c>
      <c r="F43" s="466">
        <f>'3-φύλλα2α'!F43</f>
        <v>8</v>
      </c>
      <c r="G43" s="466">
        <f>'4-πολλυπρ'!P43</f>
        <v>0</v>
      </c>
      <c r="H43" s="392">
        <f>'5-αντίγρ'!M43</f>
        <v>0</v>
      </c>
      <c r="I43" s="392">
        <f>'6-μεταγρ'!J43</f>
        <v>0</v>
      </c>
      <c r="J43" s="392">
        <f>'7-προςΔΟΥ'!F43</f>
        <v>10</v>
      </c>
      <c r="K43" s="392"/>
      <c r="L43" s="466">
        <f t="shared" si="2"/>
        <v>29.813321999999999</v>
      </c>
      <c r="M43" s="466"/>
      <c r="N43" s="395"/>
      <c r="O43" s="395">
        <f t="shared" si="3"/>
        <v>29.813321999999999</v>
      </c>
      <c r="P43" s="369">
        <f>'1β-ΤΑΧΔΙΚκλπ'!D42</f>
        <v>0</v>
      </c>
      <c r="Q43" s="319"/>
      <c r="R43" s="319"/>
      <c r="S43" s="319"/>
      <c r="T43" s="319"/>
      <c r="U43" s="319"/>
      <c r="V43" s="319"/>
      <c r="W43" s="319"/>
      <c r="X43" s="73"/>
      <c r="Y43" s="73"/>
    </row>
    <row r="44" spans="1:25" s="5" customFormat="1">
      <c r="A44" s="408" t="s">
        <v>634</v>
      </c>
      <c r="B44" s="360">
        <v>39232</v>
      </c>
      <c r="C44" s="380" t="s">
        <v>598</v>
      </c>
      <c r="D44" s="325"/>
      <c r="E44" s="317">
        <f>'2-δικαιώμ'!L44</f>
        <v>32.663000000000004</v>
      </c>
      <c r="F44" s="317">
        <f>'3-φύλλα2α'!F44</f>
        <v>8</v>
      </c>
      <c r="G44" s="317">
        <f>'4-πολλυπρ'!P44</f>
        <v>134.10000000000002</v>
      </c>
      <c r="H44" s="325">
        <f>'5-αντίγρ'!M44</f>
        <v>53.4</v>
      </c>
      <c r="I44" s="325">
        <f>'6-μεταγρ'!J44</f>
        <v>8</v>
      </c>
      <c r="J44" s="325">
        <f>'7-προςΔΟΥ'!F44</f>
        <v>10</v>
      </c>
      <c r="K44" s="325"/>
      <c r="L44" s="317">
        <f t="shared" si="2"/>
        <v>246.16300000000004</v>
      </c>
      <c r="M44" s="317">
        <v>105.4</v>
      </c>
      <c r="N44" s="318">
        <f>M44-P44-0.5-'8-κ-15-17'!AF44-'14-βιβλΕσ'!M44</f>
        <v>97.72</v>
      </c>
      <c r="O44" s="318">
        <f t="shared" si="3"/>
        <v>148.44300000000004</v>
      </c>
      <c r="P44" s="369">
        <f>'1β-ΤΑΧΔΙΚκλπ'!D43</f>
        <v>0.5</v>
      </c>
      <c r="Q44" s="319"/>
      <c r="R44" s="319"/>
      <c r="S44" s="319"/>
      <c r="T44" s="319"/>
      <c r="U44" s="319"/>
      <c r="V44" s="319"/>
      <c r="W44" s="319"/>
      <c r="X44" s="73"/>
      <c r="Y44" s="73"/>
    </row>
    <row r="45" spans="1:25" s="5" customFormat="1" ht="12" thickBot="1">
      <c r="A45" s="409"/>
      <c r="B45" s="391"/>
      <c r="C45" s="465" t="s">
        <v>642</v>
      </c>
      <c r="D45" s="392">
        <v>187.35</v>
      </c>
      <c r="E45" s="466">
        <f>'2-δικαιώμ'!L45</f>
        <v>12.59097</v>
      </c>
      <c r="F45" s="466">
        <f>'3-φύλλα2α'!F45</f>
        <v>8</v>
      </c>
      <c r="G45" s="466">
        <f>'4-πολλυπρ'!P45</f>
        <v>0</v>
      </c>
      <c r="H45" s="392">
        <f>'5-αντίγρ'!M45</f>
        <v>0</v>
      </c>
      <c r="I45" s="392">
        <f>'6-μεταγρ'!J45</f>
        <v>0</v>
      </c>
      <c r="J45" s="392">
        <f>'7-προςΔΟΥ'!F45</f>
        <v>10</v>
      </c>
      <c r="K45" s="392"/>
      <c r="L45" s="466">
        <f t="shared" si="2"/>
        <v>30.590969999999999</v>
      </c>
      <c r="M45" s="466"/>
      <c r="N45" s="395"/>
      <c r="O45" s="395">
        <f t="shared" si="3"/>
        <v>30.590969999999999</v>
      </c>
      <c r="P45" s="369">
        <f>'1β-ΤΑΧΔΙΚκλπ'!D44</f>
        <v>0</v>
      </c>
      <c r="Q45" s="319"/>
      <c r="R45" s="319"/>
      <c r="S45" s="319"/>
      <c r="T45" s="319"/>
      <c r="U45" s="319"/>
      <c r="V45" s="319"/>
      <c r="W45" s="319"/>
      <c r="X45" s="73"/>
      <c r="Y45" s="73"/>
    </row>
    <row r="46" spans="1:25" s="5" customFormat="1">
      <c r="A46" s="567" t="s">
        <v>635</v>
      </c>
      <c r="B46" s="360">
        <v>39252</v>
      </c>
      <c r="C46" s="380" t="s">
        <v>643</v>
      </c>
      <c r="D46" s="325"/>
      <c r="E46" s="317">
        <f>'2-δικαιώμ'!L46</f>
        <v>43.343000000000004</v>
      </c>
      <c r="F46" s="317">
        <f>'3-φύλλα2α'!F46</f>
        <v>8</v>
      </c>
      <c r="G46" s="317">
        <f>'4-πολλυπρ'!P46</f>
        <v>0</v>
      </c>
      <c r="H46" s="325">
        <f>'5-αντίγρ'!M46</f>
        <v>21.36</v>
      </c>
      <c r="I46" s="325">
        <f>'6-μεταγρ'!J46</f>
        <v>8</v>
      </c>
      <c r="J46" s="325">
        <f>'7-προςΔΟΥ'!F46</f>
        <v>10</v>
      </c>
      <c r="K46" s="325"/>
      <c r="L46" s="317">
        <f t="shared" si="2"/>
        <v>90.703000000000003</v>
      </c>
      <c r="M46" s="317">
        <v>68.7</v>
      </c>
      <c r="N46" s="318">
        <f>M46-0.5-P46-'8-κ-15-17'!AF46-'14-βιβλΕσ'!M46</f>
        <v>59.7</v>
      </c>
      <c r="O46" s="318">
        <f t="shared" si="3"/>
        <v>31.003</v>
      </c>
      <c r="P46" s="369">
        <f>'1β-ΤΑΧΔΙΚκλπ'!D45</f>
        <v>0.5</v>
      </c>
      <c r="Q46" s="319"/>
      <c r="R46" s="319"/>
      <c r="S46" s="319"/>
      <c r="T46" s="319"/>
      <c r="U46" s="319"/>
      <c r="V46" s="319"/>
      <c r="W46" s="319"/>
      <c r="X46" s="73"/>
      <c r="Y46" s="73"/>
    </row>
    <row r="47" spans="1:25" s="5" customFormat="1" ht="12" thickBot="1">
      <c r="A47" s="467"/>
      <c r="B47" s="391"/>
      <c r="C47" s="465" t="s">
        <v>592</v>
      </c>
      <c r="D47" s="468">
        <v>22.22</v>
      </c>
      <c r="E47" s="466">
        <f>'2-δικαιώμ'!L47</f>
        <v>10.906644</v>
      </c>
      <c r="F47" s="466">
        <f>'3-φύλλα2α'!F47</f>
        <v>8</v>
      </c>
      <c r="G47" s="466">
        <f>'4-πολλυπρ'!P47</f>
        <v>0</v>
      </c>
      <c r="H47" s="392">
        <f>'5-αντίγρ'!M47</f>
        <v>0</v>
      </c>
      <c r="I47" s="392">
        <f>'6-μεταγρ'!J47</f>
        <v>0</v>
      </c>
      <c r="J47" s="392">
        <f>'7-προςΔΟΥ'!F47</f>
        <v>10</v>
      </c>
      <c r="K47" s="392"/>
      <c r="L47" s="466">
        <f t="shared" si="2"/>
        <v>28.906644</v>
      </c>
      <c r="M47" s="466"/>
      <c r="N47" s="395"/>
      <c r="O47" s="395">
        <f t="shared" si="3"/>
        <v>28.906644</v>
      </c>
      <c r="P47" s="369">
        <f>'1β-ΤΑΧΔΙΚκλπ'!D46</f>
        <v>0</v>
      </c>
      <c r="Q47" s="319"/>
      <c r="R47" s="319"/>
      <c r="S47" s="319"/>
      <c r="T47" s="319"/>
      <c r="U47" s="319"/>
      <c r="V47" s="319"/>
      <c r="W47" s="319"/>
      <c r="X47" s="73"/>
      <c r="Y47" s="73"/>
    </row>
    <row r="48" spans="1:25" s="5" customFormat="1">
      <c r="A48" s="567" t="s">
        <v>636</v>
      </c>
      <c r="B48" s="360">
        <v>39252</v>
      </c>
      <c r="C48" s="380" t="s">
        <v>643</v>
      </c>
      <c r="D48" s="325"/>
      <c r="E48" s="317">
        <f>'2-δικαιώμ'!L48</f>
        <v>43.343000000000004</v>
      </c>
      <c r="F48" s="317">
        <f>'3-φύλλα2α'!F48</f>
        <v>8</v>
      </c>
      <c r="G48" s="317">
        <f>'4-πολλυπρ'!P48</f>
        <v>170.10000000000002</v>
      </c>
      <c r="H48" s="325">
        <f>'5-αντίγρ'!M48</f>
        <v>42.72</v>
      </c>
      <c r="I48" s="325">
        <f>'6-μεταγρ'!J48</f>
        <v>8</v>
      </c>
      <c r="J48" s="325">
        <f>'7-προςΔΟΥ'!F48</f>
        <v>10</v>
      </c>
      <c r="K48" s="325"/>
      <c r="L48" s="317">
        <f t="shared" si="2"/>
        <v>282.16300000000001</v>
      </c>
      <c r="M48" s="317">
        <v>80.7</v>
      </c>
      <c r="N48" s="318">
        <f>M48-P48-0.5-'8-κ-15-17'!AF48-'14-βιβλΕσ'!M48</f>
        <v>71.7</v>
      </c>
      <c r="O48" s="318">
        <f t="shared" si="3"/>
        <v>210.46300000000002</v>
      </c>
      <c r="P48" s="369">
        <f>'1β-ΤΑΧΔΙΚκλπ'!D47</f>
        <v>0.5</v>
      </c>
      <c r="Q48" s="319"/>
      <c r="R48" s="319"/>
      <c r="S48" s="319"/>
      <c r="T48" s="319"/>
      <c r="U48" s="319"/>
      <c r="V48" s="319"/>
      <c r="W48" s="319"/>
      <c r="X48" s="73"/>
      <c r="Y48" s="73"/>
    </row>
    <row r="49" spans="1:25" s="5" customFormat="1" ht="12" thickBot="1">
      <c r="A49" s="409"/>
      <c r="B49" s="391"/>
      <c r="C49" s="465" t="s">
        <v>592</v>
      </c>
      <c r="D49" s="468">
        <v>22.22</v>
      </c>
      <c r="E49" s="466">
        <f>'2-δικαιώμ'!L49</f>
        <v>10.906644</v>
      </c>
      <c r="F49" s="466">
        <f>'3-φύλλα2α'!F49</f>
        <v>8</v>
      </c>
      <c r="G49" s="466">
        <f>'4-πολλυπρ'!P49</f>
        <v>0</v>
      </c>
      <c r="H49" s="392">
        <f>'5-αντίγρ'!M49</f>
        <v>0</v>
      </c>
      <c r="I49" s="392">
        <f>'6-μεταγρ'!J49</f>
        <v>0</v>
      </c>
      <c r="J49" s="392">
        <f>'7-προςΔΟΥ'!F49</f>
        <v>10</v>
      </c>
      <c r="K49" s="392"/>
      <c r="L49" s="466">
        <f t="shared" si="2"/>
        <v>28.906644</v>
      </c>
      <c r="M49" s="466"/>
      <c r="N49" s="395"/>
      <c r="O49" s="395">
        <f t="shared" si="3"/>
        <v>28.906644</v>
      </c>
      <c r="P49" s="369">
        <f>'1β-ΤΑΧΔΙΚκλπ'!D48</f>
        <v>0</v>
      </c>
      <c r="Q49" s="319"/>
      <c r="R49" s="319"/>
      <c r="S49" s="319"/>
      <c r="T49" s="319"/>
      <c r="U49" s="319"/>
      <c r="V49" s="319"/>
      <c r="W49" s="319"/>
      <c r="X49" s="73"/>
      <c r="Y49" s="73"/>
    </row>
    <row r="50" spans="1:25" s="5" customFormat="1">
      <c r="A50" s="336" t="s">
        <v>637</v>
      </c>
      <c r="B50" s="360">
        <v>39252</v>
      </c>
      <c r="C50" s="380" t="s">
        <v>643</v>
      </c>
      <c r="D50" s="325"/>
      <c r="E50" s="317">
        <f>'2-δικαιώμ'!L50</f>
        <v>43.343000000000004</v>
      </c>
      <c r="F50" s="317">
        <f>'3-φύλλα2α'!F50</f>
        <v>8</v>
      </c>
      <c r="G50" s="317">
        <f>'4-πολλυπρ'!P50</f>
        <v>170.10000000000002</v>
      </c>
      <c r="H50" s="325">
        <f>'5-αντίγρ'!M50</f>
        <v>42.72</v>
      </c>
      <c r="I50" s="325">
        <f>'6-μεταγρ'!J50</f>
        <v>8</v>
      </c>
      <c r="J50" s="325">
        <f>'7-προςΔΟΥ'!F50</f>
        <v>10</v>
      </c>
      <c r="K50" s="325"/>
      <c r="L50" s="317">
        <f t="shared" si="2"/>
        <v>282.16300000000001</v>
      </c>
      <c r="M50" s="317">
        <v>68.7</v>
      </c>
      <c r="N50" s="318">
        <f>M50-P50-0.55-'8-κ-15-17'!AF50-'14-βιβλΕσ'!M50</f>
        <v>59.650000000000006</v>
      </c>
      <c r="O50" s="318">
        <f t="shared" si="3"/>
        <v>222.51300000000001</v>
      </c>
      <c r="P50" s="369">
        <f>'1β-ΤΑΧΔΙΚκλπ'!D49</f>
        <v>0.5</v>
      </c>
      <c r="Q50" s="319"/>
      <c r="R50" s="319"/>
      <c r="S50" s="319"/>
      <c r="T50" s="319"/>
      <c r="U50" s="319"/>
      <c r="V50" s="319"/>
      <c r="W50" s="319"/>
      <c r="X50" s="73"/>
      <c r="Y50" s="73"/>
    </row>
    <row r="51" spans="1:25" s="5" customFormat="1" ht="12" thickBot="1">
      <c r="A51" s="467"/>
      <c r="B51" s="391"/>
      <c r="C51" s="465" t="s">
        <v>592</v>
      </c>
      <c r="D51" s="468">
        <v>22.22</v>
      </c>
      <c r="E51" s="466">
        <f>'2-δικαιώμ'!L51</f>
        <v>10.906644</v>
      </c>
      <c r="F51" s="466">
        <f>'3-φύλλα2α'!F51</f>
        <v>8</v>
      </c>
      <c r="G51" s="466">
        <f>'4-πολλυπρ'!P51</f>
        <v>0</v>
      </c>
      <c r="H51" s="392">
        <f>'5-αντίγρ'!M51</f>
        <v>0</v>
      </c>
      <c r="I51" s="392">
        <f>'6-μεταγρ'!J51</f>
        <v>0</v>
      </c>
      <c r="J51" s="392">
        <f>'7-προςΔΟΥ'!F51</f>
        <v>10</v>
      </c>
      <c r="K51" s="392"/>
      <c r="L51" s="466">
        <f t="shared" si="2"/>
        <v>28.906644</v>
      </c>
      <c r="M51" s="466"/>
      <c r="N51" s="395"/>
      <c r="O51" s="395">
        <f t="shared" si="3"/>
        <v>28.906644</v>
      </c>
      <c r="P51" s="369">
        <f>'1β-ΤΑΧΔΙΚκλπ'!D50</f>
        <v>0</v>
      </c>
      <c r="Q51" s="319"/>
      <c r="R51" s="319"/>
      <c r="S51" s="319"/>
      <c r="T51" s="319"/>
      <c r="U51" s="319"/>
      <c r="V51" s="319"/>
      <c r="W51" s="319"/>
      <c r="X51" s="73"/>
      <c r="Y51" s="73"/>
    </row>
    <row r="52" spans="1:25">
      <c r="A52" s="683" t="s">
        <v>47</v>
      </c>
      <c r="B52" s="684"/>
      <c r="C52" s="684"/>
      <c r="D52" s="684"/>
      <c r="E52" s="411">
        <f t="shared" ref="E52:O52" si="4">SUM(E3:E51)</f>
        <v>2049.1580500000005</v>
      </c>
      <c r="F52" s="411">
        <f t="shared" si="4"/>
        <v>600</v>
      </c>
      <c r="G52" s="411">
        <f t="shared" si="4"/>
        <v>3830.4999999999995</v>
      </c>
      <c r="H52" s="411">
        <f t="shared" si="4"/>
        <v>882.88000000000022</v>
      </c>
      <c r="I52" s="411">
        <f t="shared" si="4"/>
        <v>324</v>
      </c>
      <c r="J52" s="411">
        <f t="shared" si="4"/>
        <v>550</v>
      </c>
      <c r="K52" s="411">
        <f t="shared" si="4"/>
        <v>1490.4000000000003</v>
      </c>
      <c r="L52" s="411">
        <f t="shared" si="4"/>
        <v>9726.9380500000025</v>
      </c>
      <c r="M52" s="411">
        <f t="shared" si="4"/>
        <v>2864.7999999999988</v>
      </c>
      <c r="N52" s="411">
        <f t="shared" si="4"/>
        <v>2033.9999999999998</v>
      </c>
      <c r="O52" s="411">
        <f t="shared" si="4"/>
        <v>7692.9380499999997</v>
      </c>
    </row>
    <row r="54" spans="1:25">
      <c r="C54" s="457" t="s">
        <v>644</v>
      </c>
      <c r="P54" s="161" t="s">
        <v>98</v>
      </c>
      <c r="Q54" s="124"/>
      <c r="R54" s="124"/>
      <c r="S54" s="124"/>
      <c r="T54" s="133"/>
      <c r="U54" s="133"/>
      <c r="V54" s="133"/>
      <c r="X54" s="124"/>
      <c r="Y54" s="124"/>
    </row>
    <row r="55" spans="1:25">
      <c r="C55" s="591" t="s">
        <v>645</v>
      </c>
      <c r="K55" s="206" t="s">
        <v>494</v>
      </c>
      <c r="L55" s="8"/>
      <c r="M55" s="8"/>
      <c r="Q55" s="112" t="s">
        <v>366</v>
      </c>
      <c r="R55" s="112"/>
      <c r="S55" s="112"/>
      <c r="T55" s="126"/>
      <c r="U55" s="133"/>
      <c r="V55" s="133"/>
      <c r="X55" s="125"/>
      <c r="Y55" s="112"/>
    </row>
    <row r="56" spans="1:25">
      <c r="C56" s="112"/>
      <c r="K56" s="378" t="s">
        <v>225</v>
      </c>
      <c r="L56" s="113"/>
      <c r="M56" s="113"/>
      <c r="Q56" s="112"/>
      <c r="R56" s="112" t="s">
        <v>138</v>
      </c>
      <c r="S56" s="112"/>
      <c r="T56" s="133"/>
      <c r="U56" s="133"/>
      <c r="V56" s="133"/>
      <c r="X56" s="112"/>
    </row>
    <row r="57" spans="1:25">
      <c r="C57" s="462"/>
      <c r="K57" s="205" t="s">
        <v>226</v>
      </c>
      <c r="S57" s="112" t="s">
        <v>365</v>
      </c>
      <c r="T57" s="90"/>
      <c r="U57" s="90"/>
      <c r="V57" s="90"/>
    </row>
    <row r="58" spans="1:25">
      <c r="C58" s="460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T58" s="112" t="s">
        <v>367</v>
      </c>
      <c r="U58" s="133"/>
      <c r="V58" s="133"/>
    </row>
    <row r="59" spans="1:25">
      <c r="C59" s="457" t="s">
        <v>542</v>
      </c>
      <c r="T59" s="90"/>
      <c r="U59" s="133" t="s">
        <v>368</v>
      </c>
      <c r="V59" s="133"/>
    </row>
    <row r="60" spans="1:25">
      <c r="C60" s="457" t="s">
        <v>557</v>
      </c>
      <c r="T60" s="90"/>
      <c r="U60" s="90"/>
      <c r="V60" s="133" t="s">
        <v>369</v>
      </c>
    </row>
    <row r="61" spans="1:25">
      <c r="H61" s="167" t="s">
        <v>514</v>
      </c>
      <c r="I61" s="364" t="s">
        <v>254</v>
      </c>
      <c r="J61" s="126" t="s">
        <v>510</v>
      </c>
      <c r="L61" s="454" t="s">
        <v>511</v>
      </c>
      <c r="T61" s="112"/>
      <c r="U61" s="133"/>
      <c r="V61" s="133"/>
    </row>
    <row r="62" spans="1:25">
      <c r="C62" s="3" t="s">
        <v>552</v>
      </c>
      <c r="E62" s="365">
        <v>6348</v>
      </c>
      <c r="F62" s="2">
        <v>110</v>
      </c>
      <c r="G62" s="2" t="s">
        <v>319</v>
      </c>
      <c r="H62" s="459"/>
      <c r="I62" s="4"/>
      <c r="J62" s="4">
        <v>0.5</v>
      </c>
      <c r="K62" s="4"/>
      <c r="L62" s="4">
        <v>0.5</v>
      </c>
      <c r="T62" s="90"/>
      <c r="U62" s="133"/>
      <c r="V62" s="133"/>
    </row>
    <row r="63" spans="1:25">
      <c r="C63" s="390" t="s">
        <v>556</v>
      </c>
      <c r="D63" s="364"/>
      <c r="E63" s="365"/>
      <c r="G63" s="2" t="s">
        <v>359</v>
      </c>
      <c r="H63" s="4"/>
      <c r="I63" s="4"/>
      <c r="J63" s="4"/>
      <c r="K63" s="4"/>
      <c r="L63" s="4"/>
      <c r="T63" s="90"/>
      <c r="U63" s="133"/>
      <c r="V63" s="133"/>
    </row>
    <row r="64" spans="1:25">
      <c r="C64" s="390" t="s">
        <v>555</v>
      </c>
      <c r="E64" s="365"/>
      <c r="G64" s="2" t="s">
        <v>78</v>
      </c>
      <c r="H64" s="4">
        <v>74</v>
      </c>
      <c r="I64" s="4">
        <v>8.14</v>
      </c>
      <c r="J64" s="4">
        <v>74</v>
      </c>
      <c r="K64" s="4"/>
      <c r="L64" s="4">
        <v>74</v>
      </c>
      <c r="M64" s="167" t="s">
        <v>541</v>
      </c>
      <c r="N64" s="459"/>
      <c r="T64" s="90"/>
      <c r="U64" s="133"/>
      <c r="V64" s="133"/>
    </row>
    <row r="65" spans="3:23">
      <c r="C65" s="463" t="s">
        <v>553</v>
      </c>
      <c r="G65" s="129" t="s">
        <v>499</v>
      </c>
      <c r="H65" s="4"/>
      <c r="I65" s="4"/>
      <c r="J65" s="4"/>
      <c r="K65" s="4"/>
      <c r="L65" s="4"/>
      <c r="T65" s="90"/>
      <c r="U65" s="90"/>
      <c r="V65" s="133"/>
    </row>
    <row r="66" spans="3:23">
      <c r="C66" s="463" t="s">
        <v>554</v>
      </c>
      <c r="G66" s="129" t="s">
        <v>500</v>
      </c>
      <c r="H66" s="4"/>
      <c r="I66" s="4"/>
      <c r="J66" s="4"/>
      <c r="K66" s="4"/>
      <c r="L66" s="4"/>
      <c r="U66" s="133"/>
      <c r="V66" s="133"/>
      <c r="W66" s="133"/>
    </row>
    <row r="67" spans="3:23">
      <c r="C67" s="463"/>
      <c r="G67" s="129" t="s">
        <v>501</v>
      </c>
      <c r="H67" s="4">
        <v>12</v>
      </c>
      <c r="I67" s="4"/>
      <c r="J67" s="4">
        <v>12</v>
      </c>
      <c r="K67" s="4"/>
      <c r="L67" s="4">
        <v>12</v>
      </c>
      <c r="O67" s="2">
        <f>147.2*6</f>
        <v>883.19999999999993</v>
      </c>
      <c r="U67" s="90"/>
      <c r="V67" s="133"/>
      <c r="W67" s="133"/>
    </row>
    <row r="68" spans="3:23">
      <c r="G68" s="129" t="s">
        <v>93</v>
      </c>
      <c r="H68" s="458">
        <v>24</v>
      </c>
      <c r="I68" s="4">
        <v>2.2200000000000002</v>
      </c>
      <c r="J68" s="4">
        <v>32</v>
      </c>
      <c r="K68" s="4"/>
      <c r="L68" s="4">
        <v>32</v>
      </c>
      <c r="U68" s="90"/>
      <c r="V68" s="90"/>
      <c r="W68" s="90"/>
    </row>
    <row r="69" spans="3:23">
      <c r="G69" s="2" t="s">
        <v>502</v>
      </c>
      <c r="H69" s="4"/>
      <c r="I69" s="4"/>
      <c r="J69" s="4"/>
      <c r="K69" s="4"/>
      <c r="L69" s="4"/>
      <c r="U69" s="90"/>
      <c r="V69" s="90"/>
      <c r="W69" s="90"/>
    </row>
    <row r="70" spans="3:23">
      <c r="C70" s="590"/>
      <c r="H70" s="167">
        <f>SUM(H62:H69)</f>
        <v>110</v>
      </c>
      <c r="I70" s="167">
        <f>SUM(I62:I69)</f>
        <v>10.360000000000001</v>
      </c>
      <c r="J70" s="167">
        <f>SUM(J62:J69)</f>
        <v>118.5</v>
      </c>
      <c r="L70" s="167">
        <f>SUM(L62:L69)</f>
        <v>118.5</v>
      </c>
    </row>
    <row r="71" spans="3:23">
      <c r="H71" s="2">
        <f>F62-H70</f>
        <v>0</v>
      </c>
      <c r="P71" s="8"/>
      <c r="Q71" s="2"/>
      <c r="R71" s="164"/>
      <c r="S71" s="2"/>
      <c r="T71" s="164"/>
    </row>
    <row r="72" spans="3:23">
      <c r="C72" s="112"/>
      <c r="P72" s="8"/>
      <c r="Q72" s="2"/>
      <c r="R72" s="164"/>
      <c r="S72" s="8"/>
      <c r="T72" s="164"/>
    </row>
    <row r="73" spans="3:23">
      <c r="H73" s="167" t="s">
        <v>514</v>
      </c>
      <c r="I73" s="364" t="s">
        <v>254</v>
      </c>
      <c r="J73" s="126" t="s">
        <v>510</v>
      </c>
      <c r="L73" s="454" t="s">
        <v>511</v>
      </c>
      <c r="P73" s="8"/>
      <c r="Q73" s="2"/>
      <c r="R73" s="164"/>
      <c r="S73" s="8"/>
      <c r="T73" s="164"/>
    </row>
    <row r="74" spans="3:23">
      <c r="C74" s="3" t="s">
        <v>550</v>
      </c>
      <c r="E74" s="365">
        <v>6349</v>
      </c>
      <c r="F74" s="2">
        <v>110</v>
      </c>
      <c r="G74" s="2" t="s">
        <v>319</v>
      </c>
      <c r="H74" s="459"/>
      <c r="I74" s="4"/>
      <c r="J74" s="4">
        <v>0.5</v>
      </c>
      <c r="K74" s="4"/>
      <c r="L74" s="4">
        <v>0.5</v>
      </c>
      <c r="P74" s="8"/>
      <c r="Q74" s="2"/>
      <c r="R74" s="164"/>
      <c r="S74" s="8"/>
      <c r="T74" s="164"/>
    </row>
    <row r="75" spans="3:23">
      <c r="C75" s="390" t="s">
        <v>551</v>
      </c>
      <c r="E75" s="365"/>
      <c r="G75" s="2" t="s">
        <v>359</v>
      </c>
      <c r="H75" s="4"/>
      <c r="I75" s="4"/>
      <c r="J75" s="4"/>
      <c r="K75" s="4"/>
      <c r="L75" s="4"/>
      <c r="P75" s="8"/>
      <c r="Q75" s="2"/>
      <c r="R75" s="164"/>
      <c r="S75" s="8"/>
      <c r="T75" s="164"/>
    </row>
    <row r="76" spans="3:23">
      <c r="C76" s="390" t="s">
        <v>549</v>
      </c>
      <c r="E76" s="365"/>
      <c r="G76" s="2" t="s">
        <v>78</v>
      </c>
      <c r="H76" s="4">
        <v>74</v>
      </c>
      <c r="I76" s="4">
        <v>8.14</v>
      </c>
      <c r="J76" s="4">
        <v>74</v>
      </c>
      <c r="K76" s="4"/>
      <c r="L76" s="4">
        <v>74</v>
      </c>
      <c r="M76" s="167" t="s">
        <v>541</v>
      </c>
      <c r="N76" s="459"/>
      <c r="P76" s="8"/>
      <c r="Q76" s="2"/>
      <c r="R76" s="164"/>
      <c r="S76" s="8"/>
      <c r="T76" s="164"/>
    </row>
    <row r="77" spans="3:23">
      <c r="G77" s="129" t="s">
        <v>499</v>
      </c>
      <c r="H77" s="4"/>
      <c r="I77" s="4"/>
      <c r="J77" s="4"/>
      <c r="K77" s="4"/>
      <c r="L77" s="4"/>
      <c r="P77" s="8"/>
      <c r="Q77" s="2"/>
      <c r="R77" s="164"/>
      <c r="S77" s="8"/>
      <c r="T77" s="164"/>
    </row>
    <row r="78" spans="3:23">
      <c r="G78" s="129" t="s">
        <v>500</v>
      </c>
      <c r="H78" s="4"/>
      <c r="I78" s="4"/>
      <c r="J78" s="4"/>
      <c r="K78" s="4"/>
      <c r="L78" s="4"/>
    </row>
    <row r="79" spans="3:23">
      <c r="G79" s="129" t="s">
        <v>501</v>
      </c>
      <c r="H79" s="4">
        <v>12</v>
      </c>
      <c r="I79" s="4"/>
      <c r="J79" s="4">
        <v>12</v>
      </c>
      <c r="K79" s="4"/>
      <c r="L79" s="4">
        <v>12</v>
      </c>
    </row>
    <row r="80" spans="3:23">
      <c r="G80" s="129" t="s">
        <v>93</v>
      </c>
      <c r="H80" s="458">
        <v>24</v>
      </c>
      <c r="I80" s="4">
        <v>2.2200000000000002</v>
      </c>
      <c r="J80" s="4">
        <v>32</v>
      </c>
      <c r="K80" s="4"/>
      <c r="L80" s="4">
        <v>32</v>
      </c>
    </row>
    <row r="81" spans="3:21">
      <c r="G81" s="2" t="s">
        <v>502</v>
      </c>
      <c r="H81" s="4"/>
      <c r="I81" s="4"/>
      <c r="J81" s="4"/>
      <c r="K81" s="4"/>
      <c r="L81" s="4"/>
    </row>
    <row r="82" spans="3:21">
      <c r="H82" s="167">
        <f>SUM(H74:H81)</f>
        <v>110</v>
      </c>
      <c r="I82" s="167">
        <f>SUM(I74:I81)</f>
        <v>10.360000000000001</v>
      </c>
      <c r="J82" s="167">
        <f>SUM(J74:J81)</f>
        <v>118.5</v>
      </c>
      <c r="L82" s="167">
        <f>SUM(L74:L81)</f>
        <v>118.5</v>
      </c>
    </row>
    <row r="83" spans="3:21">
      <c r="H83" s="2">
        <f>F74-H82</f>
        <v>0</v>
      </c>
    </row>
    <row r="85" spans="3:21">
      <c r="H85" s="167" t="s">
        <v>514</v>
      </c>
      <c r="I85" s="364" t="s">
        <v>254</v>
      </c>
      <c r="J85" s="126" t="s">
        <v>510</v>
      </c>
      <c r="L85" s="674" t="s">
        <v>511</v>
      </c>
      <c r="M85" s="674"/>
      <c r="N85" s="674"/>
    </row>
    <row r="86" spans="3:21">
      <c r="C86" s="3" t="s">
        <v>615</v>
      </c>
      <c r="E86" s="365">
        <v>6350</v>
      </c>
      <c r="F86" s="2">
        <v>239.53</v>
      </c>
      <c r="G86" s="2" t="s">
        <v>319</v>
      </c>
      <c r="H86" s="4">
        <v>3</v>
      </c>
      <c r="I86" s="4"/>
      <c r="J86" s="4">
        <v>3</v>
      </c>
      <c r="K86" s="4"/>
      <c r="L86" s="4">
        <v>3</v>
      </c>
      <c r="M86" s="4"/>
      <c r="N86" s="4"/>
      <c r="R86" s="2"/>
    </row>
    <row r="87" spans="3:21">
      <c r="C87" s="3" t="s">
        <v>545</v>
      </c>
      <c r="E87" s="365"/>
      <c r="G87" s="2" t="s">
        <v>359</v>
      </c>
      <c r="H87" s="4">
        <v>67.7</v>
      </c>
      <c r="I87" s="4"/>
      <c r="J87" s="4">
        <v>67.7</v>
      </c>
      <c r="K87" s="4"/>
      <c r="L87" s="4">
        <v>67.7</v>
      </c>
      <c r="M87" s="4"/>
      <c r="N87" s="4">
        <v>8.67</v>
      </c>
      <c r="R87" s="2"/>
    </row>
    <row r="88" spans="3:21">
      <c r="C88" s="463" t="s">
        <v>548</v>
      </c>
      <c r="E88" s="365"/>
      <c r="G88" s="2" t="s">
        <v>78</v>
      </c>
      <c r="H88" s="4"/>
      <c r="I88" s="4"/>
      <c r="J88" s="4"/>
      <c r="K88" s="4"/>
      <c r="L88" s="4"/>
      <c r="M88" s="4"/>
      <c r="N88" s="4"/>
      <c r="O88" s="167" t="s">
        <v>541</v>
      </c>
      <c r="P88" s="459"/>
      <c r="R88" s="2"/>
    </row>
    <row r="89" spans="3:21">
      <c r="C89" s="463" t="s">
        <v>553</v>
      </c>
      <c r="G89" s="129" t="s">
        <v>499</v>
      </c>
      <c r="H89" s="4">
        <v>12</v>
      </c>
      <c r="I89" s="4"/>
      <c r="J89" s="4">
        <v>12</v>
      </c>
      <c r="K89" s="4"/>
      <c r="L89" s="4">
        <v>12</v>
      </c>
      <c r="M89" s="4">
        <v>12</v>
      </c>
      <c r="N89" s="4">
        <v>12</v>
      </c>
      <c r="R89" s="2"/>
      <c r="U89" s="2"/>
    </row>
    <row r="90" spans="3:21">
      <c r="G90" s="129" t="s">
        <v>500</v>
      </c>
      <c r="H90" s="458">
        <v>100.6</v>
      </c>
      <c r="I90" s="4">
        <v>17.010000000000002</v>
      </c>
      <c r="J90" s="4">
        <v>104.83</v>
      </c>
      <c r="K90" s="4"/>
      <c r="L90" s="4">
        <v>104.83</v>
      </c>
      <c r="M90" s="4">
        <v>104.83</v>
      </c>
      <c r="N90" s="4">
        <v>8</v>
      </c>
      <c r="R90" s="2"/>
      <c r="U90" s="2"/>
    </row>
    <row r="91" spans="3:21">
      <c r="G91" s="129" t="s">
        <v>501</v>
      </c>
      <c r="H91" s="4">
        <v>16</v>
      </c>
      <c r="I91" s="4"/>
      <c r="J91" s="4">
        <v>16</v>
      </c>
      <c r="K91" s="4"/>
      <c r="L91" s="4">
        <v>16</v>
      </c>
      <c r="M91" s="4">
        <v>16</v>
      </c>
      <c r="N91" s="4">
        <v>16</v>
      </c>
      <c r="R91" s="2"/>
      <c r="U91" s="2"/>
    </row>
    <row r="92" spans="3:21">
      <c r="G92" s="129" t="s">
        <v>93</v>
      </c>
      <c r="H92" s="4">
        <v>40</v>
      </c>
      <c r="I92" s="4">
        <v>4.4000000000000004</v>
      </c>
      <c r="J92" s="4">
        <v>40</v>
      </c>
      <c r="K92" s="4"/>
      <c r="L92" s="4">
        <v>40</v>
      </c>
      <c r="M92" s="4"/>
      <c r="N92" s="4"/>
      <c r="R92" s="2"/>
      <c r="U92" s="2"/>
    </row>
    <row r="93" spans="3:21">
      <c r="G93" s="195" t="s">
        <v>502</v>
      </c>
      <c r="H93" s="195">
        <v>0.23</v>
      </c>
      <c r="I93" s="4"/>
      <c r="J93" s="4"/>
      <c r="K93" s="4"/>
      <c r="L93" s="4"/>
      <c r="M93" s="4"/>
      <c r="N93" s="4"/>
      <c r="R93" s="2"/>
    </row>
    <row r="94" spans="3:21">
      <c r="H94" s="167">
        <f>SUM(H86:H93)</f>
        <v>239.53</v>
      </c>
      <c r="I94" s="167">
        <f>SUM(I86:I93)</f>
        <v>21.410000000000004</v>
      </c>
      <c r="J94" s="167">
        <f>SUM(J86:J93)</f>
        <v>243.53</v>
      </c>
      <c r="L94" s="167">
        <f>SUM(L86:L93)</f>
        <v>243.53</v>
      </c>
      <c r="M94" s="167">
        <f t="shared" ref="M94:N94" si="5">SUM(M86:M93)</f>
        <v>132.82999999999998</v>
      </c>
      <c r="N94" s="167">
        <f t="shared" si="5"/>
        <v>44.67</v>
      </c>
      <c r="O94" s="195">
        <f>SUM(L94:N94)</f>
        <v>421.03000000000003</v>
      </c>
      <c r="R94" s="2"/>
    </row>
    <row r="95" spans="3:21">
      <c r="H95" s="2">
        <f>F86-H94</f>
        <v>0</v>
      </c>
      <c r="R95" s="2"/>
    </row>
    <row r="96" spans="3:21">
      <c r="R96" s="2"/>
    </row>
    <row r="97" spans="3:18">
      <c r="H97" s="167" t="s">
        <v>514</v>
      </c>
      <c r="I97" s="364" t="s">
        <v>254</v>
      </c>
      <c r="J97" s="126" t="s">
        <v>510</v>
      </c>
      <c r="L97" s="674" t="s">
        <v>511</v>
      </c>
      <c r="M97" s="674"/>
      <c r="N97" s="674"/>
      <c r="R97" s="2"/>
    </row>
    <row r="98" spans="3:18">
      <c r="C98" s="3" t="s">
        <v>615</v>
      </c>
      <c r="E98" s="365">
        <v>6351</v>
      </c>
      <c r="F98" s="2">
        <v>199.76</v>
      </c>
      <c r="G98" s="2" t="s">
        <v>319</v>
      </c>
      <c r="H98" s="4">
        <v>3</v>
      </c>
      <c r="I98" s="4"/>
      <c r="J98" s="4">
        <v>3</v>
      </c>
      <c r="K98" s="4"/>
      <c r="L98" s="4">
        <v>0.5</v>
      </c>
      <c r="M98" s="4">
        <v>0.5</v>
      </c>
      <c r="N98" s="4">
        <v>0.5</v>
      </c>
      <c r="R98" s="2"/>
    </row>
    <row r="99" spans="3:18">
      <c r="C99" s="3" t="s">
        <v>545</v>
      </c>
      <c r="E99" s="365"/>
      <c r="G99" s="2" t="s">
        <v>359</v>
      </c>
      <c r="H99" s="4">
        <v>52.09</v>
      </c>
      <c r="I99" s="4"/>
      <c r="J99" s="4">
        <v>52.1</v>
      </c>
      <c r="K99" s="4"/>
      <c r="L99" s="4">
        <v>52.1</v>
      </c>
      <c r="M99" s="4"/>
      <c r="N99" s="4">
        <v>8.67</v>
      </c>
      <c r="R99" s="2"/>
    </row>
    <row r="100" spans="3:18">
      <c r="C100" s="463" t="s">
        <v>546</v>
      </c>
      <c r="E100" s="365"/>
      <c r="G100" s="2" t="s">
        <v>78</v>
      </c>
      <c r="H100" s="4"/>
      <c r="I100" s="4"/>
      <c r="J100" s="4"/>
      <c r="K100" s="4"/>
      <c r="L100" s="4"/>
      <c r="M100" s="4"/>
      <c r="N100" s="4"/>
      <c r="O100" s="167" t="s">
        <v>541</v>
      </c>
      <c r="P100" s="459"/>
      <c r="R100" s="2"/>
    </row>
    <row r="101" spans="3:18">
      <c r="C101" s="463" t="s">
        <v>547</v>
      </c>
      <c r="G101" s="129" t="s">
        <v>499</v>
      </c>
      <c r="H101" s="4">
        <v>12</v>
      </c>
      <c r="I101" s="4"/>
      <c r="J101" s="4">
        <v>12</v>
      </c>
      <c r="K101" s="4"/>
      <c r="L101" s="4">
        <v>12</v>
      </c>
      <c r="M101" s="4">
        <v>12</v>
      </c>
      <c r="N101" s="4">
        <v>12</v>
      </c>
      <c r="R101" s="2"/>
    </row>
    <row r="102" spans="3:18">
      <c r="G102" s="129" t="s">
        <v>500</v>
      </c>
      <c r="H102" s="458">
        <v>76.44</v>
      </c>
      <c r="I102" s="4">
        <v>12.88</v>
      </c>
      <c r="J102" s="4">
        <v>80.67</v>
      </c>
      <c r="K102" s="4"/>
      <c r="L102" s="4">
        <v>8.67</v>
      </c>
      <c r="M102" s="4">
        <v>80.67</v>
      </c>
      <c r="N102" s="4">
        <v>8</v>
      </c>
      <c r="R102" s="2"/>
    </row>
    <row r="103" spans="3:18">
      <c r="G103" s="129" t="s">
        <v>501</v>
      </c>
      <c r="H103" s="4">
        <v>16</v>
      </c>
      <c r="I103" s="4"/>
      <c r="J103" s="4">
        <v>16</v>
      </c>
      <c r="K103" s="4"/>
      <c r="L103" s="4">
        <v>16</v>
      </c>
      <c r="M103" s="4">
        <v>16</v>
      </c>
      <c r="N103" s="4">
        <v>16</v>
      </c>
      <c r="R103" s="2"/>
    </row>
    <row r="104" spans="3:18">
      <c r="G104" s="129" t="s">
        <v>93</v>
      </c>
      <c r="H104" s="4">
        <v>40</v>
      </c>
      <c r="I104" s="4">
        <v>4.4000000000000004</v>
      </c>
      <c r="J104" s="4">
        <v>40</v>
      </c>
      <c r="K104" s="4"/>
      <c r="L104" s="4">
        <v>40</v>
      </c>
      <c r="M104" s="4"/>
      <c r="N104" s="4"/>
      <c r="R104" s="2"/>
    </row>
    <row r="105" spans="3:18">
      <c r="G105" s="195" t="s">
        <v>502</v>
      </c>
      <c r="H105" s="195">
        <v>0.23</v>
      </c>
      <c r="I105" s="4"/>
      <c r="J105" s="4"/>
      <c r="K105" s="4"/>
      <c r="L105" s="4"/>
      <c r="M105" s="4"/>
      <c r="N105" s="4"/>
      <c r="R105" s="2"/>
    </row>
    <row r="106" spans="3:18">
      <c r="H106" s="167">
        <f>SUM(H98:H105)</f>
        <v>199.76</v>
      </c>
      <c r="I106" s="167">
        <f>SUM(I98:I105)</f>
        <v>17.28</v>
      </c>
      <c r="J106" s="167">
        <f>SUM(J98:J105)</f>
        <v>203.76999999999998</v>
      </c>
      <c r="L106" s="167">
        <f>SUM(L98:L105)</f>
        <v>129.26999999999998</v>
      </c>
      <c r="M106" s="167">
        <f t="shared" ref="M106:N106" si="6">SUM(M98:M105)</f>
        <v>109.17</v>
      </c>
      <c r="N106" s="167">
        <f t="shared" si="6"/>
        <v>45.17</v>
      </c>
      <c r="O106" s="195">
        <f>SUM(L106:N106)</f>
        <v>283.61</v>
      </c>
      <c r="R106" s="2"/>
    </row>
    <row r="107" spans="3:18">
      <c r="H107" s="2">
        <f>F98-H106</f>
        <v>0</v>
      </c>
    </row>
    <row r="109" spans="3:18">
      <c r="E109" s="365"/>
    </row>
    <row r="110" spans="3:18">
      <c r="C110" s="463"/>
      <c r="H110" s="167" t="s">
        <v>514</v>
      </c>
      <c r="I110" s="364" t="s">
        <v>254</v>
      </c>
      <c r="J110" s="126" t="s">
        <v>510</v>
      </c>
      <c r="L110" s="674" t="s">
        <v>511</v>
      </c>
      <c r="M110" s="674"/>
      <c r="N110" s="674"/>
    </row>
    <row r="111" spans="3:18">
      <c r="C111" s="3" t="s">
        <v>559</v>
      </c>
      <c r="E111" s="365">
        <v>6352</v>
      </c>
      <c r="F111" s="2">
        <v>139.94</v>
      </c>
      <c r="G111" s="2" t="s">
        <v>319</v>
      </c>
      <c r="H111" s="4">
        <v>3</v>
      </c>
      <c r="I111" s="4"/>
      <c r="J111" s="4">
        <v>3</v>
      </c>
      <c r="K111" s="4"/>
      <c r="L111" s="4">
        <v>0.5</v>
      </c>
      <c r="M111" s="4">
        <v>0.5</v>
      </c>
      <c r="N111" s="4">
        <v>0.5</v>
      </c>
    </row>
    <row r="112" spans="3:18">
      <c r="C112" s="463" t="s">
        <v>560</v>
      </c>
      <c r="G112" s="2" t="s">
        <v>359</v>
      </c>
      <c r="H112" s="4">
        <v>28.62</v>
      </c>
      <c r="I112" s="4"/>
      <c r="J112" s="4">
        <v>28.62</v>
      </c>
      <c r="K112" s="4"/>
      <c r="L112" s="4">
        <v>28.62</v>
      </c>
      <c r="M112" s="4"/>
      <c r="N112" s="4">
        <v>4.33</v>
      </c>
    </row>
    <row r="113" spans="3:18">
      <c r="G113" s="2" t="s">
        <v>78</v>
      </c>
      <c r="H113" s="4"/>
      <c r="I113" s="4"/>
      <c r="J113" s="4"/>
      <c r="K113" s="4"/>
      <c r="L113" s="4"/>
      <c r="M113" s="4"/>
      <c r="N113" s="4"/>
      <c r="O113" s="167" t="s">
        <v>541</v>
      </c>
      <c r="P113" s="459"/>
    </row>
    <row r="114" spans="3:18">
      <c r="G114" s="129" t="s">
        <v>499</v>
      </c>
      <c r="H114" s="4">
        <v>12</v>
      </c>
      <c r="I114" s="4"/>
      <c r="J114" s="4">
        <v>12</v>
      </c>
      <c r="K114" s="4"/>
      <c r="L114" s="4">
        <v>12</v>
      </c>
      <c r="M114" s="4">
        <v>12</v>
      </c>
      <c r="N114" s="4">
        <v>12</v>
      </c>
      <c r="R114" s="2"/>
    </row>
    <row r="115" spans="3:18">
      <c r="G115" s="129" t="s">
        <v>500</v>
      </c>
      <c r="H115" s="458">
        <v>40.090000000000003</v>
      </c>
      <c r="I115" s="4">
        <v>7.1</v>
      </c>
      <c r="J115" s="4">
        <v>44.31</v>
      </c>
      <c r="K115" s="4"/>
      <c r="L115" s="4">
        <v>44.31</v>
      </c>
      <c r="M115" s="4">
        <v>44.31</v>
      </c>
      <c r="N115" s="4">
        <v>4</v>
      </c>
      <c r="R115" s="2"/>
    </row>
    <row r="116" spans="3:18">
      <c r="G116" s="129" t="s">
        <v>501</v>
      </c>
      <c r="H116" s="4">
        <v>16</v>
      </c>
      <c r="I116" s="4"/>
      <c r="J116" s="4">
        <v>16</v>
      </c>
      <c r="K116" s="4"/>
      <c r="L116" s="4">
        <v>16</v>
      </c>
      <c r="M116" s="4">
        <v>16</v>
      </c>
      <c r="N116" s="4">
        <v>16</v>
      </c>
    </row>
    <row r="117" spans="3:18">
      <c r="G117" s="129" t="s">
        <v>93</v>
      </c>
      <c r="H117" s="4">
        <v>40</v>
      </c>
      <c r="I117" s="4">
        <v>4.4000000000000004</v>
      </c>
      <c r="J117" s="4">
        <v>40</v>
      </c>
      <c r="K117" s="4"/>
      <c r="L117" s="4">
        <v>40</v>
      </c>
      <c r="M117" s="4"/>
      <c r="N117" s="4"/>
    </row>
    <row r="118" spans="3:18">
      <c r="G118" s="195" t="s">
        <v>502</v>
      </c>
      <c r="H118" s="195">
        <v>0.23</v>
      </c>
      <c r="I118" s="4"/>
      <c r="J118" s="4"/>
      <c r="K118" s="4"/>
      <c r="L118" s="4"/>
      <c r="M118" s="4"/>
      <c r="N118" s="4"/>
    </row>
    <row r="119" spans="3:18">
      <c r="H119" s="167">
        <f>SUM(H111:H118)</f>
        <v>139.94</v>
      </c>
      <c r="I119" s="167">
        <f>SUM(I111:I118)</f>
        <v>11.5</v>
      </c>
      <c r="J119" s="167">
        <f>SUM(J111:J118)</f>
        <v>143.93</v>
      </c>
      <c r="L119" s="167">
        <f>SUM(L111:L118)</f>
        <v>141.43</v>
      </c>
      <c r="M119" s="167">
        <f t="shared" ref="M119:N119" si="7">SUM(M111:M118)</f>
        <v>72.81</v>
      </c>
      <c r="N119" s="167">
        <f t="shared" si="7"/>
        <v>36.83</v>
      </c>
      <c r="O119" s="195">
        <f>SUM(L119:N119)</f>
        <v>251.07</v>
      </c>
    </row>
    <row r="120" spans="3:18">
      <c r="H120" s="2">
        <f>F111-H119</f>
        <v>0</v>
      </c>
      <c r="R120" s="2"/>
    </row>
    <row r="121" spans="3:18">
      <c r="R121" s="2"/>
    </row>
    <row r="122" spans="3:18">
      <c r="H122" s="167" t="s">
        <v>514</v>
      </c>
      <c r="I122" s="364" t="s">
        <v>254</v>
      </c>
      <c r="J122" s="126" t="s">
        <v>510</v>
      </c>
      <c r="L122" s="674" t="s">
        <v>511</v>
      </c>
      <c r="M122" s="674"/>
      <c r="N122" s="674"/>
      <c r="R122" s="2"/>
    </row>
    <row r="123" spans="3:18">
      <c r="C123" s="3" t="s">
        <v>563</v>
      </c>
      <c r="E123" s="365">
        <v>6353</v>
      </c>
      <c r="F123" s="2">
        <v>212.87</v>
      </c>
      <c r="G123" s="2" t="s">
        <v>319</v>
      </c>
      <c r="H123" s="4">
        <v>3</v>
      </c>
      <c r="I123" s="4"/>
      <c r="J123" s="4">
        <v>3</v>
      </c>
      <c r="K123" s="4"/>
      <c r="L123" s="4">
        <v>0.5</v>
      </c>
      <c r="M123" s="4">
        <v>0.5</v>
      </c>
      <c r="N123" s="4">
        <v>0.5</v>
      </c>
      <c r="R123" s="2"/>
    </row>
    <row r="124" spans="3:18">
      <c r="C124" s="463" t="s">
        <v>564</v>
      </c>
      <c r="G124" s="2" t="s">
        <v>359</v>
      </c>
      <c r="H124" s="4">
        <v>57.24</v>
      </c>
      <c r="I124" s="4"/>
      <c r="J124" s="4">
        <v>57.24</v>
      </c>
      <c r="K124" s="4"/>
      <c r="L124" s="4">
        <v>57.24</v>
      </c>
      <c r="M124" s="4"/>
      <c r="N124" s="4">
        <v>10.11</v>
      </c>
      <c r="R124" s="2"/>
    </row>
    <row r="125" spans="3:18">
      <c r="G125" s="2" t="s">
        <v>78</v>
      </c>
      <c r="H125" s="4"/>
      <c r="I125" s="4"/>
      <c r="J125" s="4"/>
      <c r="K125" s="4"/>
      <c r="L125" s="4"/>
      <c r="M125" s="4"/>
      <c r="N125" s="4"/>
      <c r="O125" s="167" t="s">
        <v>541</v>
      </c>
      <c r="P125" s="459"/>
      <c r="R125" s="2"/>
    </row>
    <row r="126" spans="3:18">
      <c r="G126" s="129" t="s">
        <v>499</v>
      </c>
      <c r="H126" s="4">
        <v>12</v>
      </c>
      <c r="I126" s="4"/>
      <c r="J126" s="4">
        <v>12</v>
      </c>
      <c r="K126" s="4"/>
      <c r="L126" s="4">
        <v>12</v>
      </c>
      <c r="M126" s="4">
        <v>12</v>
      </c>
      <c r="N126" s="4">
        <v>12</v>
      </c>
      <c r="R126" s="2"/>
    </row>
    <row r="127" spans="3:18">
      <c r="G127" s="129" t="s">
        <v>500</v>
      </c>
      <c r="H127" s="458">
        <v>84.4</v>
      </c>
      <c r="I127" s="4">
        <v>14.33</v>
      </c>
      <c r="J127" s="4">
        <v>88.62</v>
      </c>
      <c r="K127" s="4"/>
      <c r="L127" s="4">
        <v>88.62</v>
      </c>
      <c r="M127" s="4">
        <v>88.62</v>
      </c>
      <c r="N127" s="4">
        <v>9.33</v>
      </c>
      <c r="R127" s="2"/>
    </row>
    <row r="128" spans="3:18">
      <c r="G128" s="129" t="s">
        <v>501</v>
      </c>
      <c r="H128" s="4">
        <v>16</v>
      </c>
      <c r="I128" s="4"/>
      <c r="J128" s="4">
        <v>16</v>
      </c>
      <c r="K128" s="4"/>
      <c r="L128" s="4">
        <v>16</v>
      </c>
      <c r="M128" s="4">
        <v>16</v>
      </c>
      <c r="N128" s="4">
        <v>16</v>
      </c>
      <c r="R128" s="2"/>
    </row>
    <row r="129" spans="3:18">
      <c r="G129" s="129" t="s">
        <v>93</v>
      </c>
      <c r="H129" s="4">
        <v>40</v>
      </c>
      <c r="I129" s="4">
        <v>4.4000000000000004</v>
      </c>
      <c r="J129" s="4">
        <v>40</v>
      </c>
      <c r="K129" s="4"/>
      <c r="L129" s="4">
        <v>40</v>
      </c>
      <c r="M129" s="4"/>
      <c r="N129" s="4"/>
      <c r="R129" s="2"/>
    </row>
    <row r="130" spans="3:18">
      <c r="G130" s="195" t="s">
        <v>502</v>
      </c>
      <c r="H130" s="195">
        <v>0.23</v>
      </c>
      <c r="I130" s="4"/>
      <c r="J130" s="4"/>
      <c r="K130" s="4"/>
      <c r="L130" s="4"/>
      <c r="M130" s="4"/>
      <c r="N130" s="4"/>
      <c r="R130" s="2"/>
    </row>
    <row r="131" spans="3:18">
      <c r="H131" s="167">
        <f>SUM(H123:H130)</f>
        <v>212.87</v>
      </c>
      <c r="I131" s="167">
        <f>SUM(I123:I130)</f>
        <v>18.73</v>
      </c>
      <c r="J131" s="167">
        <f>SUM(J123:J130)</f>
        <v>216.86</v>
      </c>
      <c r="L131" s="167">
        <f>SUM(L123:L130)</f>
        <v>214.36</v>
      </c>
      <c r="M131" s="167">
        <f t="shared" ref="M131:N131" si="8">SUM(M123:M130)</f>
        <v>117.12</v>
      </c>
      <c r="N131" s="167">
        <f t="shared" si="8"/>
        <v>47.94</v>
      </c>
      <c r="O131" s="195">
        <f>SUM(L131:N131)</f>
        <v>379.42</v>
      </c>
      <c r="R131" s="2"/>
    </row>
    <row r="132" spans="3:18">
      <c r="H132" s="2">
        <f>F123-H131</f>
        <v>0</v>
      </c>
      <c r="R132" s="2"/>
    </row>
    <row r="133" spans="3:18">
      <c r="R133" s="2"/>
    </row>
    <row r="134" spans="3:18">
      <c r="H134" s="167" t="s">
        <v>514</v>
      </c>
      <c r="I134" s="364" t="s">
        <v>254</v>
      </c>
      <c r="J134" s="126" t="s">
        <v>510</v>
      </c>
      <c r="L134" s="674" t="s">
        <v>511</v>
      </c>
      <c r="M134" s="674"/>
      <c r="N134" s="674"/>
      <c r="R134" s="2"/>
    </row>
    <row r="135" spans="3:18">
      <c r="C135" s="3" t="s">
        <v>616</v>
      </c>
      <c r="E135" s="365">
        <v>6354</v>
      </c>
      <c r="F135" s="2">
        <v>156.63999999999999</v>
      </c>
      <c r="G135" s="2" t="s">
        <v>319</v>
      </c>
      <c r="H135" s="4">
        <v>3</v>
      </c>
      <c r="I135" s="4"/>
      <c r="J135" s="4">
        <v>3</v>
      </c>
      <c r="K135" s="4"/>
      <c r="L135" s="4">
        <v>0.5</v>
      </c>
      <c r="M135" s="4">
        <v>0.5</v>
      </c>
      <c r="N135" s="4">
        <v>0.5</v>
      </c>
      <c r="R135" s="2"/>
    </row>
    <row r="136" spans="3:18">
      <c r="C136" s="3" t="s">
        <v>567</v>
      </c>
      <c r="G136" s="2" t="s">
        <v>359</v>
      </c>
      <c r="H136" s="4">
        <v>30.46</v>
      </c>
      <c r="I136" s="4"/>
      <c r="J136" s="4">
        <v>30.47</v>
      </c>
      <c r="K136" s="4"/>
      <c r="L136" s="4">
        <v>30.47</v>
      </c>
      <c r="M136" s="4"/>
      <c r="N136" s="4">
        <v>4.33</v>
      </c>
    </row>
    <row r="137" spans="3:18">
      <c r="C137" s="463" t="s">
        <v>568</v>
      </c>
      <c r="G137" s="2" t="s">
        <v>78</v>
      </c>
      <c r="H137" s="4"/>
      <c r="I137" s="4"/>
      <c r="J137" s="4"/>
      <c r="K137" s="4"/>
      <c r="L137" s="4"/>
      <c r="M137" s="4"/>
      <c r="N137" s="4"/>
      <c r="O137" s="167" t="s">
        <v>541</v>
      </c>
      <c r="P137" s="459"/>
    </row>
    <row r="138" spans="3:18">
      <c r="C138" s="463" t="s">
        <v>547</v>
      </c>
      <c r="G138" s="129" t="s">
        <v>499</v>
      </c>
      <c r="H138" s="4">
        <v>12</v>
      </c>
      <c r="I138" s="4"/>
      <c r="J138" s="4">
        <v>12</v>
      </c>
      <c r="K138" s="4"/>
      <c r="L138" s="4">
        <v>12</v>
      </c>
      <c r="M138" s="4">
        <v>12</v>
      </c>
      <c r="N138" s="4">
        <v>12</v>
      </c>
    </row>
    <row r="139" spans="3:18">
      <c r="G139" s="129" t="s">
        <v>500</v>
      </c>
      <c r="H139" s="458">
        <v>42.95</v>
      </c>
      <c r="I139" s="4">
        <v>7.11</v>
      </c>
      <c r="J139" s="4">
        <v>47.17</v>
      </c>
      <c r="K139" s="4"/>
      <c r="L139" s="4">
        <v>47.17</v>
      </c>
      <c r="M139" s="4">
        <v>47.17</v>
      </c>
      <c r="N139" s="4">
        <v>4</v>
      </c>
    </row>
    <row r="140" spans="3:18">
      <c r="G140" s="129" t="s">
        <v>501</v>
      </c>
      <c r="H140" s="4">
        <v>20</v>
      </c>
      <c r="I140" s="4"/>
      <c r="J140" s="4">
        <v>20</v>
      </c>
      <c r="K140" s="4"/>
      <c r="L140" s="4">
        <v>20</v>
      </c>
      <c r="M140" s="4">
        <v>20</v>
      </c>
      <c r="N140" s="4">
        <v>20</v>
      </c>
    </row>
    <row r="141" spans="3:18">
      <c r="G141" s="129" t="s">
        <v>93</v>
      </c>
      <c r="H141" s="4">
        <v>48</v>
      </c>
      <c r="I141" s="4">
        <v>5.28</v>
      </c>
      <c r="J141" s="4">
        <v>48</v>
      </c>
      <c r="K141" s="4"/>
      <c r="L141" s="4">
        <v>48</v>
      </c>
      <c r="M141" s="4"/>
      <c r="N141" s="4"/>
    </row>
    <row r="142" spans="3:18">
      <c r="G142" s="195" t="s">
        <v>502</v>
      </c>
      <c r="H142" s="195">
        <v>0.23</v>
      </c>
      <c r="I142" s="4"/>
      <c r="J142" s="4"/>
      <c r="K142" s="4"/>
      <c r="L142" s="4"/>
      <c r="M142" s="4"/>
      <c r="N142" s="4"/>
    </row>
    <row r="143" spans="3:18">
      <c r="H143" s="167">
        <f>SUM(H135:H142)</f>
        <v>156.63999999999999</v>
      </c>
      <c r="I143" s="167">
        <f>SUM(I135:I142)</f>
        <v>12.39</v>
      </c>
      <c r="J143" s="167">
        <f>SUM(J135:J142)</f>
        <v>160.63999999999999</v>
      </c>
      <c r="L143" s="167">
        <f>SUM(L135:L142)</f>
        <v>158.13999999999999</v>
      </c>
      <c r="M143" s="167">
        <f t="shared" ref="M143:N143" si="9">SUM(M135:M142)</f>
        <v>79.67</v>
      </c>
      <c r="N143" s="167">
        <f t="shared" si="9"/>
        <v>40.83</v>
      </c>
      <c r="O143" s="195">
        <f>SUM(L143:N143)</f>
        <v>278.64</v>
      </c>
    </row>
    <row r="144" spans="3:18">
      <c r="H144" s="2">
        <f>F135-H143</f>
        <v>0</v>
      </c>
    </row>
    <row r="146" spans="3:18">
      <c r="H146" s="167" t="s">
        <v>514</v>
      </c>
      <c r="I146" s="364" t="s">
        <v>254</v>
      </c>
      <c r="J146" s="126" t="s">
        <v>510</v>
      </c>
      <c r="L146" s="674" t="s">
        <v>511</v>
      </c>
      <c r="M146" s="674"/>
      <c r="N146" s="674"/>
    </row>
    <row r="147" spans="3:18">
      <c r="C147" s="3" t="s">
        <v>616</v>
      </c>
      <c r="E147" s="365">
        <v>6355</v>
      </c>
      <c r="F147" s="2">
        <v>139.54</v>
      </c>
      <c r="G147" s="2" t="s">
        <v>319</v>
      </c>
      <c r="H147" s="4">
        <v>3</v>
      </c>
      <c r="I147" s="4"/>
      <c r="J147" s="4">
        <v>3</v>
      </c>
      <c r="K147" s="4"/>
      <c r="L147" s="4">
        <v>0.5</v>
      </c>
      <c r="M147" s="4">
        <v>0.5</v>
      </c>
      <c r="N147" s="4">
        <v>0.5</v>
      </c>
    </row>
    <row r="148" spans="3:18">
      <c r="C148" s="3" t="s">
        <v>567</v>
      </c>
      <c r="G148" s="2" t="s">
        <v>359</v>
      </c>
      <c r="H148" s="4">
        <v>23.44</v>
      </c>
      <c r="I148" s="4"/>
      <c r="J148" s="4">
        <v>23.44</v>
      </c>
      <c r="K148" s="4"/>
      <c r="L148" s="4">
        <v>23.44</v>
      </c>
      <c r="M148" s="4"/>
      <c r="N148" s="4">
        <v>4.33</v>
      </c>
    </row>
    <row r="149" spans="3:18">
      <c r="C149" s="463" t="s">
        <v>546</v>
      </c>
      <c r="G149" s="2" t="s">
        <v>78</v>
      </c>
      <c r="H149" s="4"/>
      <c r="I149" s="4"/>
      <c r="J149" s="4"/>
      <c r="K149" s="4"/>
      <c r="L149" s="4"/>
      <c r="M149" s="4"/>
      <c r="N149" s="4"/>
      <c r="O149" s="167" t="s">
        <v>541</v>
      </c>
      <c r="P149" s="459"/>
      <c r="R149" s="2"/>
    </row>
    <row r="150" spans="3:18">
      <c r="C150" s="463" t="s">
        <v>547</v>
      </c>
      <c r="G150" s="129" t="s">
        <v>499</v>
      </c>
      <c r="H150" s="4">
        <v>12</v>
      </c>
      <c r="I150" s="4"/>
      <c r="J150" s="4">
        <v>12</v>
      </c>
      <c r="K150" s="4"/>
      <c r="L150" s="4">
        <v>12</v>
      </c>
      <c r="M150" s="4">
        <v>12</v>
      </c>
      <c r="N150" s="4">
        <v>12</v>
      </c>
      <c r="R150" s="2"/>
    </row>
    <row r="151" spans="3:18">
      <c r="G151" s="129" t="s">
        <v>500</v>
      </c>
      <c r="H151" s="4">
        <v>36.299999999999997</v>
      </c>
      <c r="I151" s="4">
        <v>6.76</v>
      </c>
      <c r="J151" s="4">
        <v>36.299999999999997</v>
      </c>
      <c r="K151" s="4"/>
      <c r="L151" s="4">
        <v>36.299999999999997</v>
      </c>
      <c r="M151" s="4">
        <v>36.299999999999997</v>
      </c>
      <c r="N151" s="4">
        <v>4</v>
      </c>
    </row>
    <row r="152" spans="3:18">
      <c r="G152" s="129" t="s">
        <v>501</v>
      </c>
      <c r="H152" s="458">
        <v>16</v>
      </c>
      <c r="I152" s="4"/>
      <c r="J152" s="4">
        <v>20</v>
      </c>
      <c r="K152" s="4"/>
      <c r="L152" s="4">
        <v>20</v>
      </c>
      <c r="M152" s="4">
        <v>20</v>
      </c>
      <c r="N152" s="4">
        <v>20</v>
      </c>
    </row>
    <row r="153" spans="3:18">
      <c r="G153" s="129" t="s">
        <v>93</v>
      </c>
      <c r="H153" s="4">
        <v>48</v>
      </c>
      <c r="I153" s="4">
        <v>4.4000000000000004</v>
      </c>
      <c r="J153" s="4">
        <v>48</v>
      </c>
      <c r="K153" s="4"/>
      <c r="L153" s="4">
        <v>48</v>
      </c>
      <c r="M153" s="4"/>
      <c r="N153" s="4"/>
    </row>
    <row r="154" spans="3:18">
      <c r="G154" s="195" t="s">
        <v>502</v>
      </c>
      <c r="H154" s="195">
        <v>0.8</v>
      </c>
      <c r="I154" s="4"/>
      <c r="J154" s="4"/>
      <c r="K154" s="4"/>
      <c r="L154" s="4"/>
      <c r="M154" s="4"/>
      <c r="N154" s="4"/>
    </row>
    <row r="155" spans="3:18">
      <c r="H155" s="167">
        <f>SUM(H147:H154)</f>
        <v>139.54000000000002</v>
      </c>
      <c r="I155" s="167">
        <f>SUM(I147:I154)</f>
        <v>11.16</v>
      </c>
      <c r="J155" s="167">
        <f>SUM(J147:J154)</f>
        <v>142.74</v>
      </c>
      <c r="L155" s="167">
        <f>SUM(L147:L154)</f>
        <v>140.24</v>
      </c>
      <c r="M155" s="167">
        <f t="shared" ref="M155:N155" si="10">SUM(M147:M154)</f>
        <v>68.8</v>
      </c>
      <c r="N155" s="167">
        <f t="shared" si="10"/>
        <v>40.83</v>
      </c>
      <c r="O155" s="195">
        <f>SUM(L155:N155)</f>
        <v>249.87</v>
      </c>
    </row>
    <row r="156" spans="3:18">
      <c r="H156" s="2">
        <f>F147-H155</f>
        <v>0</v>
      </c>
    </row>
    <row r="158" spans="3:18">
      <c r="H158" s="167" t="s">
        <v>514</v>
      </c>
      <c r="I158" s="364" t="s">
        <v>254</v>
      </c>
      <c r="J158" s="126" t="s">
        <v>510</v>
      </c>
      <c r="L158" s="674" t="s">
        <v>511</v>
      </c>
      <c r="M158" s="674"/>
      <c r="N158" s="674"/>
    </row>
    <row r="159" spans="3:18">
      <c r="C159" s="3" t="s">
        <v>559</v>
      </c>
      <c r="E159" s="365">
        <v>6356</v>
      </c>
      <c r="F159" s="2">
        <v>120.64</v>
      </c>
      <c r="G159" s="2" t="s">
        <v>319</v>
      </c>
      <c r="H159" s="4">
        <v>3</v>
      </c>
      <c r="I159" s="4"/>
      <c r="J159" s="4">
        <v>3</v>
      </c>
      <c r="K159" s="4"/>
      <c r="L159" s="4">
        <v>0.5</v>
      </c>
      <c r="M159" s="4">
        <v>0.5</v>
      </c>
      <c r="N159" s="4">
        <v>0.5</v>
      </c>
    </row>
    <row r="160" spans="3:18">
      <c r="C160" s="463" t="s">
        <v>560</v>
      </c>
      <c r="G160" s="2" t="s">
        <v>359</v>
      </c>
      <c r="H160" s="4">
        <v>25.75</v>
      </c>
      <c r="I160" s="4"/>
      <c r="J160" s="4">
        <v>25.76</v>
      </c>
      <c r="K160" s="4"/>
      <c r="L160" s="4">
        <v>25.76</v>
      </c>
      <c r="M160" s="4"/>
      <c r="N160" s="4">
        <v>4.33</v>
      </c>
    </row>
    <row r="161" spans="3:16">
      <c r="G161" s="2" t="s">
        <v>78</v>
      </c>
      <c r="H161" s="4"/>
      <c r="I161" s="4"/>
      <c r="J161" s="4"/>
      <c r="K161" s="4"/>
      <c r="L161" s="4"/>
      <c r="M161" s="4"/>
      <c r="N161" s="4"/>
      <c r="O161" s="167" t="s">
        <v>541</v>
      </c>
      <c r="P161" s="459"/>
    </row>
    <row r="162" spans="3:16">
      <c r="G162" s="129" t="s">
        <v>499</v>
      </c>
      <c r="H162" s="4">
        <v>12</v>
      </c>
      <c r="I162" s="4"/>
      <c r="J162" s="4">
        <v>12</v>
      </c>
      <c r="K162" s="4"/>
      <c r="L162" s="4">
        <v>12</v>
      </c>
      <c r="M162" s="4">
        <v>12</v>
      </c>
      <c r="N162" s="4">
        <v>12</v>
      </c>
    </row>
    <row r="163" spans="3:16">
      <c r="G163" s="129" t="s">
        <v>500</v>
      </c>
      <c r="H163" s="458">
        <v>35.659999999999997</v>
      </c>
      <c r="I163" s="4">
        <v>6.66</v>
      </c>
      <c r="J163" s="4">
        <v>39.880000000000003</v>
      </c>
      <c r="K163" s="4"/>
      <c r="L163" s="4">
        <v>39.880000000000003</v>
      </c>
      <c r="M163" s="4">
        <v>39.880000000000003</v>
      </c>
      <c r="N163" s="4">
        <v>4</v>
      </c>
    </row>
    <row r="164" spans="3:16">
      <c r="G164" s="129" t="s">
        <v>501</v>
      </c>
      <c r="H164" s="458">
        <v>12</v>
      </c>
      <c r="I164" s="4"/>
      <c r="J164" s="4">
        <v>16</v>
      </c>
      <c r="K164" s="4"/>
      <c r="L164" s="4">
        <v>16</v>
      </c>
      <c r="M164" s="4">
        <v>16</v>
      </c>
      <c r="N164" s="4">
        <v>16</v>
      </c>
    </row>
    <row r="165" spans="3:16">
      <c r="G165" s="129" t="s">
        <v>93</v>
      </c>
      <c r="H165" s="458">
        <v>32</v>
      </c>
      <c r="I165" s="4">
        <v>3.01</v>
      </c>
      <c r="J165" s="4">
        <v>40</v>
      </c>
      <c r="K165" s="4"/>
      <c r="L165" s="4">
        <v>40</v>
      </c>
      <c r="M165" s="4"/>
      <c r="N165" s="4"/>
    </row>
    <row r="166" spans="3:16">
      <c r="G166" s="195" t="s">
        <v>502</v>
      </c>
      <c r="H166" s="195">
        <v>0.23</v>
      </c>
      <c r="I166" s="4"/>
      <c r="J166" s="4"/>
      <c r="K166" s="4"/>
      <c r="L166" s="4"/>
      <c r="M166" s="4"/>
      <c r="N166" s="4"/>
    </row>
    <row r="167" spans="3:16">
      <c r="H167" s="167">
        <f>SUM(H159:H166)</f>
        <v>120.64</v>
      </c>
      <c r="I167" s="167">
        <f>SUM(I159:I166)</f>
        <v>9.67</v>
      </c>
      <c r="J167" s="167">
        <f>SUM(J159:J166)</f>
        <v>136.64000000000001</v>
      </c>
      <c r="L167" s="167">
        <f>SUM(L159:L166)</f>
        <v>134.14000000000001</v>
      </c>
      <c r="M167" s="167">
        <f t="shared" ref="M167:N167" si="11">SUM(M159:M166)</f>
        <v>68.38</v>
      </c>
      <c r="N167" s="167">
        <f t="shared" si="11"/>
        <v>36.83</v>
      </c>
      <c r="O167" s="195">
        <f>SUM(L167:N167)</f>
        <v>239.35000000000002</v>
      </c>
    </row>
    <row r="168" spans="3:16">
      <c r="H168" s="2">
        <f>F159-H167</f>
        <v>0</v>
      </c>
    </row>
    <row r="169" spans="3:16">
      <c r="F169" s="167" t="s">
        <v>514</v>
      </c>
    </row>
    <row r="170" spans="3:16">
      <c r="E170" s="365">
        <v>6357</v>
      </c>
      <c r="F170" s="2">
        <v>44</v>
      </c>
    </row>
    <row r="172" spans="3:16">
      <c r="H172" s="167" t="s">
        <v>514</v>
      </c>
      <c r="I172" s="364" t="s">
        <v>254</v>
      </c>
      <c r="J172" s="126" t="s">
        <v>510</v>
      </c>
      <c r="L172" s="674" t="s">
        <v>511</v>
      </c>
      <c r="M172" s="674"/>
      <c r="N172" s="674"/>
    </row>
    <row r="173" spans="3:16">
      <c r="C173" s="3" t="s">
        <v>580</v>
      </c>
      <c r="E173" s="365">
        <v>6400</v>
      </c>
      <c r="F173" s="2">
        <v>446.93</v>
      </c>
      <c r="G173" s="2" t="s">
        <v>319</v>
      </c>
      <c r="H173" s="4">
        <v>3</v>
      </c>
      <c r="I173" s="4"/>
      <c r="J173" s="4">
        <v>3</v>
      </c>
      <c r="K173" s="4"/>
      <c r="L173" s="4">
        <v>0.5</v>
      </c>
      <c r="M173" s="4">
        <v>0.5</v>
      </c>
      <c r="N173" s="4"/>
    </row>
    <row r="174" spans="3:16">
      <c r="C174" s="390" t="s">
        <v>581</v>
      </c>
      <c r="G174" s="2" t="s">
        <v>359</v>
      </c>
      <c r="H174" s="4">
        <v>141.24</v>
      </c>
      <c r="I174" s="4"/>
      <c r="J174" s="4">
        <v>141.24</v>
      </c>
      <c r="K174" s="4"/>
      <c r="L174" s="4">
        <v>141.24</v>
      </c>
      <c r="M174" s="4">
        <v>17.22</v>
      </c>
      <c r="N174" s="4"/>
    </row>
    <row r="175" spans="3:16">
      <c r="G175" s="2" t="s">
        <v>78</v>
      </c>
      <c r="H175" s="4"/>
      <c r="I175" s="4"/>
      <c r="J175" s="4"/>
      <c r="K175" s="4"/>
      <c r="L175" s="4"/>
      <c r="M175" s="4"/>
      <c r="N175" s="4"/>
    </row>
    <row r="176" spans="3:16">
      <c r="C176" s="554" t="s">
        <v>583</v>
      </c>
      <c r="G176" s="129" t="s">
        <v>499</v>
      </c>
      <c r="H176" s="4">
        <v>12</v>
      </c>
      <c r="I176" s="4"/>
      <c r="J176" s="4">
        <v>12</v>
      </c>
      <c r="K176" s="4"/>
      <c r="L176" s="4">
        <v>12</v>
      </c>
      <c r="M176" s="4">
        <v>12</v>
      </c>
      <c r="N176" s="4"/>
    </row>
    <row r="177" spans="3:15">
      <c r="G177" s="129" t="s">
        <v>500</v>
      </c>
      <c r="H177" s="458">
        <v>214.46</v>
      </c>
      <c r="I177" s="4">
        <v>32.33</v>
      </c>
      <c r="J177" s="4">
        <v>218.69</v>
      </c>
      <c r="K177" s="4"/>
      <c r="L177" s="4">
        <v>218.69</v>
      </c>
      <c r="M177" s="4">
        <v>26.67</v>
      </c>
      <c r="N177" s="4"/>
    </row>
    <row r="178" spans="3:15">
      <c r="C178" s="554" t="s">
        <v>584</v>
      </c>
      <c r="D178" s="8">
        <v>6400</v>
      </c>
      <c r="G178" s="129" t="s">
        <v>501</v>
      </c>
      <c r="H178" s="4">
        <v>16</v>
      </c>
      <c r="I178" s="4"/>
      <c r="J178" s="4">
        <v>16</v>
      </c>
      <c r="K178" s="4"/>
      <c r="L178" s="4">
        <v>16</v>
      </c>
      <c r="M178" s="4">
        <v>16</v>
      </c>
      <c r="N178" s="4"/>
    </row>
    <row r="179" spans="3:15">
      <c r="G179" s="129" t="s">
        <v>93</v>
      </c>
      <c r="H179" s="4">
        <v>60</v>
      </c>
      <c r="I179" s="4">
        <v>6.6</v>
      </c>
      <c r="J179" s="4">
        <v>60</v>
      </c>
      <c r="K179" s="4"/>
      <c r="L179" s="4">
        <v>60</v>
      </c>
      <c r="M179" s="4"/>
      <c r="N179" s="4"/>
    </row>
    <row r="180" spans="3:15">
      <c r="G180" s="195" t="s">
        <v>502</v>
      </c>
      <c r="H180" s="195">
        <v>0.23</v>
      </c>
      <c r="I180" s="4"/>
      <c r="J180" s="4"/>
      <c r="K180" s="4"/>
      <c r="L180" s="4"/>
      <c r="M180" s="4"/>
      <c r="N180" s="4"/>
    </row>
    <row r="181" spans="3:15">
      <c r="H181" s="167">
        <f>SUM(H173:H180)</f>
        <v>446.93000000000006</v>
      </c>
      <c r="I181" s="167">
        <f>SUM(I173:I180)</f>
        <v>38.93</v>
      </c>
      <c r="J181" s="167">
        <f>SUM(J173:J180)</f>
        <v>450.93</v>
      </c>
      <c r="L181" s="167">
        <f>SUM(L173:L180)</f>
        <v>448.43</v>
      </c>
      <c r="M181" s="167">
        <f t="shared" ref="M181:N181" si="12">SUM(M173:M180)</f>
        <v>72.39</v>
      </c>
      <c r="N181" s="167">
        <f t="shared" si="12"/>
        <v>0</v>
      </c>
      <c r="O181" s="195">
        <f>SUM(L181:N181)</f>
        <v>520.82000000000005</v>
      </c>
    </row>
    <row r="182" spans="3:15">
      <c r="H182" s="2">
        <f>F173-H181</f>
        <v>0</v>
      </c>
    </row>
    <row r="184" spans="3:15">
      <c r="H184" s="167" t="s">
        <v>586</v>
      </c>
      <c r="I184" s="364" t="s">
        <v>254</v>
      </c>
      <c r="J184" s="126" t="s">
        <v>510</v>
      </c>
      <c r="L184" s="674" t="s">
        <v>511</v>
      </c>
      <c r="M184" s="674"/>
      <c r="N184" s="674"/>
    </row>
    <row r="185" spans="3:15">
      <c r="C185" s="3" t="s">
        <v>559</v>
      </c>
      <c r="E185" s="365">
        <v>6599</v>
      </c>
      <c r="F185" s="2">
        <v>118.88</v>
      </c>
      <c r="G185" s="2" t="s">
        <v>319</v>
      </c>
      <c r="H185" s="459"/>
      <c r="I185" s="4"/>
      <c r="J185" s="4">
        <v>3</v>
      </c>
      <c r="K185" s="4"/>
      <c r="L185" s="4">
        <v>0.5</v>
      </c>
      <c r="M185" s="4">
        <v>0.5</v>
      </c>
      <c r="N185" s="4"/>
    </row>
    <row r="186" spans="3:15">
      <c r="C186" s="390" t="s">
        <v>585</v>
      </c>
      <c r="E186" s="365"/>
      <c r="G186" s="2" t="s">
        <v>359</v>
      </c>
      <c r="H186" s="4">
        <v>20.36</v>
      </c>
      <c r="I186" s="4"/>
      <c r="J186" s="4">
        <v>20.36</v>
      </c>
      <c r="K186" s="4"/>
      <c r="L186" s="4">
        <v>20.36</v>
      </c>
      <c r="M186" s="4"/>
      <c r="N186" s="4">
        <v>2.89</v>
      </c>
    </row>
    <row r="187" spans="3:15">
      <c r="E187" s="365"/>
      <c r="G187" s="2" t="s">
        <v>78</v>
      </c>
      <c r="H187" s="4"/>
      <c r="I187" s="4"/>
      <c r="J187" s="4"/>
      <c r="K187" s="4"/>
      <c r="L187" s="4"/>
      <c r="M187" s="4"/>
      <c r="N187" s="4"/>
    </row>
    <row r="188" spans="3:15">
      <c r="G188" s="129" t="s">
        <v>499</v>
      </c>
      <c r="H188" s="4">
        <v>12</v>
      </c>
      <c r="I188" s="4"/>
      <c r="J188" s="4">
        <v>12</v>
      </c>
      <c r="K188" s="4"/>
      <c r="L188" s="4">
        <v>12</v>
      </c>
      <c r="M188" s="4">
        <v>12</v>
      </c>
      <c r="N188" s="4">
        <v>12</v>
      </c>
    </row>
    <row r="189" spans="3:15">
      <c r="G189" s="129" t="s">
        <v>500</v>
      </c>
      <c r="H189" s="458">
        <v>30.52</v>
      </c>
      <c r="I189" s="4">
        <v>6.01</v>
      </c>
      <c r="J189" s="4">
        <v>31.52</v>
      </c>
      <c r="K189" s="4"/>
      <c r="L189" s="4">
        <v>31.52</v>
      </c>
      <c r="M189" s="4">
        <v>31.52</v>
      </c>
      <c r="N189" s="4">
        <v>2.67</v>
      </c>
    </row>
    <row r="190" spans="3:15">
      <c r="G190" s="129" t="s">
        <v>501</v>
      </c>
      <c r="H190" s="4">
        <v>16</v>
      </c>
      <c r="I190" s="4"/>
      <c r="J190" s="4">
        <v>16</v>
      </c>
      <c r="K190" s="4"/>
      <c r="L190" s="4">
        <v>16</v>
      </c>
      <c r="M190" s="4">
        <v>16</v>
      </c>
      <c r="N190" s="4">
        <v>16</v>
      </c>
    </row>
    <row r="191" spans="3:15">
      <c r="G191" s="129" t="s">
        <v>93</v>
      </c>
      <c r="H191" s="4">
        <v>40</v>
      </c>
      <c r="I191" s="4">
        <v>4.4000000000000004</v>
      </c>
      <c r="J191" s="4">
        <v>40</v>
      </c>
      <c r="K191" s="4"/>
      <c r="L191" s="4">
        <v>40</v>
      </c>
      <c r="M191" s="4"/>
      <c r="N191" s="4"/>
    </row>
    <row r="192" spans="3:15">
      <c r="G192" s="2" t="s">
        <v>502</v>
      </c>
      <c r="H192" s="4"/>
      <c r="I192" s="4"/>
      <c r="J192" s="4"/>
      <c r="K192" s="4"/>
      <c r="L192" s="4"/>
      <c r="M192" s="4"/>
      <c r="N192" s="4"/>
    </row>
    <row r="193" spans="3:15">
      <c r="H193" s="167">
        <f>SUM(H185:H192)</f>
        <v>118.88</v>
      </c>
      <c r="I193" s="167">
        <f>SUM(I185:I192)</f>
        <v>10.41</v>
      </c>
      <c r="J193" s="167">
        <f>SUM(J185:J192)</f>
        <v>122.88</v>
      </c>
      <c r="L193" s="167">
        <f>SUM(L185:L192)</f>
        <v>120.38</v>
      </c>
      <c r="M193" s="167">
        <f t="shared" ref="M193:N193" si="13">SUM(M185:M192)</f>
        <v>60.019999999999996</v>
      </c>
      <c r="N193" s="167">
        <f t="shared" si="13"/>
        <v>33.56</v>
      </c>
      <c r="O193" s="195">
        <f>SUM(L193:N193)</f>
        <v>213.95999999999998</v>
      </c>
    </row>
    <row r="194" spans="3:15">
      <c r="H194" s="2">
        <f>F185-H193</f>
        <v>0</v>
      </c>
    </row>
    <row r="196" spans="3:15">
      <c r="H196" s="167" t="s">
        <v>586</v>
      </c>
      <c r="I196" s="364" t="s">
        <v>254</v>
      </c>
      <c r="J196" s="126" t="s">
        <v>510</v>
      </c>
      <c r="L196" s="674" t="s">
        <v>511</v>
      </c>
      <c r="M196" s="674"/>
      <c r="N196" s="674"/>
    </row>
    <row r="197" spans="3:15">
      <c r="C197" s="3" t="s">
        <v>559</v>
      </c>
      <c r="E197" s="365">
        <v>6600</v>
      </c>
      <c r="F197" s="2">
        <v>101.7</v>
      </c>
      <c r="G197" s="2" t="s">
        <v>319</v>
      </c>
      <c r="H197" s="459"/>
      <c r="I197" s="4"/>
      <c r="J197" s="4">
        <v>3</v>
      </c>
      <c r="K197" s="4"/>
      <c r="L197" s="4">
        <v>0.5</v>
      </c>
      <c r="M197" s="4">
        <v>0.5</v>
      </c>
      <c r="N197" s="4">
        <v>0.5</v>
      </c>
    </row>
    <row r="198" spans="3:15">
      <c r="C198" s="390" t="s">
        <v>585</v>
      </c>
      <c r="E198" s="365"/>
      <c r="G198" s="2" t="s">
        <v>359</v>
      </c>
      <c r="H198" s="4">
        <v>18.32</v>
      </c>
      <c r="I198" s="4"/>
      <c r="J198" s="4">
        <v>18.32</v>
      </c>
      <c r="K198" s="4"/>
      <c r="L198" s="4">
        <v>18.32</v>
      </c>
      <c r="M198" s="4"/>
      <c r="N198" s="4">
        <v>2.89</v>
      </c>
    </row>
    <row r="199" spans="3:15">
      <c r="E199" s="365"/>
      <c r="G199" s="2" t="s">
        <v>78</v>
      </c>
      <c r="H199" s="4"/>
      <c r="I199" s="4"/>
      <c r="J199" s="4"/>
      <c r="K199" s="4"/>
      <c r="L199" s="4"/>
      <c r="M199" s="4"/>
      <c r="N199" s="4"/>
    </row>
    <row r="200" spans="3:15">
      <c r="G200" s="129" t="s">
        <v>499</v>
      </c>
      <c r="H200" s="4">
        <v>12</v>
      </c>
      <c r="I200" s="4"/>
      <c r="J200" s="4">
        <v>12</v>
      </c>
      <c r="K200" s="4"/>
      <c r="L200" s="4">
        <v>12</v>
      </c>
      <c r="M200" s="4">
        <v>12</v>
      </c>
      <c r="N200" s="4">
        <v>12</v>
      </c>
    </row>
    <row r="201" spans="3:15">
      <c r="G201" s="129" t="s">
        <v>500</v>
      </c>
      <c r="H201" s="458">
        <v>27.38</v>
      </c>
      <c r="I201" s="4">
        <v>5.44</v>
      </c>
      <c r="J201" s="4">
        <v>28.37</v>
      </c>
      <c r="K201" s="4"/>
      <c r="L201" s="4">
        <v>38.369999999999997</v>
      </c>
      <c r="M201" s="4">
        <v>28.37</v>
      </c>
      <c r="N201" s="4">
        <v>2.67</v>
      </c>
    </row>
    <row r="202" spans="3:15">
      <c r="G202" s="129" t="s">
        <v>501</v>
      </c>
      <c r="H202" s="4">
        <v>12</v>
      </c>
      <c r="I202" s="4"/>
      <c r="J202" s="4">
        <v>12</v>
      </c>
      <c r="K202" s="4"/>
      <c r="L202" s="4">
        <v>12</v>
      </c>
      <c r="M202" s="4">
        <v>12</v>
      </c>
      <c r="N202" s="4">
        <v>12</v>
      </c>
    </row>
    <row r="203" spans="3:15">
      <c r="G203" s="129" t="s">
        <v>93</v>
      </c>
      <c r="H203" s="4">
        <v>32</v>
      </c>
      <c r="I203" s="4">
        <v>3.52</v>
      </c>
      <c r="J203" s="4">
        <v>32</v>
      </c>
      <c r="K203" s="4"/>
      <c r="L203" s="4">
        <v>32</v>
      </c>
      <c r="M203" s="4"/>
      <c r="N203" s="4"/>
    </row>
    <row r="204" spans="3:15">
      <c r="G204" s="2" t="s">
        <v>502</v>
      </c>
      <c r="H204" s="4"/>
      <c r="I204" s="4"/>
      <c r="J204" s="4"/>
      <c r="K204" s="4"/>
      <c r="L204" s="4"/>
      <c r="M204" s="4"/>
      <c r="N204" s="4"/>
    </row>
    <row r="205" spans="3:15">
      <c r="H205" s="167">
        <f>SUM(H197:H204)</f>
        <v>101.7</v>
      </c>
      <c r="I205" s="167">
        <f>SUM(I197:I204)</f>
        <v>8.9600000000000009</v>
      </c>
      <c r="J205" s="167">
        <f>SUM(J197:J204)</f>
        <v>105.69</v>
      </c>
      <c r="L205" s="167">
        <f>SUM(L197:L204)</f>
        <v>113.19</v>
      </c>
      <c r="M205" s="167">
        <f t="shared" ref="M205:N205" si="14">SUM(M197:M204)</f>
        <v>52.870000000000005</v>
      </c>
      <c r="N205" s="167">
        <f t="shared" si="14"/>
        <v>30.060000000000002</v>
      </c>
      <c r="O205" s="195">
        <f>SUM(L205:N205)</f>
        <v>196.12</v>
      </c>
    </row>
    <row r="206" spans="3:15">
      <c r="H206" s="2">
        <f>F197-H205</f>
        <v>0</v>
      </c>
    </row>
    <row r="208" spans="3:15">
      <c r="H208" s="167" t="s">
        <v>586</v>
      </c>
      <c r="I208" s="364" t="s">
        <v>254</v>
      </c>
      <c r="J208" s="126" t="s">
        <v>510</v>
      </c>
      <c r="L208" s="674" t="s">
        <v>511</v>
      </c>
      <c r="M208" s="674"/>
      <c r="N208" s="674"/>
    </row>
    <row r="209" spans="3:15">
      <c r="C209" s="3" t="s">
        <v>563</v>
      </c>
      <c r="E209" s="365">
        <v>6601</v>
      </c>
      <c r="F209" s="2">
        <v>170.77</v>
      </c>
      <c r="G209" s="2" t="s">
        <v>319</v>
      </c>
      <c r="H209" s="459"/>
      <c r="I209" s="4"/>
      <c r="J209" s="4">
        <v>3</v>
      </c>
      <c r="K209" s="4"/>
      <c r="L209" s="4">
        <v>0.5</v>
      </c>
      <c r="M209" s="4">
        <v>0.5</v>
      </c>
      <c r="N209" s="4">
        <v>0.5</v>
      </c>
    </row>
    <row r="210" spans="3:15">
      <c r="C210" s="390" t="s">
        <v>591</v>
      </c>
      <c r="E210" s="365"/>
      <c r="G210" s="2" t="s">
        <v>359</v>
      </c>
      <c r="H210" s="4">
        <v>40.72</v>
      </c>
      <c r="I210" s="4"/>
      <c r="J210" s="4">
        <v>40.72</v>
      </c>
      <c r="K210" s="4"/>
      <c r="L210" s="4">
        <v>40.72</v>
      </c>
      <c r="M210" s="4"/>
      <c r="N210" s="4">
        <v>7.22</v>
      </c>
    </row>
    <row r="211" spans="3:15">
      <c r="E211" s="365"/>
      <c r="G211" s="2" t="s">
        <v>78</v>
      </c>
      <c r="H211" s="4"/>
      <c r="I211" s="4"/>
      <c r="J211" s="4"/>
      <c r="K211" s="4"/>
      <c r="L211" s="4"/>
      <c r="M211" s="4"/>
      <c r="N211" s="4"/>
    </row>
    <row r="212" spans="3:15">
      <c r="G212" s="129" t="s">
        <v>499</v>
      </c>
      <c r="H212" s="459"/>
      <c r="I212" s="4"/>
      <c r="J212" s="4">
        <v>12</v>
      </c>
      <c r="K212" s="4"/>
      <c r="L212" s="4">
        <v>12</v>
      </c>
      <c r="M212" s="4">
        <v>12</v>
      </c>
      <c r="N212" s="4">
        <v>12</v>
      </c>
    </row>
    <row r="213" spans="3:15">
      <c r="G213" s="129" t="s">
        <v>500</v>
      </c>
      <c r="H213" s="458">
        <v>62.05</v>
      </c>
      <c r="I213" s="4">
        <v>10.75</v>
      </c>
      <c r="J213" s="4">
        <v>63.04</v>
      </c>
      <c r="K213" s="4"/>
      <c r="L213" s="4">
        <v>63.04</v>
      </c>
      <c r="M213" s="4">
        <v>63.04</v>
      </c>
      <c r="N213" s="4">
        <v>6.67</v>
      </c>
    </row>
    <row r="214" spans="3:15">
      <c r="G214" s="129" t="s">
        <v>501</v>
      </c>
      <c r="H214" s="4">
        <v>20</v>
      </c>
      <c r="I214" s="4"/>
      <c r="J214" s="4">
        <v>20</v>
      </c>
      <c r="K214" s="4"/>
      <c r="L214" s="4">
        <v>20</v>
      </c>
      <c r="M214" s="4">
        <v>20</v>
      </c>
      <c r="N214" s="4">
        <v>20</v>
      </c>
    </row>
    <row r="215" spans="3:15">
      <c r="G215" s="129" t="s">
        <v>93</v>
      </c>
      <c r="H215" s="4">
        <v>48</v>
      </c>
      <c r="I215" s="4">
        <v>5.28</v>
      </c>
      <c r="J215" s="4">
        <v>48</v>
      </c>
      <c r="K215" s="4"/>
      <c r="L215" s="4">
        <v>48</v>
      </c>
      <c r="M215" s="4"/>
      <c r="N215" s="4"/>
    </row>
    <row r="216" spans="3:15">
      <c r="G216" s="2" t="s">
        <v>502</v>
      </c>
      <c r="H216" s="4"/>
      <c r="I216" s="4"/>
      <c r="J216" s="4"/>
      <c r="K216" s="4"/>
      <c r="L216" s="4"/>
      <c r="M216" s="4"/>
      <c r="N216" s="4"/>
    </row>
    <row r="217" spans="3:15">
      <c r="H217" s="167">
        <f>SUM(H209:H216)</f>
        <v>170.76999999999998</v>
      </c>
      <c r="I217" s="167">
        <f>SUM(I209:I216)</f>
        <v>16.03</v>
      </c>
      <c r="J217" s="167">
        <f>SUM(J209:J216)</f>
        <v>186.76</v>
      </c>
      <c r="L217" s="167">
        <f>SUM(L209:L216)</f>
        <v>184.26</v>
      </c>
      <c r="M217" s="167">
        <f t="shared" ref="M217:N217" si="15">SUM(M209:M216)</f>
        <v>95.539999999999992</v>
      </c>
      <c r="N217" s="167">
        <f t="shared" si="15"/>
        <v>46.39</v>
      </c>
      <c r="O217" s="195">
        <f>SUM(L217:N217)</f>
        <v>326.18999999999994</v>
      </c>
    </row>
    <row r="218" spans="3:15">
      <c r="H218" s="2">
        <f>F209-H217</f>
        <v>0</v>
      </c>
    </row>
    <row r="221" spans="3:15">
      <c r="H221" s="167" t="s">
        <v>514</v>
      </c>
      <c r="I221" s="364" t="s">
        <v>254</v>
      </c>
      <c r="J221" s="126" t="s">
        <v>510</v>
      </c>
      <c r="L221" s="674" t="s">
        <v>511</v>
      </c>
      <c r="M221" s="674"/>
      <c r="N221" s="674"/>
    </row>
    <row r="222" spans="3:15">
      <c r="E222" s="365">
        <v>6735</v>
      </c>
      <c r="F222" s="2">
        <v>80.7</v>
      </c>
      <c r="G222" s="2" t="s">
        <v>319</v>
      </c>
      <c r="H222" s="459"/>
      <c r="I222" s="4"/>
      <c r="J222" s="4">
        <v>0.5</v>
      </c>
      <c r="K222" s="4"/>
      <c r="L222" s="4">
        <v>0.5</v>
      </c>
      <c r="M222" s="4">
        <v>0.5</v>
      </c>
      <c r="N222" s="4"/>
    </row>
    <row r="223" spans="3:15">
      <c r="E223" s="365"/>
      <c r="G223" s="2" t="s">
        <v>359</v>
      </c>
      <c r="H223" s="4"/>
      <c r="I223" s="4"/>
      <c r="J223" s="4"/>
      <c r="K223" s="4"/>
      <c r="L223" s="4"/>
      <c r="M223" s="4"/>
      <c r="N223" s="4"/>
    </row>
    <row r="224" spans="3:15">
      <c r="E224" s="365"/>
      <c r="G224" s="2" t="s">
        <v>78</v>
      </c>
      <c r="H224" s="4">
        <v>36.700000000000003</v>
      </c>
      <c r="I224" s="4">
        <v>3.96</v>
      </c>
      <c r="J224" s="4">
        <v>36.700000000000003</v>
      </c>
      <c r="K224" s="4"/>
      <c r="L224" s="4">
        <v>36.700000000000003</v>
      </c>
      <c r="M224" s="4"/>
      <c r="N224" s="4"/>
    </row>
    <row r="225" spans="5:15">
      <c r="G225" s="129" t="s">
        <v>499</v>
      </c>
      <c r="H225" s="199">
        <v>12</v>
      </c>
      <c r="I225" s="4"/>
      <c r="J225" s="4"/>
      <c r="K225" s="4"/>
      <c r="L225" s="4"/>
      <c r="M225" s="4">
        <v>12</v>
      </c>
      <c r="N225" s="4"/>
    </row>
    <row r="226" spans="5:15">
      <c r="G226" s="129" t="s">
        <v>500</v>
      </c>
      <c r="H226" s="4"/>
      <c r="I226" s="4"/>
      <c r="J226" s="4"/>
      <c r="K226" s="4"/>
      <c r="L226" s="4"/>
      <c r="M226" s="4">
        <v>0.13</v>
      </c>
      <c r="N226" s="4"/>
    </row>
    <row r="227" spans="5:15">
      <c r="G227" s="129" t="s">
        <v>501</v>
      </c>
      <c r="H227" s="4">
        <v>8</v>
      </c>
      <c r="I227" s="4"/>
      <c r="J227" s="4">
        <v>8</v>
      </c>
      <c r="K227" s="4"/>
      <c r="L227" s="4">
        <v>8</v>
      </c>
      <c r="M227" s="4">
        <v>8</v>
      </c>
      <c r="N227" s="4"/>
    </row>
    <row r="228" spans="5:15">
      <c r="G228" s="129" t="s">
        <v>93</v>
      </c>
      <c r="H228" s="4">
        <v>24</v>
      </c>
      <c r="I228" s="4">
        <v>2.4</v>
      </c>
      <c r="J228" s="4">
        <v>24</v>
      </c>
      <c r="K228" s="4"/>
      <c r="L228" s="4">
        <v>24</v>
      </c>
      <c r="M228" s="4"/>
      <c r="N228" s="4"/>
    </row>
    <row r="229" spans="5:15">
      <c r="G229" s="2" t="s">
        <v>502</v>
      </c>
      <c r="H229" s="4"/>
      <c r="I229" s="4"/>
      <c r="J229" s="4"/>
      <c r="K229" s="4"/>
      <c r="L229" s="4"/>
      <c r="M229" s="4"/>
      <c r="N229" s="4"/>
    </row>
    <row r="230" spans="5:15">
      <c r="H230" s="167">
        <f>SUM(H222:H229)</f>
        <v>80.7</v>
      </c>
      <c r="I230" s="167">
        <f>SUM(I222:I229)</f>
        <v>6.3599999999999994</v>
      </c>
      <c r="J230" s="167">
        <f>SUM(J222:J229)</f>
        <v>69.2</v>
      </c>
      <c r="L230" s="167">
        <f>SUM(L222:L229)</f>
        <v>69.2</v>
      </c>
      <c r="M230" s="167">
        <f t="shared" ref="M230:N230" si="16">SUM(M222:M229)</f>
        <v>20.630000000000003</v>
      </c>
      <c r="N230" s="167">
        <f t="shared" si="16"/>
        <v>0</v>
      </c>
      <c r="O230" s="195">
        <f>SUM(L230:N230)</f>
        <v>89.830000000000013</v>
      </c>
    </row>
    <row r="231" spans="5:15">
      <c r="H231" s="2">
        <f>F222-H230</f>
        <v>0</v>
      </c>
    </row>
    <row r="233" spans="5:15">
      <c r="H233" s="167" t="s">
        <v>514</v>
      </c>
      <c r="I233" s="364" t="s">
        <v>254</v>
      </c>
      <c r="J233" s="126" t="s">
        <v>510</v>
      </c>
      <c r="L233" s="674" t="s">
        <v>511</v>
      </c>
      <c r="M233" s="674"/>
      <c r="N233" s="674"/>
    </row>
    <row r="234" spans="5:15">
      <c r="E234" s="365">
        <v>6737</v>
      </c>
      <c r="F234" s="2">
        <v>68.7</v>
      </c>
      <c r="G234" s="2" t="s">
        <v>319</v>
      </c>
      <c r="H234" s="459"/>
      <c r="I234" s="4"/>
      <c r="J234" s="4">
        <v>0.5</v>
      </c>
      <c r="K234" s="4"/>
      <c r="L234" s="4">
        <v>0.5</v>
      </c>
      <c r="M234" s="4">
        <v>0.5</v>
      </c>
      <c r="N234" s="4"/>
    </row>
    <row r="235" spans="5:15">
      <c r="E235" s="365"/>
      <c r="G235" s="2" t="s">
        <v>359</v>
      </c>
      <c r="H235" s="4"/>
      <c r="I235" s="4"/>
      <c r="J235" s="4"/>
      <c r="K235" s="4"/>
      <c r="L235" s="4"/>
      <c r="M235" s="4"/>
      <c r="N235" s="4"/>
    </row>
    <row r="236" spans="5:15">
      <c r="E236" s="365"/>
      <c r="G236" s="2" t="s">
        <v>78</v>
      </c>
      <c r="H236" s="4">
        <v>36.700000000000003</v>
      </c>
      <c r="I236" s="4">
        <v>5.36</v>
      </c>
      <c r="J236" s="4">
        <v>36.700000000000003</v>
      </c>
      <c r="K236" s="4"/>
      <c r="L236" s="4">
        <v>36.700000000000003</v>
      </c>
      <c r="M236" s="4"/>
      <c r="N236" s="4"/>
    </row>
    <row r="237" spans="5:15">
      <c r="G237" s="129" t="s">
        <v>499</v>
      </c>
      <c r="H237" s="4"/>
      <c r="I237" s="4"/>
      <c r="J237" s="4"/>
      <c r="K237" s="4"/>
      <c r="L237" s="4"/>
      <c r="M237" s="4">
        <v>12</v>
      </c>
      <c r="N237" s="4"/>
    </row>
    <row r="238" spans="5:15">
      <c r="G238" s="129" t="s">
        <v>500</v>
      </c>
      <c r="H238" s="4"/>
      <c r="I238" s="4"/>
      <c r="J238" s="4"/>
      <c r="K238" s="4"/>
      <c r="L238" s="4"/>
      <c r="M238" s="4">
        <v>1.33</v>
      </c>
      <c r="N238" s="4"/>
    </row>
    <row r="239" spans="5:15">
      <c r="G239" s="129" t="s">
        <v>501</v>
      </c>
      <c r="H239" s="199">
        <v>8</v>
      </c>
      <c r="I239" s="4"/>
      <c r="J239" s="4">
        <v>4</v>
      </c>
      <c r="K239" s="4"/>
      <c r="L239" s="4">
        <v>4</v>
      </c>
      <c r="M239" s="4">
        <v>4</v>
      </c>
      <c r="N239" s="4"/>
    </row>
    <row r="240" spans="5:15">
      <c r="G240" s="129" t="s">
        <v>93</v>
      </c>
      <c r="H240" s="199">
        <v>24</v>
      </c>
      <c r="I240" s="4">
        <v>1.76</v>
      </c>
      <c r="J240" s="4">
        <v>16</v>
      </c>
      <c r="K240" s="4"/>
      <c r="L240" s="4">
        <v>16</v>
      </c>
      <c r="M240" s="4"/>
      <c r="N240" s="4"/>
    </row>
    <row r="241" spans="5:15">
      <c r="G241" s="2" t="s">
        <v>502</v>
      </c>
      <c r="H241" s="4"/>
      <c r="I241" s="4"/>
      <c r="J241" s="4"/>
      <c r="K241" s="4"/>
      <c r="L241" s="4"/>
      <c r="M241" s="4"/>
      <c r="N241" s="4"/>
    </row>
    <row r="242" spans="5:15">
      <c r="H242" s="167">
        <f>SUM(H234:H241)</f>
        <v>68.7</v>
      </c>
      <c r="I242" s="167">
        <f>SUM(I234:I241)</f>
        <v>7.12</v>
      </c>
      <c r="J242" s="167">
        <f>SUM(J234:J241)</f>
        <v>57.2</v>
      </c>
      <c r="L242" s="167">
        <f>SUM(L234:L241)</f>
        <v>57.2</v>
      </c>
      <c r="M242" s="167">
        <f t="shared" ref="M242:N242" si="17">SUM(M234:M241)</f>
        <v>17.829999999999998</v>
      </c>
      <c r="N242" s="167">
        <f t="shared" si="17"/>
        <v>0</v>
      </c>
      <c r="O242" s="195">
        <f>SUM(L242:N242)</f>
        <v>75.03</v>
      </c>
    </row>
    <row r="243" spans="5:15">
      <c r="H243" s="2">
        <f>F234-H242</f>
        <v>0</v>
      </c>
    </row>
    <row r="245" spans="5:15">
      <c r="H245" s="167" t="s">
        <v>514</v>
      </c>
      <c r="I245" s="364" t="s">
        <v>254</v>
      </c>
      <c r="J245" s="126" t="s">
        <v>510</v>
      </c>
      <c r="L245" s="674" t="s">
        <v>511</v>
      </c>
      <c r="M245" s="674"/>
      <c r="N245" s="674"/>
    </row>
    <row r="246" spans="5:15">
      <c r="E246" s="365">
        <v>6738</v>
      </c>
      <c r="F246" s="2">
        <v>80.7</v>
      </c>
      <c r="G246" s="2" t="s">
        <v>319</v>
      </c>
      <c r="H246" s="459"/>
      <c r="I246" s="4"/>
      <c r="J246" s="4">
        <v>0.5</v>
      </c>
      <c r="K246" s="4"/>
      <c r="L246" s="4">
        <v>0.5</v>
      </c>
      <c r="M246" s="4">
        <v>0.5</v>
      </c>
      <c r="N246" s="4"/>
    </row>
    <row r="247" spans="5:15">
      <c r="E247" s="365"/>
      <c r="G247" s="2" t="s">
        <v>359</v>
      </c>
      <c r="H247" s="4"/>
      <c r="I247" s="4"/>
      <c r="J247" s="4"/>
      <c r="K247" s="4"/>
      <c r="L247" s="4"/>
      <c r="M247" s="4">
        <v>1.44</v>
      </c>
      <c r="N247" s="4"/>
    </row>
    <row r="248" spans="5:15">
      <c r="E248" s="365"/>
      <c r="G248" s="2" t="s">
        <v>78</v>
      </c>
      <c r="H248" s="4">
        <v>36.700000000000003</v>
      </c>
      <c r="I248" s="4">
        <v>4.04</v>
      </c>
      <c r="J248" s="4">
        <v>36.700000000000003</v>
      </c>
      <c r="K248" s="4"/>
      <c r="L248" s="4">
        <v>36.700000000000003</v>
      </c>
      <c r="M248" s="4"/>
      <c r="N248" s="4"/>
    </row>
    <row r="249" spans="5:15">
      <c r="G249" s="129" t="s">
        <v>499</v>
      </c>
      <c r="H249" s="199">
        <v>12</v>
      </c>
      <c r="I249" s="4"/>
      <c r="J249" s="4"/>
      <c r="K249" s="4"/>
      <c r="L249" s="4"/>
      <c r="M249" s="4">
        <v>12</v>
      </c>
      <c r="N249" s="4"/>
    </row>
    <row r="250" spans="5:15">
      <c r="G250" s="129" t="s">
        <v>500</v>
      </c>
      <c r="H250" s="4"/>
      <c r="I250" s="4"/>
      <c r="J250" s="4"/>
      <c r="K250" s="4"/>
      <c r="L250" s="4"/>
      <c r="M250" s="4">
        <v>13.33</v>
      </c>
      <c r="N250" s="4"/>
    </row>
    <row r="251" spans="5:15">
      <c r="G251" s="129" t="s">
        <v>501</v>
      </c>
      <c r="H251" s="4">
        <v>8</v>
      </c>
      <c r="I251" s="4"/>
      <c r="J251" s="4">
        <v>8</v>
      </c>
      <c r="K251" s="4"/>
      <c r="L251" s="4">
        <v>8</v>
      </c>
      <c r="M251" s="4">
        <v>8</v>
      </c>
      <c r="N251" s="4"/>
    </row>
    <row r="252" spans="5:15">
      <c r="G252" s="129" t="s">
        <v>93</v>
      </c>
      <c r="H252" s="4">
        <v>24</v>
      </c>
      <c r="I252" s="4">
        <v>2.64</v>
      </c>
      <c r="J252" s="4">
        <v>24</v>
      </c>
      <c r="K252" s="4"/>
      <c r="L252" s="4">
        <v>24</v>
      </c>
      <c r="M252" s="4"/>
      <c r="N252" s="4"/>
    </row>
    <row r="253" spans="5:15">
      <c r="G253" s="195" t="s">
        <v>502</v>
      </c>
      <c r="H253" s="4"/>
      <c r="I253" s="4"/>
      <c r="J253" s="4"/>
      <c r="K253" s="4"/>
      <c r="L253" s="4"/>
      <c r="M253" s="4"/>
      <c r="N253" s="4"/>
    </row>
    <row r="254" spans="5:15">
      <c r="H254" s="167">
        <f>SUM(H246:H253)</f>
        <v>80.7</v>
      </c>
      <c r="I254" s="167">
        <f>SUM(I246:I253)</f>
        <v>6.68</v>
      </c>
      <c r="J254" s="167">
        <f>SUM(J246:J253)</f>
        <v>69.2</v>
      </c>
      <c r="L254" s="167">
        <f>SUM(L246:L253)</f>
        <v>69.2</v>
      </c>
      <c r="M254" s="167">
        <f t="shared" ref="M254:N254" si="18">SUM(M246:M253)</f>
        <v>35.269999999999996</v>
      </c>
      <c r="N254" s="167">
        <f t="shared" si="18"/>
        <v>0</v>
      </c>
      <c r="O254" s="195">
        <f>SUM(L254:N254)</f>
        <v>104.47</v>
      </c>
    </row>
    <row r="255" spans="5:15">
      <c r="H255" s="2">
        <f>F246-H254</f>
        <v>0</v>
      </c>
    </row>
    <row r="257" spans="5:15">
      <c r="H257" s="167" t="s">
        <v>514</v>
      </c>
      <c r="I257" s="364" t="s">
        <v>254</v>
      </c>
      <c r="J257" s="126" t="s">
        <v>510</v>
      </c>
      <c r="L257" s="674" t="s">
        <v>511</v>
      </c>
      <c r="M257" s="674"/>
      <c r="N257" s="674"/>
    </row>
    <row r="258" spans="5:15">
      <c r="E258" s="365">
        <v>7019</v>
      </c>
      <c r="F258" s="2">
        <v>105.4</v>
      </c>
      <c r="G258" s="2" t="s">
        <v>319</v>
      </c>
      <c r="H258" s="459"/>
      <c r="I258" s="4"/>
      <c r="J258" s="4">
        <v>0.5</v>
      </c>
      <c r="K258" s="4"/>
      <c r="L258" s="4">
        <v>0.5</v>
      </c>
      <c r="M258" s="4">
        <v>0.5</v>
      </c>
      <c r="N258" s="4"/>
    </row>
    <row r="259" spans="5:15">
      <c r="E259" s="365"/>
      <c r="G259" s="2" t="s">
        <v>359</v>
      </c>
      <c r="H259" s="4"/>
      <c r="I259" s="4"/>
      <c r="J259" s="4"/>
      <c r="K259" s="4"/>
      <c r="L259" s="4"/>
      <c r="M259" s="4">
        <v>1.45</v>
      </c>
      <c r="N259" s="4"/>
    </row>
    <row r="260" spans="5:15">
      <c r="E260" s="365"/>
      <c r="G260" s="2" t="s">
        <v>78</v>
      </c>
      <c r="H260" s="4">
        <v>73.400000000000006</v>
      </c>
      <c r="I260" s="4">
        <v>4.04</v>
      </c>
      <c r="J260" s="4">
        <v>36.700000000000003</v>
      </c>
      <c r="K260" s="4"/>
      <c r="L260" s="4">
        <v>36.700000000000003</v>
      </c>
      <c r="M260" s="4"/>
      <c r="N260" s="4"/>
    </row>
    <row r="261" spans="5:15">
      <c r="G261" s="129" t="s">
        <v>499</v>
      </c>
      <c r="H261" s="4"/>
      <c r="I261" s="4"/>
      <c r="J261" s="4"/>
      <c r="K261" s="4"/>
      <c r="L261" s="4"/>
      <c r="M261" s="4">
        <v>12</v>
      </c>
      <c r="N261" s="4"/>
    </row>
    <row r="262" spans="5:15">
      <c r="G262" s="129" t="s">
        <v>500</v>
      </c>
      <c r="H262" s="4"/>
      <c r="I262" s="4"/>
      <c r="J262" s="4"/>
      <c r="K262" s="4"/>
      <c r="L262" s="4"/>
      <c r="M262" s="4">
        <v>2.25</v>
      </c>
      <c r="N262" s="4"/>
    </row>
    <row r="263" spans="5:15">
      <c r="G263" s="129" t="s">
        <v>501</v>
      </c>
      <c r="H263" s="4">
        <v>8</v>
      </c>
      <c r="I263" s="4"/>
      <c r="J263" s="4">
        <v>8</v>
      </c>
      <c r="K263" s="4"/>
      <c r="L263" s="4">
        <v>8</v>
      </c>
      <c r="M263" s="4">
        <v>8</v>
      </c>
      <c r="N263" s="4"/>
    </row>
    <row r="264" spans="5:15">
      <c r="G264" s="129" t="s">
        <v>93</v>
      </c>
      <c r="H264" s="4">
        <v>24</v>
      </c>
      <c r="I264" s="4">
        <v>2.64</v>
      </c>
      <c r="J264" s="4">
        <v>24</v>
      </c>
      <c r="K264" s="4"/>
      <c r="L264" s="4">
        <v>24</v>
      </c>
      <c r="M264" s="4"/>
      <c r="N264" s="4"/>
    </row>
    <row r="265" spans="5:15">
      <c r="G265" s="195" t="s">
        <v>502</v>
      </c>
      <c r="H265" s="195"/>
      <c r="I265" s="4"/>
      <c r="J265" s="4"/>
      <c r="K265" s="4"/>
      <c r="L265" s="4"/>
      <c r="M265" s="4"/>
      <c r="N265" s="4"/>
    </row>
    <row r="266" spans="5:15">
      <c r="H266" s="167">
        <f>SUM(H258:H265)</f>
        <v>105.4</v>
      </c>
      <c r="I266" s="167">
        <f>SUM(I258:I265)</f>
        <v>6.68</v>
      </c>
      <c r="J266" s="167">
        <f>SUM(J258:J265)</f>
        <v>69.2</v>
      </c>
      <c r="L266" s="167">
        <f>SUM(L258:L265)</f>
        <v>69.2</v>
      </c>
      <c r="M266" s="167">
        <f t="shared" ref="M266:N266" si="19">SUM(M258:M265)</f>
        <v>24.2</v>
      </c>
      <c r="N266" s="167">
        <f t="shared" si="19"/>
        <v>0</v>
      </c>
      <c r="O266" s="195">
        <f>SUM(L266:N266)</f>
        <v>93.4</v>
      </c>
    </row>
    <row r="267" spans="5:15">
      <c r="H267" s="2">
        <f>F258-H266</f>
        <v>0</v>
      </c>
    </row>
    <row r="269" spans="5:15">
      <c r="H269" s="167" t="s">
        <v>514</v>
      </c>
      <c r="I269" s="364" t="s">
        <v>254</v>
      </c>
      <c r="J269" s="126" t="s">
        <v>510</v>
      </c>
      <c r="L269" s="674" t="s">
        <v>511</v>
      </c>
      <c r="M269" s="674"/>
      <c r="N269" s="674"/>
    </row>
    <row r="270" spans="5:15">
      <c r="E270" s="365">
        <v>7067</v>
      </c>
      <c r="F270" s="2">
        <v>68.7</v>
      </c>
      <c r="G270" s="2" t="s">
        <v>319</v>
      </c>
      <c r="H270" s="459"/>
      <c r="I270" s="4"/>
      <c r="J270" s="4">
        <v>0.5</v>
      </c>
      <c r="K270" s="4"/>
      <c r="L270" s="4">
        <v>0.5</v>
      </c>
      <c r="M270" s="4">
        <v>0.5</v>
      </c>
      <c r="N270" s="4"/>
    </row>
    <row r="271" spans="5:15">
      <c r="E271" s="365"/>
      <c r="G271" s="2" t="s">
        <v>359</v>
      </c>
      <c r="H271" s="4"/>
      <c r="I271" s="4"/>
      <c r="J271" s="4"/>
      <c r="K271" s="4"/>
      <c r="L271" s="4"/>
      <c r="M271" s="4">
        <v>0.17</v>
      </c>
      <c r="N271" s="4"/>
    </row>
    <row r="272" spans="5:15">
      <c r="E272" s="365"/>
      <c r="G272" s="2" t="s">
        <v>78</v>
      </c>
      <c r="H272" s="4">
        <v>36.700000000000003</v>
      </c>
      <c r="I272" s="4">
        <v>5.36</v>
      </c>
      <c r="J272" s="4">
        <v>36.700000000000003</v>
      </c>
      <c r="K272" s="4"/>
      <c r="L272" s="4">
        <v>36.700000000000003</v>
      </c>
      <c r="M272" s="4"/>
      <c r="N272" s="4"/>
    </row>
    <row r="273" spans="5:15">
      <c r="G273" s="129" t="s">
        <v>499</v>
      </c>
      <c r="H273" s="4"/>
      <c r="I273" s="4"/>
      <c r="J273" s="4"/>
      <c r="K273" s="4"/>
      <c r="L273" s="4"/>
      <c r="M273" s="4">
        <v>12</v>
      </c>
      <c r="N273" s="4"/>
    </row>
    <row r="274" spans="5:15">
      <c r="G274" s="129" t="s">
        <v>500</v>
      </c>
      <c r="H274" s="4"/>
      <c r="I274" s="4"/>
      <c r="J274" s="4"/>
      <c r="K274" s="4"/>
      <c r="L274" s="4"/>
      <c r="M274" s="4">
        <v>0.27</v>
      </c>
      <c r="N274" s="4"/>
    </row>
    <row r="275" spans="5:15">
      <c r="G275" s="129" t="s">
        <v>501</v>
      </c>
      <c r="H275" s="4">
        <v>8</v>
      </c>
      <c r="I275" s="4"/>
      <c r="J275" s="4">
        <v>8</v>
      </c>
      <c r="K275" s="4"/>
      <c r="L275" s="4">
        <v>8</v>
      </c>
      <c r="M275" s="4">
        <v>8</v>
      </c>
      <c r="N275" s="4"/>
    </row>
    <row r="276" spans="5:15">
      <c r="G276" s="129" t="s">
        <v>93</v>
      </c>
      <c r="H276" s="4">
        <v>24</v>
      </c>
      <c r="I276" s="4">
        <v>2.64</v>
      </c>
      <c r="J276" s="4">
        <v>24</v>
      </c>
      <c r="K276" s="4"/>
      <c r="L276" s="4">
        <v>24</v>
      </c>
      <c r="M276" s="4"/>
      <c r="N276" s="4"/>
    </row>
    <row r="277" spans="5:15">
      <c r="G277" s="195" t="s">
        <v>502</v>
      </c>
      <c r="H277" s="195"/>
      <c r="I277" s="4"/>
      <c r="J277" s="4"/>
      <c r="K277" s="4"/>
      <c r="L277" s="4"/>
      <c r="M277" s="4"/>
      <c r="N277" s="4"/>
    </row>
    <row r="278" spans="5:15">
      <c r="H278" s="167">
        <f>SUM(H270:H277)</f>
        <v>68.7</v>
      </c>
      <c r="I278" s="167">
        <f>SUM(I270:I277)</f>
        <v>8</v>
      </c>
      <c r="J278" s="167">
        <f>SUM(J270:J277)</f>
        <v>69.2</v>
      </c>
      <c r="L278" s="167">
        <f>SUM(L270:L277)</f>
        <v>69.2</v>
      </c>
      <c r="M278" s="167">
        <f t="shared" ref="M278:N278" si="20">SUM(M270:M277)</f>
        <v>20.939999999999998</v>
      </c>
      <c r="N278" s="167">
        <f t="shared" si="20"/>
        <v>0</v>
      </c>
      <c r="O278" s="195">
        <f>SUM(L278:N278)</f>
        <v>90.14</v>
      </c>
    </row>
    <row r="279" spans="5:15">
      <c r="H279" s="2">
        <f>F270-H278</f>
        <v>0</v>
      </c>
    </row>
    <row r="281" spans="5:15">
      <c r="H281" s="167" t="s">
        <v>514</v>
      </c>
      <c r="I281" s="364" t="s">
        <v>254</v>
      </c>
      <c r="J281" s="126" t="s">
        <v>510</v>
      </c>
      <c r="L281" s="674" t="s">
        <v>511</v>
      </c>
      <c r="M281" s="674"/>
      <c r="N281" s="674"/>
    </row>
    <row r="282" spans="5:15">
      <c r="E282" s="365">
        <v>7068</v>
      </c>
      <c r="F282" s="2">
        <v>80.7</v>
      </c>
      <c r="G282" s="2" t="s">
        <v>319</v>
      </c>
      <c r="H282" s="459"/>
      <c r="I282" s="4"/>
      <c r="J282" s="4">
        <v>0.5</v>
      </c>
      <c r="K282" s="4"/>
      <c r="L282" s="4">
        <v>0.5</v>
      </c>
      <c r="M282" s="4">
        <v>0.5</v>
      </c>
      <c r="N282" s="4"/>
    </row>
    <row r="283" spans="5:15">
      <c r="E283" s="365"/>
      <c r="G283" s="2" t="s">
        <v>359</v>
      </c>
      <c r="H283" s="4"/>
      <c r="I283" s="4"/>
      <c r="J283" s="4"/>
      <c r="K283" s="4"/>
      <c r="L283" s="4"/>
      <c r="M283" s="4">
        <v>0.17</v>
      </c>
      <c r="N283" s="4"/>
    </row>
    <row r="284" spans="5:15">
      <c r="E284" s="365"/>
      <c r="G284" s="2" t="s">
        <v>78</v>
      </c>
      <c r="H284" s="4">
        <v>36.700000000000003</v>
      </c>
      <c r="I284" s="4">
        <v>5.36</v>
      </c>
      <c r="J284" s="4">
        <v>36.700000000000003</v>
      </c>
      <c r="K284" s="4"/>
      <c r="L284" s="4">
        <v>36.700000000000003</v>
      </c>
      <c r="M284" s="4"/>
      <c r="N284" s="4"/>
    </row>
    <row r="285" spans="5:15">
      <c r="G285" s="129" t="s">
        <v>499</v>
      </c>
      <c r="H285" s="199">
        <v>12</v>
      </c>
      <c r="I285" s="4"/>
      <c r="J285" s="4"/>
      <c r="K285" s="4"/>
      <c r="L285" s="4"/>
      <c r="M285" s="4">
        <v>12</v>
      </c>
      <c r="N285" s="4"/>
    </row>
    <row r="286" spans="5:15">
      <c r="G286" s="129" t="s">
        <v>500</v>
      </c>
      <c r="H286" s="4"/>
      <c r="I286" s="4"/>
      <c r="J286" s="4"/>
      <c r="K286" s="4"/>
      <c r="L286" s="4"/>
      <c r="M286" s="4">
        <v>0.27</v>
      </c>
      <c r="N286" s="4"/>
    </row>
    <row r="287" spans="5:15">
      <c r="G287" s="129" t="s">
        <v>501</v>
      </c>
      <c r="H287" s="4">
        <v>8</v>
      </c>
      <c r="I287" s="4"/>
      <c r="J287" s="4">
        <v>8</v>
      </c>
      <c r="K287" s="4"/>
      <c r="L287" s="4">
        <v>8</v>
      </c>
      <c r="M287" s="4">
        <v>8</v>
      </c>
      <c r="N287" s="4"/>
    </row>
    <row r="288" spans="5:15">
      <c r="G288" s="129" t="s">
        <v>93</v>
      </c>
      <c r="H288" s="4">
        <v>24</v>
      </c>
      <c r="I288" s="4">
        <v>2.64</v>
      </c>
      <c r="J288" s="4">
        <v>24</v>
      </c>
      <c r="K288" s="4"/>
      <c r="L288" s="4">
        <v>24</v>
      </c>
      <c r="M288" s="4"/>
      <c r="N288" s="4"/>
    </row>
    <row r="289" spans="5:15">
      <c r="G289" s="195" t="s">
        <v>502</v>
      </c>
      <c r="H289" s="195"/>
      <c r="I289" s="4"/>
      <c r="J289" s="4"/>
      <c r="K289" s="4"/>
      <c r="L289" s="4"/>
      <c r="M289" s="4"/>
      <c r="N289" s="4"/>
    </row>
    <row r="290" spans="5:15">
      <c r="H290" s="167">
        <f>SUM(H282:H289)</f>
        <v>80.7</v>
      </c>
      <c r="I290" s="167">
        <f>SUM(I282:I289)</f>
        <v>8</v>
      </c>
      <c r="J290" s="167">
        <f>SUM(J282:J289)</f>
        <v>69.2</v>
      </c>
      <c r="L290" s="167">
        <f>SUM(L282:L289)</f>
        <v>69.2</v>
      </c>
      <c r="M290" s="167">
        <f t="shared" ref="M290:N290" si="21">SUM(M282:M289)</f>
        <v>20.939999999999998</v>
      </c>
      <c r="N290" s="167">
        <f t="shared" si="21"/>
        <v>0</v>
      </c>
      <c r="O290" s="195">
        <f>SUM(L290:N290)</f>
        <v>90.14</v>
      </c>
    </row>
    <row r="291" spans="5:15">
      <c r="H291" s="2">
        <f>F282-H290</f>
        <v>0</v>
      </c>
    </row>
    <row r="293" spans="5:15">
      <c r="H293" s="167" t="s">
        <v>514</v>
      </c>
      <c r="I293" s="364" t="s">
        <v>254</v>
      </c>
      <c r="J293" s="126" t="s">
        <v>510</v>
      </c>
      <c r="L293" s="674" t="s">
        <v>511</v>
      </c>
      <c r="M293" s="674"/>
      <c r="N293" s="674"/>
    </row>
    <row r="294" spans="5:15">
      <c r="E294" s="365">
        <v>7069</v>
      </c>
      <c r="F294" s="2">
        <v>68.7</v>
      </c>
      <c r="G294" s="2" t="s">
        <v>319</v>
      </c>
      <c r="H294" s="459"/>
      <c r="I294" s="4"/>
      <c r="J294" s="4">
        <v>0.5</v>
      </c>
      <c r="K294" s="4"/>
      <c r="L294" s="4">
        <v>0.5</v>
      </c>
      <c r="M294" s="4">
        <v>0.5</v>
      </c>
      <c r="N294" s="4"/>
    </row>
    <row r="295" spans="5:15">
      <c r="E295" s="365"/>
      <c r="G295" s="2" t="s">
        <v>359</v>
      </c>
      <c r="H295" s="4"/>
      <c r="I295" s="4"/>
      <c r="J295" s="4"/>
      <c r="K295" s="4"/>
      <c r="L295" s="4"/>
      <c r="M295" s="4">
        <v>0.17</v>
      </c>
      <c r="N295" s="4"/>
    </row>
    <row r="296" spans="5:15">
      <c r="E296" s="365"/>
      <c r="G296" s="2" t="s">
        <v>78</v>
      </c>
      <c r="H296" s="4">
        <v>36.700000000000003</v>
      </c>
      <c r="I296" s="4">
        <v>5.36</v>
      </c>
      <c r="J296" s="4">
        <v>36.700000000000003</v>
      </c>
      <c r="K296" s="4"/>
      <c r="L296" s="4">
        <v>36.700000000000003</v>
      </c>
      <c r="M296" s="4"/>
      <c r="N296" s="4"/>
    </row>
    <row r="297" spans="5:15">
      <c r="G297" s="129" t="s">
        <v>499</v>
      </c>
      <c r="H297" s="4"/>
      <c r="I297" s="4"/>
      <c r="J297" s="4"/>
      <c r="K297" s="4"/>
      <c r="L297" s="4"/>
      <c r="M297" s="4">
        <v>12</v>
      </c>
      <c r="N297" s="4"/>
    </row>
    <row r="298" spans="5:15">
      <c r="G298" s="129" t="s">
        <v>500</v>
      </c>
      <c r="H298" s="4"/>
      <c r="I298" s="4"/>
      <c r="J298" s="4"/>
      <c r="K298" s="4"/>
      <c r="L298" s="4"/>
      <c r="M298" s="4">
        <v>0.27</v>
      </c>
      <c r="N298" s="4"/>
    </row>
    <row r="299" spans="5:15">
      <c r="G299" s="129" t="s">
        <v>501</v>
      </c>
      <c r="H299" s="4">
        <v>8</v>
      </c>
      <c r="I299" s="4"/>
      <c r="J299" s="4">
        <v>8</v>
      </c>
      <c r="K299" s="4"/>
      <c r="L299" s="4">
        <v>8</v>
      </c>
      <c r="M299" s="4">
        <v>8</v>
      </c>
      <c r="N299" s="4"/>
    </row>
    <row r="300" spans="5:15">
      <c r="G300" s="129" t="s">
        <v>93</v>
      </c>
      <c r="H300" s="4">
        <v>24</v>
      </c>
      <c r="I300" s="4">
        <v>2.64</v>
      </c>
      <c r="J300" s="4">
        <v>24</v>
      </c>
      <c r="K300" s="4"/>
      <c r="L300" s="4">
        <v>24</v>
      </c>
      <c r="M300" s="4"/>
      <c r="N300" s="4"/>
    </row>
    <row r="301" spans="5:15">
      <c r="G301" s="195" t="s">
        <v>502</v>
      </c>
      <c r="H301" s="195"/>
      <c r="I301" s="4"/>
      <c r="J301" s="4"/>
      <c r="K301" s="4"/>
      <c r="L301" s="4"/>
      <c r="M301" s="4"/>
      <c r="N301" s="4"/>
    </row>
    <row r="302" spans="5:15">
      <c r="H302" s="167">
        <f>SUM(H294:H301)</f>
        <v>68.7</v>
      </c>
      <c r="I302" s="167">
        <f>SUM(I294:I301)</f>
        <v>8</v>
      </c>
      <c r="J302" s="167">
        <f>SUM(J294:J301)</f>
        <v>69.2</v>
      </c>
      <c r="L302" s="167">
        <f>SUM(L294:L301)</f>
        <v>69.2</v>
      </c>
      <c r="M302" s="167">
        <f t="shared" ref="M302:N302" si="22">SUM(M294:M301)</f>
        <v>20.939999999999998</v>
      </c>
      <c r="N302" s="167">
        <f t="shared" si="22"/>
        <v>0</v>
      </c>
      <c r="O302" s="195">
        <f>SUM(L302:N302)</f>
        <v>90.14</v>
      </c>
    </row>
    <row r="303" spans="5:15">
      <c r="H303" s="2">
        <f>F294-H302</f>
        <v>0</v>
      </c>
    </row>
    <row r="336" spans="3:3">
      <c r="C336" s="90"/>
    </row>
    <row r="337" spans="3:3">
      <c r="C337" s="90"/>
    </row>
  </sheetData>
  <mergeCells count="27">
    <mergeCell ref="L221:N221"/>
    <mergeCell ref="L184:N184"/>
    <mergeCell ref="L196:N196"/>
    <mergeCell ref="L208:N208"/>
    <mergeCell ref="P1:Y1"/>
    <mergeCell ref="E1:K1"/>
    <mergeCell ref="L110:N110"/>
    <mergeCell ref="L97:N97"/>
    <mergeCell ref="L85:N85"/>
    <mergeCell ref="N1:O1"/>
    <mergeCell ref="L1:M1"/>
    <mergeCell ref="L269:N269"/>
    <mergeCell ref="L281:N281"/>
    <mergeCell ref="L293:N293"/>
    <mergeCell ref="A1:A2"/>
    <mergeCell ref="B1:B2"/>
    <mergeCell ref="C1:C2"/>
    <mergeCell ref="D1:D2"/>
    <mergeCell ref="L172:N172"/>
    <mergeCell ref="L158:N158"/>
    <mergeCell ref="L146:N146"/>
    <mergeCell ref="L134:N134"/>
    <mergeCell ref="L122:N122"/>
    <mergeCell ref="A52:D52"/>
    <mergeCell ref="L257:N257"/>
    <mergeCell ref="L245:N245"/>
    <mergeCell ref="L233:N233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68"/>
  <sheetViews>
    <sheetView workbookViewId="0">
      <pane ySplit="2" topLeftCell="A3" activePane="bottomLeft" state="frozen"/>
      <selection pane="bottomLeft" activeCell="B65" sqref="B65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823" t="s">
        <v>19</v>
      </c>
      <c r="B1" s="825" t="s">
        <v>347</v>
      </c>
      <c r="C1" s="825" t="s">
        <v>85</v>
      </c>
      <c r="D1" s="827" t="s">
        <v>348</v>
      </c>
      <c r="E1" s="828"/>
      <c r="F1" s="828"/>
      <c r="G1" s="829" t="s">
        <v>320</v>
      </c>
      <c r="H1" s="830"/>
      <c r="I1" s="819" t="s">
        <v>321</v>
      </c>
      <c r="J1" s="819"/>
      <c r="K1" s="246"/>
      <c r="L1" s="247"/>
      <c r="M1" s="820" t="s">
        <v>349</v>
      </c>
      <c r="N1" s="820"/>
      <c r="O1" s="820"/>
      <c r="P1" s="247"/>
      <c r="Q1" s="820" t="s">
        <v>350</v>
      </c>
      <c r="R1" s="820"/>
      <c r="S1" s="820"/>
      <c r="T1" s="820"/>
      <c r="U1" s="248"/>
      <c r="V1" s="821" t="s">
        <v>320</v>
      </c>
      <c r="W1" s="821" t="s">
        <v>351</v>
      </c>
      <c r="X1" s="821" t="s">
        <v>352</v>
      </c>
      <c r="Y1" s="248"/>
      <c r="Z1" s="813" t="s">
        <v>353</v>
      </c>
      <c r="AA1" s="814"/>
      <c r="AB1" s="814"/>
      <c r="AC1" s="814"/>
      <c r="AD1" s="815"/>
    </row>
    <row r="2" spans="1:30" ht="12" thickBot="1">
      <c r="A2" s="824"/>
      <c r="B2" s="826"/>
      <c r="C2" s="826"/>
      <c r="D2" s="200" t="s">
        <v>325</v>
      </c>
      <c r="E2" s="200" t="s">
        <v>331</v>
      </c>
      <c r="F2" s="144" t="s">
        <v>332</v>
      </c>
      <c r="G2" s="201" t="s">
        <v>354</v>
      </c>
      <c r="H2" s="202" t="s">
        <v>355</v>
      </c>
      <c r="I2" s="201" t="s">
        <v>356</v>
      </c>
      <c r="J2" s="203" t="s">
        <v>357</v>
      </c>
      <c r="K2" s="249" t="s">
        <v>358</v>
      </c>
      <c r="L2" s="250"/>
      <c r="M2" s="251" t="s">
        <v>361</v>
      </c>
      <c r="N2" s="251" t="s">
        <v>359</v>
      </c>
      <c r="O2" s="251" t="s">
        <v>360</v>
      </c>
      <c r="P2" s="250"/>
      <c r="Q2" s="252" t="s">
        <v>361</v>
      </c>
      <c r="R2" s="253">
        <v>1.2999999999999999E-2</v>
      </c>
      <c r="S2" s="253">
        <v>6.4999999999999997E-3</v>
      </c>
      <c r="T2" s="254">
        <v>1.25E-3</v>
      </c>
      <c r="U2" s="255"/>
      <c r="V2" s="822"/>
      <c r="W2" s="822"/>
      <c r="X2" s="822"/>
      <c r="Y2" s="255"/>
      <c r="Z2" s="256" t="s">
        <v>361</v>
      </c>
      <c r="AA2" s="256" t="s">
        <v>359</v>
      </c>
      <c r="AB2" s="257" t="s">
        <v>360</v>
      </c>
      <c r="AC2" s="256" t="s">
        <v>351</v>
      </c>
      <c r="AD2" s="256" t="s">
        <v>352</v>
      </c>
    </row>
    <row r="3" spans="1:30" s="17" customFormat="1">
      <c r="A3" s="118" t="str">
        <f>'1-συμβολαια'!A3</f>
        <v>21ο</v>
      </c>
      <c r="B3" s="118" t="str">
        <f>'1-συμβολαια'!C3</f>
        <v>σύσταση οριζοντίου</v>
      </c>
      <c r="C3" s="204">
        <f>'1-συμβολαια'!D3</f>
        <v>0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'2-δικαιώμ'!H3</f>
        <v>0</v>
      </c>
      <c r="H3" s="27">
        <f>'2-δικαιώμ'!I3</f>
        <v>3.7</v>
      </c>
      <c r="I3" s="27">
        <f>'2-δικαιώμ'!J3</f>
        <v>3.7</v>
      </c>
      <c r="J3" s="27">
        <f>'2-δικαιώμ'!K3</f>
        <v>0.74</v>
      </c>
      <c r="K3" s="148"/>
      <c r="L3" s="148"/>
      <c r="M3" s="34"/>
      <c r="N3" s="34"/>
      <c r="O3" s="34"/>
      <c r="P3" s="148"/>
      <c r="Q3" s="34"/>
      <c r="R3" s="34"/>
      <c r="S3" s="34"/>
      <c r="T3" s="34"/>
      <c r="U3" s="148"/>
      <c r="V3" s="34">
        <f>'2-δικαιώμ'!H3+'2-δικαιώμ'!I3</f>
        <v>3.7</v>
      </c>
      <c r="W3" s="34">
        <f>'2-δικαιώμ'!J3</f>
        <v>3.7</v>
      </c>
      <c r="X3" s="34">
        <f>'2-δικαιώμ'!K3</f>
        <v>0.74</v>
      </c>
      <c r="Y3" s="148"/>
      <c r="Z3" s="34"/>
      <c r="AA3" s="34"/>
      <c r="AB3" s="34"/>
      <c r="AC3" s="34"/>
      <c r="AD3" s="34"/>
    </row>
    <row r="4" spans="1:30" s="17" customFormat="1">
      <c r="A4" s="118"/>
      <c r="B4" s="118" t="str">
        <f>'1-συμβολαια'!C4</f>
        <v>σύσταση οριζοντίου</v>
      </c>
      <c r="C4" s="204">
        <f>'1-συμβολαια'!D4</f>
        <v>0</v>
      </c>
      <c r="D4" s="27">
        <f>'8-κ-15-17'!D4</f>
        <v>0</v>
      </c>
      <c r="E4" s="27">
        <f>'8-κ-15-17'!M4</f>
        <v>0</v>
      </c>
      <c r="F4" s="27">
        <f>'8-κ-15-17'!V4</f>
        <v>0</v>
      </c>
      <c r="G4" s="27">
        <f>'2-δικαιώμ'!H4</f>
        <v>0</v>
      </c>
      <c r="H4" s="27">
        <f>'2-δικαιώμ'!I4</f>
        <v>3.7</v>
      </c>
      <c r="I4" s="27">
        <f>'2-δικαιώμ'!J4</f>
        <v>3.7</v>
      </c>
      <c r="J4" s="27">
        <f>'2-δικαιώμ'!K4</f>
        <v>0.74</v>
      </c>
      <c r="K4" s="148"/>
      <c r="L4" s="148"/>
      <c r="M4" s="34"/>
      <c r="N4" s="34"/>
      <c r="O4" s="34"/>
      <c r="P4" s="148"/>
      <c r="Q4" s="34"/>
      <c r="R4" s="34"/>
      <c r="S4" s="34"/>
      <c r="T4" s="34"/>
      <c r="U4" s="148"/>
      <c r="V4" s="34">
        <f>'2-δικαιώμ'!H4+'2-δικαιώμ'!I4</f>
        <v>3.7</v>
      </c>
      <c r="W4" s="34">
        <f>'2-δικαιώμ'!J4</f>
        <v>3.7</v>
      </c>
      <c r="X4" s="34">
        <f>'2-δικαιώμ'!K4</f>
        <v>0.74</v>
      </c>
      <c r="Y4" s="148"/>
      <c r="Z4" s="34"/>
      <c r="AA4" s="34"/>
      <c r="AB4" s="34"/>
      <c r="AC4" s="34"/>
      <c r="AD4" s="34"/>
    </row>
    <row r="5" spans="1:30" s="17" customFormat="1">
      <c r="A5" s="118"/>
      <c r="B5" s="118" t="str">
        <f>'1-συμβολαια'!C5</f>
        <v>δωρεά</v>
      </c>
      <c r="C5" s="204">
        <f>'1-συμβολαια'!D5</f>
        <v>8735.58</v>
      </c>
      <c r="D5" s="27">
        <f>'8-κ-15-17'!D5</f>
        <v>0</v>
      </c>
      <c r="E5" s="27">
        <f>'8-κ-15-17'!M5</f>
        <v>56.781270000000006</v>
      </c>
      <c r="F5" s="27">
        <f>'8-κ-15-17'!V5</f>
        <v>10.919475</v>
      </c>
      <c r="G5" s="27">
        <f>'2-δικαιώμ'!H5</f>
        <v>9.4344263999999995</v>
      </c>
      <c r="H5" s="27">
        <f>'2-δικαιώμ'!I5</f>
        <v>0.60000000000000009</v>
      </c>
      <c r="I5" s="27">
        <f>'2-δικαιώμ'!J5</f>
        <v>5.841348</v>
      </c>
      <c r="J5" s="27">
        <f>'2-δικαιώμ'!K5</f>
        <v>1.1682696000000001</v>
      </c>
      <c r="K5" s="148"/>
      <c r="L5" s="148"/>
      <c r="M5" s="34"/>
      <c r="N5" s="34"/>
      <c r="O5" s="34"/>
      <c r="P5" s="148"/>
      <c r="Q5" s="34"/>
      <c r="R5" s="34"/>
      <c r="S5" s="34"/>
      <c r="T5" s="34"/>
      <c r="U5" s="148"/>
      <c r="V5" s="34">
        <f>'2-δικαιώμ'!H5+'2-δικαιώμ'!I5</f>
        <v>10.034426399999999</v>
      </c>
      <c r="W5" s="34">
        <f>'2-δικαιώμ'!J5</f>
        <v>5.841348</v>
      </c>
      <c r="X5" s="34">
        <f>'2-δικαιώμ'!K5</f>
        <v>1.1682696000000001</v>
      </c>
      <c r="Y5" s="148"/>
      <c r="Z5" s="34"/>
      <c r="AA5" s="34"/>
      <c r="AB5" s="34"/>
      <c r="AC5" s="34"/>
      <c r="AD5" s="34"/>
    </row>
    <row r="6" spans="1:30" s="17" customFormat="1">
      <c r="A6" s="118">
        <f>'1-συμβολαια'!A6</f>
        <v>0</v>
      </c>
      <c r="B6" s="118" t="str">
        <f>'1-συμβολαια'!C6</f>
        <v>διανομή αγροτεμαχίου &amp; καταστήματος &amp; αποθήκης -1 &amp; 1ου ορόφου &amp; ΙΔΙΩΣ οικοπέδου</v>
      </c>
      <c r="C6" s="204">
        <f>'1-συμβολαια'!D6</f>
        <v>8735.58</v>
      </c>
      <c r="D6" s="27">
        <f>'8-κ-15-17'!D6</f>
        <v>0</v>
      </c>
      <c r="E6" s="27">
        <f>'8-κ-15-17'!M6</f>
        <v>0</v>
      </c>
      <c r="F6" s="27">
        <f>'8-κ-15-17'!V6</f>
        <v>0</v>
      </c>
      <c r="G6" s="27">
        <f>'2-δικαιώμ'!H6</f>
        <v>9.4344263999999995</v>
      </c>
      <c r="H6" s="27">
        <f>'2-δικαιώμ'!I6</f>
        <v>0.60000000000000009</v>
      </c>
      <c r="I6" s="27">
        <f>'2-δικαιώμ'!J6</f>
        <v>5.841348</v>
      </c>
      <c r="J6" s="27">
        <f>'2-δικαιώμ'!K6</f>
        <v>1.1682696000000001</v>
      </c>
      <c r="K6" s="148"/>
      <c r="L6" s="148"/>
      <c r="M6" s="34"/>
      <c r="N6" s="34"/>
      <c r="O6" s="34"/>
      <c r="P6" s="148"/>
      <c r="Q6" s="34"/>
      <c r="R6" s="34"/>
      <c r="S6" s="34"/>
      <c r="T6" s="34"/>
      <c r="U6" s="148"/>
      <c r="V6" s="34">
        <f>'2-δικαιώμ'!H6+'2-δικαιώμ'!I6</f>
        <v>10.034426399999999</v>
      </c>
      <c r="W6" s="34">
        <f>'2-δικαιώμ'!J6</f>
        <v>5.841348</v>
      </c>
      <c r="X6" s="34">
        <f>'2-δικαιώμ'!K6</f>
        <v>1.1682696000000001</v>
      </c>
      <c r="Y6" s="148"/>
      <c r="Z6" s="34"/>
      <c r="AA6" s="34"/>
      <c r="AB6" s="34"/>
      <c r="AC6" s="34"/>
      <c r="AD6" s="34"/>
    </row>
    <row r="7" spans="1:30" s="17" customFormat="1">
      <c r="A7" s="118">
        <f>'1-συμβολαια'!A7</f>
        <v>0</v>
      </c>
      <c r="B7" s="118" t="str">
        <f>'1-συμβολαια'!C7</f>
        <v>εξισορρόπηση διαφοράς διανεμομένων μεριδίων</v>
      </c>
      <c r="C7" s="204">
        <f>'1-συμβολαια'!D7</f>
        <v>666.66</v>
      </c>
      <c r="D7" s="27">
        <f>'8-κ-15-17'!D7</f>
        <v>8.6665799999999997</v>
      </c>
      <c r="E7" s="27">
        <f>'8-κ-15-17'!M7</f>
        <v>0</v>
      </c>
      <c r="F7" s="27">
        <f>'8-κ-15-17'!V7</f>
        <v>0</v>
      </c>
      <c r="G7" s="27">
        <f>'2-δικαιώμ'!H7</f>
        <v>0.71999279999999988</v>
      </c>
      <c r="H7" s="27">
        <f>'2-δικαιώμ'!I7</f>
        <v>0.60000000000000009</v>
      </c>
      <c r="I7" s="27">
        <f>'2-δικαιώμ'!J7</f>
        <v>0.999996</v>
      </c>
      <c r="J7" s="27">
        <f>'2-δικαιώμ'!K7</f>
        <v>0.19999919999999999</v>
      </c>
      <c r="K7" s="148"/>
      <c r="L7" s="148"/>
      <c r="M7" s="34"/>
      <c r="N7" s="34"/>
      <c r="O7" s="34"/>
      <c r="P7" s="148"/>
      <c r="Q7" s="34"/>
      <c r="R7" s="34"/>
      <c r="S7" s="34"/>
      <c r="T7" s="34"/>
      <c r="U7" s="148"/>
      <c r="V7" s="34">
        <f>'2-δικαιώμ'!H7+'2-δικαιώμ'!I7</f>
        <v>1.3199928000000001</v>
      </c>
      <c r="W7" s="34">
        <f>'2-δικαιώμ'!J7</f>
        <v>0.999996</v>
      </c>
      <c r="X7" s="34">
        <f>'2-δικαιώμ'!K7</f>
        <v>0.19999919999999999</v>
      </c>
      <c r="Y7" s="148"/>
      <c r="Z7" s="34"/>
      <c r="AA7" s="34"/>
      <c r="AB7" s="34"/>
      <c r="AC7" s="34"/>
      <c r="AD7" s="34"/>
    </row>
    <row r="8" spans="1:30" s="17" customFormat="1">
      <c r="A8" s="118" t="str">
        <f>'1-συμβολαια'!A8</f>
        <v>24ο</v>
      </c>
      <c r="B8" s="118" t="str">
        <f>'1-συμβολαια'!C8</f>
        <v>δωρεά</v>
      </c>
      <c r="C8" s="204">
        <f>'1-συμβολαια'!D8</f>
        <v>6722.18</v>
      </c>
      <c r="D8" s="27">
        <f>'8-κ-15-17'!D8</f>
        <v>0</v>
      </c>
      <c r="E8" s="27">
        <f>'8-κ-15-17'!M8</f>
        <v>43.694170000000007</v>
      </c>
      <c r="F8" s="27">
        <f>'8-κ-15-17'!V8</f>
        <v>8.4027250000000002</v>
      </c>
      <c r="G8" s="27">
        <f>'2-δικαιώμ'!H8</f>
        <v>7.2599543999999998</v>
      </c>
      <c r="H8" s="27">
        <f>'2-δικαιώμ'!I8</f>
        <v>0.60000000000000009</v>
      </c>
      <c r="I8" s="27">
        <f>'2-δικαιώμ'!J8</f>
        <v>4.6333080000000004</v>
      </c>
      <c r="J8" s="27">
        <f>'2-δικαιώμ'!K8</f>
        <v>0.92666160000000009</v>
      </c>
      <c r="K8" s="148"/>
      <c r="L8" s="148"/>
      <c r="M8" s="34"/>
      <c r="N8" s="34"/>
      <c r="O8" s="34"/>
      <c r="P8" s="148"/>
      <c r="Q8" s="34"/>
      <c r="R8" s="34"/>
      <c r="S8" s="34"/>
      <c r="T8" s="34"/>
      <c r="U8" s="148"/>
      <c r="V8" s="34">
        <f>'2-δικαιώμ'!H8+'2-δικαιώμ'!I8</f>
        <v>7.8599543999999995</v>
      </c>
      <c r="W8" s="34">
        <f>'2-δικαιώμ'!J8</f>
        <v>4.6333080000000004</v>
      </c>
      <c r="X8" s="34">
        <f>'2-δικαιώμ'!K8</f>
        <v>0.92666160000000009</v>
      </c>
      <c r="Y8" s="148"/>
      <c r="Z8" s="34"/>
      <c r="AA8" s="34"/>
      <c r="AB8" s="34"/>
      <c r="AC8" s="34"/>
      <c r="AD8" s="34"/>
    </row>
    <row r="9" spans="1:30" s="17" customFormat="1">
      <c r="A9" s="118">
        <f>'1-συμβολαια'!A9</f>
        <v>0</v>
      </c>
      <c r="B9" s="118" t="str">
        <f>'1-συμβολαια'!C9</f>
        <v>διανομή αγροτεμαχίου &amp; αποθήκης -2 &amp; 1ου ορόφου &amp; ΙΔΙΩΣ οικοπέδου</v>
      </c>
      <c r="C9" s="204">
        <f>'1-συμβολαια'!D9</f>
        <v>6722.18</v>
      </c>
      <c r="D9" s="27">
        <f>'8-κ-15-17'!D9</f>
        <v>0</v>
      </c>
      <c r="E9" s="27">
        <f>'8-κ-15-17'!M9</f>
        <v>0</v>
      </c>
      <c r="F9" s="27">
        <f>'8-κ-15-17'!V9</f>
        <v>0</v>
      </c>
      <c r="G9" s="27">
        <f>'2-δικαιώμ'!H9</f>
        <v>7.2599543999999998</v>
      </c>
      <c r="H9" s="27">
        <f>'2-δικαιώμ'!I9</f>
        <v>0.60000000000000009</v>
      </c>
      <c r="I9" s="27">
        <f>'2-δικαιώμ'!J9</f>
        <v>4.6333080000000004</v>
      </c>
      <c r="J9" s="27">
        <f>'2-δικαιώμ'!K9</f>
        <v>0.92666160000000009</v>
      </c>
      <c r="K9" s="148"/>
      <c r="L9" s="148"/>
      <c r="M9" s="34"/>
      <c r="N9" s="34"/>
      <c r="O9" s="34"/>
      <c r="P9" s="148"/>
      <c r="Q9" s="34"/>
      <c r="R9" s="34"/>
      <c r="S9" s="34"/>
      <c r="T9" s="34"/>
      <c r="U9" s="148"/>
      <c r="V9" s="34">
        <f>'2-δικαιώμ'!H9+'2-δικαιώμ'!I9</f>
        <v>7.8599543999999995</v>
      </c>
      <c r="W9" s="34">
        <f>'2-δικαιώμ'!J9</f>
        <v>4.6333080000000004</v>
      </c>
      <c r="X9" s="34">
        <f>'2-δικαιώμ'!K9</f>
        <v>0.92666160000000009</v>
      </c>
      <c r="Y9" s="148"/>
      <c r="Z9" s="34"/>
      <c r="AA9" s="34"/>
      <c r="AB9" s="34"/>
      <c r="AC9" s="34"/>
      <c r="AD9" s="34"/>
    </row>
    <row r="10" spans="1:30" s="17" customFormat="1">
      <c r="A10" s="118">
        <f>'1-συμβολαια'!A10</f>
        <v>0</v>
      </c>
      <c r="B10" s="118" t="str">
        <f>'1-συμβολαια'!C10</f>
        <v>εξισορρόπηση διαφοράς διανεμομένων μεριδίων</v>
      </c>
      <c r="C10" s="204">
        <f>'1-συμβολαια'!D10</f>
        <v>666.66</v>
      </c>
      <c r="D10" s="27">
        <f>'8-κ-15-17'!D10</f>
        <v>8.6665799999999997</v>
      </c>
      <c r="E10" s="27">
        <f>'8-κ-15-17'!M10</f>
        <v>0</v>
      </c>
      <c r="F10" s="27">
        <f>'8-κ-15-17'!V10</f>
        <v>0</v>
      </c>
      <c r="G10" s="27">
        <f>'2-δικαιώμ'!H10</f>
        <v>0.71999279999999988</v>
      </c>
      <c r="H10" s="27">
        <f>'2-δικαιώμ'!I10</f>
        <v>0.60000000000000009</v>
      </c>
      <c r="I10" s="27">
        <f>'2-δικαιώμ'!J10</f>
        <v>0.999996</v>
      </c>
      <c r="J10" s="27">
        <f>'2-δικαιώμ'!K10</f>
        <v>0.19999919999999999</v>
      </c>
      <c r="K10" s="148"/>
      <c r="L10" s="148"/>
      <c r="M10" s="34"/>
      <c r="N10" s="34"/>
      <c r="O10" s="34"/>
      <c r="P10" s="148"/>
      <c r="Q10" s="34"/>
      <c r="R10" s="34"/>
      <c r="S10" s="34"/>
      <c r="T10" s="34"/>
      <c r="U10" s="148"/>
      <c r="V10" s="34">
        <f>'2-δικαιώμ'!H10+'2-δικαιώμ'!I10</f>
        <v>1.3199928000000001</v>
      </c>
      <c r="W10" s="34">
        <f>'2-δικαιώμ'!J10</f>
        <v>0.999996</v>
      </c>
      <c r="X10" s="34">
        <f>'2-δικαιώμ'!K10</f>
        <v>0.19999919999999999</v>
      </c>
      <c r="Y10" s="148"/>
      <c r="Z10" s="34"/>
      <c r="AA10" s="34"/>
      <c r="AB10" s="34"/>
      <c r="AC10" s="34"/>
      <c r="AD10" s="34"/>
    </row>
    <row r="11" spans="1:30" s="17" customFormat="1">
      <c r="A11" s="118" t="str">
        <f>'1-συμβολαια'!A11</f>
        <v>25ο</v>
      </c>
      <c r="B11" s="118" t="str">
        <f>'1-συμβολαια'!C11</f>
        <v>γονική</v>
      </c>
      <c r="C11" s="204">
        <f>'1-συμβολαια'!D11</f>
        <v>3692.7</v>
      </c>
      <c r="D11" s="27">
        <f>'8-κ-15-17'!D11</f>
        <v>0</v>
      </c>
      <c r="E11" s="27">
        <f>'8-κ-15-17'!M11</f>
        <v>24.002549999999999</v>
      </c>
      <c r="F11" s="27">
        <f>'8-κ-15-17'!V11</f>
        <v>4.615875</v>
      </c>
      <c r="G11" s="27">
        <f>'2-δικαιώμ'!H11</f>
        <v>3.9881159999999998</v>
      </c>
      <c r="H11" s="27">
        <f>'2-δικαιώμ'!I11</f>
        <v>0.60000000000000009</v>
      </c>
      <c r="I11" s="27">
        <f>'2-δικαιώμ'!J11</f>
        <v>2.81562</v>
      </c>
      <c r="J11" s="27">
        <f>'2-δικαιώμ'!K11</f>
        <v>0.56312399999999996</v>
      </c>
      <c r="K11" s="148"/>
      <c r="L11" s="148"/>
      <c r="M11" s="34"/>
      <c r="N11" s="34"/>
      <c r="O11" s="34"/>
      <c r="P11" s="148"/>
      <c r="Q11" s="34"/>
      <c r="R11" s="34"/>
      <c r="S11" s="34"/>
      <c r="T11" s="34"/>
      <c r="U11" s="148"/>
      <c r="V11" s="34">
        <f>'2-δικαιώμ'!H11+'2-δικαιώμ'!I11</f>
        <v>4.5881159999999994</v>
      </c>
      <c r="W11" s="34">
        <f>'2-δικαιώμ'!J11</f>
        <v>2.81562</v>
      </c>
      <c r="X11" s="34">
        <f>'2-δικαιώμ'!K11</f>
        <v>0.56312399999999996</v>
      </c>
      <c r="Y11" s="148"/>
      <c r="Z11" s="34"/>
      <c r="AA11" s="34"/>
      <c r="AB11" s="34"/>
      <c r="AC11" s="34"/>
      <c r="AD11" s="34"/>
    </row>
    <row r="12" spans="1:30" s="17" customFormat="1">
      <c r="A12" s="118">
        <f>'1-συμβολαια'!A12</f>
        <v>0</v>
      </c>
      <c r="B12" s="118" t="str">
        <f>'1-συμβολαια'!C12</f>
        <v>διανομή καταστήματος &amp; ΙΔΙΩΣ οικοπέδου</v>
      </c>
      <c r="C12" s="204">
        <f>'1-συμβολαια'!D12</f>
        <v>3692.7</v>
      </c>
      <c r="D12" s="27">
        <f>'8-κ-15-17'!D12</f>
        <v>0</v>
      </c>
      <c r="E12" s="27">
        <f>'8-κ-15-17'!M12</f>
        <v>0</v>
      </c>
      <c r="F12" s="27">
        <f>'8-κ-15-17'!V12</f>
        <v>0</v>
      </c>
      <c r="G12" s="27">
        <f>'2-δικαιώμ'!H12</f>
        <v>3.9881159999999998</v>
      </c>
      <c r="H12" s="27">
        <f>'2-δικαιώμ'!I12</f>
        <v>0.60000000000000009</v>
      </c>
      <c r="I12" s="27">
        <f>'2-δικαιώμ'!J12</f>
        <v>2.81562</v>
      </c>
      <c r="J12" s="27">
        <f>'2-δικαιώμ'!K12</f>
        <v>0.56312399999999996</v>
      </c>
      <c r="K12" s="148"/>
      <c r="L12" s="148"/>
      <c r="M12" s="34"/>
      <c r="N12" s="34"/>
      <c r="O12" s="34"/>
      <c r="P12" s="148"/>
      <c r="Q12" s="34"/>
      <c r="R12" s="34"/>
      <c r="S12" s="34"/>
      <c r="T12" s="34"/>
      <c r="U12" s="148"/>
      <c r="V12" s="34">
        <f>'2-δικαιώμ'!H12+'2-δικαιώμ'!I12</f>
        <v>4.5881159999999994</v>
      </c>
      <c r="W12" s="34">
        <f>'2-δικαιώμ'!J12</f>
        <v>2.81562</v>
      </c>
      <c r="X12" s="34">
        <f>'2-δικαιώμ'!K12</f>
        <v>0.56312399999999996</v>
      </c>
      <c r="Y12" s="148"/>
      <c r="Z12" s="34"/>
      <c r="AA12" s="34"/>
      <c r="AB12" s="34"/>
      <c r="AC12" s="34"/>
      <c r="AD12" s="34"/>
    </row>
    <row r="13" spans="1:30" s="17" customFormat="1">
      <c r="A13" s="118">
        <f>'1-συμβολαια'!A13</f>
        <v>0</v>
      </c>
      <c r="B13" s="118" t="str">
        <f>'1-συμβολαια'!C13</f>
        <v>εξισορρόπηση διαφοράς διανεμομένων μεριδίων</v>
      </c>
      <c r="C13" s="204">
        <f>'1-συμβολαια'!D13</f>
        <v>333.33</v>
      </c>
      <c r="D13" s="27">
        <f>'8-κ-15-17'!D13</f>
        <v>4.3332899999999999</v>
      </c>
      <c r="E13" s="27">
        <f>'8-κ-15-17'!M13</f>
        <v>0</v>
      </c>
      <c r="F13" s="27">
        <f>'8-κ-15-17'!V13</f>
        <v>0</v>
      </c>
      <c r="G13" s="27">
        <f>'2-δικαιώμ'!H13</f>
        <v>0.35999639999999994</v>
      </c>
      <c r="H13" s="27">
        <f>'2-δικαιώμ'!I13</f>
        <v>0.60000000000000009</v>
      </c>
      <c r="I13" s="27">
        <f>'2-δικαιώμ'!J13</f>
        <v>0.79999799999999999</v>
      </c>
      <c r="J13" s="27">
        <f>'2-δικαιώμ'!K13</f>
        <v>0.15999959999999999</v>
      </c>
      <c r="K13" s="148"/>
      <c r="L13" s="148"/>
      <c r="M13" s="34"/>
      <c r="N13" s="34"/>
      <c r="O13" s="34"/>
      <c r="P13" s="148"/>
      <c r="Q13" s="34"/>
      <c r="R13" s="34"/>
      <c r="S13" s="34"/>
      <c r="T13" s="34"/>
      <c r="U13" s="148"/>
      <c r="V13" s="34">
        <f>'2-δικαιώμ'!H13+'2-δικαιώμ'!I13</f>
        <v>0.95999640000000008</v>
      </c>
      <c r="W13" s="34">
        <f>'2-δικαιώμ'!J13</f>
        <v>0.79999799999999999</v>
      </c>
      <c r="X13" s="34">
        <f>'2-δικαιώμ'!K13</f>
        <v>0.15999959999999999</v>
      </c>
      <c r="Y13" s="148"/>
      <c r="Z13" s="34"/>
      <c r="AA13" s="34"/>
      <c r="AB13" s="34"/>
      <c r="AC13" s="34"/>
      <c r="AD13" s="34"/>
    </row>
    <row r="14" spans="1:30" s="17" customFormat="1">
      <c r="A14" s="118" t="str">
        <f>'1-συμβολαια'!A14</f>
        <v>26ο</v>
      </c>
      <c r="B14" s="118" t="str">
        <f>'1-συμβολαια'!C14</f>
        <v>δωρεά</v>
      </c>
      <c r="C14" s="204">
        <f>'1-συμβολαια'!D14</f>
        <v>7385.4</v>
      </c>
      <c r="D14" s="27">
        <f>'8-κ-15-17'!D14</f>
        <v>0</v>
      </c>
      <c r="E14" s="27">
        <f>'8-κ-15-17'!M14</f>
        <v>48.005099999999999</v>
      </c>
      <c r="F14" s="27">
        <f>'8-κ-15-17'!V14</f>
        <v>9.2317499999999999</v>
      </c>
      <c r="G14" s="27">
        <f>'2-δικαιώμ'!H14</f>
        <v>7.9762319999999995</v>
      </c>
      <c r="H14" s="27">
        <f>'2-δικαιώμ'!I14</f>
        <v>0.60000000000000009</v>
      </c>
      <c r="I14" s="27">
        <f>'2-δικαιώμ'!J14</f>
        <v>5.0312400000000004</v>
      </c>
      <c r="J14" s="27">
        <f>'2-δικαιώμ'!K14</f>
        <v>1.006248</v>
      </c>
      <c r="K14" s="148"/>
      <c r="L14" s="148"/>
      <c r="M14" s="34"/>
      <c r="N14" s="34"/>
      <c r="O14" s="34"/>
      <c r="P14" s="148"/>
      <c r="Q14" s="34"/>
      <c r="R14" s="34"/>
      <c r="S14" s="34"/>
      <c r="T14" s="34"/>
      <c r="U14" s="148"/>
      <c r="V14" s="34">
        <f>'2-δικαιώμ'!H14+'2-δικαιώμ'!I14</f>
        <v>8.5762319999999992</v>
      </c>
      <c r="W14" s="34">
        <f>'2-δικαιώμ'!J14</f>
        <v>5.0312400000000004</v>
      </c>
      <c r="X14" s="34">
        <f>'2-δικαιώμ'!K14</f>
        <v>1.006248</v>
      </c>
      <c r="Y14" s="148"/>
      <c r="Z14" s="34"/>
      <c r="AA14" s="34"/>
      <c r="AB14" s="34"/>
      <c r="AC14" s="34"/>
      <c r="AD14" s="34"/>
    </row>
    <row r="15" spans="1:30" s="17" customFormat="1">
      <c r="A15" s="118">
        <f>'1-συμβολαια'!A15</f>
        <v>0</v>
      </c>
      <c r="B15" s="118" t="str">
        <f>'1-συμβολαια'!C15</f>
        <v>διανομή καταστήματος &amp; ΙΔΙΩΣ οικοπέδου</v>
      </c>
      <c r="C15" s="204">
        <f>'1-συμβολαια'!D15</f>
        <v>7385.4</v>
      </c>
      <c r="D15" s="27">
        <f>'8-κ-15-17'!D15</f>
        <v>0</v>
      </c>
      <c r="E15" s="27">
        <f>'8-κ-15-17'!M15</f>
        <v>0</v>
      </c>
      <c r="F15" s="27">
        <f>'8-κ-15-17'!V15</f>
        <v>0</v>
      </c>
      <c r="G15" s="27">
        <f>'2-δικαιώμ'!H15</f>
        <v>7.9762319999999995</v>
      </c>
      <c r="H15" s="27">
        <f>'2-δικαιώμ'!I15</f>
        <v>0.60000000000000009</v>
      </c>
      <c r="I15" s="27">
        <f>'2-δικαιώμ'!J15</f>
        <v>5.0312400000000004</v>
      </c>
      <c r="J15" s="27">
        <f>'2-δικαιώμ'!K15</f>
        <v>1.006248</v>
      </c>
      <c r="K15" s="148"/>
      <c r="L15" s="148"/>
      <c r="M15" s="34"/>
      <c r="N15" s="34"/>
      <c r="O15" s="34"/>
      <c r="P15" s="148"/>
      <c r="Q15" s="34"/>
      <c r="R15" s="34"/>
      <c r="S15" s="34"/>
      <c r="T15" s="34"/>
      <c r="U15" s="148"/>
      <c r="V15" s="34">
        <f>'2-δικαιώμ'!H15+'2-δικαιώμ'!I15</f>
        <v>8.5762319999999992</v>
      </c>
      <c r="W15" s="34">
        <f>'2-δικαιώμ'!J15</f>
        <v>5.0312400000000004</v>
      </c>
      <c r="X15" s="34">
        <f>'2-δικαιώμ'!K15</f>
        <v>1.006248</v>
      </c>
      <c r="Y15" s="148"/>
      <c r="Z15" s="34"/>
      <c r="AA15" s="34"/>
      <c r="AB15" s="34"/>
      <c r="AC15" s="34"/>
      <c r="AD15" s="34"/>
    </row>
    <row r="16" spans="1:30" s="17" customFormat="1">
      <c r="A16" s="118">
        <f>'1-συμβολαια'!A16</f>
        <v>0</v>
      </c>
      <c r="B16" s="118" t="str">
        <f>'1-συμβολαια'!C16</f>
        <v>εξισορρόπηση διαφοράς διανεμομένων μεριδίων</v>
      </c>
      <c r="C16" s="204">
        <f>'1-συμβολαια'!D16</f>
        <v>777.77</v>
      </c>
      <c r="D16" s="27">
        <f>'8-κ-15-17'!D16</f>
        <v>10.11101</v>
      </c>
      <c r="E16" s="27">
        <f>'8-κ-15-17'!M16</f>
        <v>0</v>
      </c>
      <c r="F16" s="27">
        <f>'8-κ-15-17'!V16</f>
        <v>0</v>
      </c>
      <c r="G16" s="27">
        <f>'2-δικαιώμ'!H16</f>
        <v>0.83999159999999995</v>
      </c>
      <c r="H16" s="27">
        <f>'2-δικαιώμ'!I16</f>
        <v>0.60000000000000009</v>
      </c>
      <c r="I16" s="27">
        <f>'2-δικαιώμ'!J16</f>
        <v>1.066662</v>
      </c>
      <c r="J16" s="27">
        <f>'2-δικαιώμ'!K16</f>
        <v>0.21333240000000001</v>
      </c>
      <c r="K16" s="148"/>
      <c r="L16" s="148"/>
      <c r="M16" s="34"/>
      <c r="N16" s="34"/>
      <c r="O16" s="34"/>
      <c r="P16" s="148"/>
      <c r="Q16" s="34"/>
      <c r="R16" s="34"/>
      <c r="S16" s="34"/>
      <c r="T16" s="34"/>
      <c r="U16" s="148"/>
      <c r="V16" s="34">
        <f>'2-δικαιώμ'!H16+'2-δικαιώμ'!I16</f>
        <v>1.4399915999999999</v>
      </c>
      <c r="W16" s="34">
        <f>'2-δικαιώμ'!J16</f>
        <v>1.066662</v>
      </c>
      <c r="X16" s="34">
        <f>'2-δικαιώμ'!K16</f>
        <v>0.21333240000000001</v>
      </c>
      <c r="Y16" s="148"/>
      <c r="Z16" s="34"/>
      <c r="AA16" s="34"/>
      <c r="AB16" s="34"/>
      <c r="AC16" s="34"/>
      <c r="AD16" s="34"/>
    </row>
    <row r="17" spans="1:30" s="17" customFormat="1">
      <c r="A17" s="118" t="str">
        <f>'1-συμβολαια'!A17</f>
        <v>27ο</v>
      </c>
      <c r="B17" s="118" t="str">
        <f>'1-συμβολαια'!C17</f>
        <v>γονική ΨΙΛΗΣ ΚΥΡΙΟΤΗΤΑΣ</v>
      </c>
      <c r="C17" s="204">
        <f>'1-συμβολαια'!D17</f>
        <v>3931.01</v>
      </c>
      <c r="D17" s="27">
        <f>'8-κ-15-17'!D17</f>
        <v>0</v>
      </c>
      <c r="E17" s="27">
        <f>'8-κ-15-17'!M17</f>
        <v>25.551565000000004</v>
      </c>
      <c r="F17" s="27">
        <f>'8-κ-15-17'!V17</f>
        <v>4.9137625000000007</v>
      </c>
      <c r="G17" s="27">
        <f>'2-δικαιώμ'!H17</f>
        <v>4.2454908000000007</v>
      </c>
      <c r="H17" s="27">
        <f>'2-δικαιώμ'!I17</f>
        <v>0.60000000000000009</v>
      </c>
      <c r="I17" s="27">
        <f>'2-δικαιώμ'!J17</f>
        <v>2.9586060000000005</v>
      </c>
      <c r="J17" s="27">
        <f>'2-δικαιώμ'!K17</f>
        <v>0.59172120000000006</v>
      </c>
      <c r="K17" s="148"/>
      <c r="L17" s="148"/>
      <c r="M17" s="34"/>
      <c r="N17" s="34"/>
      <c r="O17" s="34"/>
      <c r="P17" s="148"/>
      <c r="Q17" s="34"/>
      <c r="R17" s="34"/>
      <c r="S17" s="34"/>
      <c r="T17" s="34"/>
      <c r="U17" s="148"/>
      <c r="V17" s="34">
        <f>'2-δικαιώμ'!H17+'2-δικαιώμ'!I17</f>
        <v>4.8454908000000003</v>
      </c>
      <c r="W17" s="34">
        <f>'2-δικαιώμ'!J17</f>
        <v>2.9586060000000005</v>
      </c>
      <c r="X17" s="34">
        <f>'2-δικαιώμ'!K17</f>
        <v>0.59172120000000006</v>
      </c>
      <c r="Y17" s="148"/>
      <c r="Z17" s="34"/>
      <c r="AA17" s="34"/>
      <c r="AB17" s="34"/>
      <c r="AC17" s="34"/>
      <c r="AD17" s="34"/>
    </row>
    <row r="18" spans="1:30" s="17" customFormat="1">
      <c r="A18" s="118">
        <f>'1-συμβολαια'!A18</f>
        <v>0</v>
      </c>
      <c r="B18" s="118" t="str">
        <f>'1-συμβολαια'!C18</f>
        <v>διανομή αγροτεμαχίου &amp; καταστήματος &amp; αποθήκης -2 &amp; ΙΔΙΩΣ οικοπέδου</v>
      </c>
      <c r="C18" s="204">
        <f>'1-συμβολαια'!D18</f>
        <v>3931.01</v>
      </c>
      <c r="D18" s="27">
        <f>'8-κ-15-17'!D18</f>
        <v>0</v>
      </c>
      <c r="E18" s="27">
        <f>'8-κ-15-17'!M18</f>
        <v>0</v>
      </c>
      <c r="F18" s="27">
        <f>'8-κ-15-17'!V18</f>
        <v>0</v>
      </c>
      <c r="G18" s="27">
        <f>'2-δικαιώμ'!H18</f>
        <v>4.2454908000000007</v>
      </c>
      <c r="H18" s="27">
        <f>'2-δικαιώμ'!I18</f>
        <v>0.60000000000000009</v>
      </c>
      <c r="I18" s="27">
        <f>'2-δικαιώμ'!J18</f>
        <v>2.9586060000000005</v>
      </c>
      <c r="J18" s="27">
        <f>'2-δικαιώμ'!K18</f>
        <v>0.59172120000000006</v>
      </c>
      <c r="K18" s="148"/>
      <c r="L18" s="148"/>
      <c r="M18" s="34"/>
      <c r="N18" s="34"/>
      <c r="O18" s="34"/>
      <c r="P18" s="148"/>
      <c r="Q18" s="34"/>
      <c r="R18" s="34"/>
      <c r="S18" s="34"/>
      <c r="T18" s="34"/>
      <c r="U18" s="148"/>
      <c r="V18" s="34">
        <f>'2-δικαιώμ'!H18+'2-δικαιώμ'!I18</f>
        <v>4.8454908000000003</v>
      </c>
      <c r="W18" s="34">
        <f>'2-δικαιώμ'!J18</f>
        <v>2.9586060000000005</v>
      </c>
      <c r="X18" s="34">
        <f>'2-δικαιώμ'!K18</f>
        <v>0.59172120000000006</v>
      </c>
      <c r="Y18" s="148"/>
      <c r="Z18" s="34"/>
      <c r="AA18" s="34"/>
      <c r="AB18" s="34"/>
      <c r="AC18" s="34"/>
      <c r="AD18" s="34"/>
    </row>
    <row r="19" spans="1:30" s="17" customFormat="1">
      <c r="A19" s="118">
        <f>'1-συμβολαια'!A19</f>
        <v>0</v>
      </c>
      <c r="B19" s="118" t="str">
        <f>'1-συμβολαια'!C19</f>
        <v>εξισορρόπηση διαφοράς διανεμομένων μεριδίων</v>
      </c>
      <c r="C19" s="204">
        <f>'1-συμβολαια'!D19</f>
        <v>333.33</v>
      </c>
      <c r="D19" s="27">
        <f>'8-κ-15-17'!D19</f>
        <v>4.3332899999999999</v>
      </c>
      <c r="E19" s="27">
        <f>'8-κ-15-17'!M19</f>
        <v>0</v>
      </c>
      <c r="F19" s="27">
        <f>'8-κ-15-17'!V19</f>
        <v>0</v>
      </c>
      <c r="G19" s="27">
        <f>'2-δικαιώμ'!H19</f>
        <v>0.35999639999999994</v>
      </c>
      <c r="H19" s="27">
        <f>'2-δικαιώμ'!I19</f>
        <v>0.60000000000000009</v>
      </c>
      <c r="I19" s="27">
        <f>'2-δικαιώμ'!J19</f>
        <v>0.79999799999999999</v>
      </c>
      <c r="J19" s="27">
        <f>'2-δικαιώμ'!K19</f>
        <v>0.15999959999999999</v>
      </c>
      <c r="K19" s="148"/>
      <c r="L19" s="148"/>
      <c r="M19" s="34"/>
      <c r="N19" s="34"/>
      <c r="O19" s="34"/>
      <c r="P19" s="148"/>
      <c r="Q19" s="34"/>
      <c r="R19" s="34"/>
      <c r="S19" s="34"/>
      <c r="T19" s="34"/>
      <c r="U19" s="148"/>
      <c r="V19" s="34">
        <f>'2-δικαιώμ'!H19+'2-δικαιώμ'!I19</f>
        <v>0.95999640000000008</v>
      </c>
      <c r="W19" s="34">
        <f>'2-δικαιώμ'!J19</f>
        <v>0.79999799999999999</v>
      </c>
      <c r="X19" s="34">
        <f>'2-δικαιώμ'!K19</f>
        <v>0.15999959999999999</v>
      </c>
      <c r="Y19" s="148"/>
      <c r="Z19" s="34"/>
      <c r="AA19" s="34"/>
      <c r="AB19" s="34"/>
      <c r="AC19" s="34"/>
      <c r="AD19" s="34"/>
    </row>
    <row r="20" spans="1:30" s="17" customFormat="1">
      <c r="A20" s="118" t="str">
        <f>'1-συμβολαια'!A20</f>
        <v>28ο</v>
      </c>
      <c r="B20" s="118" t="str">
        <f>'1-συμβολαια'!C20</f>
        <v>γονική ΨΙΛΗΣ ΚΥΡΙΟΤΗΤΑΣ</v>
      </c>
      <c r="C20" s="204">
        <f>'1-συμβολαια'!D20</f>
        <v>3024.98</v>
      </c>
      <c r="D20" s="27">
        <f>'8-κ-15-17'!D20</f>
        <v>0</v>
      </c>
      <c r="E20" s="27">
        <f>'8-κ-15-17'!M20</f>
        <v>19.662370000000003</v>
      </c>
      <c r="F20" s="27">
        <f>'8-κ-15-17'!V20</f>
        <v>3.7812250000000001</v>
      </c>
      <c r="G20" s="27">
        <f>'2-δικαιώμ'!H20</f>
        <v>3.2669783999999997</v>
      </c>
      <c r="H20" s="27">
        <f>'2-δικαιώμ'!I20</f>
        <v>0.60000000000000009</v>
      </c>
      <c r="I20" s="27">
        <f>'2-δικαιώμ'!J20</f>
        <v>2.4149880000000001</v>
      </c>
      <c r="J20" s="27">
        <f>'2-δικαιώμ'!K20</f>
        <v>0.48299760000000003</v>
      </c>
      <c r="K20" s="148"/>
      <c r="L20" s="148"/>
      <c r="M20" s="34"/>
      <c r="N20" s="34"/>
      <c r="O20" s="34"/>
      <c r="P20" s="148"/>
      <c r="Q20" s="34"/>
      <c r="R20" s="34"/>
      <c r="S20" s="34"/>
      <c r="T20" s="34"/>
      <c r="U20" s="148"/>
      <c r="V20" s="34">
        <f>'2-δικαιώμ'!H20+'2-δικαιώμ'!I20</f>
        <v>3.8669783999999998</v>
      </c>
      <c r="W20" s="34">
        <f>'2-δικαιώμ'!J20</f>
        <v>2.4149880000000001</v>
      </c>
      <c r="X20" s="34">
        <f>'2-δικαιώμ'!K20</f>
        <v>0.48299760000000003</v>
      </c>
      <c r="Y20" s="148"/>
      <c r="Z20" s="34"/>
      <c r="AA20" s="34"/>
      <c r="AB20" s="34"/>
      <c r="AC20" s="34"/>
      <c r="AD20" s="34"/>
    </row>
    <row r="21" spans="1:30" s="17" customFormat="1">
      <c r="A21" s="118">
        <f>'1-συμβολαια'!A21</f>
        <v>0</v>
      </c>
      <c r="B21" s="118" t="str">
        <f>'1-συμβολαια'!C21</f>
        <v>διανομή αγροτεμαχίου &amp; αποθήκης -2 &amp; 1ου ορόφου &amp; ΙΔΙΩΣ οικοπέδου</v>
      </c>
      <c r="C21" s="204">
        <f>'1-συμβολαια'!D21</f>
        <v>3024.98</v>
      </c>
      <c r="D21" s="27">
        <f>'8-κ-15-17'!D21</f>
        <v>0</v>
      </c>
      <c r="E21" s="27">
        <f>'8-κ-15-17'!M21</f>
        <v>0</v>
      </c>
      <c r="F21" s="27">
        <f>'8-κ-15-17'!V21</f>
        <v>0</v>
      </c>
      <c r="G21" s="27">
        <f>'2-δικαιώμ'!H21</f>
        <v>3.2669783999999997</v>
      </c>
      <c r="H21" s="27">
        <f>'2-δικαιώμ'!I21</f>
        <v>0.60000000000000009</v>
      </c>
      <c r="I21" s="27">
        <f>'2-δικαιώμ'!J21</f>
        <v>2.4149880000000001</v>
      </c>
      <c r="J21" s="27">
        <f>'2-δικαιώμ'!K21</f>
        <v>0.48299760000000003</v>
      </c>
      <c r="K21" s="148"/>
      <c r="L21" s="148"/>
      <c r="M21" s="34"/>
      <c r="N21" s="34"/>
      <c r="O21" s="34"/>
      <c r="P21" s="148"/>
      <c r="Q21" s="34"/>
      <c r="R21" s="34"/>
      <c r="S21" s="34"/>
      <c r="T21" s="34"/>
      <c r="U21" s="148"/>
      <c r="V21" s="34">
        <f>'2-δικαιώμ'!H21+'2-δικαιώμ'!I21</f>
        <v>3.8669783999999998</v>
      </c>
      <c r="W21" s="34">
        <f>'2-δικαιώμ'!J21</f>
        <v>2.4149880000000001</v>
      </c>
      <c r="X21" s="34">
        <f>'2-δικαιώμ'!K21</f>
        <v>0.48299760000000003</v>
      </c>
      <c r="Y21" s="148"/>
      <c r="Z21" s="34"/>
      <c r="AA21" s="34"/>
      <c r="AB21" s="34"/>
      <c r="AC21" s="34"/>
      <c r="AD21" s="34"/>
    </row>
    <row r="22" spans="1:30" s="17" customFormat="1">
      <c r="A22" s="118">
        <f>'1-συμβολαια'!A22</f>
        <v>0</v>
      </c>
      <c r="B22" s="118" t="str">
        <f>'1-συμβολαια'!C22</f>
        <v>εξισορρόπηση διαφοράς διανεμομένων μεριδίων</v>
      </c>
      <c r="C22" s="204">
        <f>'1-συμβολαια'!D22</f>
        <v>333.33</v>
      </c>
      <c r="D22" s="27">
        <f>'8-κ-15-17'!D22</f>
        <v>4.3332899999999999</v>
      </c>
      <c r="E22" s="27">
        <f>'8-κ-15-17'!M22</f>
        <v>0</v>
      </c>
      <c r="F22" s="27">
        <f>'8-κ-15-17'!V22</f>
        <v>0</v>
      </c>
      <c r="G22" s="27">
        <f>'2-δικαιώμ'!H22</f>
        <v>0.35999639999999994</v>
      </c>
      <c r="H22" s="27">
        <f>'2-δικαιώμ'!I22</f>
        <v>0.60000000000000009</v>
      </c>
      <c r="I22" s="27">
        <f>'2-δικαιώμ'!J22</f>
        <v>0.79999799999999999</v>
      </c>
      <c r="J22" s="27">
        <f>'2-δικαιώμ'!K22</f>
        <v>0.15999959999999999</v>
      </c>
      <c r="K22" s="148"/>
      <c r="L22" s="148"/>
      <c r="M22" s="34"/>
      <c r="N22" s="34"/>
      <c r="O22" s="34"/>
      <c r="P22" s="148"/>
      <c r="Q22" s="34"/>
      <c r="R22" s="34"/>
      <c r="S22" s="34"/>
      <c r="T22" s="34"/>
      <c r="U22" s="148"/>
      <c r="V22" s="34">
        <f>'2-δικαιώμ'!H22+'2-δικαιώμ'!I22</f>
        <v>0.95999640000000008</v>
      </c>
      <c r="W22" s="34">
        <f>'2-δικαιώμ'!J22</f>
        <v>0.79999799999999999</v>
      </c>
      <c r="X22" s="34">
        <f>'2-δικαιώμ'!K22</f>
        <v>0.15999959999999999</v>
      </c>
      <c r="Y22" s="148"/>
      <c r="Z22" s="34"/>
      <c r="AA22" s="34"/>
      <c r="AB22" s="34"/>
      <c r="AC22" s="34"/>
      <c r="AD22" s="34"/>
    </row>
    <row r="23" spans="1:30" s="17" customFormat="1">
      <c r="A23" s="118" t="str">
        <f>'1-συμβολαια'!A23</f>
        <v>29ο</v>
      </c>
      <c r="B23" s="118" t="str">
        <f>'1-συμβολαια'!C23</f>
        <v>δωρεά ΨΙΛΗΣ ΚΥΡΙΟΤΗΤΑΣ</v>
      </c>
      <c r="C23" s="204">
        <f>'1-συμβολαια'!D23</f>
        <v>3323.43</v>
      </c>
      <c r="D23" s="27">
        <f>'8-κ-15-17'!D23</f>
        <v>0</v>
      </c>
      <c r="E23" s="27">
        <f>'8-κ-15-17'!M23</f>
        <v>21.602295000000002</v>
      </c>
      <c r="F23" s="27">
        <f>'8-κ-15-17'!V23</f>
        <v>4.1542874999999997</v>
      </c>
      <c r="G23" s="27">
        <f>'2-δικαιώμ'!H23</f>
        <v>3.5893044000000001</v>
      </c>
      <c r="H23" s="27">
        <f>'2-δικαιώμ'!I23</f>
        <v>0.60000000000000009</v>
      </c>
      <c r="I23" s="27">
        <f>'2-δικαιώμ'!J23</f>
        <v>2.5940580000000004</v>
      </c>
      <c r="J23" s="27">
        <f>'2-δικαιώμ'!K23</f>
        <v>0.51881160000000004</v>
      </c>
      <c r="K23" s="148"/>
      <c r="L23" s="148"/>
      <c r="M23" s="34"/>
      <c r="N23" s="34"/>
      <c r="O23" s="34"/>
      <c r="P23" s="148"/>
      <c r="Q23" s="34"/>
      <c r="R23" s="34"/>
      <c r="S23" s="34"/>
      <c r="T23" s="34"/>
      <c r="U23" s="148"/>
      <c r="V23" s="34">
        <f>'2-δικαιώμ'!H23+'2-δικαιώμ'!I23</f>
        <v>4.1893044000000002</v>
      </c>
      <c r="W23" s="34">
        <f>'2-δικαιώμ'!J23</f>
        <v>2.5940580000000004</v>
      </c>
      <c r="X23" s="34">
        <f>'2-δικαιώμ'!K23</f>
        <v>0.51881160000000004</v>
      </c>
      <c r="Y23" s="148"/>
      <c r="Z23" s="34"/>
      <c r="AA23" s="34"/>
      <c r="AB23" s="34"/>
      <c r="AC23" s="34"/>
      <c r="AD23" s="34"/>
    </row>
    <row r="24" spans="1:30" s="17" customFormat="1">
      <c r="A24" s="118">
        <f>'1-συμβολαια'!A24</f>
        <v>0</v>
      </c>
      <c r="B24" s="118" t="str">
        <f>'1-συμβολαια'!C24</f>
        <v>διανομή καταστήματος &amp; ΙΔΙΩΣ οικοπέδου</v>
      </c>
      <c r="C24" s="204">
        <f>'1-συμβολαια'!D24</f>
        <v>3323.43</v>
      </c>
      <c r="D24" s="27">
        <f>'8-κ-15-17'!D24</f>
        <v>0</v>
      </c>
      <c r="E24" s="27">
        <f>'8-κ-15-17'!M24</f>
        <v>0</v>
      </c>
      <c r="F24" s="27">
        <f>'8-κ-15-17'!V24</f>
        <v>0</v>
      </c>
      <c r="G24" s="27">
        <f>'2-δικαιώμ'!H24</f>
        <v>3.5893044000000001</v>
      </c>
      <c r="H24" s="27">
        <f>'2-δικαιώμ'!I24</f>
        <v>0.60000000000000009</v>
      </c>
      <c r="I24" s="27">
        <f>'2-δικαιώμ'!J24</f>
        <v>2.5940580000000004</v>
      </c>
      <c r="J24" s="27">
        <f>'2-δικαιώμ'!K24</f>
        <v>0.51881160000000004</v>
      </c>
      <c r="K24" s="148"/>
      <c r="L24" s="148"/>
      <c r="M24" s="34"/>
      <c r="N24" s="34"/>
      <c r="O24" s="34"/>
      <c r="P24" s="148"/>
      <c r="Q24" s="34"/>
      <c r="R24" s="34"/>
      <c r="S24" s="34"/>
      <c r="T24" s="34"/>
      <c r="U24" s="148"/>
      <c r="V24" s="34">
        <f>'2-δικαιώμ'!H24+'2-δικαιώμ'!I24</f>
        <v>4.1893044000000002</v>
      </c>
      <c r="W24" s="34">
        <f>'2-δικαιώμ'!J24</f>
        <v>2.5940580000000004</v>
      </c>
      <c r="X24" s="34">
        <f>'2-δικαιώμ'!K24</f>
        <v>0.51881160000000004</v>
      </c>
      <c r="Y24" s="148"/>
      <c r="Z24" s="34"/>
      <c r="AA24" s="34"/>
      <c r="AB24" s="34"/>
      <c r="AC24" s="34"/>
      <c r="AD24" s="34"/>
    </row>
    <row r="25" spans="1:30" s="17" customFormat="1">
      <c r="A25" s="118">
        <f>'1-συμβολαια'!A25</f>
        <v>0</v>
      </c>
      <c r="B25" s="118" t="str">
        <f>'1-συμβολαια'!C25</f>
        <v>εξισορρόπηση διαφοράς διανεμομένων μεριδίων</v>
      </c>
      <c r="C25" s="204">
        <f>'1-συμβολαια'!D25</f>
        <v>333.33</v>
      </c>
      <c r="D25" s="27">
        <f>'8-κ-15-17'!D25</f>
        <v>4.3332899999999999</v>
      </c>
      <c r="E25" s="27">
        <f>'8-κ-15-17'!M25</f>
        <v>0</v>
      </c>
      <c r="F25" s="27">
        <f>'8-κ-15-17'!V25</f>
        <v>0</v>
      </c>
      <c r="G25" s="27">
        <f>'2-δικαιώμ'!H25</f>
        <v>0.35999639999999994</v>
      </c>
      <c r="H25" s="27">
        <f>'2-δικαιώμ'!I25</f>
        <v>0.60000000000000009</v>
      </c>
      <c r="I25" s="27">
        <f>'2-δικαιώμ'!J25</f>
        <v>0.79999799999999999</v>
      </c>
      <c r="J25" s="27">
        <f>'2-δικαιώμ'!K25</f>
        <v>0.15999959999999999</v>
      </c>
      <c r="K25" s="148"/>
      <c r="L25" s="148"/>
      <c r="M25" s="34"/>
      <c r="N25" s="34"/>
      <c r="O25" s="34"/>
      <c r="P25" s="148"/>
      <c r="Q25" s="34"/>
      <c r="R25" s="34"/>
      <c r="S25" s="34"/>
      <c r="T25" s="34"/>
      <c r="U25" s="148"/>
      <c r="V25" s="34">
        <f>'2-δικαιώμ'!H25+'2-δικαιώμ'!I25</f>
        <v>0.95999640000000008</v>
      </c>
      <c r="W25" s="34">
        <f>'2-δικαιώμ'!J25</f>
        <v>0.79999799999999999</v>
      </c>
      <c r="X25" s="34">
        <f>'2-δικαιώμ'!K25</f>
        <v>0.15999959999999999</v>
      </c>
      <c r="Y25" s="148"/>
      <c r="Z25" s="34"/>
      <c r="AA25" s="34"/>
      <c r="AB25" s="34"/>
      <c r="AC25" s="34"/>
      <c r="AD25" s="34"/>
    </row>
    <row r="26" spans="1:30" s="17" customFormat="1">
      <c r="A26" s="118" t="str">
        <f>'1-συμβολαια'!A26</f>
        <v>30ο</v>
      </c>
      <c r="B26" s="118" t="str">
        <f>'1-συμβολαια'!C26</f>
        <v>πληρεξούσιο</v>
      </c>
      <c r="C26" s="204">
        <f>'1-συμβολαια'!D26</f>
        <v>0</v>
      </c>
      <c r="D26" s="27">
        <f>'8-κ-15-17'!D26</f>
        <v>0</v>
      </c>
      <c r="E26" s="27">
        <f>'8-κ-15-17'!M26</f>
        <v>0</v>
      </c>
      <c r="F26" s="27">
        <f>'8-κ-15-17'!V26</f>
        <v>0</v>
      </c>
      <c r="G26" s="27">
        <f>'2-δικαιώμ'!H26</f>
        <v>0</v>
      </c>
      <c r="H26" s="27">
        <f>'2-δικαιώμ'!I26</f>
        <v>0.60000000000000009</v>
      </c>
      <c r="I26" s="27">
        <f>'2-δικαιώμ'!J26</f>
        <v>0.60000000000000009</v>
      </c>
      <c r="J26" s="27">
        <f>'2-δικαιώμ'!K26</f>
        <v>0.12</v>
      </c>
      <c r="K26" s="148"/>
      <c r="L26" s="148"/>
      <c r="M26" s="34"/>
      <c r="N26" s="34"/>
      <c r="O26" s="34"/>
      <c r="P26" s="148"/>
      <c r="Q26" s="34"/>
      <c r="R26" s="34"/>
      <c r="S26" s="34"/>
      <c r="T26" s="34"/>
      <c r="U26" s="148"/>
      <c r="V26" s="34">
        <f>'2-δικαιώμ'!H26+'2-δικαιώμ'!I26</f>
        <v>0.60000000000000009</v>
      </c>
      <c r="W26" s="34">
        <f>'2-δικαιώμ'!J26</f>
        <v>0.60000000000000009</v>
      </c>
      <c r="X26" s="34">
        <f>'2-δικαιώμ'!K26</f>
        <v>0.12</v>
      </c>
      <c r="Y26" s="148"/>
      <c r="Z26" s="34"/>
      <c r="AA26" s="34"/>
      <c r="AB26" s="34"/>
      <c r="AC26" s="34"/>
      <c r="AD26" s="34"/>
    </row>
    <row r="27" spans="1:30" s="17" customFormat="1">
      <c r="A27" s="118" t="str">
        <f>'1-συμβολαια'!A27</f>
        <v>31ο</v>
      </c>
      <c r="B27" s="118" t="str">
        <f>'1-συμβολαια'!C27</f>
        <v>γονική</v>
      </c>
      <c r="C27" s="204">
        <f>'1-συμβολαια'!D27</f>
        <v>18224.009999999998</v>
      </c>
      <c r="D27" s="27">
        <f>'8-κ-15-17'!D27</f>
        <v>0</v>
      </c>
      <c r="E27" s="27">
        <f>'8-κ-15-17'!M27</f>
        <v>118.456065</v>
      </c>
      <c r="F27" s="27">
        <f>'8-κ-15-17'!V27</f>
        <v>22.780012499999998</v>
      </c>
      <c r="G27" s="27">
        <f>'2-δικαιώμ'!H27</f>
        <v>19.6819308</v>
      </c>
      <c r="H27" s="27">
        <f>'2-δικαιώμ'!I27</f>
        <v>0.60000000000000009</v>
      </c>
      <c r="I27" s="27">
        <f>'2-δικαιώμ'!J27</f>
        <v>11.534406000000001</v>
      </c>
      <c r="J27" s="27">
        <f>'2-δικαιώμ'!K27</f>
        <v>2.3068811999999999</v>
      </c>
      <c r="K27" s="148"/>
      <c r="L27" s="148"/>
      <c r="M27" s="34"/>
      <c r="N27" s="34"/>
      <c r="O27" s="34"/>
      <c r="P27" s="148"/>
      <c r="Q27" s="34"/>
      <c r="R27" s="34"/>
      <c r="S27" s="34"/>
      <c r="T27" s="34"/>
      <c r="U27" s="148"/>
      <c r="V27" s="34">
        <f>'2-δικαιώμ'!H27+'2-δικαιώμ'!I27</f>
        <v>20.281930800000001</v>
      </c>
      <c r="W27" s="34">
        <f>'2-δικαιώμ'!J27</f>
        <v>11.534406000000001</v>
      </c>
      <c r="X27" s="34">
        <f>'2-δικαιώμ'!K27</f>
        <v>2.3068811999999999</v>
      </c>
      <c r="Y27" s="148"/>
      <c r="Z27" s="34"/>
      <c r="AA27" s="34"/>
      <c r="AB27" s="34"/>
      <c r="AC27" s="34"/>
      <c r="AD27" s="34"/>
    </row>
    <row r="28" spans="1:30" s="17" customFormat="1">
      <c r="A28" s="118">
        <f>'1-συμβολαια'!A28</f>
        <v>0</v>
      </c>
      <c r="B28" s="118" t="str">
        <f>'1-συμβολαια'!C28</f>
        <v>χρησικτησία οικοπέδου = ;;;??? &amp; ;;;??? &amp; ;;;??? 19882 ΑΝΤΑΛΑΓΗ άτυπος</v>
      </c>
      <c r="C28" s="204">
        <f>'1-συμβολαια'!D28</f>
        <v>2222.2199999999998</v>
      </c>
      <c r="D28" s="27">
        <f>'8-κ-15-17'!D28</f>
        <v>0</v>
      </c>
      <c r="E28" s="27">
        <f>'8-κ-15-17'!M28</f>
        <v>14.444430000000001</v>
      </c>
      <c r="F28" s="27">
        <f>'8-κ-15-17'!V28</f>
        <v>2.7777749999999997</v>
      </c>
      <c r="G28" s="27">
        <f>'2-δικαιώμ'!H28</f>
        <v>2.3999975999999998</v>
      </c>
      <c r="H28" s="27">
        <f>'2-δικαιώμ'!I28</f>
        <v>0.60000000000000009</v>
      </c>
      <c r="I28" s="27">
        <f>'2-δικαιώμ'!J28</f>
        <v>1.9333320000000001</v>
      </c>
      <c r="J28" s="27">
        <f>'2-δικαιώμ'!K28</f>
        <v>0.38666640000000002</v>
      </c>
      <c r="K28" s="148"/>
      <c r="L28" s="148"/>
      <c r="M28" s="34"/>
      <c r="N28" s="34"/>
      <c r="O28" s="34"/>
      <c r="P28" s="148"/>
      <c r="Q28" s="34"/>
      <c r="R28" s="34"/>
      <c r="S28" s="34"/>
      <c r="T28" s="34"/>
      <c r="U28" s="148"/>
      <c r="V28" s="34">
        <f>'2-δικαιώμ'!H28+'2-δικαιώμ'!I28</f>
        <v>2.9999975999999999</v>
      </c>
      <c r="W28" s="34">
        <f>'2-δικαιώμ'!J28</f>
        <v>1.9333320000000001</v>
      </c>
      <c r="X28" s="34">
        <f>'2-δικαιώμ'!K28</f>
        <v>0.38666640000000002</v>
      </c>
      <c r="Y28" s="148"/>
      <c r="Z28" s="34"/>
      <c r="AA28" s="34"/>
      <c r="AB28" s="34"/>
      <c r="AC28" s="34"/>
      <c r="AD28" s="34"/>
    </row>
    <row r="29" spans="1:30" s="17" customFormat="1">
      <c r="A29" s="118" t="str">
        <f>'1-συμβολαια'!A29</f>
        <v>32ο</v>
      </c>
      <c r="B29" s="118" t="str">
        <f>'1-συμβολαια'!C29</f>
        <v>γονική</v>
      </c>
      <c r="C29" s="204">
        <f>'1-συμβολαια'!D29</f>
        <v>2626.85</v>
      </c>
      <c r="D29" s="27">
        <f>'8-κ-15-17'!D29</f>
        <v>0</v>
      </c>
      <c r="E29" s="27">
        <f>'8-κ-15-17'!M29</f>
        <v>17.074525000000001</v>
      </c>
      <c r="F29" s="27">
        <f>'8-κ-15-17'!V29</f>
        <v>3.2835624999999999</v>
      </c>
      <c r="G29" s="27">
        <f>'2-δικαιώμ'!H29</f>
        <v>2.8369979999999999</v>
      </c>
      <c r="H29" s="27">
        <f>'2-δικαιώμ'!I29</f>
        <v>0.60000000000000009</v>
      </c>
      <c r="I29" s="27">
        <f>'2-δικαιώμ'!J29</f>
        <v>2.17611</v>
      </c>
      <c r="J29" s="27">
        <f>'2-δικαιώμ'!K29</f>
        <v>0.435222</v>
      </c>
      <c r="K29" s="148"/>
      <c r="L29" s="148"/>
      <c r="M29" s="34"/>
      <c r="N29" s="34"/>
      <c r="O29" s="34"/>
      <c r="P29" s="148"/>
      <c r="Q29" s="34"/>
      <c r="R29" s="34"/>
      <c r="S29" s="34"/>
      <c r="T29" s="34"/>
      <c r="U29" s="148"/>
      <c r="V29" s="34">
        <f>'2-δικαιώμ'!H29+'2-δικαιώμ'!I29</f>
        <v>3.436998</v>
      </c>
      <c r="W29" s="34">
        <f>'2-δικαιώμ'!J29</f>
        <v>2.17611</v>
      </c>
      <c r="X29" s="34">
        <f>'2-δικαιώμ'!K29</f>
        <v>0.435222</v>
      </c>
      <c r="Y29" s="148"/>
      <c r="Z29" s="34"/>
      <c r="AA29" s="34"/>
      <c r="AB29" s="34"/>
      <c r="AC29" s="34"/>
      <c r="AD29" s="34"/>
    </row>
    <row r="30" spans="1:30" s="17" customFormat="1">
      <c r="A30" s="118">
        <f>'1-συμβολαια'!A30</f>
        <v>0</v>
      </c>
      <c r="B30" s="118" t="str">
        <f>'1-συμβολαια'!C30</f>
        <v>διανομή 1ου ορόφου &amp; ΙΔΙΩΣ οικοπέδου</v>
      </c>
      <c r="C30" s="204">
        <f>'1-συμβολαια'!D30</f>
        <v>2626.65</v>
      </c>
      <c r="D30" s="27">
        <f>'8-κ-15-17'!D30</f>
        <v>0</v>
      </c>
      <c r="E30" s="27">
        <f>'8-κ-15-17'!M30</f>
        <v>0</v>
      </c>
      <c r="F30" s="27">
        <f>'8-κ-15-17'!V30</f>
        <v>0</v>
      </c>
      <c r="G30" s="27">
        <f>'2-δικαιώμ'!H30</f>
        <v>2.8367819999999999</v>
      </c>
      <c r="H30" s="27">
        <f>'2-δικαιώμ'!I30</f>
        <v>0.60000000000000009</v>
      </c>
      <c r="I30" s="27">
        <f>'2-δικαιώμ'!J30</f>
        <v>2.1759900000000001</v>
      </c>
      <c r="J30" s="27">
        <f>'2-δικαιώμ'!K30</f>
        <v>0.43519800000000003</v>
      </c>
      <c r="K30" s="148"/>
      <c r="L30" s="148"/>
      <c r="M30" s="34"/>
      <c r="N30" s="34"/>
      <c r="O30" s="34"/>
      <c r="P30" s="148"/>
      <c r="Q30" s="34"/>
      <c r="R30" s="34"/>
      <c r="S30" s="34"/>
      <c r="T30" s="34"/>
      <c r="U30" s="148"/>
      <c r="V30" s="34">
        <f>'2-δικαιώμ'!H30+'2-δικαιώμ'!I30</f>
        <v>3.436782</v>
      </c>
      <c r="W30" s="34">
        <f>'2-δικαιώμ'!J30</f>
        <v>2.1759900000000001</v>
      </c>
      <c r="X30" s="34">
        <f>'2-δικαιώμ'!K30</f>
        <v>0.43519800000000003</v>
      </c>
      <c r="Y30" s="148"/>
      <c r="Z30" s="34"/>
      <c r="AA30" s="34"/>
      <c r="AB30" s="34"/>
      <c r="AC30" s="34"/>
      <c r="AD30" s="34"/>
    </row>
    <row r="31" spans="1:30" s="17" customFormat="1">
      <c r="A31" s="118">
        <f>'1-συμβολαια'!A31</f>
        <v>0</v>
      </c>
      <c r="B31" s="118" t="str">
        <f>'1-συμβολαια'!C31</f>
        <v>εξισορρόπηση διαφοράς διανεμομένων μεριδίων</v>
      </c>
      <c r="C31" s="204">
        <f>'1-συμβολαια'!D31</f>
        <v>222.22</v>
      </c>
      <c r="D31" s="27">
        <f>'8-κ-15-17'!D31</f>
        <v>2.8888600000000002</v>
      </c>
      <c r="E31" s="27">
        <f>'8-κ-15-17'!M31</f>
        <v>0</v>
      </c>
      <c r="F31" s="27">
        <f>'8-κ-15-17'!V31</f>
        <v>0</v>
      </c>
      <c r="G31" s="27">
        <f>'2-δικαιώμ'!H31</f>
        <v>0.23999760000000001</v>
      </c>
      <c r="H31" s="27">
        <f>'2-δικαιώμ'!I31</f>
        <v>0.60000000000000009</v>
      </c>
      <c r="I31" s="27">
        <f>'2-δικαιώμ'!J31</f>
        <v>0.73333200000000009</v>
      </c>
      <c r="J31" s="27">
        <f>'2-δικαιώμ'!K31</f>
        <v>0.1466664</v>
      </c>
      <c r="K31" s="148"/>
      <c r="L31" s="148"/>
      <c r="M31" s="34"/>
      <c r="N31" s="34"/>
      <c r="O31" s="34"/>
      <c r="P31" s="148"/>
      <c r="Q31" s="34"/>
      <c r="R31" s="34"/>
      <c r="S31" s="34"/>
      <c r="T31" s="34"/>
      <c r="U31" s="148"/>
      <c r="V31" s="34">
        <f>'2-δικαιώμ'!H31+'2-δικαιώμ'!I31</f>
        <v>0.83999760000000012</v>
      </c>
      <c r="W31" s="34">
        <f>'2-δικαιώμ'!J31</f>
        <v>0.73333200000000009</v>
      </c>
      <c r="X31" s="34">
        <f>'2-δικαιώμ'!K31</f>
        <v>0.1466664</v>
      </c>
      <c r="Y31" s="148"/>
      <c r="Z31" s="34"/>
      <c r="AA31" s="34"/>
      <c r="AB31" s="34"/>
      <c r="AC31" s="34"/>
      <c r="AD31" s="34"/>
    </row>
    <row r="32" spans="1:30" s="17" customFormat="1">
      <c r="A32" s="118" t="str">
        <f>'1-συμβολαια'!A32</f>
        <v>33ο</v>
      </c>
      <c r="B32" s="118" t="str">
        <f>'1-συμβολαια'!C32</f>
        <v>δωρεά ΨΙΛΗΣ κυριότητας</v>
      </c>
      <c r="C32" s="204">
        <f>'1-συμβολαια'!D32</f>
        <v>2364.16</v>
      </c>
      <c r="D32" s="27">
        <f>'8-κ-15-17'!D32</f>
        <v>0</v>
      </c>
      <c r="E32" s="27">
        <f>'8-κ-15-17'!M32</f>
        <v>15.367040000000001</v>
      </c>
      <c r="F32" s="27">
        <f>'8-κ-15-17'!V32</f>
        <v>2.9552</v>
      </c>
      <c r="G32" s="27">
        <f>'2-δικαιώμ'!H32</f>
        <v>2.5532927999999999</v>
      </c>
      <c r="H32" s="27">
        <f>'2-δικαιώμ'!I32</f>
        <v>0.60000000000000009</v>
      </c>
      <c r="I32" s="27">
        <f>'2-δικαιώμ'!J32</f>
        <v>2.0184960000000003</v>
      </c>
      <c r="J32" s="27">
        <f>'2-δικαιώμ'!K32</f>
        <v>0.40369920000000004</v>
      </c>
      <c r="K32" s="148"/>
      <c r="L32" s="148"/>
      <c r="M32" s="34"/>
      <c r="N32" s="34"/>
      <c r="O32" s="34"/>
      <c r="P32" s="148"/>
      <c r="Q32" s="34"/>
      <c r="R32" s="34"/>
      <c r="S32" s="34"/>
      <c r="T32" s="34"/>
      <c r="U32" s="148"/>
      <c r="V32" s="34">
        <f>'2-δικαιώμ'!H32+'2-δικαιώμ'!I32</f>
        <v>3.1532928</v>
      </c>
      <c r="W32" s="34">
        <f>'2-δικαιώμ'!J32</f>
        <v>2.0184960000000003</v>
      </c>
      <c r="X32" s="34">
        <f>'2-δικαιώμ'!K32</f>
        <v>0.40369920000000004</v>
      </c>
      <c r="Y32" s="148"/>
      <c r="Z32" s="34"/>
      <c r="AA32" s="34"/>
      <c r="AB32" s="34"/>
      <c r="AC32" s="34"/>
      <c r="AD32" s="34"/>
    </row>
    <row r="33" spans="1:30" s="17" customFormat="1">
      <c r="A33" s="118">
        <f>'1-συμβολαια'!A33</f>
        <v>0</v>
      </c>
      <c r="B33" s="118" t="str">
        <f>'1-συμβολαια'!C33</f>
        <v>διανομή 1ου ορόφου &amp; ΙΔΙΩΣ οικοπέδου</v>
      </c>
      <c r="C33" s="204">
        <f>'1-συμβολαια'!D33</f>
        <v>2364.16</v>
      </c>
      <c r="D33" s="27">
        <f>'8-κ-15-17'!D33</f>
        <v>0</v>
      </c>
      <c r="E33" s="27">
        <f>'8-κ-15-17'!M33</f>
        <v>0</v>
      </c>
      <c r="F33" s="27">
        <f>'8-κ-15-17'!V33</f>
        <v>0</v>
      </c>
      <c r="G33" s="27">
        <f>'2-δικαιώμ'!H33</f>
        <v>2.5532927999999999</v>
      </c>
      <c r="H33" s="27">
        <f>'2-δικαιώμ'!I33</f>
        <v>0.60000000000000009</v>
      </c>
      <c r="I33" s="27">
        <f>'2-δικαιώμ'!J33</f>
        <v>2.0184960000000003</v>
      </c>
      <c r="J33" s="27">
        <f>'2-δικαιώμ'!K33</f>
        <v>0.40369920000000004</v>
      </c>
      <c r="K33" s="148"/>
      <c r="L33" s="148"/>
      <c r="M33" s="34"/>
      <c r="N33" s="34"/>
      <c r="O33" s="34"/>
      <c r="P33" s="148"/>
      <c r="Q33" s="34"/>
      <c r="R33" s="34"/>
      <c r="S33" s="34"/>
      <c r="T33" s="34"/>
      <c r="U33" s="148"/>
      <c r="V33" s="34">
        <f>'2-δικαιώμ'!H33+'2-δικαιώμ'!I33</f>
        <v>3.1532928</v>
      </c>
      <c r="W33" s="34">
        <f>'2-δικαιώμ'!J33</f>
        <v>2.0184960000000003</v>
      </c>
      <c r="X33" s="34">
        <f>'2-δικαιώμ'!K33</f>
        <v>0.40369920000000004</v>
      </c>
      <c r="Y33" s="148"/>
      <c r="Z33" s="34"/>
      <c r="AA33" s="34"/>
      <c r="AB33" s="34"/>
      <c r="AC33" s="34"/>
      <c r="AD33" s="34"/>
    </row>
    <row r="34" spans="1:30" s="17" customFormat="1">
      <c r="A34" s="118">
        <f>'1-συμβολαια'!A34</f>
        <v>0</v>
      </c>
      <c r="B34" s="118" t="str">
        <f>'1-συμβολαια'!C34</f>
        <v>εξισορρόπηση διαφοράς διανεμομένων μεριδίων</v>
      </c>
      <c r="C34" s="204">
        <f>'1-συμβολαια'!D34</f>
        <v>222.22</v>
      </c>
      <c r="D34" s="27">
        <f>'8-κ-15-17'!D34</f>
        <v>2.8888600000000002</v>
      </c>
      <c r="E34" s="27">
        <f>'8-κ-15-17'!M34</f>
        <v>0</v>
      </c>
      <c r="F34" s="27">
        <f>'8-κ-15-17'!V34</f>
        <v>0</v>
      </c>
      <c r="G34" s="27">
        <f>'2-δικαιώμ'!H34</f>
        <v>0.23999760000000001</v>
      </c>
      <c r="H34" s="27">
        <f>'2-δικαιώμ'!I34</f>
        <v>0.60000000000000009</v>
      </c>
      <c r="I34" s="27">
        <f>'2-δικαιώμ'!J34</f>
        <v>0.73333200000000009</v>
      </c>
      <c r="J34" s="27">
        <f>'2-δικαιώμ'!K34</f>
        <v>0.1466664</v>
      </c>
      <c r="K34" s="148"/>
      <c r="L34" s="148"/>
      <c r="M34" s="34"/>
      <c r="N34" s="34"/>
      <c r="O34" s="34"/>
      <c r="P34" s="148"/>
      <c r="Q34" s="34"/>
      <c r="R34" s="34"/>
      <c r="S34" s="34"/>
      <c r="T34" s="34"/>
      <c r="U34" s="148"/>
      <c r="V34" s="34">
        <f>'2-δικαιώμ'!H34+'2-δικαιώμ'!I34</f>
        <v>0.83999760000000012</v>
      </c>
      <c r="W34" s="34">
        <f>'2-δικαιώμ'!J34</f>
        <v>0.73333200000000009</v>
      </c>
      <c r="X34" s="34">
        <f>'2-δικαιώμ'!K34</f>
        <v>0.1466664</v>
      </c>
      <c r="Y34" s="148"/>
      <c r="Z34" s="34"/>
      <c r="AA34" s="34"/>
      <c r="AB34" s="34"/>
      <c r="AC34" s="34"/>
      <c r="AD34" s="34"/>
    </row>
    <row r="35" spans="1:30" s="17" customFormat="1">
      <c r="A35" s="118" t="str">
        <f>'1-συμβολαια'!A35</f>
        <v>34ο</v>
      </c>
      <c r="B35" s="118" t="str">
        <f>'1-συμβολαια'!C35</f>
        <v>δωρεά</v>
      </c>
      <c r="C35" s="204">
        <f>'1-συμβολαια'!D35</f>
        <v>5253.7</v>
      </c>
      <c r="D35" s="27">
        <f>'8-κ-15-17'!D35</f>
        <v>0</v>
      </c>
      <c r="E35" s="27">
        <f>'8-κ-15-17'!M35</f>
        <v>34.149050000000003</v>
      </c>
      <c r="F35" s="27">
        <f>'8-κ-15-17'!V35</f>
        <v>6.5671249999999999</v>
      </c>
      <c r="G35" s="27">
        <f>'2-δικαιώμ'!H35</f>
        <v>5.6739959999999998</v>
      </c>
      <c r="H35" s="27">
        <f>'2-δικαιώμ'!I35</f>
        <v>0.60000000000000009</v>
      </c>
      <c r="I35" s="27">
        <f>'2-δικαιώμ'!J35</f>
        <v>3.7522199999999999</v>
      </c>
      <c r="J35" s="27">
        <f>'2-δικαιώμ'!K35</f>
        <v>0.750444</v>
      </c>
      <c r="K35" s="148"/>
      <c r="L35" s="148"/>
      <c r="M35" s="34"/>
      <c r="N35" s="34"/>
      <c r="O35" s="34"/>
      <c r="P35" s="148"/>
      <c r="Q35" s="34"/>
      <c r="R35" s="34"/>
      <c r="S35" s="34"/>
      <c r="T35" s="34"/>
      <c r="U35" s="148"/>
      <c r="V35" s="34">
        <f>'2-δικαιώμ'!H35+'2-δικαιώμ'!I35</f>
        <v>6.2739960000000004</v>
      </c>
      <c r="W35" s="34">
        <f>'2-δικαιώμ'!J35</f>
        <v>3.7522199999999999</v>
      </c>
      <c r="X35" s="34">
        <f>'2-δικαιώμ'!K35</f>
        <v>0.750444</v>
      </c>
      <c r="Y35" s="148"/>
      <c r="Z35" s="34"/>
      <c r="AA35" s="34"/>
      <c r="AB35" s="34"/>
      <c r="AC35" s="34"/>
      <c r="AD35" s="34"/>
    </row>
    <row r="36" spans="1:30" s="17" customFormat="1">
      <c r="A36" s="118">
        <f>'1-συμβολαια'!A36</f>
        <v>0</v>
      </c>
      <c r="B36" s="118" t="str">
        <f>'1-συμβολαια'!C36</f>
        <v>διανομή 1ου ορόφου &amp; ΙΔΙΩΣ οικοπέδου</v>
      </c>
      <c r="C36" s="204">
        <f>'1-συμβολαια'!D36</f>
        <v>5253.7</v>
      </c>
      <c r="D36" s="27">
        <f>'8-κ-15-17'!D36</f>
        <v>0</v>
      </c>
      <c r="E36" s="27">
        <f>'8-κ-15-17'!M36</f>
        <v>0</v>
      </c>
      <c r="F36" s="27">
        <f>'8-κ-15-17'!V36</f>
        <v>0</v>
      </c>
      <c r="G36" s="27">
        <f>'2-δικαιώμ'!H36</f>
        <v>5.6739959999999998</v>
      </c>
      <c r="H36" s="27">
        <f>'2-δικαιώμ'!I36</f>
        <v>0.60000000000000009</v>
      </c>
      <c r="I36" s="27">
        <f>'2-δικαιώμ'!J36</f>
        <v>3.7522199999999999</v>
      </c>
      <c r="J36" s="27">
        <f>'2-δικαιώμ'!K36</f>
        <v>0.750444</v>
      </c>
      <c r="K36" s="148"/>
      <c r="L36" s="148"/>
      <c r="M36" s="34"/>
      <c r="N36" s="34"/>
      <c r="O36" s="34"/>
      <c r="P36" s="148"/>
      <c r="Q36" s="34"/>
      <c r="R36" s="34"/>
      <c r="S36" s="34"/>
      <c r="T36" s="34"/>
      <c r="U36" s="148"/>
      <c r="V36" s="34">
        <f>'2-δικαιώμ'!H36+'2-δικαιώμ'!I36</f>
        <v>6.2739960000000004</v>
      </c>
      <c r="W36" s="34">
        <f>'2-δικαιώμ'!J36</f>
        <v>3.7522199999999999</v>
      </c>
      <c r="X36" s="34">
        <f>'2-δικαιώμ'!K36</f>
        <v>0.750444</v>
      </c>
      <c r="Y36" s="148"/>
      <c r="Z36" s="34"/>
      <c r="AA36" s="34"/>
      <c r="AB36" s="34"/>
      <c r="AC36" s="34"/>
      <c r="AD36" s="34"/>
    </row>
    <row r="37" spans="1:30" s="17" customFormat="1">
      <c r="A37" s="118">
        <f>'1-συμβολαια'!A37</f>
        <v>0</v>
      </c>
      <c r="B37" s="118" t="str">
        <f>'1-συμβολαια'!C37</f>
        <v>εξισορρόπηση διαφοράς διανεμομένων μεριδίων</v>
      </c>
      <c r="C37" s="204">
        <f>'1-συμβολαια'!D37</f>
        <v>555.54999999999995</v>
      </c>
      <c r="D37" s="27">
        <f>'8-κ-15-17'!D37</f>
        <v>7.2221500000000001</v>
      </c>
      <c r="E37" s="27">
        <f>'8-κ-15-17'!M37</f>
        <v>0</v>
      </c>
      <c r="F37" s="27">
        <f>'8-κ-15-17'!V37</f>
        <v>0</v>
      </c>
      <c r="G37" s="27">
        <f>'2-δικαιώμ'!H37</f>
        <v>0.59999399999999992</v>
      </c>
      <c r="H37" s="27">
        <f>'2-δικαιώμ'!I37</f>
        <v>0.60000000000000009</v>
      </c>
      <c r="I37" s="27">
        <f>'2-δικαιώμ'!J37</f>
        <v>0.93332999999999999</v>
      </c>
      <c r="J37" s="27">
        <f>'2-δικαιώμ'!K37</f>
        <v>0.186666</v>
      </c>
      <c r="K37" s="148"/>
      <c r="L37" s="148"/>
      <c r="M37" s="34"/>
      <c r="N37" s="34"/>
      <c r="O37" s="34"/>
      <c r="P37" s="148"/>
      <c r="Q37" s="34"/>
      <c r="R37" s="34"/>
      <c r="S37" s="34"/>
      <c r="T37" s="34"/>
      <c r="U37" s="148"/>
      <c r="V37" s="34">
        <f>'2-δικαιώμ'!H37+'2-δικαιώμ'!I37</f>
        <v>1.199994</v>
      </c>
      <c r="W37" s="34">
        <f>'2-δικαιώμ'!J37</f>
        <v>0.93332999999999999</v>
      </c>
      <c r="X37" s="34">
        <f>'2-δικαιώμ'!K37</f>
        <v>0.186666</v>
      </c>
      <c r="Y37" s="148"/>
      <c r="Z37" s="34"/>
      <c r="AA37" s="34"/>
      <c r="AB37" s="34"/>
      <c r="AC37" s="34"/>
      <c r="AD37" s="34"/>
    </row>
    <row r="38" spans="1:30" s="17" customFormat="1">
      <c r="A38" s="118">
        <f>'1-συμβολαια'!A38</f>
        <v>350</v>
      </c>
      <c r="B38" s="118" t="str">
        <f>'1-συμβολαια'!C38</f>
        <v>κληρονομιάς ΑΠΟΔΟΧΗ [από 1/4 του 1/10 αγροτεμάχιο ;;;??? Παναγίας -'';;;???'' 1.186μ2</v>
      </c>
      <c r="C38" s="204">
        <f>'1-συμβολαια'!D38</f>
        <v>0</v>
      </c>
      <c r="D38" s="27">
        <f>'8-κ-15-17'!D38</f>
        <v>0</v>
      </c>
      <c r="E38" s="27">
        <f>'8-κ-15-17'!M38</f>
        <v>0</v>
      </c>
      <c r="F38" s="27">
        <f>'8-κ-15-17'!V38</f>
        <v>0</v>
      </c>
      <c r="G38" s="27">
        <f>'2-δικαιώμ'!H38</f>
        <v>0</v>
      </c>
      <c r="H38" s="27">
        <f>'2-δικαιώμ'!I38</f>
        <v>1.8350000000000002</v>
      </c>
      <c r="I38" s="27">
        <f>'2-δικαιώμ'!J38</f>
        <v>1.8350000000000002</v>
      </c>
      <c r="J38" s="27">
        <f>'2-δικαιώμ'!K38</f>
        <v>0.36700000000000005</v>
      </c>
      <c r="K38" s="148"/>
      <c r="L38" s="148"/>
      <c r="M38" s="34"/>
      <c r="N38" s="34"/>
      <c r="O38" s="34"/>
      <c r="P38" s="148"/>
      <c r="Q38" s="34"/>
      <c r="R38" s="34"/>
      <c r="S38" s="34"/>
      <c r="T38" s="34"/>
      <c r="U38" s="148"/>
      <c r="V38" s="34">
        <f>'2-δικαιώμ'!H38+'2-δικαιώμ'!I38</f>
        <v>1.8350000000000002</v>
      </c>
      <c r="W38" s="34">
        <f>'2-δικαιώμ'!J38</f>
        <v>1.8350000000000002</v>
      </c>
      <c r="X38" s="34">
        <f>'2-δικαιώμ'!K38</f>
        <v>0.36700000000000005</v>
      </c>
      <c r="Y38" s="148"/>
      <c r="Z38" s="34"/>
      <c r="AA38" s="34"/>
      <c r="AB38" s="34"/>
      <c r="AC38" s="34"/>
      <c r="AD38" s="34"/>
    </row>
    <row r="39" spans="1:30" s="17" customFormat="1">
      <c r="A39" s="118">
        <f>'1-συμβολαια'!A39</f>
        <v>0</v>
      </c>
      <c r="B39" s="118" t="str">
        <f>'1-συμβολαια'!C39</f>
        <v xml:space="preserve">χρησικτησία αγροτεμαχίου = 20?? επερχόμενου ΑΝΑΔΑΣΜΟΥ </v>
      </c>
      <c r="C39" s="204">
        <f>'1-συμβολαια'!D39</f>
        <v>11.11</v>
      </c>
      <c r="D39" s="27">
        <f>'8-κ-15-17'!D39</f>
        <v>0</v>
      </c>
      <c r="E39" s="27">
        <f>'8-κ-15-17'!M39</f>
        <v>7.2215000000000001E-2</v>
      </c>
      <c r="F39" s="27">
        <f>'8-κ-15-17'!V39</f>
        <v>1.3887499999999999E-2</v>
      </c>
      <c r="G39" s="27">
        <f>'2-δικαιώμ'!H39</f>
        <v>1.1998799999999999E-2</v>
      </c>
      <c r="H39" s="27">
        <f>'2-δικαιώμ'!I39</f>
        <v>0.60000000000000009</v>
      </c>
      <c r="I39" s="27">
        <f>'2-δικαιώμ'!J39</f>
        <v>0.60666600000000004</v>
      </c>
      <c r="J39" s="27">
        <f>'2-δικαιώμ'!K39</f>
        <v>0.1213332</v>
      </c>
      <c r="K39" s="148"/>
      <c r="L39" s="148"/>
      <c r="M39" s="34"/>
      <c r="N39" s="34"/>
      <c r="O39" s="34"/>
      <c r="P39" s="148"/>
      <c r="Q39" s="34"/>
      <c r="R39" s="34"/>
      <c r="S39" s="34"/>
      <c r="T39" s="34"/>
      <c r="U39" s="148"/>
      <c r="V39" s="34">
        <f>'2-δικαιώμ'!H39+'2-δικαιώμ'!I39</f>
        <v>0.61199880000000006</v>
      </c>
      <c r="W39" s="34">
        <f>'2-δικαιώμ'!J39</f>
        <v>0.60666600000000004</v>
      </c>
      <c r="X39" s="34">
        <f>'2-δικαιώμ'!K39</f>
        <v>0.1213332</v>
      </c>
      <c r="Y39" s="148"/>
      <c r="Z39" s="34"/>
      <c r="AA39" s="34"/>
      <c r="AB39" s="34"/>
      <c r="AC39" s="34"/>
      <c r="AD39" s="34"/>
    </row>
    <row r="40" spans="1:30" s="17" customFormat="1">
      <c r="A40" s="118" t="str">
        <f>'1-συμβολαια'!A40</f>
        <v>36ο</v>
      </c>
      <c r="B40" s="118" t="str">
        <f>'1-συμβολαια'!C40</f>
        <v>κληρονομίας ΑΠΟΔΟΧΗ [1/10 αγροτεμάχιο ;;;??? Παναγίας -'';;;???'' 1.186μ2</v>
      </c>
      <c r="C40" s="204">
        <f>'1-συμβολαια'!D40</f>
        <v>0</v>
      </c>
      <c r="D40" s="27">
        <f>'8-κ-15-17'!D40</f>
        <v>0</v>
      </c>
      <c r="E40" s="27">
        <f>'8-κ-15-17'!M40</f>
        <v>0</v>
      </c>
      <c r="F40" s="27">
        <f>'8-κ-15-17'!V40</f>
        <v>0</v>
      </c>
      <c r="G40" s="27">
        <f>'2-δικαιώμ'!H40</f>
        <v>0</v>
      </c>
      <c r="H40" s="27">
        <f>'2-δικαιώμ'!I40</f>
        <v>2.4350000000000005</v>
      </c>
      <c r="I40" s="27">
        <f>'2-δικαιώμ'!J40</f>
        <v>2.4350000000000005</v>
      </c>
      <c r="J40" s="27">
        <f>'2-δικαιώμ'!K40</f>
        <v>0.48700000000000004</v>
      </c>
      <c r="K40" s="148"/>
      <c r="L40" s="148"/>
      <c r="M40" s="34"/>
      <c r="N40" s="34"/>
      <c r="O40" s="34"/>
      <c r="P40" s="148"/>
      <c r="Q40" s="34"/>
      <c r="R40" s="34"/>
      <c r="S40" s="34"/>
      <c r="T40" s="34"/>
      <c r="U40" s="148"/>
      <c r="V40" s="34">
        <f>'2-δικαιώμ'!H40+'2-δικαιώμ'!I40</f>
        <v>2.4350000000000005</v>
      </c>
      <c r="W40" s="34">
        <f>'2-δικαιώμ'!J40</f>
        <v>2.4350000000000005</v>
      </c>
      <c r="X40" s="34">
        <f>'2-δικαιώμ'!K40</f>
        <v>0.48700000000000004</v>
      </c>
      <c r="Y40" s="148"/>
      <c r="Z40" s="34"/>
      <c r="AA40" s="34"/>
      <c r="AB40" s="34"/>
      <c r="AC40" s="34"/>
      <c r="AD40" s="34"/>
    </row>
    <row r="41" spans="1:30" s="17" customFormat="1">
      <c r="A41" s="118">
        <f>'1-συμβολαια'!A41</f>
        <v>0</v>
      </c>
      <c r="B41" s="118" t="str">
        <f>'1-συμβολαια'!C41</f>
        <v xml:space="preserve">χρησικτησία αγροτεμαχίου = 20?? επερχόμενου ΑΝΑΔΑΣΜΟΥ </v>
      </c>
      <c r="C41" s="204">
        <f>'1-συμβολαια'!D41</f>
        <v>111.11</v>
      </c>
      <c r="D41" s="27">
        <f>'8-κ-15-17'!D41</f>
        <v>0</v>
      </c>
      <c r="E41" s="27">
        <f>'8-κ-15-17'!M41</f>
        <v>0.72221500000000005</v>
      </c>
      <c r="F41" s="27">
        <f>'8-κ-15-17'!V41</f>
        <v>0.1388875</v>
      </c>
      <c r="G41" s="27">
        <f>'2-δικαιώμ'!H41</f>
        <v>0.1199988</v>
      </c>
      <c r="H41" s="27">
        <f>'2-δικαιώμ'!I41</f>
        <v>0.60000000000000009</v>
      </c>
      <c r="I41" s="27">
        <f>'2-δικαιώμ'!J41</f>
        <v>0.66666600000000009</v>
      </c>
      <c r="J41" s="27">
        <f>'2-δικαιώμ'!K41</f>
        <v>0.13333320000000001</v>
      </c>
      <c r="K41" s="148"/>
      <c r="L41" s="148"/>
      <c r="M41" s="34"/>
      <c r="N41" s="34"/>
      <c r="O41" s="34"/>
      <c r="P41" s="148"/>
      <c r="Q41" s="34"/>
      <c r="R41" s="34"/>
      <c r="S41" s="34"/>
      <c r="T41" s="34"/>
      <c r="U41" s="148"/>
      <c r="V41" s="34">
        <f>'2-δικαιώμ'!H41+'2-δικαιώμ'!I41</f>
        <v>0.71999880000000005</v>
      </c>
      <c r="W41" s="34">
        <f>'2-δικαιώμ'!J41</f>
        <v>0.66666600000000009</v>
      </c>
      <c r="X41" s="34">
        <f>'2-δικαιώμ'!K41</f>
        <v>0.13333320000000001</v>
      </c>
      <c r="Y41" s="148"/>
      <c r="Z41" s="34"/>
      <c r="AA41" s="34"/>
      <c r="AB41" s="34"/>
      <c r="AC41" s="34"/>
      <c r="AD41" s="34"/>
    </row>
    <row r="42" spans="1:30" s="17" customFormat="1">
      <c r="A42" s="118" t="str">
        <f>'1-συμβολαια'!A42</f>
        <v>37ο</v>
      </c>
      <c r="B42" s="118" t="str">
        <f>'1-συμβολαια'!C42</f>
        <v>κληρονομίας ΑΠΟΔΟΧΗ [1/10 αγροτεμάχιο ;;;??? Παναγίας -'';;;???'' 1.186μ2</v>
      </c>
      <c r="C42" s="204">
        <f>'1-συμβολαια'!D42</f>
        <v>0</v>
      </c>
      <c r="D42" s="27">
        <f>'8-κ-15-17'!D42</f>
        <v>0</v>
      </c>
      <c r="E42" s="27">
        <f>'8-κ-15-17'!M42</f>
        <v>0</v>
      </c>
      <c r="F42" s="27">
        <f>'8-κ-15-17'!V42</f>
        <v>0</v>
      </c>
      <c r="G42" s="27">
        <f>'2-δικαιώμ'!H42</f>
        <v>0</v>
      </c>
      <c r="H42" s="27">
        <f>'2-δικαιώμ'!I42</f>
        <v>1.8350000000000002</v>
      </c>
      <c r="I42" s="27">
        <f>'2-δικαιώμ'!J42</f>
        <v>1.8350000000000002</v>
      </c>
      <c r="J42" s="27">
        <f>'2-δικαιώμ'!K42</f>
        <v>0.36700000000000005</v>
      </c>
      <c r="K42" s="148"/>
      <c r="L42" s="148"/>
      <c r="M42" s="34"/>
      <c r="N42" s="34"/>
      <c r="O42" s="34"/>
      <c r="P42" s="148"/>
      <c r="Q42" s="34"/>
      <c r="R42" s="34"/>
      <c r="S42" s="34"/>
      <c r="T42" s="34"/>
      <c r="U42" s="148"/>
      <c r="V42" s="34">
        <f>'2-δικαιώμ'!H42+'2-δικαιώμ'!I42</f>
        <v>1.8350000000000002</v>
      </c>
      <c r="W42" s="34">
        <f>'2-δικαιώμ'!J42</f>
        <v>1.8350000000000002</v>
      </c>
      <c r="X42" s="34">
        <f>'2-δικαιώμ'!K42</f>
        <v>0.36700000000000005</v>
      </c>
      <c r="Y42" s="148"/>
      <c r="Z42" s="34"/>
      <c r="AA42" s="34"/>
      <c r="AB42" s="34"/>
      <c r="AC42" s="34"/>
      <c r="AD42" s="34"/>
    </row>
    <row r="43" spans="1:30" s="17" customFormat="1">
      <c r="A43" s="118">
        <f>'1-συμβολαια'!A43</f>
        <v>0</v>
      </c>
      <c r="B43" s="118" t="str">
        <f>'1-συμβολαια'!C43</f>
        <v xml:space="preserve">χρησικτησία αγροτεμαχίου = 20?? επερχόμενου ΑΝΑΔΑΣΜΟΥ </v>
      </c>
      <c r="C43" s="204">
        <f>'1-συμβολαια'!D43</f>
        <v>111.11</v>
      </c>
      <c r="D43" s="27">
        <f>'8-κ-15-17'!D43</f>
        <v>0</v>
      </c>
      <c r="E43" s="27">
        <f>'8-κ-15-17'!M43</f>
        <v>0.72221500000000005</v>
      </c>
      <c r="F43" s="27">
        <f>'8-κ-15-17'!V43</f>
        <v>0.1388875</v>
      </c>
      <c r="G43" s="27">
        <f>'2-δικαιώμ'!H43</f>
        <v>0.1199988</v>
      </c>
      <c r="H43" s="27">
        <f>'2-δικαιώμ'!I43</f>
        <v>0.60000000000000009</v>
      </c>
      <c r="I43" s="27">
        <f>'2-δικαιώμ'!J43</f>
        <v>0.66666600000000009</v>
      </c>
      <c r="J43" s="27">
        <f>'2-δικαιώμ'!K43</f>
        <v>0.13333320000000001</v>
      </c>
      <c r="K43" s="148"/>
      <c r="L43" s="148"/>
      <c r="M43" s="34"/>
      <c r="N43" s="34"/>
      <c r="O43" s="34"/>
      <c r="P43" s="148"/>
      <c r="Q43" s="34"/>
      <c r="R43" s="34"/>
      <c r="S43" s="34"/>
      <c r="T43" s="34"/>
      <c r="U43" s="148"/>
      <c r="V43" s="34">
        <f>'2-δικαιώμ'!H43+'2-δικαιώμ'!I43</f>
        <v>0.71999880000000005</v>
      </c>
      <c r="W43" s="34">
        <f>'2-δικαιώμ'!J43</f>
        <v>0.66666600000000009</v>
      </c>
      <c r="X43" s="34">
        <f>'2-δικαιώμ'!K43</f>
        <v>0.13333320000000001</v>
      </c>
      <c r="Y43" s="148"/>
      <c r="Z43" s="34"/>
      <c r="AA43" s="34"/>
      <c r="AB43" s="34"/>
      <c r="AC43" s="34"/>
      <c r="AD43" s="34"/>
    </row>
    <row r="44" spans="1:30" s="17" customFormat="1">
      <c r="A44" s="118" t="str">
        <f>'1-συμβολαια'!A44</f>
        <v>38ο</v>
      </c>
      <c r="B44" s="118" t="str">
        <f>'1-συμβολαια'!C44</f>
        <v>αποδοχή κληρονομίας [12/120  οικοπέδου &amp; αποθήκης 20,91μ2</v>
      </c>
      <c r="C44" s="204">
        <f>'1-συμβολαια'!D44</f>
        <v>0</v>
      </c>
      <c r="D44" s="27">
        <f>'8-κ-15-17'!D44</f>
        <v>0</v>
      </c>
      <c r="E44" s="27">
        <f>'8-κ-15-17'!M44</f>
        <v>0</v>
      </c>
      <c r="F44" s="27">
        <f>'8-κ-15-17'!V44</f>
        <v>0</v>
      </c>
      <c r="G44" s="27">
        <f>'2-δικαιώμ'!H44</f>
        <v>0</v>
      </c>
      <c r="H44" s="27">
        <f>'2-δικαιώμ'!I44</f>
        <v>1.8350000000000002</v>
      </c>
      <c r="I44" s="27">
        <f>'2-δικαιώμ'!J44</f>
        <v>1.8350000000000002</v>
      </c>
      <c r="J44" s="27">
        <f>'2-δικαιώμ'!K44</f>
        <v>0.36700000000000005</v>
      </c>
      <c r="K44" s="148"/>
      <c r="L44" s="148"/>
      <c r="M44" s="34"/>
      <c r="N44" s="34"/>
      <c r="O44" s="34"/>
      <c r="P44" s="148"/>
      <c r="Q44" s="34"/>
      <c r="R44" s="34"/>
      <c r="S44" s="34"/>
      <c r="T44" s="34"/>
      <c r="U44" s="148"/>
      <c r="V44" s="34">
        <f>'2-δικαιώμ'!H44+'2-δικαιώμ'!I44</f>
        <v>1.8350000000000002</v>
      </c>
      <c r="W44" s="34">
        <f>'2-δικαιώμ'!J44</f>
        <v>1.8350000000000002</v>
      </c>
      <c r="X44" s="34">
        <f>'2-δικαιώμ'!K44</f>
        <v>0.36700000000000005</v>
      </c>
      <c r="Y44" s="148"/>
      <c r="Z44" s="34"/>
      <c r="AA44" s="34"/>
      <c r="AB44" s="34"/>
      <c r="AC44" s="34"/>
      <c r="AD44" s="34"/>
    </row>
    <row r="45" spans="1:30" s="17" customFormat="1">
      <c r="A45" s="118">
        <f>'1-συμβολαια'!A45</f>
        <v>0</v>
      </c>
      <c r="B45" s="118" t="str">
        <f>'1-συμβολαια'!C45</f>
        <v>χρησικτησία οικοπέδου &amp; αποθήκης = 1992 αδερφού ΚΛΗΡΟΝΟΜΙΑ άτυπος</v>
      </c>
      <c r="C45" s="204">
        <f>'1-συμβολαια'!D45</f>
        <v>187.35</v>
      </c>
      <c r="D45" s="27">
        <f>'8-κ-15-17'!D45</f>
        <v>0</v>
      </c>
      <c r="E45" s="27">
        <f>'8-κ-15-17'!M45</f>
        <v>1.2177750000000001</v>
      </c>
      <c r="F45" s="27">
        <f>'8-κ-15-17'!V45</f>
        <v>0.23418749999999999</v>
      </c>
      <c r="G45" s="27">
        <f>'2-δικαιώμ'!H45</f>
        <v>0.20233800000000002</v>
      </c>
      <c r="H45" s="27">
        <f>'2-δικαιώμ'!I45</f>
        <v>0.60000000000000009</v>
      </c>
      <c r="I45" s="27">
        <f>'2-δικαιώμ'!J45</f>
        <v>0.7124100000000001</v>
      </c>
      <c r="J45" s="27">
        <f>'2-δικαιώμ'!K45</f>
        <v>0.142482</v>
      </c>
      <c r="K45" s="148"/>
      <c r="L45" s="148"/>
      <c r="M45" s="34"/>
      <c r="N45" s="34"/>
      <c r="O45" s="34"/>
      <c r="P45" s="148"/>
      <c r="Q45" s="34"/>
      <c r="R45" s="34"/>
      <c r="S45" s="34"/>
      <c r="T45" s="34"/>
      <c r="U45" s="148"/>
      <c r="V45" s="34">
        <f>'2-δικαιώμ'!H45+'2-δικαιώμ'!I45</f>
        <v>0.80233800000000011</v>
      </c>
      <c r="W45" s="34">
        <f>'2-δικαιώμ'!J45</f>
        <v>0.7124100000000001</v>
      </c>
      <c r="X45" s="34">
        <f>'2-δικαιώμ'!K45</f>
        <v>0.142482</v>
      </c>
      <c r="Y45" s="148"/>
      <c r="Z45" s="34"/>
      <c r="AA45" s="34"/>
      <c r="AB45" s="34"/>
      <c r="AC45" s="34"/>
      <c r="AD45" s="34"/>
    </row>
    <row r="46" spans="1:30" s="17" customFormat="1">
      <c r="A46" s="118" t="str">
        <f>'1-συμβολαια'!A46</f>
        <v>39ο</v>
      </c>
      <c r="B46" s="118" t="str">
        <f>'1-συμβολαια'!C46</f>
        <v>αποδοχή κληρονομίας [1/10 αγροτεμάχιο ;;;??? Παναγία -'';;;???'' =2.740μ2</v>
      </c>
      <c r="C46" s="204">
        <f>'1-συμβολαια'!D46</f>
        <v>0</v>
      </c>
      <c r="D46" s="27">
        <f>'8-κ-15-17'!D46</f>
        <v>0</v>
      </c>
      <c r="E46" s="27">
        <f>'8-κ-15-17'!M46</f>
        <v>0</v>
      </c>
      <c r="F46" s="27">
        <f>'8-κ-15-17'!V46</f>
        <v>0</v>
      </c>
      <c r="G46" s="27">
        <f>'2-δικαιώμ'!H46</f>
        <v>0</v>
      </c>
      <c r="H46" s="27">
        <f>'2-δικαιώμ'!I46</f>
        <v>2.4350000000000005</v>
      </c>
      <c r="I46" s="27">
        <f>'2-δικαιώμ'!J46</f>
        <v>2.4350000000000005</v>
      </c>
      <c r="J46" s="27">
        <f>'2-δικαιώμ'!K46</f>
        <v>0.48700000000000004</v>
      </c>
      <c r="K46" s="148"/>
      <c r="L46" s="148"/>
      <c r="M46" s="34"/>
      <c r="N46" s="34"/>
      <c r="O46" s="34"/>
      <c r="P46" s="148"/>
      <c r="Q46" s="34"/>
      <c r="R46" s="34"/>
      <c r="S46" s="34"/>
      <c r="T46" s="34"/>
      <c r="U46" s="148"/>
      <c r="V46" s="34">
        <f>'2-δικαιώμ'!H46+'2-δικαιώμ'!I46</f>
        <v>2.4350000000000005</v>
      </c>
      <c r="W46" s="34">
        <f>'2-δικαιώμ'!J46</f>
        <v>2.4350000000000005</v>
      </c>
      <c r="X46" s="34">
        <f>'2-δικαιώμ'!K46</f>
        <v>0.48700000000000004</v>
      </c>
      <c r="Y46" s="148"/>
      <c r="Z46" s="34"/>
      <c r="AA46" s="34"/>
      <c r="AB46" s="34"/>
      <c r="AC46" s="34"/>
      <c r="AD46" s="34"/>
    </row>
    <row r="47" spans="1:30" s="17" customFormat="1">
      <c r="A47" s="118">
        <f>'1-συμβολαια'!A47</f>
        <v>0</v>
      </c>
      <c r="B47" s="118" t="str">
        <f>'1-συμβολαια'!C47</f>
        <v xml:space="preserve">χρησικτησία αγροτεμαχίου = 20?? επερχόμενου ΑΝΑΔΑΣΜΟΥ </v>
      </c>
      <c r="C47" s="204">
        <f>'1-συμβολαια'!D47</f>
        <v>22.22</v>
      </c>
      <c r="D47" s="27">
        <f>'8-κ-15-17'!D47</f>
        <v>0</v>
      </c>
      <c r="E47" s="27">
        <f>'8-κ-15-17'!M47</f>
        <v>0.14443</v>
      </c>
      <c r="F47" s="27">
        <f>'8-κ-15-17'!V47</f>
        <v>2.7774999999999998E-2</v>
      </c>
      <c r="G47" s="27">
        <f>'2-δικαιώμ'!H47</f>
        <v>2.3997599999999997E-2</v>
      </c>
      <c r="H47" s="27">
        <f>'2-δικαιώμ'!I47</f>
        <v>0.60000000000000009</v>
      </c>
      <c r="I47" s="27">
        <f>'2-δικαιώμ'!J47</f>
        <v>0.6133320000000001</v>
      </c>
      <c r="J47" s="27">
        <f>'2-δικαιώμ'!K47</f>
        <v>0.12266640000000001</v>
      </c>
      <c r="K47" s="148"/>
      <c r="L47" s="148"/>
      <c r="M47" s="34"/>
      <c r="N47" s="34"/>
      <c r="O47" s="34"/>
      <c r="P47" s="148"/>
      <c r="Q47" s="34"/>
      <c r="R47" s="34"/>
      <c r="S47" s="34"/>
      <c r="T47" s="34"/>
      <c r="U47" s="148"/>
      <c r="V47" s="34">
        <f>'2-δικαιώμ'!H47+'2-δικαιώμ'!I47</f>
        <v>0.62399760000000004</v>
      </c>
      <c r="W47" s="34">
        <f>'2-δικαιώμ'!J47</f>
        <v>0.6133320000000001</v>
      </c>
      <c r="X47" s="34">
        <f>'2-δικαιώμ'!K47</f>
        <v>0.12266640000000001</v>
      </c>
      <c r="Y47" s="148"/>
      <c r="Z47" s="34"/>
      <c r="AA47" s="34"/>
      <c r="AB47" s="34"/>
      <c r="AC47" s="34"/>
      <c r="AD47" s="34"/>
    </row>
    <row r="48" spans="1:30" s="17" customFormat="1">
      <c r="A48" s="118" t="str">
        <f>'1-συμβολαια'!A48</f>
        <v>40ο</v>
      </c>
      <c r="B48" s="118" t="str">
        <f>'1-συμβολαια'!C48</f>
        <v>αποδοχή κληρονομίας [1/10 αγροτεμάχιο ;;;??? Παναγία -'';;;???'' =2.740μ2</v>
      </c>
      <c r="C48" s="204">
        <f>'1-συμβολαια'!D48</f>
        <v>0</v>
      </c>
      <c r="D48" s="27">
        <f>'8-κ-15-17'!D48</f>
        <v>0</v>
      </c>
      <c r="E48" s="27">
        <f>'8-κ-15-17'!M48</f>
        <v>0</v>
      </c>
      <c r="F48" s="27">
        <f>'8-κ-15-17'!V48</f>
        <v>0</v>
      </c>
      <c r="G48" s="27">
        <f>'2-δικαιώμ'!H48</f>
        <v>0</v>
      </c>
      <c r="H48" s="27">
        <f>'2-δικαιώμ'!I48</f>
        <v>2.4350000000000005</v>
      </c>
      <c r="I48" s="27">
        <f>'2-δικαιώμ'!J48</f>
        <v>2.4350000000000005</v>
      </c>
      <c r="J48" s="27">
        <f>'2-δικαιώμ'!K48</f>
        <v>0.48700000000000004</v>
      </c>
      <c r="K48" s="148"/>
      <c r="L48" s="148"/>
      <c r="M48" s="34"/>
      <c r="N48" s="34"/>
      <c r="O48" s="34"/>
      <c r="P48" s="148"/>
      <c r="Q48" s="34"/>
      <c r="R48" s="34"/>
      <c r="S48" s="34"/>
      <c r="T48" s="34"/>
      <c r="U48" s="148"/>
      <c r="V48" s="34">
        <f>'2-δικαιώμ'!H48+'2-δικαιώμ'!I48</f>
        <v>2.4350000000000005</v>
      </c>
      <c r="W48" s="34">
        <f>'2-δικαιώμ'!J48</f>
        <v>2.4350000000000005</v>
      </c>
      <c r="X48" s="34">
        <f>'2-δικαιώμ'!K48</f>
        <v>0.48700000000000004</v>
      </c>
      <c r="Y48" s="148"/>
      <c r="Z48" s="34"/>
      <c r="AA48" s="34"/>
      <c r="AB48" s="34"/>
      <c r="AC48" s="34"/>
      <c r="AD48" s="34"/>
    </row>
    <row r="49" spans="1:30" s="17" customFormat="1">
      <c r="A49" s="118">
        <f>'1-συμβολαια'!A49</f>
        <v>0</v>
      </c>
      <c r="B49" s="118" t="str">
        <f>'1-συμβολαια'!C49</f>
        <v xml:space="preserve">χρησικτησία αγροτεμαχίου = 20?? επερχόμενου ΑΝΑΔΑΣΜΟΥ </v>
      </c>
      <c r="C49" s="204">
        <f>'1-συμβολαια'!D49</f>
        <v>22.22</v>
      </c>
      <c r="D49" s="27">
        <f>'8-κ-15-17'!D49</f>
        <v>0</v>
      </c>
      <c r="E49" s="27">
        <f>'8-κ-15-17'!M49</f>
        <v>0.14443</v>
      </c>
      <c r="F49" s="27">
        <f>'8-κ-15-17'!V49</f>
        <v>2.7774999999999998E-2</v>
      </c>
      <c r="G49" s="27">
        <f>'2-δικαιώμ'!H49</f>
        <v>2.3997599999999997E-2</v>
      </c>
      <c r="H49" s="27">
        <f>'2-δικαιώμ'!I49</f>
        <v>0.60000000000000009</v>
      </c>
      <c r="I49" s="27">
        <f>'2-δικαιώμ'!J49</f>
        <v>0.6133320000000001</v>
      </c>
      <c r="J49" s="27">
        <f>'2-δικαιώμ'!K49</f>
        <v>0.12266640000000001</v>
      </c>
      <c r="K49" s="148"/>
      <c r="L49" s="148"/>
      <c r="M49" s="34"/>
      <c r="N49" s="34"/>
      <c r="O49" s="34"/>
      <c r="P49" s="148"/>
      <c r="Q49" s="34"/>
      <c r="R49" s="34"/>
      <c r="S49" s="34"/>
      <c r="T49" s="34"/>
      <c r="U49" s="148"/>
      <c r="V49" s="34">
        <f>'2-δικαιώμ'!H49+'2-δικαιώμ'!I49</f>
        <v>0.62399760000000004</v>
      </c>
      <c r="W49" s="34">
        <f>'2-δικαιώμ'!J49</f>
        <v>0.6133320000000001</v>
      </c>
      <c r="X49" s="34">
        <f>'2-δικαιώμ'!K49</f>
        <v>0.12266640000000001</v>
      </c>
      <c r="Y49" s="148"/>
      <c r="Z49" s="34"/>
      <c r="AA49" s="34"/>
      <c r="AB49" s="34"/>
      <c r="AC49" s="34"/>
      <c r="AD49" s="34"/>
    </row>
    <row r="50" spans="1:30" s="17" customFormat="1">
      <c r="A50" s="118" t="str">
        <f>'1-συμβολαια'!A50</f>
        <v>41ο</v>
      </c>
      <c r="B50" s="118" t="str">
        <f>'1-συμβολαια'!C50</f>
        <v>αποδοχή κληρονομίας [1/10 αγροτεμάχιο ;;;??? Παναγία -'';;;???'' =2.740μ2</v>
      </c>
      <c r="C50" s="204">
        <f>'1-συμβολαια'!D50</f>
        <v>0</v>
      </c>
      <c r="D50" s="27">
        <f>'8-κ-15-17'!D50</f>
        <v>0</v>
      </c>
      <c r="E50" s="27">
        <f>'8-κ-15-17'!M50</f>
        <v>0</v>
      </c>
      <c r="F50" s="27">
        <f>'8-κ-15-17'!V50</f>
        <v>0</v>
      </c>
      <c r="G50" s="27">
        <f>'2-δικαιώμ'!H50</f>
        <v>0</v>
      </c>
      <c r="H50" s="27">
        <f>'2-δικαιώμ'!I50</f>
        <v>2.4350000000000005</v>
      </c>
      <c r="I50" s="27">
        <f>'2-δικαιώμ'!J50</f>
        <v>2.4350000000000005</v>
      </c>
      <c r="J50" s="27">
        <f>'2-δικαιώμ'!K50</f>
        <v>0.48700000000000004</v>
      </c>
      <c r="K50" s="148"/>
      <c r="L50" s="148"/>
      <c r="M50" s="34"/>
      <c r="N50" s="34"/>
      <c r="O50" s="34"/>
      <c r="P50" s="148"/>
      <c r="Q50" s="34"/>
      <c r="R50" s="34"/>
      <c r="S50" s="34"/>
      <c r="T50" s="34"/>
      <c r="U50" s="148"/>
      <c r="V50" s="34">
        <f>'2-δικαιώμ'!H50+'2-δικαιώμ'!I50</f>
        <v>2.4350000000000005</v>
      </c>
      <c r="W50" s="34">
        <f>'2-δικαιώμ'!J50</f>
        <v>2.4350000000000005</v>
      </c>
      <c r="X50" s="34">
        <f>'2-δικαιώμ'!K50</f>
        <v>0.48700000000000004</v>
      </c>
      <c r="Y50" s="148"/>
      <c r="Z50" s="34"/>
      <c r="AA50" s="34"/>
      <c r="AB50" s="34"/>
      <c r="AC50" s="34"/>
      <c r="AD50" s="34"/>
    </row>
    <row r="51" spans="1:30" s="17" customFormat="1">
      <c r="A51" s="118">
        <f>'1-συμβολαια'!A51</f>
        <v>0</v>
      </c>
      <c r="B51" s="118" t="str">
        <f>'1-συμβολαια'!C51</f>
        <v xml:space="preserve">χρησικτησία αγροτεμαχίου = 20?? επερχόμενου ΑΝΑΔΑΣΜΟΥ </v>
      </c>
      <c r="C51" s="204">
        <f>'1-συμβολαια'!D51</f>
        <v>22.22</v>
      </c>
      <c r="D51" s="27">
        <f>'8-κ-15-17'!D51</f>
        <v>0</v>
      </c>
      <c r="E51" s="27">
        <f>'8-κ-15-17'!M51</f>
        <v>0.14443</v>
      </c>
      <c r="F51" s="27">
        <f>'8-κ-15-17'!V51</f>
        <v>2.7774999999999998E-2</v>
      </c>
      <c r="G51" s="27">
        <f>'2-δικαιώμ'!H51</f>
        <v>2.3997599999999997E-2</v>
      </c>
      <c r="H51" s="27">
        <f>'2-δικαιώμ'!I51</f>
        <v>0.60000000000000009</v>
      </c>
      <c r="I51" s="27">
        <f>'2-δικαιώμ'!J51</f>
        <v>0.6133320000000001</v>
      </c>
      <c r="J51" s="27">
        <f>'2-δικαιώμ'!K51</f>
        <v>0.12266640000000001</v>
      </c>
      <c r="K51" s="148"/>
      <c r="L51" s="148"/>
      <c r="M51" s="34"/>
      <c r="N51" s="34"/>
      <c r="O51" s="34"/>
      <c r="P51" s="148"/>
      <c r="Q51" s="34"/>
      <c r="R51" s="34"/>
      <c r="S51" s="34"/>
      <c r="T51" s="34"/>
      <c r="U51" s="148"/>
      <c r="V51" s="34">
        <f>'2-δικαιώμ'!H51+'2-δικαιώμ'!I51</f>
        <v>0.62399760000000004</v>
      </c>
      <c r="W51" s="34">
        <f>'2-δικαιώμ'!J51</f>
        <v>0.6133320000000001</v>
      </c>
      <c r="X51" s="34">
        <f>'2-δικαιώμ'!K51</f>
        <v>0.12266640000000001</v>
      </c>
      <c r="Y51" s="148"/>
      <c r="Z51" s="34"/>
      <c r="AA51" s="34"/>
      <c r="AB51" s="34"/>
      <c r="AC51" s="34"/>
      <c r="AD51" s="34"/>
    </row>
    <row r="52" spans="1:30">
      <c r="A52" s="816" t="str">
        <f>'1-συμβολαια'!A52</f>
        <v>σύνολο</v>
      </c>
      <c r="B52" s="817"/>
      <c r="C52" s="818"/>
      <c r="D52" s="301">
        <f t="shared" ref="D52:J52" si="0">SUM(D3:D51)</f>
        <v>57.777199999999993</v>
      </c>
      <c r="E52" s="301">
        <f t="shared" si="0"/>
        <v>441.95814000000007</v>
      </c>
      <c r="F52" s="301">
        <f t="shared" si="0"/>
        <v>84.991950000000031</v>
      </c>
      <c r="G52" s="301">
        <f t="shared" si="0"/>
        <v>129.05756999999994</v>
      </c>
      <c r="H52" s="301">
        <f t="shared" si="0"/>
        <v>46.645000000000039</v>
      </c>
      <c r="I52" s="301">
        <f t="shared" si="0"/>
        <v>118.34365000000001</v>
      </c>
      <c r="J52" s="301">
        <f t="shared" si="0"/>
        <v>23.668729999999996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5" spans="1:30">
      <c r="B55" s="90"/>
      <c r="D55" s="2"/>
      <c r="E55" s="2"/>
      <c r="F55" s="2"/>
      <c r="G55" s="2"/>
      <c r="H55" s="2"/>
      <c r="I55" s="2"/>
      <c r="J55" s="2"/>
    </row>
    <row r="56" spans="1:30" ht="15.75">
      <c r="B56" s="211" t="s">
        <v>380</v>
      </c>
      <c r="D56" s="2"/>
      <c r="E56" s="2"/>
      <c r="F56" s="2"/>
      <c r="G56" s="135"/>
      <c r="H56" s="284">
        <v>0.15</v>
      </c>
      <c r="I56" s="285">
        <v>2.93</v>
      </c>
      <c r="J56" s="5" t="s">
        <v>384</v>
      </c>
      <c r="L56" s="286">
        <f>I56-H56</f>
        <v>2.7800000000000002</v>
      </c>
    </row>
    <row r="57" spans="1:30" ht="12.75">
      <c r="B57" s="212" t="s">
        <v>381</v>
      </c>
      <c r="D57" s="2"/>
      <c r="E57" s="2"/>
      <c r="F57" s="2"/>
      <c r="G57" s="2"/>
      <c r="H57" s="167">
        <v>0.44</v>
      </c>
      <c r="I57" s="282">
        <v>0.56000000000000005</v>
      </c>
      <c r="J57" s="3" t="s">
        <v>385</v>
      </c>
      <c r="L57" s="286">
        <f>I57-H57</f>
        <v>0.12000000000000005</v>
      </c>
    </row>
    <row r="58" spans="1:30" ht="15.75">
      <c r="B58" s="226" t="s">
        <v>382</v>
      </c>
      <c r="D58" s="2"/>
      <c r="E58" s="2"/>
      <c r="F58" s="2"/>
      <c r="G58" s="293">
        <v>0.05</v>
      </c>
      <c r="H58" s="8"/>
      <c r="I58" s="4">
        <v>0.73</v>
      </c>
      <c r="J58" s="5" t="s">
        <v>133</v>
      </c>
      <c r="L58" s="5"/>
    </row>
    <row r="59" spans="1:30">
      <c r="B59" s="90"/>
      <c r="D59" s="2"/>
      <c r="E59" s="2"/>
      <c r="F59" s="2"/>
      <c r="G59" s="293">
        <v>0.05</v>
      </c>
      <c r="H59" s="8"/>
      <c r="I59" s="4">
        <v>1.47</v>
      </c>
      <c r="J59" s="3" t="s">
        <v>386</v>
      </c>
    </row>
    <row r="60" spans="1:30">
      <c r="B60" s="90"/>
      <c r="D60" s="2"/>
      <c r="E60" s="2"/>
      <c r="F60" s="2"/>
      <c r="G60" s="293">
        <v>0.05</v>
      </c>
      <c r="H60" s="8"/>
      <c r="I60" s="4">
        <v>3.99</v>
      </c>
      <c r="J60" s="5" t="s">
        <v>387</v>
      </c>
      <c r="K60" s="5"/>
      <c r="L60" s="5"/>
    </row>
    <row r="61" spans="1:30">
      <c r="B61" s="90"/>
      <c r="D61" s="2"/>
      <c r="E61" s="2"/>
      <c r="F61" s="2"/>
      <c r="G61" s="293">
        <v>0.05</v>
      </c>
      <c r="H61" s="8"/>
      <c r="I61" s="4"/>
      <c r="J61" s="5" t="s">
        <v>437</v>
      </c>
      <c r="K61" s="5"/>
      <c r="L61" s="5"/>
    </row>
    <row r="62" spans="1:30">
      <c r="B62" s="90"/>
      <c r="D62" s="2"/>
      <c r="E62" s="2"/>
      <c r="F62" s="2"/>
      <c r="G62" s="293">
        <v>0.05</v>
      </c>
      <c r="H62" s="8"/>
      <c r="I62" s="4"/>
      <c r="J62" s="5" t="s">
        <v>438</v>
      </c>
      <c r="K62" s="5"/>
      <c r="L62" s="5"/>
    </row>
    <row r="63" spans="1:30">
      <c r="B63" s="90"/>
      <c r="D63" s="2"/>
      <c r="E63" s="2"/>
      <c r="F63" s="2"/>
      <c r="G63" s="293"/>
      <c r="H63" s="8"/>
      <c r="I63" s="4"/>
      <c r="J63" s="5"/>
      <c r="K63" s="5"/>
      <c r="L63" s="5"/>
    </row>
    <row r="64" spans="1:30">
      <c r="B64" s="90"/>
      <c r="D64" s="2"/>
      <c r="E64" s="2"/>
      <c r="F64" s="2"/>
      <c r="G64" s="2"/>
      <c r="H64" s="5" t="s">
        <v>439</v>
      </c>
      <c r="I64" s="5"/>
      <c r="J64" s="5" t="s">
        <v>133</v>
      </c>
      <c r="K64" s="5"/>
      <c r="L64" s="5"/>
    </row>
    <row r="65" spans="7:12">
      <c r="G65" s="2"/>
      <c r="H65" s="5" t="s">
        <v>440</v>
      </c>
      <c r="I65" s="5"/>
      <c r="J65" s="5" t="s">
        <v>134</v>
      </c>
      <c r="K65" s="5"/>
      <c r="L65" s="5"/>
    </row>
    <row r="66" spans="7:12">
      <c r="G66" s="2"/>
      <c r="H66" s="5" t="s">
        <v>441</v>
      </c>
      <c r="I66" s="5"/>
      <c r="J66" s="5" t="s">
        <v>135</v>
      </c>
      <c r="K66" s="5"/>
      <c r="L66" s="5"/>
    </row>
    <row r="67" spans="7:12" ht="15">
      <c r="G67" s="2"/>
      <c r="H67" s="4">
        <v>2.2000000000000002</v>
      </c>
      <c r="I67" s="298"/>
      <c r="J67" s="5" t="s">
        <v>388</v>
      </c>
      <c r="K67" s="5"/>
      <c r="L67" s="5"/>
    </row>
    <row r="68" spans="7:12" ht="15">
      <c r="G68" s="2"/>
      <c r="H68" s="2">
        <v>2.93</v>
      </c>
      <c r="I68" s="299"/>
      <c r="J68" s="3" t="s">
        <v>389</v>
      </c>
      <c r="K68" s="5"/>
      <c r="L68" s="5"/>
    </row>
  </sheetData>
  <mergeCells count="13">
    <mergeCell ref="Z1:AD1"/>
    <mergeCell ref="A52:C52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61"/>
  <sheetViews>
    <sheetView workbookViewId="0">
      <pane ySplit="2" topLeftCell="A3" activePane="bottomLeft" state="frozen"/>
      <selection pane="bottomLeft" activeCell="B61" sqref="B61"/>
    </sheetView>
  </sheetViews>
  <sheetFormatPr defaultRowHeight="11.25"/>
  <cols>
    <col min="1" max="1" width="10.42578125" style="8" bestFit="1" customWidth="1"/>
    <col min="2" max="2" width="88.85546875" style="90" customWidth="1"/>
    <col min="3" max="3" width="11.5703125" style="8" customWidth="1"/>
    <col min="4" max="4" width="8.140625" style="2" customWidth="1"/>
    <col min="5" max="5" width="13.140625" style="2" customWidth="1"/>
    <col min="6" max="6" width="8.140625" style="2" customWidth="1"/>
    <col min="7" max="7" width="9.140625" style="2" customWidth="1"/>
    <col min="8" max="8" width="9.7109375" style="2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1" s="6" customFormat="1" ht="34.5" customHeight="1">
      <c r="A1" s="706" t="s">
        <v>1</v>
      </c>
      <c r="B1" s="708" t="s">
        <v>0</v>
      </c>
      <c r="C1" s="745" t="s">
        <v>7</v>
      </c>
      <c r="D1" s="836" t="s">
        <v>45</v>
      </c>
      <c r="E1" s="837"/>
      <c r="F1" s="838" t="s">
        <v>396</v>
      </c>
      <c r="G1" s="839"/>
      <c r="H1" s="834" t="s">
        <v>57</v>
      </c>
      <c r="I1" s="831" t="s">
        <v>29</v>
      </c>
      <c r="J1" s="832"/>
      <c r="K1" s="833"/>
    </row>
    <row r="2" spans="1:11" ht="12.75" thickBot="1">
      <c r="A2" s="707"/>
      <c r="B2" s="709"/>
      <c r="C2" s="746"/>
      <c r="D2" s="224" t="s">
        <v>319</v>
      </c>
      <c r="E2" s="228" t="s">
        <v>90</v>
      </c>
      <c r="F2" s="227" t="s">
        <v>319</v>
      </c>
      <c r="G2" s="225" t="s">
        <v>33</v>
      </c>
      <c r="H2" s="835"/>
      <c r="I2" s="736"/>
      <c r="J2" s="702"/>
      <c r="K2" s="703"/>
    </row>
    <row r="3" spans="1:11" s="427" customFormat="1" ht="14.25">
      <c r="A3" s="448" t="str">
        <f>'1-συμβολαια'!A3</f>
        <v>21ο</v>
      </c>
      <c r="B3" s="423" t="str">
        <f>'1-συμβολαια'!C3</f>
        <v>σύσταση οριζοντίου</v>
      </c>
      <c r="C3" s="424">
        <f>'1-συμβολαια'!D3</f>
        <v>0</v>
      </c>
      <c r="D3" s="428"/>
      <c r="E3" s="428"/>
      <c r="F3" s="425">
        <v>0.5</v>
      </c>
      <c r="G3" s="426"/>
      <c r="H3" s="426">
        <v>0.5</v>
      </c>
      <c r="I3" s="319" t="s">
        <v>137</v>
      </c>
      <c r="J3" s="319"/>
      <c r="K3" s="73"/>
    </row>
    <row r="4" spans="1:11" s="427" customFormat="1" ht="15" thickBot="1">
      <c r="A4" s="616" t="str">
        <f>'1-συμβολαια'!A4</f>
        <v>22ο</v>
      </c>
      <c r="B4" s="617" t="str">
        <f>'1-συμβολαια'!C4</f>
        <v>σύσταση οριζοντίου</v>
      </c>
      <c r="C4" s="618">
        <f>'1-συμβολαια'!D4</f>
        <v>0</v>
      </c>
      <c r="D4" s="619"/>
      <c r="E4" s="619"/>
      <c r="F4" s="620">
        <v>0.5</v>
      </c>
      <c r="G4" s="620"/>
      <c r="H4" s="620">
        <v>0.5</v>
      </c>
      <c r="I4" s="621" t="s">
        <v>137</v>
      </c>
      <c r="J4" s="621"/>
      <c r="K4" s="471"/>
    </row>
    <row r="5" spans="1:11" s="427" customFormat="1" ht="14.25">
      <c r="A5" s="611" t="str">
        <f>'1-συμβολαια'!A5</f>
        <v>23ο</v>
      </c>
      <c r="B5" s="612" t="str">
        <f>'1-συμβολαια'!C5</f>
        <v>δωρεά</v>
      </c>
      <c r="C5" s="424">
        <f>'1-συμβολαια'!D5</f>
        <v>8735.58</v>
      </c>
      <c r="D5" s="613"/>
      <c r="E5" s="614"/>
      <c r="F5" s="426">
        <v>3</v>
      </c>
      <c r="G5" s="426"/>
      <c r="H5" s="426">
        <v>3</v>
      </c>
      <c r="I5" s="615" t="s">
        <v>137</v>
      </c>
      <c r="J5" s="615"/>
      <c r="K5" s="469"/>
    </row>
    <row r="6" spans="1:11" s="427" customFormat="1" ht="14.25">
      <c r="A6" s="609">
        <f>'1-συμβολαια'!A6</f>
        <v>0</v>
      </c>
      <c r="B6" s="423" t="str">
        <f>'1-συμβολαια'!C6</f>
        <v>διανομή αγροτεμαχίου &amp; καταστήματος &amp; αποθήκης -1 &amp; 1ου ορόφου &amp; ΙΔΙΩΣ οικοπέδου</v>
      </c>
      <c r="C6" s="449">
        <f>'1-συμβολαια'!D6</f>
        <v>8735.58</v>
      </c>
      <c r="D6" s="450"/>
      <c r="E6" s="428"/>
      <c r="F6" s="428"/>
      <c r="G6" s="425"/>
      <c r="H6" s="425"/>
      <c r="I6" s="319"/>
      <c r="J6" s="319" t="s">
        <v>132</v>
      </c>
      <c r="K6" s="73"/>
    </row>
    <row r="7" spans="1:11" s="427" customFormat="1" ht="15" thickBot="1">
      <c r="A7" s="623">
        <f>'1-συμβολαια'!A7</f>
        <v>0</v>
      </c>
      <c r="B7" s="617" t="str">
        <f>'1-συμβολαια'!C7</f>
        <v>εξισορρόπηση διαφοράς διανεμομένων μεριδίων</v>
      </c>
      <c r="C7" s="618">
        <f>'1-συμβολαια'!D7</f>
        <v>666.66</v>
      </c>
      <c r="D7" s="624"/>
      <c r="E7" s="619"/>
      <c r="F7" s="619"/>
      <c r="G7" s="620"/>
      <c r="H7" s="620">
        <v>3</v>
      </c>
      <c r="I7" s="621" t="s">
        <v>137</v>
      </c>
      <c r="J7" s="621" t="s">
        <v>132</v>
      </c>
      <c r="K7" s="471"/>
    </row>
    <row r="8" spans="1:11" s="427" customFormat="1" ht="14.25">
      <c r="A8" s="622" t="str">
        <f>'1-συμβολαια'!A8</f>
        <v>24ο</v>
      </c>
      <c r="B8" s="612" t="str">
        <f>'1-συμβολαια'!C8</f>
        <v>δωρεά</v>
      </c>
      <c r="C8" s="424">
        <f>'1-συμβολαια'!D8</f>
        <v>6722.18</v>
      </c>
      <c r="D8" s="613"/>
      <c r="E8" s="614"/>
      <c r="F8" s="426">
        <v>3</v>
      </c>
      <c r="G8" s="426"/>
      <c r="H8" s="426"/>
      <c r="I8" s="615"/>
      <c r="J8" s="615"/>
      <c r="K8" s="469"/>
    </row>
    <row r="9" spans="1:11" s="427" customFormat="1" ht="14.25">
      <c r="A9" s="610">
        <f>'1-συμβολαια'!A9</f>
        <v>0</v>
      </c>
      <c r="B9" s="423" t="str">
        <f>'1-συμβολαια'!C9</f>
        <v>διανομή αγροτεμαχίου &amp; αποθήκης -2 &amp; 1ου ορόφου &amp; ΙΔΙΩΣ οικοπέδου</v>
      </c>
      <c r="C9" s="449">
        <f>'1-συμβολαια'!D9</f>
        <v>6722.18</v>
      </c>
      <c r="D9" s="450"/>
      <c r="E9" s="428"/>
      <c r="F9" s="428"/>
      <c r="G9" s="425"/>
      <c r="H9" s="425">
        <v>3</v>
      </c>
      <c r="I9" s="319" t="s">
        <v>137</v>
      </c>
      <c r="J9" s="319" t="s">
        <v>132</v>
      </c>
      <c r="K9" s="73"/>
    </row>
    <row r="10" spans="1:11" s="427" customFormat="1" ht="15" thickBot="1">
      <c r="A10" s="625">
        <f>'1-συμβολαια'!A10</f>
        <v>0</v>
      </c>
      <c r="B10" s="617" t="str">
        <f>'1-συμβολαια'!C10</f>
        <v>εξισορρόπηση διαφοράς διανεμομένων μεριδίων</v>
      </c>
      <c r="C10" s="618">
        <f>'1-συμβολαια'!D10</f>
        <v>666.66</v>
      </c>
      <c r="D10" s="624"/>
      <c r="E10" s="619"/>
      <c r="F10" s="619"/>
      <c r="G10" s="620"/>
      <c r="H10" s="620">
        <v>3</v>
      </c>
      <c r="I10" s="621" t="s">
        <v>137</v>
      </c>
      <c r="J10" s="621" t="s">
        <v>132</v>
      </c>
      <c r="K10" s="471"/>
    </row>
    <row r="11" spans="1:11" s="427" customFormat="1" ht="14.25">
      <c r="A11" s="611" t="str">
        <f>'1-συμβολαια'!A11</f>
        <v>25ο</v>
      </c>
      <c r="B11" s="612" t="str">
        <f>'1-συμβολαια'!C11</f>
        <v>γονική</v>
      </c>
      <c r="C11" s="424">
        <f>'1-συμβολαια'!D11</f>
        <v>3692.7</v>
      </c>
      <c r="D11" s="613"/>
      <c r="E11" s="614"/>
      <c r="F11" s="426">
        <v>3</v>
      </c>
      <c r="G11" s="426"/>
      <c r="H11" s="426"/>
      <c r="I11" s="615"/>
      <c r="J11" s="615"/>
      <c r="K11" s="469"/>
    </row>
    <row r="12" spans="1:11" s="427" customFormat="1" ht="14.25">
      <c r="A12" s="609">
        <f>'1-συμβολαια'!A12</f>
        <v>0</v>
      </c>
      <c r="B12" s="423" t="str">
        <f>'1-συμβολαια'!C12</f>
        <v>διανομή καταστήματος &amp; ΙΔΙΩΣ οικοπέδου</v>
      </c>
      <c r="C12" s="449">
        <f>'1-συμβολαια'!D12</f>
        <v>3692.7</v>
      </c>
      <c r="D12" s="450"/>
      <c r="E12" s="428"/>
      <c r="F12" s="428"/>
      <c r="G12" s="425"/>
      <c r="H12" s="425">
        <v>3</v>
      </c>
      <c r="I12" s="319" t="s">
        <v>137</v>
      </c>
      <c r="J12" s="319" t="s">
        <v>132</v>
      </c>
      <c r="K12" s="73"/>
    </row>
    <row r="13" spans="1:11" s="427" customFormat="1" ht="15" thickBot="1">
      <c r="A13" s="623">
        <f>'1-συμβολαια'!A13</f>
        <v>0</v>
      </c>
      <c r="B13" s="617" t="str">
        <f>'1-συμβολαια'!C13</f>
        <v>εξισορρόπηση διαφοράς διανεμομένων μεριδίων</v>
      </c>
      <c r="C13" s="618">
        <f>'1-συμβολαια'!D13</f>
        <v>333.33</v>
      </c>
      <c r="D13" s="624"/>
      <c r="E13" s="619"/>
      <c r="F13" s="619"/>
      <c r="G13" s="620"/>
      <c r="H13" s="620">
        <v>3</v>
      </c>
      <c r="I13" s="621" t="s">
        <v>137</v>
      </c>
      <c r="J13" s="621" t="s">
        <v>132</v>
      </c>
      <c r="K13" s="471"/>
    </row>
    <row r="14" spans="1:11" s="427" customFormat="1" ht="14.25">
      <c r="A14" s="622" t="str">
        <f>'1-συμβολαια'!A14</f>
        <v>26ο</v>
      </c>
      <c r="B14" s="612" t="str">
        <f>'1-συμβολαια'!C14</f>
        <v>δωρεά</v>
      </c>
      <c r="C14" s="424">
        <f>'1-συμβολαια'!D14</f>
        <v>7385.4</v>
      </c>
      <c r="D14" s="613"/>
      <c r="E14" s="614"/>
      <c r="F14" s="426">
        <v>3</v>
      </c>
      <c r="G14" s="426"/>
      <c r="H14" s="426"/>
      <c r="I14" s="615"/>
      <c r="J14" s="615"/>
      <c r="K14" s="469"/>
    </row>
    <row r="15" spans="1:11" s="427" customFormat="1" ht="14.25">
      <c r="A15" s="610">
        <f>'1-συμβολαια'!A15</f>
        <v>0</v>
      </c>
      <c r="B15" s="423" t="str">
        <f>'1-συμβολαια'!C15</f>
        <v>διανομή καταστήματος &amp; ΙΔΙΩΣ οικοπέδου</v>
      </c>
      <c r="C15" s="449">
        <f>'1-συμβολαια'!D15</f>
        <v>7385.4</v>
      </c>
      <c r="D15" s="450"/>
      <c r="E15" s="428"/>
      <c r="F15" s="428"/>
      <c r="G15" s="425"/>
      <c r="H15" s="425">
        <v>3</v>
      </c>
      <c r="I15" s="319" t="s">
        <v>137</v>
      </c>
      <c r="J15" s="319" t="s">
        <v>132</v>
      </c>
      <c r="K15" s="73"/>
    </row>
    <row r="16" spans="1:11" s="427" customFormat="1" ht="15" thickBot="1">
      <c r="A16" s="625">
        <f>'1-συμβολαια'!A16</f>
        <v>0</v>
      </c>
      <c r="B16" s="617" t="str">
        <f>'1-συμβολαια'!C16</f>
        <v>εξισορρόπηση διαφοράς διανεμομένων μεριδίων</v>
      </c>
      <c r="C16" s="618">
        <f>'1-συμβολαια'!D16</f>
        <v>777.77</v>
      </c>
      <c r="D16" s="624"/>
      <c r="E16" s="619"/>
      <c r="F16" s="619"/>
      <c r="G16" s="620"/>
      <c r="H16" s="620">
        <v>3</v>
      </c>
      <c r="I16" s="621" t="s">
        <v>137</v>
      </c>
      <c r="J16" s="621" t="s">
        <v>132</v>
      </c>
      <c r="K16" s="471"/>
    </row>
    <row r="17" spans="1:11" s="427" customFormat="1" ht="14.25">
      <c r="A17" s="611" t="str">
        <f>'1-συμβολαια'!A17</f>
        <v>27ο</v>
      </c>
      <c r="B17" s="612" t="str">
        <f>'1-συμβολαια'!C17</f>
        <v>γονική ΨΙΛΗΣ ΚΥΡΙΟΤΗΤΑΣ</v>
      </c>
      <c r="C17" s="424">
        <f>'1-συμβολαια'!D17</f>
        <v>3931.01</v>
      </c>
      <c r="D17" s="613"/>
      <c r="E17" s="614"/>
      <c r="F17" s="426">
        <v>3</v>
      </c>
      <c r="G17" s="426"/>
      <c r="H17" s="426"/>
      <c r="I17" s="615"/>
      <c r="J17" s="615"/>
      <c r="K17" s="469"/>
    </row>
    <row r="18" spans="1:11" s="427" customFormat="1" ht="14.25">
      <c r="A18" s="609">
        <f>'1-συμβολαια'!A18</f>
        <v>0</v>
      </c>
      <c r="B18" s="423" t="str">
        <f>'1-συμβολαια'!C18</f>
        <v>διανομή αγροτεμαχίου &amp; καταστήματος &amp; αποθήκης -2 &amp; ΙΔΙΩΣ οικοπέδου</v>
      </c>
      <c r="C18" s="449">
        <f>'1-συμβολαια'!D18</f>
        <v>3931.01</v>
      </c>
      <c r="D18" s="450"/>
      <c r="E18" s="428"/>
      <c r="F18" s="428"/>
      <c r="G18" s="425"/>
      <c r="H18" s="425">
        <v>3</v>
      </c>
      <c r="I18" s="319" t="s">
        <v>137</v>
      </c>
      <c r="J18" s="319" t="s">
        <v>132</v>
      </c>
      <c r="K18" s="73"/>
    </row>
    <row r="19" spans="1:11" s="427" customFormat="1" ht="15" thickBot="1">
      <c r="A19" s="623">
        <f>'1-συμβολαια'!A19</f>
        <v>0</v>
      </c>
      <c r="B19" s="617" t="str">
        <f>'1-συμβολαια'!C19</f>
        <v>εξισορρόπηση διαφοράς διανεμομένων μεριδίων</v>
      </c>
      <c r="C19" s="618">
        <f>'1-συμβολαια'!D19</f>
        <v>333.33</v>
      </c>
      <c r="D19" s="624"/>
      <c r="E19" s="619"/>
      <c r="F19" s="619"/>
      <c r="G19" s="620"/>
      <c r="H19" s="620">
        <v>3</v>
      </c>
      <c r="I19" s="621" t="s">
        <v>137</v>
      </c>
      <c r="J19" s="621" t="s">
        <v>132</v>
      </c>
      <c r="K19" s="471"/>
    </row>
    <row r="20" spans="1:11" s="427" customFormat="1" ht="14.25">
      <c r="A20" s="622" t="str">
        <f>'1-συμβολαια'!A20</f>
        <v>28ο</v>
      </c>
      <c r="B20" s="612" t="str">
        <f>'1-συμβολαια'!C20</f>
        <v>γονική ΨΙΛΗΣ ΚΥΡΙΟΤΗΤΑΣ</v>
      </c>
      <c r="C20" s="424">
        <f>'1-συμβολαια'!D20</f>
        <v>3024.98</v>
      </c>
      <c r="D20" s="613"/>
      <c r="E20" s="614"/>
      <c r="F20" s="426">
        <v>3</v>
      </c>
      <c r="G20" s="426"/>
      <c r="H20" s="426"/>
      <c r="I20" s="615"/>
      <c r="J20" s="615"/>
      <c r="K20" s="469"/>
    </row>
    <row r="21" spans="1:11" s="427" customFormat="1" ht="14.25">
      <c r="A21" s="610">
        <f>'1-συμβολαια'!A21</f>
        <v>0</v>
      </c>
      <c r="B21" s="423" t="str">
        <f>'1-συμβολαια'!C21</f>
        <v>διανομή αγροτεμαχίου &amp; αποθήκης -2 &amp; 1ου ορόφου &amp; ΙΔΙΩΣ οικοπέδου</v>
      </c>
      <c r="C21" s="449">
        <f>'1-συμβολαια'!D21</f>
        <v>3024.98</v>
      </c>
      <c r="D21" s="450"/>
      <c r="E21" s="428"/>
      <c r="F21" s="428"/>
      <c r="G21" s="425"/>
      <c r="H21" s="425">
        <v>3</v>
      </c>
      <c r="I21" s="319" t="s">
        <v>137</v>
      </c>
      <c r="J21" s="319" t="s">
        <v>132</v>
      </c>
      <c r="K21" s="73"/>
    </row>
    <row r="22" spans="1:11" s="427" customFormat="1" ht="14.25">
      <c r="A22" s="610">
        <f>'1-συμβολαια'!A22</f>
        <v>0</v>
      </c>
      <c r="B22" s="423" t="str">
        <f>'1-συμβολαια'!C22</f>
        <v>εξισορρόπηση διαφοράς διανεμομένων μεριδίων</v>
      </c>
      <c r="C22" s="449">
        <f>'1-συμβολαια'!D22</f>
        <v>333.33</v>
      </c>
      <c r="D22" s="450"/>
      <c r="E22" s="428"/>
      <c r="F22" s="428"/>
      <c r="G22" s="425"/>
      <c r="H22" s="425">
        <v>3</v>
      </c>
      <c r="I22" s="319" t="s">
        <v>137</v>
      </c>
      <c r="J22" s="319" t="s">
        <v>132</v>
      </c>
      <c r="K22" s="73"/>
    </row>
    <row r="23" spans="1:11" s="427" customFormat="1" ht="14.25">
      <c r="A23" s="609" t="str">
        <f>'1-συμβολαια'!A23</f>
        <v>29ο</v>
      </c>
      <c r="B23" s="423" t="str">
        <f>'1-συμβολαια'!C23</f>
        <v>δωρεά ΨΙΛΗΣ ΚΥΡΙΟΤΗΤΑΣ</v>
      </c>
      <c r="C23" s="449">
        <f>'1-συμβολαια'!D23</f>
        <v>3323.43</v>
      </c>
      <c r="D23" s="450"/>
      <c r="E23" s="428"/>
      <c r="F23" s="425">
        <v>3</v>
      </c>
      <c r="G23" s="425"/>
      <c r="H23" s="425"/>
      <c r="I23" s="319"/>
      <c r="J23" s="319"/>
      <c r="K23" s="73"/>
    </row>
    <row r="24" spans="1:11" s="427" customFormat="1" ht="14.25">
      <c r="A24" s="609">
        <f>'1-συμβολαια'!A24</f>
        <v>0</v>
      </c>
      <c r="B24" s="423" t="str">
        <f>'1-συμβολαια'!C24</f>
        <v>διανομή καταστήματος &amp; ΙΔΙΩΣ οικοπέδου</v>
      </c>
      <c r="C24" s="449">
        <f>'1-συμβολαια'!D24</f>
        <v>3323.43</v>
      </c>
      <c r="D24" s="450"/>
      <c r="E24" s="428"/>
      <c r="F24" s="428"/>
      <c r="G24" s="425"/>
      <c r="H24" s="425">
        <v>3</v>
      </c>
      <c r="I24" s="319" t="s">
        <v>137</v>
      </c>
      <c r="J24" s="319" t="s">
        <v>132</v>
      </c>
      <c r="K24" s="73"/>
    </row>
    <row r="25" spans="1:11" s="427" customFormat="1" ht="15" thickBot="1">
      <c r="A25" s="623">
        <f>'1-συμβολαια'!A25</f>
        <v>0</v>
      </c>
      <c r="B25" s="617" t="str">
        <f>'1-συμβολαια'!C25</f>
        <v>εξισορρόπηση διαφοράς διανεμομένων μεριδίων</v>
      </c>
      <c r="C25" s="618">
        <f>'1-συμβολαια'!D25</f>
        <v>333.33</v>
      </c>
      <c r="D25" s="624"/>
      <c r="E25" s="619"/>
      <c r="F25" s="619"/>
      <c r="G25" s="620"/>
      <c r="H25" s="620">
        <v>3</v>
      </c>
      <c r="I25" s="621" t="s">
        <v>137</v>
      </c>
      <c r="J25" s="621" t="s">
        <v>132</v>
      </c>
      <c r="K25" s="471"/>
    </row>
    <row r="26" spans="1:11" s="427" customFormat="1" ht="15" thickBot="1">
      <c r="A26" s="626" t="str">
        <f>'1-συμβολαια'!A26</f>
        <v>30ο</v>
      </c>
      <c r="B26" s="627" t="str">
        <f>'1-συμβολαια'!C26</f>
        <v>πληρεξούσιο</v>
      </c>
      <c r="C26" s="628">
        <f>'1-συμβολαια'!D26</f>
        <v>0</v>
      </c>
      <c r="D26" s="629"/>
      <c r="E26" s="630"/>
      <c r="F26" s="631">
        <v>0.5</v>
      </c>
      <c r="G26" s="631"/>
      <c r="H26" s="631"/>
      <c r="I26" s="632"/>
      <c r="J26" s="632"/>
      <c r="K26" s="553"/>
    </row>
    <row r="27" spans="1:11" s="427" customFormat="1" ht="14.25">
      <c r="A27" s="611" t="str">
        <f>'1-συμβολαια'!A27</f>
        <v>31ο</v>
      </c>
      <c r="B27" s="612" t="str">
        <f>'1-συμβολαια'!C27</f>
        <v>γονική</v>
      </c>
      <c r="C27" s="424">
        <f>'1-συμβολαια'!D27</f>
        <v>18224.009999999998</v>
      </c>
      <c r="D27" s="613"/>
      <c r="E27" s="614"/>
      <c r="F27" s="426">
        <v>3</v>
      </c>
      <c r="G27" s="426"/>
      <c r="H27" s="426"/>
      <c r="I27" s="615"/>
      <c r="J27" s="615"/>
      <c r="K27" s="469"/>
    </row>
    <row r="28" spans="1:11" s="427" customFormat="1" ht="15" thickBot="1">
      <c r="A28" s="623">
        <f>'1-συμβολαια'!A28</f>
        <v>0</v>
      </c>
      <c r="B28" s="617" t="str">
        <f>'1-συμβολαια'!C28</f>
        <v>χρησικτησία οικοπέδου = ;;;??? &amp; ;;;??? &amp; ;;;??? 19882 ΑΝΤΑΛΑΓΗ άτυπος</v>
      </c>
      <c r="C28" s="618">
        <f>'1-συμβολαια'!D28</f>
        <v>2222.2199999999998</v>
      </c>
      <c r="D28" s="624"/>
      <c r="E28" s="619"/>
      <c r="F28" s="619"/>
      <c r="G28" s="620"/>
      <c r="H28" s="620">
        <v>3</v>
      </c>
      <c r="I28" s="621" t="s">
        <v>137</v>
      </c>
      <c r="J28" s="621" t="s">
        <v>132</v>
      </c>
      <c r="K28" s="471"/>
    </row>
    <row r="29" spans="1:11" s="427" customFormat="1" ht="14.25">
      <c r="A29" s="622" t="str">
        <f>'1-συμβολαια'!A29</f>
        <v>32ο</v>
      </c>
      <c r="B29" s="612" t="str">
        <f>'1-συμβολαια'!C29</f>
        <v>γονική</v>
      </c>
      <c r="C29" s="424">
        <f>'1-συμβολαια'!D29</f>
        <v>2626.85</v>
      </c>
      <c r="D29" s="613"/>
      <c r="E29" s="614"/>
      <c r="F29" s="426">
        <v>3</v>
      </c>
      <c r="G29" s="426"/>
      <c r="H29" s="426">
        <v>3</v>
      </c>
      <c r="I29" s="615" t="s">
        <v>137</v>
      </c>
      <c r="J29" s="615"/>
      <c r="K29" s="469"/>
    </row>
    <row r="30" spans="1:11" s="427" customFormat="1" ht="14.25">
      <c r="A30" s="610">
        <f>'1-συμβολαια'!A30</f>
        <v>0</v>
      </c>
      <c r="B30" s="423" t="str">
        <f>'1-συμβολαια'!C30</f>
        <v>διανομή 1ου ορόφου &amp; ΙΔΙΩΣ οικοπέδου</v>
      </c>
      <c r="C30" s="449">
        <f>'1-συμβολαια'!D30</f>
        <v>2626.65</v>
      </c>
      <c r="D30" s="450"/>
      <c r="E30" s="428"/>
      <c r="F30" s="428"/>
      <c r="G30" s="425"/>
      <c r="H30" s="425"/>
      <c r="I30" s="319"/>
      <c r="J30" s="319" t="s">
        <v>132</v>
      </c>
      <c r="K30" s="73"/>
    </row>
    <row r="31" spans="1:11" s="427" customFormat="1" ht="15" thickBot="1">
      <c r="A31" s="625">
        <f>'1-συμβολαια'!A31</f>
        <v>0</v>
      </c>
      <c r="B31" s="617" t="str">
        <f>'1-συμβολαια'!C31</f>
        <v>εξισορρόπηση διαφοράς διανεμομένων μεριδίων</v>
      </c>
      <c r="C31" s="618">
        <f>'1-συμβολαια'!D31</f>
        <v>222.22</v>
      </c>
      <c r="D31" s="624"/>
      <c r="E31" s="619"/>
      <c r="F31" s="619"/>
      <c r="G31" s="620"/>
      <c r="H31" s="620"/>
      <c r="I31" s="621"/>
      <c r="J31" s="621" t="s">
        <v>132</v>
      </c>
      <c r="K31" s="471"/>
    </row>
    <row r="32" spans="1:11" s="427" customFormat="1" ht="14.25">
      <c r="A32" s="611" t="str">
        <f>'1-συμβολαια'!A32</f>
        <v>33ο</v>
      </c>
      <c r="B32" s="612" t="str">
        <f>'1-συμβολαια'!C32</f>
        <v>δωρεά ΨΙΛΗΣ κυριότητας</v>
      </c>
      <c r="C32" s="424">
        <f>'1-συμβολαια'!D32</f>
        <v>2364.16</v>
      </c>
      <c r="D32" s="613"/>
      <c r="E32" s="614"/>
      <c r="F32" s="426">
        <v>3</v>
      </c>
      <c r="G32" s="426"/>
      <c r="H32" s="426">
        <v>3</v>
      </c>
      <c r="I32" s="615" t="s">
        <v>137</v>
      </c>
      <c r="J32" s="615"/>
      <c r="K32" s="469"/>
    </row>
    <row r="33" spans="1:11" s="427" customFormat="1" ht="14.25">
      <c r="A33" s="609">
        <f>'1-συμβολαια'!A33</f>
        <v>0</v>
      </c>
      <c r="B33" s="423" t="str">
        <f>'1-συμβολαια'!C33</f>
        <v>διανομή 1ου ορόφου &amp; ΙΔΙΩΣ οικοπέδου</v>
      </c>
      <c r="C33" s="449">
        <f>'1-συμβολαια'!D33</f>
        <v>2364.16</v>
      </c>
      <c r="D33" s="450"/>
      <c r="E33" s="428"/>
      <c r="F33" s="428"/>
      <c r="G33" s="425"/>
      <c r="H33" s="425">
        <v>3</v>
      </c>
      <c r="I33" s="319" t="s">
        <v>137</v>
      </c>
      <c r="J33" s="319" t="s">
        <v>132</v>
      </c>
      <c r="K33" s="73"/>
    </row>
    <row r="34" spans="1:11" s="427" customFormat="1" ht="15" thickBot="1">
      <c r="A34" s="623">
        <f>'1-συμβολαια'!A34</f>
        <v>0</v>
      </c>
      <c r="B34" s="617" t="str">
        <f>'1-συμβολαια'!C34</f>
        <v>εξισορρόπηση διαφοράς διανεμομένων μεριδίων</v>
      </c>
      <c r="C34" s="618">
        <f>'1-συμβολαια'!D34</f>
        <v>222.22</v>
      </c>
      <c r="D34" s="624"/>
      <c r="E34" s="619"/>
      <c r="F34" s="619"/>
      <c r="G34" s="620"/>
      <c r="H34" s="620">
        <v>3</v>
      </c>
      <c r="I34" s="621" t="s">
        <v>137</v>
      </c>
      <c r="J34" s="621" t="s">
        <v>132</v>
      </c>
      <c r="K34" s="471"/>
    </row>
    <row r="35" spans="1:11" s="427" customFormat="1" ht="14.25">
      <c r="A35" s="622" t="str">
        <f>'1-συμβολαια'!A35</f>
        <v>34ο</v>
      </c>
      <c r="B35" s="612" t="str">
        <f>'1-συμβολαια'!C35</f>
        <v>δωρεά</v>
      </c>
      <c r="C35" s="424">
        <f>'1-συμβολαια'!D35</f>
        <v>5253.7</v>
      </c>
      <c r="D35" s="613"/>
      <c r="E35" s="614"/>
      <c r="F35" s="426">
        <v>3</v>
      </c>
      <c r="G35" s="426"/>
      <c r="H35" s="426">
        <v>3</v>
      </c>
      <c r="I35" s="615" t="s">
        <v>137</v>
      </c>
      <c r="J35" s="615"/>
      <c r="K35" s="469"/>
    </row>
    <row r="36" spans="1:11" s="427" customFormat="1" ht="14.25">
      <c r="A36" s="610">
        <f>'1-συμβολαια'!A36</f>
        <v>0</v>
      </c>
      <c r="B36" s="423" t="str">
        <f>'1-συμβολαια'!C36</f>
        <v>διανομή 1ου ορόφου &amp; ΙΔΙΩΣ οικοπέδου</v>
      </c>
      <c r="C36" s="449">
        <f>'1-συμβολαια'!D36</f>
        <v>5253.7</v>
      </c>
      <c r="D36" s="450"/>
      <c r="E36" s="428"/>
      <c r="F36" s="428"/>
      <c r="G36" s="425"/>
      <c r="H36" s="425">
        <v>3</v>
      </c>
      <c r="I36" s="319" t="s">
        <v>137</v>
      </c>
      <c r="J36" s="319" t="s">
        <v>132</v>
      </c>
      <c r="K36" s="73"/>
    </row>
    <row r="37" spans="1:11" s="427" customFormat="1" ht="15" thickBot="1">
      <c r="A37" s="625">
        <f>'1-συμβολαια'!A37</f>
        <v>0</v>
      </c>
      <c r="B37" s="617" t="str">
        <f>'1-συμβολαια'!C37</f>
        <v>εξισορρόπηση διαφοράς διανεμομένων μεριδίων</v>
      </c>
      <c r="C37" s="618">
        <f>'1-συμβολαια'!D37</f>
        <v>555.54999999999995</v>
      </c>
      <c r="D37" s="624"/>
      <c r="E37" s="619"/>
      <c r="F37" s="619"/>
      <c r="G37" s="620"/>
      <c r="H37" s="620">
        <v>3</v>
      </c>
      <c r="I37" s="621" t="s">
        <v>137</v>
      </c>
      <c r="J37" s="621" t="s">
        <v>132</v>
      </c>
      <c r="K37" s="471"/>
    </row>
    <row r="38" spans="1:11" s="427" customFormat="1" ht="14.25">
      <c r="A38" s="611">
        <f>'1-συμβολαια'!A38</f>
        <v>350</v>
      </c>
      <c r="B38" s="612" t="str">
        <f>'1-συμβολαια'!C38</f>
        <v>κληρονομιάς ΑΠΟΔΟΧΗ [από 1/4 του 1/10 αγροτεμάχιο ;;;??? Παναγίας -'';;;???'' 1.186μ2</v>
      </c>
      <c r="C38" s="424">
        <f>'1-συμβολαια'!D38</f>
        <v>0</v>
      </c>
      <c r="D38" s="613"/>
      <c r="E38" s="614"/>
      <c r="F38" s="426">
        <v>0.5</v>
      </c>
      <c r="G38" s="426"/>
      <c r="H38" s="426">
        <v>3</v>
      </c>
      <c r="I38" s="615" t="s">
        <v>137</v>
      </c>
      <c r="J38" s="615"/>
      <c r="K38" s="469"/>
    </row>
    <row r="39" spans="1:11" s="427" customFormat="1" ht="15" thickBot="1">
      <c r="A39" s="623">
        <f>'1-συμβολαια'!A39</f>
        <v>0</v>
      </c>
      <c r="B39" s="617" t="str">
        <f>'1-συμβολαια'!C39</f>
        <v xml:space="preserve">χρησικτησία αγροτεμαχίου = 20?? επερχόμενου ΑΝΑΔΑΣΜΟΥ </v>
      </c>
      <c r="C39" s="618">
        <f>'1-συμβολαια'!D39</f>
        <v>11.11</v>
      </c>
      <c r="D39" s="624"/>
      <c r="E39" s="619"/>
      <c r="F39" s="619"/>
      <c r="G39" s="620"/>
      <c r="H39" s="620">
        <v>3</v>
      </c>
      <c r="I39" s="621" t="s">
        <v>137</v>
      </c>
      <c r="J39" s="621" t="s">
        <v>132</v>
      </c>
      <c r="K39" s="471"/>
    </row>
    <row r="40" spans="1:11" s="427" customFormat="1" ht="14.25">
      <c r="A40" s="622" t="str">
        <f>'1-συμβολαια'!A40</f>
        <v>36ο</v>
      </c>
      <c r="B40" s="612" t="str">
        <f>'1-συμβολαια'!C40</f>
        <v>κληρονομίας ΑΠΟΔΟΧΗ [1/10 αγροτεμάχιο ;;;??? Παναγίας -'';;;???'' 1.186μ2</v>
      </c>
      <c r="C40" s="424">
        <f>'1-συμβολαια'!D40</f>
        <v>0</v>
      </c>
      <c r="D40" s="613"/>
      <c r="E40" s="614"/>
      <c r="F40" s="614"/>
      <c r="G40" s="426"/>
      <c r="H40" s="426">
        <v>3</v>
      </c>
      <c r="I40" s="615" t="s">
        <v>137</v>
      </c>
      <c r="J40" s="615" t="s">
        <v>132</v>
      </c>
      <c r="K40" s="469"/>
    </row>
    <row r="41" spans="1:11" s="427" customFormat="1" ht="15" thickBot="1">
      <c r="A41" s="625">
        <f>'1-συμβολαια'!A41</f>
        <v>0</v>
      </c>
      <c r="B41" s="617" t="str">
        <f>'1-συμβολαια'!C41</f>
        <v xml:space="preserve">χρησικτησία αγροτεμαχίου = 20?? επερχόμενου ΑΝΑΔΑΣΜΟΥ </v>
      </c>
      <c r="C41" s="618">
        <f>'1-συμβολαια'!D41</f>
        <v>111.11</v>
      </c>
      <c r="D41" s="624"/>
      <c r="E41" s="619"/>
      <c r="F41" s="619"/>
      <c r="G41" s="620"/>
      <c r="H41" s="620">
        <v>3</v>
      </c>
      <c r="I41" s="621" t="s">
        <v>137</v>
      </c>
      <c r="J41" s="621"/>
      <c r="K41" s="471"/>
    </row>
    <row r="42" spans="1:11" s="427" customFormat="1" ht="14.25">
      <c r="A42" s="611" t="str">
        <f>'1-συμβολαια'!A42</f>
        <v>37ο</v>
      </c>
      <c r="B42" s="612" t="str">
        <f>'1-συμβολαια'!C42</f>
        <v>κληρονομίας ΑΠΟΔΟΧΗ [1/10 αγροτεμάχιο ;;;??? Παναγίας -'';;;???'' 1.186μ2</v>
      </c>
      <c r="C42" s="424">
        <f>'1-συμβολαια'!D42</f>
        <v>0</v>
      </c>
      <c r="D42" s="613"/>
      <c r="E42" s="614"/>
      <c r="F42" s="426">
        <v>0.5</v>
      </c>
      <c r="G42" s="426"/>
      <c r="H42" s="426">
        <v>3</v>
      </c>
      <c r="I42" s="615" t="s">
        <v>137</v>
      </c>
      <c r="J42" s="615"/>
      <c r="K42" s="469"/>
    </row>
    <row r="43" spans="1:11" s="427" customFormat="1" ht="15" thickBot="1">
      <c r="A43" s="623">
        <f>'1-συμβολαια'!A43</f>
        <v>0</v>
      </c>
      <c r="B43" s="617" t="str">
        <f>'1-συμβολαια'!C43</f>
        <v xml:space="preserve">χρησικτησία αγροτεμαχίου = 20?? επερχόμενου ΑΝΑΔΑΣΜΟΥ </v>
      </c>
      <c r="C43" s="618">
        <f>'1-συμβολαια'!D43</f>
        <v>111.11</v>
      </c>
      <c r="D43" s="624"/>
      <c r="E43" s="619"/>
      <c r="F43" s="619"/>
      <c r="G43" s="620"/>
      <c r="H43" s="620">
        <v>3</v>
      </c>
      <c r="I43" s="621" t="s">
        <v>137</v>
      </c>
      <c r="J43" s="621" t="s">
        <v>132</v>
      </c>
      <c r="K43" s="471"/>
    </row>
    <row r="44" spans="1:11" s="427" customFormat="1" ht="14.25">
      <c r="A44" s="622" t="str">
        <f>'1-συμβολαια'!A44</f>
        <v>38ο</v>
      </c>
      <c r="B44" s="612" t="str">
        <f>'1-συμβολαια'!C44</f>
        <v>αποδοχή κληρονομίας [12/120  οικοπέδου &amp; αποθήκης 20,91μ2</v>
      </c>
      <c r="C44" s="424">
        <f>'1-συμβολαια'!D44</f>
        <v>0</v>
      </c>
      <c r="D44" s="613"/>
      <c r="E44" s="614"/>
      <c r="F44" s="426">
        <v>0.5</v>
      </c>
      <c r="G44" s="426"/>
      <c r="H44" s="426">
        <v>3</v>
      </c>
      <c r="I44" s="615" t="s">
        <v>137</v>
      </c>
      <c r="J44" s="615"/>
      <c r="K44" s="469"/>
    </row>
    <row r="45" spans="1:11" s="427" customFormat="1" ht="15" thickBot="1">
      <c r="A45" s="625">
        <f>'1-συμβολαια'!A45</f>
        <v>0</v>
      </c>
      <c r="B45" s="617" t="str">
        <f>'1-συμβολαια'!C45</f>
        <v>χρησικτησία οικοπέδου &amp; αποθήκης = 1992 αδερφού ΚΛΗΡΟΝΟΜΙΑ άτυπος</v>
      </c>
      <c r="C45" s="618">
        <f>'1-συμβολαια'!D45</f>
        <v>187.35</v>
      </c>
      <c r="D45" s="624"/>
      <c r="E45" s="619"/>
      <c r="F45" s="619"/>
      <c r="G45" s="620"/>
      <c r="H45" s="620">
        <v>3</v>
      </c>
      <c r="I45" s="621" t="s">
        <v>137</v>
      </c>
      <c r="J45" s="621" t="s">
        <v>132</v>
      </c>
      <c r="K45" s="471"/>
    </row>
    <row r="46" spans="1:11" s="427" customFormat="1" ht="14.25">
      <c r="A46" s="611" t="str">
        <f>'1-συμβολαια'!A46</f>
        <v>39ο</v>
      </c>
      <c r="B46" s="612" t="str">
        <f>'1-συμβολαια'!C46</f>
        <v>αποδοχή κληρονομίας [1/10 αγροτεμάχιο ;;;??? Παναγία -'';;;???'' =2.740μ2</v>
      </c>
      <c r="C46" s="424">
        <f>'1-συμβολαια'!D46</f>
        <v>0</v>
      </c>
      <c r="D46" s="613"/>
      <c r="E46" s="614"/>
      <c r="F46" s="426">
        <v>0.5</v>
      </c>
      <c r="G46" s="426"/>
      <c r="H46" s="426">
        <v>3</v>
      </c>
      <c r="I46" s="615" t="s">
        <v>137</v>
      </c>
      <c r="J46" s="615"/>
      <c r="K46" s="469"/>
    </row>
    <row r="47" spans="1:11" s="427" customFormat="1" ht="15" thickBot="1">
      <c r="A47" s="623">
        <f>'1-συμβολαια'!A47</f>
        <v>0</v>
      </c>
      <c r="B47" s="617" t="str">
        <f>'1-συμβολαια'!C47</f>
        <v xml:space="preserve">χρησικτησία αγροτεμαχίου = 20?? επερχόμενου ΑΝΑΔΑΣΜΟΥ </v>
      </c>
      <c r="C47" s="618">
        <f>'1-συμβολαια'!D47</f>
        <v>22.22</v>
      </c>
      <c r="D47" s="624"/>
      <c r="E47" s="619"/>
      <c r="F47" s="619"/>
      <c r="G47" s="620"/>
      <c r="H47" s="620">
        <v>3</v>
      </c>
      <c r="I47" s="621" t="s">
        <v>137</v>
      </c>
      <c r="J47" s="621" t="s">
        <v>132</v>
      </c>
      <c r="K47" s="471"/>
    </row>
    <row r="48" spans="1:11" s="427" customFormat="1" ht="14.25">
      <c r="A48" s="622" t="str">
        <f>'1-συμβολαια'!A48</f>
        <v>40ο</v>
      </c>
      <c r="B48" s="612" t="str">
        <f>'1-συμβολαια'!C48</f>
        <v>αποδοχή κληρονομίας [1/10 αγροτεμάχιο ;;;??? Παναγία -'';;;???'' =2.740μ2</v>
      </c>
      <c r="C48" s="424">
        <f>'1-συμβολαια'!D48</f>
        <v>0</v>
      </c>
      <c r="D48" s="613"/>
      <c r="E48" s="614"/>
      <c r="F48" s="426">
        <v>0.5</v>
      </c>
      <c r="G48" s="426"/>
      <c r="H48" s="426">
        <v>3</v>
      </c>
      <c r="I48" s="615" t="s">
        <v>137</v>
      </c>
      <c r="J48" s="615"/>
      <c r="K48" s="469"/>
    </row>
    <row r="49" spans="1:17" s="427" customFormat="1" ht="15" thickBot="1">
      <c r="A49" s="625">
        <f>'1-συμβολαια'!A49</f>
        <v>0</v>
      </c>
      <c r="B49" s="617" t="str">
        <f>'1-συμβολαια'!C49</f>
        <v xml:space="preserve">χρησικτησία αγροτεμαχίου = 20?? επερχόμενου ΑΝΑΔΑΣΜΟΥ </v>
      </c>
      <c r="C49" s="618">
        <f>'1-συμβολαια'!D49</f>
        <v>22.22</v>
      </c>
      <c r="D49" s="624"/>
      <c r="E49" s="619"/>
      <c r="F49" s="619"/>
      <c r="G49" s="620"/>
      <c r="H49" s="620">
        <v>3</v>
      </c>
      <c r="I49" s="621" t="s">
        <v>137</v>
      </c>
      <c r="J49" s="621" t="s">
        <v>132</v>
      </c>
      <c r="K49" s="471"/>
    </row>
    <row r="50" spans="1:17" s="427" customFormat="1" ht="14.25">
      <c r="A50" s="611" t="str">
        <f>'1-συμβολαια'!A50</f>
        <v>41ο</v>
      </c>
      <c r="B50" s="612" t="str">
        <f>'1-συμβολαια'!C50</f>
        <v>αποδοχή κληρονομίας [1/10 αγροτεμάχιο ;;;??? Παναγία -'';;;???'' =2.740μ2</v>
      </c>
      <c r="C50" s="424">
        <f>'1-συμβολαια'!D50</f>
        <v>0</v>
      </c>
      <c r="D50" s="613"/>
      <c r="E50" s="614"/>
      <c r="F50" s="426">
        <v>0.5</v>
      </c>
      <c r="G50" s="426"/>
      <c r="H50" s="426">
        <v>3</v>
      </c>
      <c r="I50" s="615" t="s">
        <v>137</v>
      </c>
      <c r="J50" s="615"/>
      <c r="K50" s="469"/>
    </row>
    <row r="51" spans="1:17" s="427" customFormat="1" ht="15" thickBot="1">
      <c r="A51" s="623">
        <f>'1-συμβολαια'!A51</f>
        <v>0</v>
      </c>
      <c r="B51" s="617" t="str">
        <f>'1-συμβολαια'!C51</f>
        <v xml:space="preserve">χρησικτησία αγροτεμαχίου = 20?? επερχόμενου ΑΝΑΔΑΣΜΟΥ </v>
      </c>
      <c r="C51" s="618">
        <f>'1-συμβολαια'!D51</f>
        <v>22.22</v>
      </c>
      <c r="D51" s="624"/>
      <c r="E51" s="619"/>
      <c r="F51" s="619"/>
      <c r="G51" s="620"/>
      <c r="H51" s="620">
        <v>3</v>
      </c>
      <c r="I51" s="621" t="s">
        <v>137</v>
      </c>
      <c r="J51" s="621" t="s">
        <v>132</v>
      </c>
      <c r="K51" s="471"/>
    </row>
    <row r="52" spans="1:17" ht="15.75">
      <c r="A52" s="722" t="s">
        <v>56</v>
      </c>
      <c r="B52" s="723"/>
      <c r="C52" s="723"/>
      <c r="D52" s="429">
        <f>SUM(D3:D51)</f>
        <v>0</v>
      </c>
      <c r="E52" s="429">
        <f>SUM(E3:E51)</f>
        <v>0</v>
      </c>
      <c r="F52" s="430">
        <f>SUM(F3:F51)</f>
        <v>37.5</v>
      </c>
      <c r="G52" s="430">
        <f>SUM(G3:G51)</f>
        <v>0</v>
      </c>
      <c r="H52" s="430">
        <f>SUM(H3:H51)</f>
        <v>109</v>
      </c>
    </row>
    <row r="53" spans="1:17" ht="15.75">
      <c r="I53" s="121" t="s">
        <v>102</v>
      </c>
      <c r="J53" s="135"/>
      <c r="K53" s="135"/>
      <c r="L53" s="116"/>
      <c r="M53" s="116"/>
      <c r="N53" s="116"/>
      <c r="O53" s="116"/>
      <c r="P53" s="5"/>
    </row>
    <row r="54" spans="1:17" ht="15.75">
      <c r="I54" s="230"/>
      <c r="J54" s="135" t="s">
        <v>103</v>
      </c>
      <c r="K54" s="135"/>
      <c r="L54" s="135"/>
      <c r="M54" s="135"/>
      <c r="N54" s="135"/>
      <c r="O54" s="135"/>
      <c r="P54" s="230"/>
      <c r="Q54" s="229"/>
    </row>
    <row r="55" spans="1:17" ht="15.75">
      <c r="I55" s="230"/>
      <c r="J55" s="230"/>
      <c r="K55" s="231"/>
      <c r="L55" s="231"/>
      <c r="M55" s="231"/>
      <c r="N55" s="231"/>
      <c r="O55" s="231"/>
      <c r="P55" s="231"/>
      <c r="Q55" s="229"/>
    </row>
    <row r="56" spans="1:17" ht="15.75">
      <c r="I56" s="230"/>
      <c r="J56" s="230"/>
      <c r="K56" s="135"/>
      <c r="L56" s="231"/>
      <c r="M56" s="231"/>
      <c r="N56" s="135"/>
      <c r="O56" s="135"/>
      <c r="P56" s="135"/>
      <c r="Q56" s="229"/>
    </row>
    <row r="57" spans="1:17" ht="15.75">
      <c r="I57" s="230"/>
      <c r="J57" s="230"/>
      <c r="K57" s="231"/>
      <c r="L57" s="231"/>
      <c r="M57" s="231"/>
      <c r="N57" s="231"/>
      <c r="O57" s="231"/>
      <c r="P57" s="231"/>
      <c r="Q57" s="229"/>
    </row>
    <row r="58" spans="1:17" ht="15.75">
      <c r="L58" s="123"/>
      <c r="Q58" s="229"/>
    </row>
    <row r="59" spans="1:17" ht="15.75">
      <c r="L59" s="123"/>
    </row>
    <row r="60" spans="1:17" ht="15.75">
      <c r="L60" s="123"/>
    </row>
    <row r="61" spans="1:17" ht="15.75">
      <c r="L61" s="123"/>
    </row>
  </sheetData>
  <mergeCells count="8">
    <mergeCell ref="I1:K2"/>
    <mergeCell ref="H1:H2"/>
    <mergeCell ref="A52:C52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81"/>
  <sheetViews>
    <sheetView workbookViewId="0">
      <pane ySplit="2" topLeftCell="A3" activePane="bottomLeft" state="frozen"/>
      <selection pane="bottomLeft" activeCell="M3" sqref="M3"/>
    </sheetView>
  </sheetViews>
  <sheetFormatPr defaultRowHeight="15"/>
  <cols>
    <col min="1" max="1" width="11.5703125" style="102" bestFit="1" customWidth="1"/>
    <col min="2" max="2" width="95.42578125" style="103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706" t="s">
        <v>1</v>
      </c>
      <c r="B1" s="840" t="s">
        <v>0</v>
      </c>
      <c r="C1" s="842" t="s">
        <v>144</v>
      </c>
      <c r="D1" s="842"/>
      <c r="E1" s="842"/>
      <c r="F1" s="843" t="s">
        <v>29</v>
      </c>
      <c r="G1" s="844"/>
      <c r="H1" s="844"/>
      <c r="I1" s="844"/>
      <c r="J1" s="844"/>
      <c r="K1" s="844"/>
      <c r="L1" s="844"/>
      <c r="M1" s="844"/>
      <c r="N1" s="844"/>
      <c r="O1" s="844"/>
      <c r="P1" s="844"/>
      <c r="Q1" s="844"/>
      <c r="R1" s="844"/>
      <c r="S1" s="844"/>
      <c r="T1" s="844"/>
      <c r="U1" s="844"/>
      <c r="V1" s="845"/>
    </row>
    <row r="2" spans="1:22" ht="16.5" thickBot="1">
      <c r="A2" s="707"/>
      <c r="B2" s="841"/>
      <c r="C2" s="100" t="s">
        <v>23</v>
      </c>
      <c r="D2" s="105" t="s">
        <v>9</v>
      </c>
      <c r="E2" s="106" t="s">
        <v>33</v>
      </c>
      <c r="F2" s="273">
        <v>61</v>
      </c>
      <c r="G2" s="273">
        <v>62</v>
      </c>
      <c r="H2" s="273">
        <v>63</v>
      </c>
      <c r="I2" s="274">
        <v>64</v>
      </c>
      <c r="J2" s="275" t="s">
        <v>405</v>
      </c>
      <c r="K2" s="275" t="s">
        <v>406</v>
      </c>
      <c r="L2" s="275" t="s">
        <v>407</v>
      </c>
      <c r="M2" s="276">
        <v>65</v>
      </c>
      <c r="N2" s="277" t="s">
        <v>408</v>
      </c>
      <c r="O2" s="277" t="s">
        <v>409</v>
      </c>
      <c r="P2" s="277" t="s">
        <v>410</v>
      </c>
      <c r="Q2" s="277" t="s">
        <v>601</v>
      </c>
      <c r="R2" s="277" t="s">
        <v>411</v>
      </c>
      <c r="S2" s="273" t="s">
        <v>412</v>
      </c>
      <c r="T2" s="170">
        <v>67</v>
      </c>
      <c r="U2" s="170"/>
      <c r="V2" s="272"/>
    </row>
    <row r="3" spans="1:22" s="132" customFormat="1">
      <c r="A3" s="366" t="str">
        <f>'1-συμβολαια'!A3</f>
        <v>21ο</v>
      </c>
      <c r="B3" s="348" t="str">
        <f>'1-συμβολαια'!C3</f>
        <v>σύσταση οριζοντίου</v>
      </c>
      <c r="C3" s="329"/>
      <c r="D3" s="385"/>
      <c r="E3" s="329"/>
      <c r="F3" s="330"/>
      <c r="G3" s="330"/>
      <c r="H3" s="349"/>
      <c r="I3" s="350"/>
      <c r="J3" s="350"/>
      <c r="K3" s="350"/>
      <c r="L3" s="350"/>
      <c r="M3" s="350"/>
      <c r="N3" s="330"/>
      <c r="O3" s="330"/>
      <c r="P3" s="330"/>
      <c r="Q3" s="330"/>
      <c r="R3" s="352"/>
      <c r="S3" s="330"/>
      <c r="T3" s="330"/>
      <c r="U3" s="330"/>
      <c r="V3" s="330"/>
    </row>
    <row r="4" spans="1:22" s="132" customFormat="1" ht="15.75" thickBot="1">
      <c r="A4" s="485" t="str">
        <f>'1-συμβολαια'!A4</f>
        <v>22ο</v>
      </c>
      <c r="B4" s="486" t="str">
        <f>'1-συμβολαια'!C4</f>
        <v>σύσταση οριζοντίου</v>
      </c>
      <c r="C4" s="489"/>
      <c r="D4" s="637"/>
      <c r="E4" s="489"/>
      <c r="F4" s="575"/>
      <c r="G4" s="575"/>
      <c r="H4" s="638"/>
      <c r="I4" s="639"/>
      <c r="J4" s="639"/>
      <c r="K4" s="639"/>
      <c r="L4" s="639"/>
      <c r="M4" s="639"/>
      <c r="N4" s="575"/>
      <c r="O4" s="575"/>
      <c r="P4" s="575"/>
      <c r="Q4" s="575"/>
      <c r="R4" s="640"/>
      <c r="S4" s="575"/>
      <c r="T4" s="575"/>
      <c r="U4" s="575"/>
      <c r="V4" s="575"/>
    </row>
    <row r="5" spans="1:22" s="132" customFormat="1">
      <c r="A5" s="490" t="str">
        <f>'1-συμβολαια'!A5</f>
        <v>23ο</v>
      </c>
      <c r="B5" s="481" t="str">
        <f>'1-συμβολαια'!C5</f>
        <v>δωρεά</v>
      </c>
      <c r="C5" s="484"/>
      <c r="D5" s="633"/>
      <c r="E5" s="484"/>
      <c r="F5" s="576"/>
      <c r="G5" s="576"/>
      <c r="H5" s="634"/>
      <c r="I5" s="635"/>
      <c r="J5" s="635"/>
      <c r="K5" s="635"/>
      <c r="L5" s="635"/>
      <c r="M5" s="635"/>
      <c r="N5" s="576"/>
      <c r="O5" s="576"/>
      <c r="P5" s="576"/>
      <c r="Q5" s="576"/>
      <c r="R5" s="636"/>
      <c r="S5" s="576"/>
      <c r="T5" s="576"/>
      <c r="U5" s="576"/>
      <c r="V5" s="576"/>
    </row>
    <row r="6" spans="1:22" s="132" customFormat="1">
      <c r="A6" s="491">
        <f>'1-συμβολαια'!A6</f>
        <v>0</v>
      </c>
      <c r="B6" s="348" t="str">
        <f>'1-συμβολαια'!C6</f>
        <v>διανομή αγροτεμαχίου &amp; καταστήματος &amp; αποθήκης -1 &amp; 1ου ορόφου &amp; ΙΔΙΩΣ οικοπέδου</v>
      </c>
      <c r="C6" s="329">
        <f>'1-συμβολαια'!L6</f>
        <v>273.782916</v>
      </c>
      <c r="D6" s="385">
        <f>'1-συμβολαια'!N6</f>
        <v>0</v>
      </c>
      <c r="E6" s="329">
        <f t="shared" ref="E6:E51" si="0">C6-D6</f>
        <v>273.782916</v>
      </c>
      <c r="F6" s="330">
        <v>61</v>
      </c>
      <c r="G6" s="330">
        <v>62</v>
      </c>
      <c r="H6" s="349"/>
      <c r="I6" s="350"/>
      <c r="J6" s="350"/>
      <c r="K6" s="350"/>
      <c r="L6" s="350"/>
      <c r="M6" s="350"/>
      <c r="N6" s="330"/>
      <c r="O6" s="330"/>
      <c r="P6" s="330"/>
      <c r="Q6" s="330">
        <v>1</v>
      </c>
      <c r="R6" s="352"/>
      <c r="S6" s="330"/>
      <c r="T6" s="330"/>
      <c r="U6" s="330"/>
      <c r="V6" s="330"/>
    </row>
    <row r="7" spans="1:22" s="132" customFormat="1" ht="15.75" thickBot="1">
      <c r="A7" s="492">
        <f>'1-συμβολαια'!A7</f>
        <v>0</v>
      </c>
      <c r="B7" s="486" t="str">
        <f>'1-συμβολαια'!C7</f>
        <v>εξισορρόπηση διαφοράς διανεμομένων μεριδίων</v>
      </c>
      <c r="C7" s="489">
        <f>'1-συμβολαια'!L7</f>
        <v>118.67993199999999</v>
      </c>
      <c r="D7" s="637">
        <f>'1-συμβολαια'!N7</f>
        <v>0</v>
      </c>
      <c r="E7" s="489">
        <f t="shared" si="0"/>
        <v>118.67993199999999</v>
      </c>
      <c r="F7" s="575">
        <v>61</v>
      </c>
      <c r="G7" s="575">
        <v>62</v>
      </c>
      <c r="H7" s="638"/>
      <c r="I7" s="639"/>
      <c r="J7" s="639"/>
      <c r="K7" s="639"/>
      <c r="L7" s="639"/>
      <c r="M7" s="639">
        <v>1</v>
      </c>
      <c r="N7" s="575"/>
      <c r="O7" s="575"/>
      <c r="P7" s="575"/>
      <c r="Q7" s="575"/>
      <c r="R7" s="640"/>
      <c r="S7" s="575"/>
      <c r="T7" s="575"/>
      <c r="U7" s="575"/>
      <c r="V7" s="575"/>
    </row>
    <row r="8" spans="1:22" s="132" customFormat="1">
      <c r="A8" s="510" t="str">
        <f>'1-συμβολαια'!A8</f>
        <v>24ο</v>
      </c>
      <c r="B8" s="481" t="str">
        <f>'1-συμβολαια'!C8</f>
        <v>δωρεά</v>
      </c>
      <c r="C8" s="484"/>
      <c r="D8" s="633"/>
      <c r="E8" s="484"/>
      <c r="F8" s="576"/>
      <c r="G8" s="576"/>
      <c r="H8" s="634"/>
      <c r="I8" s="635"/>
      <c r="J8" s="635"/>
      <c r="K8" s="635"/>
      <c r="L8" s="635"/>
      <c r="M8" s="635"/>
      <c r="N8" s="576"/>
      <c r="O8" s="576"/>
      <c r="P8" s="576"/>
      <c r="Q8" s="576"/>
      <c r="R8" s="636"/>
      <c r="S8" s="576"/>
      <c r="T8" s="576"/>
      <c r="U8" s="576"/>
      <c r="V8" s="576"/>
    </row>
    <row r="9" spans="1:22" s="132" customFormat="1">
      <c r="A9" s="511">
        <f>'1-συμβολαια'!A9</f>
        <v>0</v>
      </c>
      <c r="B9" s="348" t="str">
        <f>'1-συμβολαια'!C9</f>
        <v>διανομή αγροτεμαχίου &amp; αποθήκης -2 &amp; 1ου ορόφου &amp; ΙΔΙΩΣ οικοπέδου</v>
      </c>
      <c r="C9" s="329">
        <f>'1-συμβολαια'!L9</f>
        <v>359.24623600000001</v>
      </c>
      <c r="D9" s="385">
        <f>'1-συμβολαια'!N9</f>
        <v>0</v>
      </c>
      <c r="E9" s="329">
        <f t="shared" si="0"/>
        <v>359.24623600000001</v>
      </c>
      <c r="F9" s="330">
        <v>61</v>
      </c>
      <c r="G9" s="330">
        <v>62</v>
      </c>
      <c r="H9" s="349"/>
      <c r="I9" s="350"/>
      <c r="J9" s="350"/>
      <c r="K9" s="350"/>
      <c r="L9" s="350"/>
      <c r="M9" s="350"/>
      <c r="N9" s="330"/>
      <c r="O9" s="330"/>
      <c r="P9" s="330"/>
      <c r="Q9" s="330">
        <v>1</v>
      </c>
      <c r="R9" s="352"/>
      <c r="S9" s="330"/>
      <c r="T9" s="330"/>
      <c r="U9" s="330"/>
      <c r="V9" s="330"/>
    </row>
    <row r="10" spans="1:22" s="132" customFormat="1" ht="15.75" thickBot="1">
      <c r="A10" s="513">
        <f>'1-συμβολαια'!A10</f>
        <v>0</v>
      </c>
      <c r="B10" s="486" t="str">
        <f>'1-συμβολαια'!C10</f>
        <v>εξισορρόπηση διαφοράς διανεμομένων μεριδίων</v>
      </c>
      <c r="C10" s="489">
        <f>'1-συμβολαια'!L10</f>
        <v>182.67993199999998</v>
      </c>
      <c r="D10" s="637">
        <f>'1-συμβολαια'!N10</f>
        <v>0</v>
      </c>
      <c r="E10" s="489">
        <f t="shared" si="0"/>
        <v>182.67993199999998</v>
      </c>
      <c r="F10" s="575">
        <v>61</v>
      </c>
      <c r="G10" s="575">
        <v>62</v>
      </c>
      <c r="H10" s="638"/>
      <c r="I10" s="639"/>
      <c r="J10" s="639"/>
      <c r="K10" s="639"/>
      <c r="L10" s="639"/>
      <c r="M10" s="639">
        <v>1</v>
      </c>
      <c r="N10" s="575"/>
      <c r="O10" s="575"/>
      <c r="P10" s="575"/>
      <c r="Q10" s="575"/>
      <c r="R10" s="640"/>
      <c r="S10" s="575"/>
      <c r="T10" s="575"/>
      <c r="U10" s="575"/>
      <c r="V10" s="575"/>
    </row>
    <row r="11" spans="1:22" s="132" customFormat="1">
      <c r="A11" s="490" t="str">
        <f>'1-συμβολαια'!A11</f>
        <v>25ο</v>
      </c>
      <c r="B11" s="481" t="str">
        <f>'1-συμβολαια'!C11</f>
        <v>γονική</v>
      </c>
      <c r="C11" s="484"/>
      <c r="D11" s="633"/>
      <c r="E11" s="484"/>
      <c r="F11" s="576"/>
      <c r="G11" s="576"/>
      <c r="H11" s="634"/>
      <c r="I11" s="635"/>
      <c r="J11" s="635"/>
      <c r="K11" s="635"/>
      <c r="L11" s="635"/>
      <c r="M11" s="635"/>
      <c r="N11" s="576"/>
      <c r="O11" s="576"/>
      <c r="P11" s="576"/>
      <c r="Q11" s="576"/>
      <c r="R11" s="636"/>
      <c r="S11" s="576"/>
      <c r="T11" s="576"/>
      <c r="U11" s="576"/>
      <c r="V11" s="576"/>
    </row>
    <row r="12" spans="1:22" s="132" customFormat="1">
      <c r="A12" s="491">
        <f>'1-συμβολαια'!A12</f>
        <v>0</v>
      </c>
      <c r="B12" s="348" t="str">
        <f>'1-συμβολαια'!C12</f>
        <v>διανομή καταστήματος &amp; ΙΔΙΩΣ οικοπέδου</v>
      </c>
      <c r="C12" s="329">
        <f>'1-συμβολαια'!L12</f>
        <v>314.34554000000003</v>
      </c>
      <c r="D12" s="385">
        <f>'1-συμβολαια'!N12</f>
        <v>0</v>
      </c>
      <c r="E12" s="329">
        <f t="shared" si="0"/>
        <v>314.34554000000003</v>
      </c>
      <c r="F12" s="330">
        <v>61</v>
      </c>
      <c r="G12" s="330">
        <v>62</v>
      </c>
      <c r="H12" s="349"/>
      <c r="I12" s="350"/>
      <c r="J12" s="350"/>
      <c r="K12" s="350"/>
      <c r="L12" s="350"/>
      <c r="M12" s="350"/>
      <c r="N12" s="330"/>
      <c r="O12" s="330"/>
      <c r="P12" s="330"/>
      <c r="Q12" s="330">
        <v>1</v>
      </c>
      <c r="R12" s="352"/>
      <c r="S12" s="330"/>
      <c r="T12" s="330"/>
      <c r="U12" s="330"/>
      <c r="V12" s="330"/>
    </row>
    <row r="13" spans="1:22" s="132" customFormat="1" ht="15.75" thickBot="1">
      <c r="A13" s="492">
        <f>'1-συμβολαια'!A13</f>
        <v>0</v>
      </c>
      <c r="B13" s="486" t="str">
        <f>'1-συμβολαια'!C13</f>
        <v>εξισορρόπηση διαφοράς διανεμομένων μεριδίων</v>
      </c>
      <c r="C13" s="489">
        <f>'1-συμβολαια'!L13</f>
        <v>179.279966</v>
      </c>
      <c r="D13" s="637">
        <f>'1-συμβολαια'!N13</f>
        <v>0</v>
      </c>
      <c r="E13" s="489">
        <f t="shared" si="0"/>
        <v>179.279966</v>
      </c>
      <c r="F13" s="575">
        <v>61</v>
      </c>
      <c r="G13" s="575">
        <v>62</v>
      </c>
      <c r="H13" s="638"/>
      <c r="I13" s="639"/>
      <c r="J13" s="639"/>
      <c r="K13" s="639"/>
      <c r="L13" s="639"/>
      <c r="M13" s="639">
        <v>1</v>
      </c>
      <c r="N13" s="575"/>
      <c r="O13" s="575"/>
      <c r="P13" s="575"/>
      <c r="Q13" s="575"/>
      <c r="R13" s="640"/>
      <c r="S13" s="575"/>
      <c r="T13" s="575"/>
      <c r="U13" s="575"/>
      <c r="V13" s="575"/>
    </row>
    <row r="14" spans="1:22" s="132" customFormat="1">
      <c r="A14" s="510" t="str">
        <f>'1-συμβολαια'!A14</f>
        <v>26ο</v>
      </c>
      <c r="B14" s="481" t="str">
        <f>'1-συμβολαια'!C14</f>
        <v>δωρεά</v>
      </c>
      <c r="C14" s="484"/>
      <c r="D14" s="633"/>
      <c r="E14" s="484"/>
      <c r="F14" s="576"/>
      <c r="G14" s="576"/>
      <c r="H14" s="634"/>
      <c r="I14" s="635"/>
      <c r="J14" s="635"/>
      <c r="K14" s="635"/>
      <c r="L14" s="635"/>
      <c r="M14" s="635"/>
      <c r="N14" s="576"/>
      <c r="O14" s="576"/>
      <c r="P14" s="576"/>
      <c r="Q14" s="576"/>
      <c r="R14" s="636"/>
      <c r="S14" s="576"/>
      <c r="T14" s="576"/>
      <c r="U14" s="576"/>
      <c r="V14" s="576"/>
    </row>
    <row r="15" spans="1:22" s="132" customFormat="1">
      <c r="A15" s="511">
        <f>'1-συμβολαια'!A15</f>
        <v>0</v>
      </c>
      <c r="B15" s="348" t="str">
        <f>'1-συμβολαια'!C15</f>
        <v>διανομή καταστήματος &amp; ΙΔΙΩΣ οικοπέδου</v>
      </c>
      <c r="C15" s="329">
        <f>'1-συμβολαια'!L15</f>
        <v>352.01107999999999</v>
      </c>
      <c r="D15" s="385">
        <f>'1-συμβολαια'!N15</f>
        <v>0</v>
      </c>
      <c r="E15" s="329">
        <f t="shared" si="0"/>
        <v>352.01107999999999</v>
      </c>
      <c r="F15" s="330">
        <v>61</v>
      </c>
      <c r="G15" s="330">
        <v>62</v>
      </c>
      <c r="H15" s="349"/>
      <c r="I15" s="350"/>
      <c r="J15" s="350"/>
      <c r="K15" s="350"/>
      <c r="L15" s="350"/>
      <c r="M15" s="350"/>
      <c r="N15" s="330"/>
      <c r="O15" s="330"/>
      <c r="P15" s="330"/>
      <c r="Q15" s="330">
        <v>1</v>
      </c>
      <c r="R15" s="352"/>
      <c r="S15" s="330"/>
      <c r="T15" s="330"/>
      <c r="U15" s="330"/>
      <c r="V15" s="330"/>
    </row>
    <row r="16" spans="1:22" s="132" customFormat="1" ht="15.75" thickBot="1">
      <c r="A16" s="513">
        <f>'1-συμβολαια'!A16</f>
        <v>0</v>
      </c>
      <c r="B16" s="486" t="str">
        <f>'1-συμβολαια'!C16</f>
        <v>εξισορρόπηση διαφοράς διανεμομένων μεριδίων</v>
      </c>
      <c r="C16" s="489">
        <f>'1-συμβολαια'!L16</f>
        <v>183.81325399999997</v>
      </c>
      <c r="D16" s="637">
        <f>'1-συμβολαια'!N16</f>
        <v>0</v>
      </c>
      <c r="E16" s="489">
        <f t="shared" si="0"/>
        <v>183.81325399999997</v>
      </c>
      <c r="F16" s="575">
        <v>61</v>
      </c>
      <c r="G16" s="575">
        <v>62</v>
      </c>
      <c r="H16" s="638"/>
      <c r="I16" s="639"/>
      <c r="J16" s="639"/>
      <c r="K16" s="639"/>
      <c r="L16" s="639"/>
      <c r="M16" s="639">
        <v>1</v>
      </c>
      <c r="N16" s="575"/>
      <c r="O16" s="575"/>
      <c r="P16" s="575"/>
      <c r="Q16" s="575"/>
      <c r="R16" s="640"/>
      <c r="S16" s="575"/>
      <c r="T16" s="575"/>
      <c r="U16" s="575"/>
      <c r="V16" s="575"/>
    </row>
    <row r="17" spans="1:22" s="132" customFormat="1">
      <c r="A17" s="490" t="str">
        <f>'1-συμβολαια'!A17</f>
        <v>27ο</v>
      </c>
      <c r="B17" s="481" t="str">
        <f>'1-συμβολαια'!C17</f>
        <v>γονική ΨΙΛΗΣ ΚΥΡΙΟΤΗΤΑΣ</v>
      </c>
      <c r="C17" s="484"/>
      <c r="D17" s="633"/>
      <c r="E17" s="484"/>
      <c r="F17" s="576"/>
      <c r="G17" s="576"/>
      <c r="H17" s="634"/>
      <c r="I17" s="635"/>
      <c r="J17" s="635"/>
      <c r="K17" s="635"/>
      <c r="L17" s="635"/>
      <c r="M17" s="635"/>
      <c r="N17" s="576"/>
      <c r="O17" s="576"/>
      <c r="P17" s="576"/>
      <c r="Q17" s="576"/>
      <c r="R17" s="636"/>
      <c r="S17" s="576"/>
      <c r="T17" s="576"/>
      <c r="U17" s="576"/>
      <c r="V17" s="576"/>
    </row>
    <row r="18" spans="1:22" s="132" customFormat="1">
      <c r="A18" s="491">
        <f>'1-συμβολαια'!A18</f>
        <v>0</v>
      </c>
      <c r="B18" s="348" t="str">
        <f>'1-συμβολαια'!C18</f>
        <v>διανομή αγροτεμαχίου &amp; καταστήματος &amp; αποθήκης -2 &amp; ΙΔΙΩΣ οικοπέδου</v>
      </c>
      <c r="C18" s="329">
        <f>'1-συμβολαια'!L18</f>
        <v>354.77630199999999</v>
      </c>
      <c r="D18" s="385">
        <f>'1-συμβολαια'!N18</f>
        <v>0</v>
      </c>
      <c r="E18" s="329">
        <f t="shared" si="0"/>
        <v>354.77630199999999</v>
      </c>
      <c r="F18" s="330">
        <v>61</v>
      </c>
      <c r="G18" s="330">
        <v>62</v>
      </c>
      <c r="H18" s="349"/>
      <c r="I18" s="350"/>
      <c r="J18" s="350"/>
      <c r="K18" s="350"/>
      <c r="L18" s="350"/>
      <c r="M18" s="350"/>
      <c r="N18" s="330"/>
      <c r="O18" s="330"/>
      <c r="P18" s="330"/>
      <c r="Q18" s="330">
        <v>1</v>
      </c>
      <c r="R18" s="352"/>
      <c r="S18" s="330"/>
      <c r="T18" s="330"/>
      <c r="U18" s="330"/>
      <c r="V18" s="330"/>
    </row>
    <row r="19" spans="1:22" s="132" customFormat="1" ht="15.75" thickBot="1">
      <c r="A19" s="492">
        <f>'1-συμβολαια'!A19</f>
        <v>0</v>
      </c>
      <c r="B19" s="486" t="str">
        <f>'1-συμβολαια'!C19</f>
        <v>εξισορρόπηση διαφοράς διανεμομένων μεριδίων</v>
      </c>
      <c r="C19" s="489">
        <f>'1-συμβολαια'!L19</f>
        <v>195.279966</v>
      </c>
      <c r="D19" s="637">
        <f>'1-συμβολαια'!N19</f>
        <v>0</v>
      </c>
      <c r="E19" s="489">
        <f t="shared" si="0"/>
        <v>195.279966</v>
      </c>
      <c r="F19" s="575">
        <v>61</v>
      </c>
      <c r="G19" s="575">
        <v>62</v>
      </c>
      <c r="H19" s="638"/>
      <c r="I19" s="639"/>
      <c r="J19" s="639"/>
      <c r="K19" s="639"/>
      <c r="L19" s="639"/>
      <c r="M19" s="639">
        <v>1</v>
      </c>
      <c r="N19" s="575"/>
      <c r="O19" s="575"/>
      <c r="P19" s="575"/>
      <c r="Q19" s="575"/>
      <c r="R19" s="640"/>
      <c r="S19" s="575"/>
      <c r="T19" s="575"/>
      <c r="U19" s="575"/>
      <c r="V19" s="575"/>
    </row>
    <row r="20" spans="1:22" s="132" customFormat="1">
      <c r="A20" s="510" t="str">
        <f>'1-συμβολαια'!A20</f>
        <v>28ο</v>
      </c>
      <c r="B20" s="481" t="str">
        <f>'1-συμβολαια'!C20</f>
        <v>γονική ΨΙΛΗΣ ΚΥΡΙΟΤΗΤΑΣ</v>
      </c>
      <c r="C20" s="484"/>
      <c r="D20" s="633"/>
      <c r="E20" s="484"/>
      <c r="F20" s="576"/>
      <c r="G20" s="576"/>
      <c r="H20" s="634"/>
      <c r="I20" s="635"/>
      <c r="J20" s="635"/>
      <c r="K20" s="635"/>
      <c r="L20" s="635"/>
      <c r="M20" s="635"/>
      <c r="N20" s="576"/>
      <c r="O20" s="576"/>
      <c r="P20" s="576"/>
      <c r="Q20" s="576"/>
      <c r="R20" s="636"/>
      <c r="S20" s="576"/>
      <c r="T20" s="576"/>
      <c r="U20" s="576"/>
      <c r="V20" s="576"/>
    </row>
    <row r="21" spans="1:22" s="132" customFormat="1">
      <c r="A21" s="511">
        <f>'1-συμβολαια'!A21</f>
        <v>0</v>
      </c>
      <c r="B21" s="348" t="str">
        <f>'1-συμβολαια'!C21</f>
        <v>διανομή αγροτεμαχίου &amp; αποθήκης -2 &amp; 1ου ορόφου &amp; ΙΔΙΩΣ οικοπέδου</v>
      </c>
      <c r="C21" s="329">
        <f>'1-συμβολαια'!L21</f>
        <v>345.53479600000003</v>
      </c>
      <c r="D21" s="385">
        <f>'1-συμβολαια'!N21</f>
        <v>0</v>
      </c>
      <c r="E21" s="329">
        <f t="shared" si="0"/>
        <v>345.53479600000003</v>
      </c>
      <c r="F21" s="330">
        <v>61</v>
      </c>
      <c r="G21" s="330">
        <v>62</v>
      </c>
      <c r="H21" s="349"/>
      <c r="I21" s="350"/>
      <c r="J21" s="350"/>
      <c r="K21" s="350"/>
      <c r="L21" s="350"/>
      <c r="M21" s="350"/>
      <c r="N21" s="330"/>
      <c r="O21" s="330"/>
      <c r="P21" s="330"/>
      <c r="Q21" s="330">
        <v>1</v>
      </c>
      <c r="R21" s="352"/>
      <c r="S21" s="330"/>
      <c r="T21" s="330"/>
      <c r="U21" s="330"/>
      <c r="V21" s="330"/>
    </row>
    <row r="22" spans="1:22" s="132" customFormat="1" ht="15.75" thickBot="1">
      <c r="A22" s="513">
        <f>'1-συμβολαια'!A22</f>
        <v>0</v>
      </c>
      <c r="B22" s="486" t="str">
        <f>'1-συμβολαια'!C22</f>
        <v>εξισορρόπηση διαφοράς διανεμομένων μεριδίων</v>
      </c>
      <c r="C22" s="489">
        <f>'1-συμβολαια'!L22</f>
        <v>195.279966</v>
      </c>
      <c r="D22" s="637">
        <f>'1-συμβολαια'!N22</f>
        <v>0</v>
      </c>
      <c r="E22" s="489">
        <f t="shared" si="0"/>
        <v>195.279966</v>
      </c>
      <c r="F22" s="575">
        <v>61</v>
      </c>
      <c r="G22" s="575">
        <v>62</v>
      </c>
      <c r="H22" s="638"/>
      <c r="I22" s="639"/>
      <c r="J22" s="639"/>
      <c r="K22" s="639"/>
      <c r="L22" s="639"/>
      <c r="M22" s="639">
        <v>1</v>
      </c>
      <c r="N22" s="575"/>
      <c r="O22" s="575"/>
      <c r="P22" s="575"/>
      <c r="Q22" s="575"/>
      <c r="R22" s="640"/>
      <c r="S22" s="575"/>
      <c r="T22" s="575"/>
      <c r="U22" s="575"/>
      <c r="V22" s="575"/>
    </row>
    <row r="23" spans="1:22" s="132" customFormat="1">
      <c r="A23" s="490" t="str">
        <f>'1-συμβολαια'!A23</f>
        <v>29ο</v>
      </c>
      <c r="B23" s="481" t="str">
        <f>'1-συμβολαια'!C23</f>
        <v>δωρεά ΨΙΛΗΣ ΚΥΡΙΟΤΗΤΑΣ</v>
      </c>
      <c r="C23" s="484"/>
      <c r="D23" s="633"/>
      <c r="E23" s="484"/>
      <c r="F23" s="576"/>
      <c r="G23" s="576"/>
      <c r="H23" s="634"/>
      <c r="I23" s="635"/>
      <c r="J23" s="635"/>
      <c r="K23" s="635"/>
      <c r="L23" s="635"/>
      <c r="M23" s="635"/>
      <c r="N23" s="576"/>
      <c r="O23" s="576"/>
      <c r="P23" s="576"/>
      <c r="Q23" s="576"/>
      <c r="R23" s="636"/>
      <c r="S23" s="576"/>
      <c r="T23" s="576"/>
      <c r="U23" s="576"/>
      <c r="V23" s="576"/>
    </row>
    <row r="24" spans="1:22" s="132" customFormat="1">
      <c r="A24" s="491">
        <f>'1-συμβολαια'!A24</f>
        <v>0</v>
      </c>
      <c r="B24" s="348" t="str">
        <f>'1-συμβολαια'!C24</f>
        <v>διανομή καταστήματος &amp; ΙΔΙΩΣ οικοπέδου</v>
      </c>
      <c r="C24" s="329">
        <f>'1-συμβολαια'!L24</f>
        <v>310.57898599999999</v>
      </c>
      <c r="D24" s="385">
        <f>'1-συμβολαια'!N24</f>
        <v>0</v>
      </c>
      <c r="E24" s="329">
        <f t="shared" si="0"/>
        <v>310.57898599999999</v>
      </c>
      <c r="F24" s="330">
        <v>61</v>
      </c>
      <c r="G24" s="330">
        <v>62</v>
      </c>
      <c r="H24" s="349"/>
      <c r="I24" s="350"/>
      <c r="J24" s="350"/>
      <c r="K24" s="350"/>
      <c r="L24" s="350"/>
      <c r="M24" s="350"/>
      <c r="N24" s="330"/>
      <c r="O24" s="330"/>
      <c r="P24" s="330"/>
      <c r="Q24" s="330">
        <v>1</v>
      </c>
      <c r="R24" s="352"/>
      <c r="S24" s="330"/>
      <c r="T24" s="330"/>
      <c r="U24" s="330"/>
      <c r="V24" s="330"/>
    </row>
    <row r="25" spans="1:22" s="132" customFormat="1" ht="15.75" thickBot="1">
      <c r="A25" s="492">
        <f>'1-συμβολαια'!A25</f>
        <v>0</v>
      </c>
      <c r="B25" s="486" t="str">
        <f>'1-συμβολαια'!C25</f>
        <v>εξισορρόπηση διαφοράς διανεμομένων μεριδίων</v>
      </c>
      <c r="C25" s="489">
        <f>'1-συμβολαια'!L25</f>
        <v>179.279966</v>
      </c>
      <c r="D25" s="637">
        <f>'1-συμβολαια'!N25</f>
        <v>0</v>
      </c>
      <c r="E25" s="489">
        <f t="shared" si="0"/>
        <v>179.279966</v>
      </c>
      <c r="F25" s="575">
        <v>61</v>
      </c>
      <c r="G25" s="575">
        <v>62</v>
      </c>
      <c r="H25" s="638"/>
      <c r="I25" s="639"/>
      <c r="J25" s="639"/>
      <c r="K25" s="639"/>
      <c r="L25" s="639"/>
      <c r="M25" s="639">
        <v>1</v>
      </c>
      <c r="N25" s="575"/>
      <c r="O25" s="575"/>
      <c r="P25" s="575"/>
      <c r="Q25" s="575"/>
      <c r="R25" s="640"/>
      <c r="S25" s="575"/>
      <c r="T25" s="575"/>
      <c r="U25" s="575"/>
      <c r="V25" s="575"/>
    </row>
    <row r="26" spans="1:22" s="132" customFormat="1" ht="15.75" thickBot="1">
      <c r="A26" s="542" t="str">
        <f>'1-συμβολαια'!A26</f>
        <v>30ο</v>
      </c>
      <c r="B26" s="546" t="str">
        <f>'1-συμβολαια'!C26</f>
        <v>πληρεξούσιο</v>
      </c>
      <c r="C26" s="545"/>
      <c r="D26" s="641"/>
      <c r="E26" s="545"/>
      <c r="F26" s="642"/>
      <c r="G26" s="642"/>
      <c r="H26" s="643"/>
      <c r="I26" s="644"/>
      <c r="J26" s="644"/>
      <c r="K26" s="644"/>
      <c r="L26" s="644"/>
      <c r="M26" s="644"/>
      <c r="N26" s="642"/>
      <c r="O26" s="642"/>
      <c r="P26" s="642"/>
      <c r="Q26" s="642"/>
      <c r="R26" s="645"/>
      <c r="S26" s="642"/>
      <c r="T26" s="642"/>
      <c r="U26" s="642"/>
      <c r="V26" s="642"/>
    </row>
    <row r="27" spans="1:22" s="132" customFormat="1">
      <c r="A27" s="490" t="str">
        <f>'1-συμβολαια'!A27</f>
        <v>31ο</v>
      </c>
      <c r="B27" s="481" t="str">
        <f>'1-συμβολαια'!C27</f>
        <v>γονική</v>
      </c>
      <c r="C27" s="484"/>
      <c r="D27" s="633"/>
      <c r="E27" s="484"/>
      <c r="F27" s="576"/>
      <c r="G27" s="576"/>
      <c r="H27" s="634"/>
      <c r="I27" s="635"/>
      <c r="J27" s="635"/>
      <c r="K27" s="635"/>
      <c r="L27" s="635"/>
      <c r="M27" s="635"/>
      <c r="N27" s="576"/>
      <c r="O27" s="576"/>
      <c r="P27" s="576"/>
      <c r="Q27" s="576"/>
      <c r="R27" s="636"/>
      <c r="S27" s="576"/>
      <c r="T27" s="576"/>
      <c r="U27" s="576"/>
      <c r="V27" s="576"/>
    </row>
    <row r="28" spans="1:22" s="132" customFormat="1" ht="15.75" thickBot="1">
      <c r="A28" s="492">
        <f>'1-συμβολαια'!A28</f>
        <v>0</v>
      </c>
      <c r="B28" s="486" t="str">
        <f>'1-συμβολαια'!C28</f>
        <v>χρησικτησία οικοπέδου = ;;;??? &amp; ;;;??? &amp; ;;;??? 19882 ΑΝΤΑΛΑΓΗ άτυπος</v>
      </c>
      <c r="C28" s="489">
        <f>'1-συμβολαια'!L28</f>
        <v>115.346644</v>
      </c>
      <c r="D28" s="637">
        <f>'1-συμβολαια'!N28</f>
        <v>0</v>
      </c>
      <c r="E28" s="489">
        <f t="shared" si="0"/>
        <v>115.346644</v>
      </c>
      <c r="F28" s="575">
        <v>61</v>
      </c>
      <c r="G28" s="575">
        <v>62</v>
      </c>
      <c r="H28" s="638"/>
      <c r="I28" s="639"/>
      <c r="J28" s="639"/>
      <c r="K28" s="639"/>
      <c r="L28" s="639"/>
      <c r="M28" s="639">
        <v>1</v>
      </c>
      <c r="N28" s="575"/>
      <c r="O28" s="575"/>
      <c r="P28" s="575"/>
      <c r="Q28" s="575"/>
      <c r="R28" s="640"/>
      <c r="S28" s="575"/>
      <c r="T28" s="575"/>
      <c r="U28" s="575"/>
      <c r="V28" s="575"/>
    </row>
    <row r="29" spans="1:22" s="132" customFormat="1">
      <c r="A29" s="510" t="str">
        <f>'1-συμβολαια'!A29</f>
        <v>32ο</v>
      </c>
      <c r="B29" s="481" t="str">
        <f>'1-συμβολαια'!C29</f>
        <v>γονική</v>
      </c>
      <c r="C29" s="484"/>
      <c r="D29" s="633"/>
      <c r="E29" s="484"/>
      <c r="F29" s="576"/>
      <c r="G29" s="576"/>
      <c r="H29" s="634"/>
      <c r="I29" s="635"/>
      <c r="J29" s="635"/>
      <c r="K29" s="635"/>
      <c r="L29" s="635"/>
      <c r="M29" s="635"/>
      <c r="N29" s="576"/>
      <c r="O29" s="576"/>
      <c r="P29" s="576"/>
      <c r="Q29" s="576"/>
      <c r="R29" s="636"/>
      <c r="S29" s="576"/>
      <c r="T29" s="576"/>
      <c r="U29" s="576"/>
      <c r="V29" s="576"/>
    </row>
    <row r="30" spans="1:22" s="132" customFormat="1">
      <c r="A30" s="511">
        <f>'1-συμβολαια'!A30</f>
        <v>0</v>
      </c>
      <c r="B30" s="348" t="str">
        <f>'1-συμβολαια'!C30</f>
        <v>διανομή 1ου ορόφου &amp; ΙΔΙΩΣ οικοπέδου</v>
      </c>
      <c r="C30" s="329">
        <f>'1-συμβολαια'!L30</f>
        <v>91.471830000000011</v>
      </c>
      <c r="D30" s="385">
        <f>'1-συμβολαια'!N30</f>
        <v>0</v>
      </c>
      <c r="E30" s="329">
        <f t="shared" si="0"/>
        <v>91.471830000000011</v>
      </c>
      <c r="F30" s="330">
        <v>61</v>
      </c>
      <c r="G30" s="330">
        <v>62</v>
      </c>
      <c r="H30" s="349"/>
      <c r="I30" s="350"/>
      <c r="J30" s="350"/>
      <c r="K30" s="350"/>
      <c r="L30" s="350"/>
      <c r="M30" s="350"/>
      <c r="N30" s="330"/>
      <c r="O30" s="330"/>
      <c r="P30" s="330"/>
      <c r="Q30" s="330">
        <v>1</v>
      </c>
      <c r="R30" s="352"/>
      <c r="S30" s="330"/>
      <c r="T30" s="330"/>
      <c r="U30" s="330"/>
      <c r="V30" s="330"/>
    </row>
    <row r="31" spans="1:22" s="132" customFormat="1" ht="15.75" thickBot="1">
      <c r="A31" s="513">
        <f>'1-συμβολαια'!A31</f>
        <v>0</v>
      </c>
      <c r="B31" s="486" t="str">
        <f>'1-συμβολαια'!C31</f>
        <v>εξισορρόπηση διαφοράς διανεμομένων μεριδίων</v>
      </c>
      <c r="C31" s="489">
        <f>'1-συμβολαια'!L31</f>
        <v>42.946643999999999</v>
      </c>
      <c r="D31" s="637">
        <f>'1-συμβολαια'!N31</f>
        <v>0</v>
      </c>
      <c r="E31" s="489">
        <f t="shared" si="0"/>
        <v>42.946643999999999</v>
      </c>
      <c r="F31" s="575">
        <v>61</v>
      </c>
      <c r="G31" s="575">
        <v>62</v>
      </c>
      <c r="H31" s="638"/>
      <c r="I31" s="639"/>
      <c r="J31" s="639"/>
      <c r="K31" s="639"/>
      <c r="L31" s="639"/>
      <c r="M31" s="639">
        <v>1</v>
      </c>
      <c r="N31" s="575"/>
      <c r="O31" s="575"/>
      <c r="P31" s="575"/>
      <c r="Q31" s="575"/>
      <c r="R31" s="640"/>
      <c r="S31" s="575"/>
      <c r="T31" s="575"/>
      <c r="U31" s="575"/>
      <c r="V31" s="575"/>
    </row>
    <row r="32" spans="1:22" s="132" customFormat="1">
      <c r="A32" s="490" t="str">
        <f>'1-συμβολαια'!A32</f>
        <v>33ο</v>
      </c>
      <c r="B32" s="481" t="str">
        <f>'1-συμβολαια'!C32</f>
        <v>δωρεά ΨΙΛΗΣ κυριότητας</v>
      </c>
      <c r="C32" s="484"/>
      <c r="D32" s="633"/>
      <c r="E32" s="484"/>
      <c r="F32" s="576"/>
      <c r="G32" s="576"/>
      <c r="H32" s="634"/>
      <c r="I32" s="635"/>
      <c r="J32" s="635"/>
      <c r="K32" s="635"/>
      <c r="L32" s="635"/>
      <c r="M32" s="635"/>
      <c r="N32" s="576"/>
      <c r="O32" s="576"/>
      <c r="P32" s="576"/>
      <c r="Q32" s="576"/>
      <c r="R32" s="636"/>
      <c r="S32" s="576"/>
      <c r="T32" s="576"/>
      <c r="U32" s="576"/>
      <c r="V32" s="576"/>
    </row>
    <row r="33" spans="1:22" s="132" customFormat="1">
      <c r="A33" s="491">
        <f>'1-συμβολαια'!A33</f>
        <v>0</v>
      </c>
      <c r="B33" s="348" t="str">
        <f>'1-συμβολαια'!C33</f>
        <v>διανομή 1ου ορόφου &amp; ΙΔΙΩΣ οικοπέδου</v>
      </c>
      <c r="C33" s="329">
        <f>'1-συμβολαια'!L33</f>
        <v>184.794432</v>
      </c>
      <c r="D33" s="385">
        <f>'1-συμβολαια'!N33</f>
        <v>0</v>
      </c>
      <c r="E33" s="329">
        <f t="shared" si="0"/>
        <v>184.794432</v>
      </c>
      <c r="F33" s="330">
        <v>61</v>
      </c>
      <c r="G33" s="330">
        <v>62</v>
      </c>
      <c r="H33" s="349"/>
      <c r="I33" s="350"/>
      <c r="J33" s="350"/>
      <c r="K33" s="350"/>
      <c r="L33" s="350"/>
      <c r="M33" s="350"/>
      <c r="N33" s="330"/>
      <c r="O33" s="330"/>
      <c r="P33" s="330"/>
      <c r="Q33" s="330">
        <v>1</v>
      </c>
      <c r="R33" s="352"/>
      <c r="S33" s="330"/>
      <c r="T33" s="330"/>
      <c r="U33" s="330"/>
      <c r="V33" s="330"/>
    </row>
    <row r="34" spans="1:22" s="132" customFormat="1" ht="15.75" thickBot="1">
      <c r="A34" s="492">
        <f>'1-συμβολαια'!A34</f>
        <v>0</v>
      </c>
      <c r="B34" s="486" t="str">
        <f>'1-συμβολαια'!C34</f>
        <v>εξισορρόπηση διαφοράς διανεμομένων μεριδίων</v>
      </c>
      <c r="C34" s="489">
        <f>'1-συμβολαια'!L34</f>
        <v>106.94664399999999</v>
      </c>
      <c r="D34" s="637">
        <f>'1-συμβολαια'!N34</f>
        <v>0</v>
      </c>
      <c r="E34" s="489">
        <f t="shared" si="0"/>
        <v>106.94664399999999</v>
      </c>
      <c r="F34" s="575">
        <v>61</v>
      </c>
      <c r="G34" s="575">
        <v>62</v>
      </c>
      <c r="H34" s="638"/>
      <c r="I34" s="639"/>
      <c r="J34" s="639"/>
      <c r="K34" s="639"/>
      <c r="L34" s="639"/>
      <c r="M34" s="639">
        <v>1</v>
      </c>
      <c r="N34" s="575"/>
      <c r="O34" s="575"/>
      <c r="P34" s="575"/>
      <c r="Q34" s="575"/>
      <c r="R34" s="640"/>
      <c r="S34" s="575"/>
      <c r="T34" s="575"/>
      <c r="U34" s="575"/>
      <c r="V34" s="575"/>
    </row>
    <row r="35" spans="1:22" s="132" customFormat="1">
      <c r="A35" s="510" t="str">
        <f>'1-συμβολαια'!A35</f>
        <v>34ο</v>
      </c>
      <c r="B35" s="481" t="str">
        <f>'1-συμβολαια'!C35</f>
        <v>δωρεά</v>
      </c>
      <c r="C35" s="484"/>
      <c r="D35" s="633"/>
      <c r="E35" s="484"/>
      <c r="F35" s="576"/>
      <c r="G35" s="576"/>
      <c r="H35" s="634"/>
      <c r="I35" s="635"/>
      <c r="J35" s="635"/>
      <c r="K35" s="635"/>
      <c r="L35" s="635"/>
      <c r="M35" s="635"/>
      <c r="N35" s="576"/>
      <c r="O35" s="576"/>
      <c r="P35" s="576"/>
      <c r="Q35" s="576"/>
      <c r="R35" s="636"/>
      <c r="S35" s="576"/>
      <c r="T35" s="576"/>
      <c r="U35" s="576"/>
      <c r="V35" s="576"/>
    </row>
    <row r="36" spans="1:22" s="132" customFormat="1">
      <c r="A36" s="511">
        <f>'1-συμβολαια'!A36</f>
        <v>0</v>
      </c>
      <c r="B36" s="348" t="str">
        <f>'1-συμβολαια'!C36</f>
        <v>διανομή 1ου ορόφου &amp; ΙΔΙΩΣ οικοπέδου</v>
      </c>
      <c r="C36" s="329">
        <f>'1-συμβολαια'!L36</f>
        <v>262.26774</v>
      </c>
      <c r="D36" s="385">
        <f>'1-συμβολαια'!N36</f>
        <v>0</v>
      </c>
      <c r="E36" s="329">
        <f t="shared" si="0"/>
        <v>262.26774</v>
      </c>
      <c r="F36" s="330">
        <v>61</v>
      </c>
      <c r="G36" s="330">
        <v>62</v>
      </c>
      <c r="H36" s="349"/>
      <c r="I36" s="350"/>
      <c r="J36" s="350"/>
      <c r="K36" s="350"/>
      <c r="L36" s="350"/>
      <c r="M36" s="350"/>
      <c r="N36" s="330"/>
      <c r="O36" s="330"/>
      <c r="P36" s="330"/>
      <c r="Q36" s="330">
        <v>1</v>
      </c>
      <c r="R36" s="352"/>
      <c r="S36" s="330"/>
      <c r="T36" s="330"/>
      <c r="U36" s="330"/>
      <c r="V36" s="330"/>
    </row>
    <row r="37" spans="1:22" s="132" customFormat="1" ht="15.75" thickBot="1">
      <c r="A37" s="513">
        <f>'1-συμβολαια'!A37</f>
        <v>0</v>
      </c>
      <c r="B37" s="486" t="str">
        <f>'1-συμβολαια'!C37</f>
        <v>εξισορρόπηση διαφοράς διανεμομένων μεριδίων</v>
      </c>
      <c r="C37" s="489">
        <f>'1-συμβολαια'!L37</f>
        <v>142.34661</v>
      </c>
      <c r="D37" s="637">
        <f>'1-συμβολαια'!N37</f>
        <v>0</v>
      </c>
      <c r="E37" s="489">
        <f t="shared" si="0"/>
        <v>142.34661</v>
      </c>
      <c r="F37" s="575">
        <v>61</v>
      </c>
      <c r="G37" s="575">
        <v>62</v>
      </c>
      <c r="H37" s="638"/>
      <c r="I37" s="639"/>
      <c r="J37" s="639"/>
      <c r="K37" s="639"/>
      <c r="L37" s="639"/>
      <c r="M37" s="639">
        <v>1</v>
      </c>
      <c r="N37" s="575"/>
      <c r="O37" s="575"/>
      <c r="P37" s="575"/>
      <c r="Q37" s="575"/>
      <c r="R37" s="640"/>
      <c r="S37" s="575"/>
      <c r="T37" s="575"/>
      <c r="U37" s="575"/>
      <c r="V37" s="575"/>
    </row>
    <row r="38" spans="1:22" s="132" customFormat="1">
      <c r="A38" s="490">
        <f>'1-συμβολαια'!A38</f>
        <v>350</v>
      </c>
      <c r="B38" s="481" t="str">
        <f>'1-συμβολαια'!C38</f>
        <v>κληρονομιάς ΑΠΟΔΟΧΗ [από 1/4 του 1/10 αγροτεμάχιο ;;;??? Παναγίας -'';;;???'' 1.186μ2</v>
      </c>
      <c r="C38" s="484"/>
      <c r="D38" s="633"/>
      <c r="E38" s="484"/>
      <c r="F38" s="576"/>
      <c r="G38" s="576"/>
      <c r="H38" s="634"/>
      <c r="I38" s="635"/>
      <c r="J38" s="635"/>
      <c r="K38" s="635"/>
      <c r="L38" s="635"/>
      <c r="M38" s="635"/>
      <c r="N38" s="576"/>
      <c r="O38" s="576"/>
      <c r="P38" s="576"/>
      <c r="Q38" s="576"/>
      <c r="R38" s="636"/>
      <c r="S38" s="576"/>
      <c r="T38" s="576"/>
      <c r="U38" s="576"/>
      <c r="V38" s="576"/>
    </row>
    <row r="39" spans="1:22" s="132" customFormat="1" ht="15.75" thickBot="1">
      <c r="A39" s="492">
        <f>'1-συμβολαια'!A39</f>
        <v>0</v>
      </c>
      <c r="B39" s="486" t="str">
        <f>'1-συμβολαια'!C39</f>
        <v xml:space="preserve">χρησικτησία αγροτεμαχίου = 20?? επερχόμενου ΑΝΑΔΑΣΜΟΥ </v>
      </c>
      <c r="C39" s="489">
        <f>'1-συμβολαια'!L39</f>
        <v>28.793322</v>
      </c>
      <c r="D39" s="637">
        <f>'1-συμβολαια'!N39</f>
        <v>0</v>
      </c>
      <c r="E39" s="489">
        <f t="shared" si="0"/>
        <v>28.793322</v>
      </c>
      <c r="F39" s="575">
        <v>61</v>
      </c>
      <c r="G39" s="575">
        <v>62</v>
      </c>
      <c r="H39" s="638"/>
      <c r="I39" s="639"/>
      <c r="J39" s="639"/>
      <c r="K39" s="639"/>
      <c r="L39" s="639"/>
      <c r="M39" s="639"/>
      <c r="N39" s="575"/>
      <c r="O39" s="575"/>
      <c r="P39" s="575"/>
      <c r="Q39" s="575"/>
      <c r="R39" s="640"/>
      <c r="S39" s="575"/>
      <c r="T39" s="575">
        <v>1</v>
      </c>
      <c r="U39" s="575"/>
      <c r="V39" s="575"/>
    </row>
    <row r="40" spans="1:22" s="132" customFormat="1">
      <c r="A40" s="510" t="str">
        <f>'1-συμβολαια'!A40</f>
        <v>36ο</v>
      </c>
      <c r="B40" s="481" t="str">
        <f>'1-συμβολαια'!C40</f>
        <v>κληρονομίας ΑΠΟΔΟΧΗ [1/10 αγροτεμάχιο ;;;??? Παναγίας -'';;;???'' 1.186μ2</v>
      </c>
      <c r="C40" s="484"/>
      <c r="D40" s="633"/>
      <c r="E40" s="484"/>
      <c r="F40" s="576"/>
      <c r="G40" s="576"/>
      <c r="H40" s="634"/>
      <c r="I40" s="635"/>
      <c r="J40" s="635"/>
      <c r="K40" s="635"/>
      <c r="L40" s="635"/>
      <c r="M40" s="635"/>
      <c r="N40" s="576"/>
      <c r="O40" s="576"/>
      <c r="P40" s="576"/>
      <c r="Q40" s="576"/>
      <c r="R40" s="636"/>
      <c r="S40" s="576"/>
      <c r="T40" s="576"/>
      <c r="U40" s="576"/>
      <c r="V40" s="576"/>
    </row>
    <row r="41" spans="1:22" s="132" customFormat="1" ht="15.75" thickBot="1">
      <c r="A41" s="513">
        <f>'1-συμβολαια'!A41</f>
        <v>0</v>
      </c>
      <c r="B41" s="486" t="str">
        <f>'1-συμβολαια'!C41</f>
        <v xml:space="preserve">χρησικτησία αγροτεμαχίου = 20?? επερχόμενου ΑΝΑΔΑΣΜΟΥ </v>
      </c>
      <c r="C41" s="489">
        <f>'1-συμβολαια'!L41</f>
        <v>25.813321999999999</v>
      </c>
      <c r="D41" s="637">
        <f>'1-συμβολαια'!N41</f>
        <v>0</v>
      </c>
      <c r="E41" s="489">
        <f t="shared" si="0"/>
        <v>25.813321999999999</v>
      </c>
      <c r="F41" s="575">
        <v>61</v>
      </c>
      <c r="G41" s="575">
        <v>62</v>
      </c>
      <c r="H41" s="638"/>
      <c r="I41" s="639"/>
      <c r="J41" s="639"/>
      <c r="K41" s="639"/>
      <c r="L41" s="639"/>
      <c r="M41" s="639"/>
      <c r="N41" s="575"/>
      <c r="O41" s="575"/>
      <c r="P41" s="575"/>
      <c r="Q41" s="575"/>
      <c r="R41" s="640"/>
      <c r="S41" s="575"/>
      <c r="T41" s="575">
        <v>1</v>
      </c>
      <c r="U41" s="575"/>
      <c r="V41" s="575"/>
    </row>
    <row r="42" spans="1:22" s="132" customFormat="1">
      <c r="A42" s="490" t="str">
        <f>'1-συμβολαια'!A42</f>
        <v>37ο</v>
      </c>
      <c r="B42" s="481" t="str">
        <f>'1-συμβολαια'!C42</f>
        <v>κληρονομίας ΑΠΟΔΟΧΗ [1/10 αγροτεμάχιο ;;;??? Παναγίας -'';;;???'' 1.186μ2</v>
      </c>
      <c r="C42" s="484"/>
      <c r="D42" s="633"/>
      <c r="E42" s="484"/>
      <c r="F42" s="576"/>
      <c r="G42" s="576"/>
      <c r="H42" s="634"/>
      <c r="I42" s="635"/>
      <c r="J42" s="635"/>
      <c r="K42" s="635"/>
      <c r="L42" s="635"/>
      <c r="M42" s="635"/>
      <c r="N42" s="576"/>
      <c r="O42" s="576"/>
      <c r="P42" s="576"/>
      <c r="Q42" s="576"/>
      <c r="R42" s="636"/>
      <c r="S42" s="576"/>
      <c r="T42" s="576"/>
      <c r="U42" s="576"/>
      <c r="V42" s="576"/>
    </row>
    <row r="43" spans="1:22" s="132" customFormat="1" ht="15.75" thickBot="1">
      <c r="A43" s="492">
        <f>'1-συμβολαια'!A43</f>
        <v>0</v>
      </c>
      <c r="B43" s="486" t="str">
        <f>'1-συμβολαια'!C43</f>
        <v xml:space="preserve">χρησικτησία αγροτεμαχίου = 20?? επερχόμενου ΑΝΑΔΑΣΜΟΥ </v>
      </c>
      <c r="C43" s="489">
        <f>'1-συμβολαια'!L43</f>
        <v>29.813321999999999</v>
      </c>
      <c r="D43" s="637">
        <f>'1-συμβολαια'!N43</f>
        <v>0</v>
      </c>
      <c r="E43" s="489">
        <f t="shared" si="0"/>
        <v>29.813321999999999</v>
      </c>
      <c r="F43" s="575">
        <v>61</v>
      </c>
      <c r="G43" s="575">
        <v>62</v>
      </c>
      <c r="H43" s="638"/>
      <c r="I43" s="639"/>
      <c r="J43" s="639"/>
      <c r="K43" s="639"/>
      <c r="L43" s="639"/>
      <c r="M43" s="639"/>
      <c r="N43" s="575"/>
      <c r="O43" s="575"/>
      <c r="P43" s="575"/>
      <c r="Q43" s="575"/>
      <c r="R43" s="640"/>
      <c r="S43" s="575"/>
      <c r="T43" s="575">
        <v>1</v>
      </c>
      <c r="U43" s="575"/>
      <c r="V43" s="575"/>
    </row>
    <row r="44" spans="1:22" s="132" customFormat="1">
      <c r="A44" s="510" t="str">
        <f>'1-συμβολαια'!A44</f>
        <v>38ο</v>
      </c>
      <c r="B44" s="481" t="str">
        <f>'1-συμβολαια'!C44</f>
        <v>αποδοχή κληρονομίας [12/120  οικοπέδου &amp; αποθήκης 20,91μ2</v>
      </c>
      <c r="C44" s="484"/>
      <c r="D44" s="633"/>
      <c r="E44" s="484"/>
      <c r="F44" s="576"/>
      <c r="G44" s="576"/>
      <c r="H44" s="634"/>
      <c r="I44" s="635"/>
      <c r="J44" s="635"/>
      <c r="K44" s="635"/>
      <c r="L44" s="635"/>
      <c r="M44" s="635"/>
      <c r="N44" s="576"/>
      <c r="O44" s="576"/>
      <c r="P44" s="576"/>
      <c r="Q44" s="576"/>
      <c r="R44" s="636"/>
      <c r="S44" s="576"/>
      <c r="T44" s="576"/>
      <c r="U44" s="576"/>
      <c r="V44" s="576"/>
    </row>
    <row r="45" spans="1:22" s="132" customFormat="1" ht="15.75" thickBot="1">
      <c r="A45" s="513">
        <f>'1-συμβολαια'!A45</f>
        <v>0</v>
      </c>
      <c r="B45" s="486" t="str">
        <f>'1-συμβολαια'!C45</f>
        <v>χρησικτησία οικοπέδου &amp; αποθήκης = 1992 αδερφού ΚΛΗΡΟΝΟΜΙΑ άτυπος</v>
      </c>
      <c r="C45" s="489">
        <f>'1-συμβολαια'!L45</f>
        <v>30.590969999999999</v>
      </c>
      <c r="D45" s="637">
        <f>'1-συμβολαια'!N45</f>
        <v>0</v>
      </c>
      <c r="E45" s="489">
        <f t="shared" si="0"/>
        <v>30.590969999999999</v>
      </c>
      <c r="F45" s="575">
        <v>61</v>
      </c>
      <c r="G45" s="575">
        <v>62</v>
      </c>
      <c r="H45" s="638"/>
      <c r="I45" s="639"/>
      <c r="J45" s="639"/>
      <c r="K45" s="639"/>
      <c r="L45" s="639"/>
      <c r="M45" s="639"/>
      <c r="N45" s="575"/>
      <c r="O45" s="575"/>
      <c r="P45" s="575"/>
      <c r="Q45" s="575"/>
      <c r="R45" s="640"/>
      <c r="S45" s="575"/>
      <c r="T45" s="575">
        <v>1</v>
      </c>
      <c r="U45" s="575"/>
      <c r="V45" s="575"/>
    </row>
    <row r="46" spans="1:22" s="132" customFormat="1">
      <c r="A46" s="490" t="str">
        <f>'1-συμβολαια'!A46</f>
        <v>39ο</v>
      </c>
      <c r="B46" s="481" t="str">
        <f>'1-συμβολαια'!C46</f>
        <v>αποδοχή κληρονομίας [1/10 αγροτεμάχιο ;;;??? Παναγία -'';;;???'' =2.740μ2</v>
      </c>
      <c r="C46" s="484"/>
      <c r="D46" s="633"/>
      <c r="E46" s="484"/>
      <c r="F46" s="576"/>
      <c r="G46" s="576"/>
      <c r="H46" s="634"/>
      <c r="I46" s="635"/>
      <c r="J46" s="635"/>
      <c r="K46" s="635"/>
      <c r="L46" s="635"/>
      <c r="M46" s="635"/>
      <c r="N46" s="576"/>
      <c r="O46" s="576"/>
      <c r="P46" s="576"/>
      <c r="Q46" s="576"/>
      <c r="R46" s="636"/>
      <c r="S46" s="576"/>
      <c r="T46" s="576"/>
      <c r="U46" s="576"/>
      <c r="V46" s="576"/>
    </row>
    <row r="47" spans="1:22" s="132" customFormat="1" ht="15.75" thickBot="1">
      <c r="A47" s="492">
        <f>'1-συμβολαια'!A47</f>
        <v>0</v>
      </c>
      <c r="B47" s="486" t="str">
        <f>'1-συμβολαια'!C47</f>
        <v xml:space="preserve">χρησικτησία αγροτεμαχίου = 20?? επερχόμενου ΑΝΑΔΑΣΜΟΥ </v>
      </c>
      <c r="C47" s="489">
        <f>'1-συμβολαια'!L47</f>
        <v>28.906644</v>
      </c>
      <c r="D47" s="637">
        <f>'1-συμβολαια'!N47</f>
        <v>0</v>
      </c>
      <c r="E47" s="489">
        <f t="shared" si="0"/>
        <v>28.906644</v>
      </c>
      <c r="F47" s="575">
        <v>61</v>
      </c>
      <c r="G47" s="575">
        <v>62</v>
      </c>
      <c r="H47" s="638"/>
      <c r="I47" s="639"/>
      <c r="J47" s="639"/>
      <c r="K47" s="639"/>
      <c r="L47" s="639"/>
      <c r="M47" s="639"/>
      <c r="N47" s="575"/>
      <c r="O47" s="575"/>
      <c r="P47" s="575"/>
      <c r="Q47" s="575"/>
      <c r="R47" s="640"/>
      <c r="S47" s="575"/>
      <c r="T47" s="575">
        <v>1</v>
      </c>
      <c r="U47" s="575"/>
      <c r="V47" s="575"/>
    </row>
    <row r="48" spans="1:22" s="132" customFormat="1">
      <c r="A48" s="510" t="str">
        <f>'1-συμβολαια'!A48</f>
        <v>40ο</v>
      </c>
      <c r="B48" s="481" t="str">
        <f>'1-συμβολαια'!C48</f>
        <v>αποδοχή κληρονομίας [1/10 αγροτεμάχιο ;;;??? Παναγία -'';;;???'' =2.740μ2</v>
      </c>
      <c r="C48" s="484"/>
      <c r="D48" s="633"/>
      <c r="E48" s="484"/>
      <c r="F48" s="576"/>
      <c r="G48" s="576"/>
      <c r="H48" s="634"/>
      <c r="I48" s="635"/>
      <c r="J48" s="635"/>
      <c r="K48" s="635"/>
      <c r="L48" s="635"/>
      <c r="M48" s="635"/>
      <c r="N48" s="576"/>
      <c r="O48" s="576"/>
      <c r="P48" s="576"/>
      <c r="Q48" s="576"/>
      <c r="R48" s="636"/>
      <c r="S48" s="576"/>
      <c r="T48" s="576"/>
      <c r="U48" s="576"/>
      <c r="V48" s="576"/>
    </row>
    <row r="49" spans="1:22" s="132" customFormat="1" ht="15.75" thickBot="1">
      <c r="A49" s="513">
        <f>'1-συμβολαια'!A49</f>
        <v>0</v>
      </c>
      <c r="B49" s="486" t="str">
        <f>'1-συμβολαια'!C49</f>
        <v xml:space="preserve">χρησικτησία αγροτεμαχίου = 20?? επερχόμενου ΑΝΑΔΑΣΜΟΥ </v>
      </c>
      <c r="C49" s="489">
        <f>'1-συμβολαια'!L49</f>
        <v>28.906644</v>
      </c>
      <c r="D49" s="637">
        <f>'1-συμβολαια'!N49</f>
        <v>0</v>
      </c>
      <c r="E49" s="489">
        <f t="shared" si="0"/>
        <v>28.906644</v>
      </c>
      <c r="F49" s="575">
        <v>61</v>
      </c>
      <c r="G49" s="575">
        <v>62</v>
      </c>
      <c r="H49" s="638"/>
      <c r="I49" s="639"/>
      <c r="J49" s="639"/>
      <c r="K49" s="639"/>
      <c r="L49" s="639"/>
      <c r="M49" s="639"/>
      <c r="N49" s="575"/>
      <c r="O49" s="575"/>
      <c r="P49" s="575"/>
      <c r="Q49" s="575"/>
      <c r="R49" s="640"/>
      <c r="S49" s="575"/>
      <c r="T49" s="575">
        <v>1</v>
      </c>
      <c r="U49" s="575"/>
      <c r="V49" s="575"/>
    </row>
    <row r="50" spans="1:22" s="132" customFormat="1">
      <c r="A50" s="490" t="str">
        <f>'1-συμβολαια'!A50</f>
        <v>41ο</v>
      </c>
      <c r="B50" s="481" t="str">
        <f>'1-συμβολαια'!C50</f>
        <v>αποδοχή κληρονομίας [1/10 αγροτεμάχιο ;;;??? Παναγία -'';;;???'' =2.740μ2</v>
      </c>
      <c r="C50" s="484"/>
      <c r="D50" s="633"/>
      <c r="E50" s="484"/>
      <c r="F50" s="576"/>
      <c r="G50" s="576"/>
      <c r="H50" s="634"/>
      <c r="I50" s="635"/>
      <c r="J50" s="635"/>
      <c r="K50" s="635"/>
      <c r="L50" s="635"/>
      <c r="M50" s="635"/>
      <c r="N50" s="576"/>
      <c r="O50" s="576"/>
      <c r="P50" s="576"/>
      <c r="Q50" s="576"/>
      <c r="R50" s="636"/>
      <c r="S50" s="576"/>
      <c r="T50" s="576"/>
      <c r="U50" s="576"/>
      <c r="V50" s="576"/>
    </row>
    <row r="51" spans="1:22" s="132" customFormat="1" ht="15.75" thickBot="1">
      <c r="A51" s="492">
        <f>'1-συμβολαια'!A51</f>
        <v>0</v>
      </c>
      <c r="B51" s="486" t="str">
        <f>'1-συμβολαια'!C51</f>
        <v xml:space="preserve">χρησικτησία αγροτεμαχίου = 20?? επερχόμενου ΑΝΑΔΑΣΜΟΥ </v>
      </c>
      <c r="C51" s="489">
        <f>'1-συμβολαια'!L51</f>
        <v>28.906644</v>
      </c>
      <c r="D51" s="637">
        <f>'1-συμβολαια'!N51</f>
        <v>0</v>
      </c>
      <c r="E51" s="489">
        <f t="shared" si="0"/>
        <v>28.906644</v>
      </c>
      <c r="F51" s="575">
        <v>61</v>
      </c>
      <c r="G51" s="575">
        <v>62</v>
      </c>
      <c r="H51" s="638"/>
      <c r="I51" s="639"/>
      <c r="J51" s="639"/>
      <c r="K51" s="639"/>
      <c r="L51" s="639"/>
      <c r="M51" s="639"/>
      <c r="N51" s="575"/>
      <c r="O51" s="575"/>
      <c r="P51" s="575"/>
      <c r="Q51" s="575"/>
      <c r="R51" s="640"/>
      <c r="S51" s="575"/>
      <c r="T51" s="575">
        <v>1</v>
      </c>
      <c r="U51" s="575"/>
      <c r="V51" s="575"/>
    </row>
    <row r="52" spans="1:22" ht="15.75">
      <c r="A52" s="722" t="s">
        <v>47</v>
      </c>
      <c r="B52" s="723"/>
      <c r="C52" s="410">
        <f>SUM(C3:C51)</f>
        <v>4692.4202500000001</v>
      </c>
      <c r="D52" s="451">
        <f>SUM(D3:D51)</f>
        <v>0</v>
      </c>
      <c r="E52" s="410">
        <f>SUM(E3:E51)</f>
        <v>4692.4202500000001</v>
      </c>
      <c r="I52" s="452">
        <f t="shared" ref="I52:T52" si="1">SUM(I3:I51)</f>
        <v>0</v>
      </c>
      <c r="J52" s="452">
        <f t="shared" si="1"/>
        <v>0</v>
      </c>
      <c r="K52" s="452">
        <f t="shared" si="1"/>
        <v>0</v>
      </c>
      <c r="L52" s="452">
        <f t="shared" si="1"/>
        <v>0</v>
      </c>
      <c r="M52" s="452">
        <f t="shared" si="1"/>
        <v>11</v>
      </c>
      <c r="N52" s="452">
        <f t="shared" si="1"/>
        <v>0</v>
      </c>
      <c r="O52" s="452">
        <f t="shared" si="1"/>
        <v>0</v>
      </c>
      <c r="P52" s="452">
        <f t="shared" si="1"/>
        <v>0</v>
      </c>
      <c r="Q52" s="452">
        <f t="shared" si="1"/>
        <v>10</v>
      </c>
      <c r="R52" s="452">
        <f t="shared" si="1"/>
        <v>0</v>
      </c>
      <c r="S52" s="452">
        <f t="shared" si="1"/>
        <v>0</v>
      </c>
      <c r="T52" s="452">
        <f t="shared" si="1"/>
        <v>7</v>
      </c>
    </row>
    <row r="53" spans="1:22"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</row>
    <row r="54" spans="1:22" ht="15.75">
      <c r="F54" s="152" t="s">
        <v>240</v>
      </c>
      <c r="G54" s="121"/>
      <c r="H54" s="278"/>
      <c r="I54" s="278"/>
      <c r="J54" s="278"/>
      <c r="K54" s="278"/>
      <c r="L54" s="278"/>
      <c r="M54" s="278"/>
      <c r="N54" s="278"/>
      <c r="O54" s="278"/>
      <c r="P54" s="278"/>
      <c r="Q54" s="278"/>
      <c r="R54" s="278"/>
      <c r="S54" s="278"/>
      <c r="T54" s="278"/>
      <c r="U54" s="278"/>
      <c r="V54" s="279"/>
    </row>
    <row r="55" spans="1:22" ht="15.75">
      <c r="F55" s="280"/>
      <c r="G55" s="135" t="s">
        <v>241</v>
      </c>
      <c r="H55" s="278"/>
      <c r="I55" s="278"/>
      <c r="J55" s="278"/>
      <c r="K55" s="278"/>
      <c r="L55" s="278"/>
      <c r="M55" s="278"/>
      <c r="N55" s="278"/>
      <c r="O55" s="278"/>
      <c r="P55" s="278"/>
      <c r="Q55" s="278"/>
      <c r="R55" s="278"/>
      <c r="S55" s="278"/>
      <c r="T55" s="278"/>
      <c r="U55" s="278"/>
      <c r="V55" s="279"/>
    </row>
    <row r="56" spans="1:22" ht="15.75">
      <c r="F56" s="279"/>
      <c r="G56" s="279"/>
      <c r="H56" s="152" t="s">
        <v>242</v>
      </c>
      <c r="I56" s="121"/>
      <c r="J56" s="121"/>
      <c r="K56" s="121"/>
      <c r="L56" s="278"/>
      <c r="M56" s="278"/>
      <c r="N56" s="278"/>
      <c r="O56" s="278"/>
      <c r="P56" s="278"/>
      <c r="Q56" s="278"/>
      <c r="R56" s="278"/>
      <c r="S56" s="278"/>
      <c r="T56" s="278"/>
      <c r="U56" s="278"/>
      <c r="V56" s="279"/>
    </row>
    <row r="57" spans="1:22" ht="15.75">
      <c r="F57" s="279"/>
      <c r="G57" s="280"/>
      <c r="H57" s="279"/>
      <c r="I57" s="135" t="s">
        <v>267</v>
      </c>
      <c r="J57" s="135"/>
      <c r="K57" s="135"/>
      <c r="L57" s="281"/>
      <c r="M57" s="281"/>
      <c r="N57" s="281"/>
      <c r="O57" s="281"/>
      <c r="P57" s="281"/>
      <c r="Q57" s="281"/>
      <c r="R57" s="281"/>
      <c r="S57" s="281"/>
      <c r="T57" s="281"/>
      <c r="U57" s="278"/>
      <c r="V57" s="279"/>
    </row>
    <row r="58" spans="1:22" ht="15.75">
      <c r="F58" s="279"/>
      <c r="G58" s="280"/>
      <c r="H58" s="279"/>
      <c r="I58" s="135"/>
      <c r="J58" s="152" t="s">
        <v>413</v>
      </c>
      <c r="K58" s="135"/>
      <c r="L58" s="281"/>
      <c r="M58" s="281"/>
      <c r="N58" s="281"/>
      <c r="O58" s="281"/>
      <c r="P58" s="281"/>
      <c r="Q58" s="281"/>
      <c r="R58" s="281"/>
      <c r="S58" s="281"/>
      <c r="T58" s="281"/>
      <c r="U58" s="278"/>
      <c r="V58" s="279"/>
    </row>
    <row r="59" spans="1:22" ht="15.75">
      <c r="F59" s="279"/>
      <c r="G59" s="280"/>
      <c r="H59" s="279"/>
      <c r="I59" s="135"/>
      <c r="J59" s="135"/>
      <c r="K59" s="135" t="s">
        <v>414</v>
      </c>
      <c r="L59" s="281"/>
      <c r="M59" s="281"/>
      <c r="N59" s="281"/>
      <c r="O59" s="281"/>
      <c r="P59" s="281"/>
      <c r="Q59" s="281"/>
      <c r="R59" s="281"/>
      <c r="S59" s="281"/>
      <c r="T59" s="281"/>
      <c r="U59" s="278"/>
      <c r="V59" s="279"/>
    </row>
    <row r="60" spans="1:22" ht="15.75">
      <c r="F60" s="279"/>
      <c r="G60" s="279"/>
      <c r="H60" s="278"/>
      <c r="I60" s="281"/>
      <c r="J60" s="281"/>
      <c r="K60" s="281"/>
      <c r="L60" s="152" t="s">
        <v>415</v>
      </c>
      <c r="M60" s="281"/>
      <c r="N60" s="281"/>
      <c r="O60" s="281"/>
      <c r="P60" s="281"/>
      <c r="Q60" s="281"/>
      <c r="R60" s="281"/>
      <c r="S60" s="281"/>
      <c r="T60" s="281"/>
      <c r="U60" s="278"/>
      <c r="V60" s="279"/>
    </row>
    <row r="61" spans="1:22" ht="15.75">
      <c r="C61" s="104">
        <f>SUM(C53:C54)</f>
        <v>0</v>
      </c>
      <c r="F61" s="278"/>
      <c r="G61" s="278"/>
      <c r="H61" s="278"/>
      <c r="I61" s="281"/>
      <c r="J61" s="281"/>
      <c r="K61" s="281"/>
      <c r="L61" s="281"/>
      <c r="M61" s="135" t="s">
        <v>268</v>
      </c>
      <c r="N61" s="281"/>
      <c r="O61" s="281"/>
      <c r="P61" s="281"/>
      <c r="Q61" s="281"/>
      <c r="R61" s="281"/>
      <c r="S61" s="281"/>
      <c r="T61" s="281"/>
      <c r="U61" s="278"/>
      <c r="V61" s="279"/>
    </row>
    <row r="62" spans="1:22" ht="15.75">
      <c r="F62" s="279"/>
      <c r="G62" s="279"/>
      <c r="H62" s="278"/>
      <c r="I62" s="281"/>
      <c r="J62" s="281"/>
      <c r="K62" s="281"/>
      <c r="L62" s="281"/>
      <c r="M62" s="281"/>
      <c r="N62" s="152" t="s">
        <v>416</v>
      </c>
      <c r="O62" s="281"/>
      <c r="P62" s="281"/>
      <c r="Q62" s="281"/>
      <c r="R62" s="281"/>
      <c r="S62" s="281"/>
      <c r="T62" s="281"/>
      <c r="U62" s="278"/>
      <c r="V62" s="279"/>
    </row>
    <row r="63" spans="1:22" ht="15.75">
      <c r="F63" s="279"/>
      <c r="G63" s="279"/>
      <c r="H63" s="278"/>
      <c r="I63" s="281"/>
      <c r="J63" s="281"/>
      <c r="K63" s="281"/>
      <c r="L63" s="281"/>
      <c r="M63" s="281"/>
      <c r="N63" s="281"/>
      <c r="O63" s="135" t="s">
        <v>417</v>
      </c>
      <c r="P63" s="281"/>
      <c r="Q63" s="281"/>
      <c r="R63" s="281"/>
      <c r="S63" s="281"/>
      <c r="T63" s="281"/>
      <c r="U63" s="278"/>
      <c r="V63" s="279"/>
    </row>
    <row r="64" spans="1:22" ht="15.75">
      <c r="F64" s="279"/>
      <c r="G64" s="279"/>
      <c r="H64" s="278"/>
      <c r="I64" s="281"/>
      <c r="J64" s="281"/>
      <c r="K64" s="281"/>
      <c r="L64" s="281"/>
      <c r="M64" s="281"/>
      <c r="N64" s="281"/>
      <c r="O64" s="281"/>
      <c r="P64" s="152" t="s">
        <v>269</v>
      </c>
      <c r="Q64" s="281"/>
      <c r="R64" s="281"/>
      <c r="S64" s="281"/>
      <c r="T64" s="281"/>
      <c r="U64" s="278"/>
      <c r="V64" s="279"/>
    </row>
    <row r="65" spans="2:22" ht="15.75">
      <c r="F65" s="279"/>
      <c r="G65" s="279"/>
      <c r="H65" s="278"/>
      <c r="I65" s="281"/>
      <c r="J65" s="281"/>
      <c r="K65" s="281"/>
      <c r="L65" s="281"/>
      <c r="M65" s="281"/>
      <c r="N65" s="281"/>
      <c r="O65" s="281"/>
      <c r="P65" s="281"/>
      <c r="Q65" s="135" t="s">
        <v>270</v>
      </c>
      <c r="R65" s="135"/>
      <c r="S65" s="135"/>
      <c r="T65" s="281"/>
      <c r="U65" s="278"/>
      <c r="V65" s="279"/>
    </row>
    <row r="66" spans="2:22" ht="15.75">
      <c r="F66" s="279"/>
      <c r="G66" s="279"/>
      <c r="H66" s="278"/>
      <c r="I66" s="281"/>
      <c r="J66" s="281"/>
      <c r="K66" s="281"/>
      <c r="L66" s="281"/>
      <c r="M66" s="281"/>
      <c r="N66" s="281"/>
      <c r="O66" s="281"/>
      <c r="P66" s="281"/>
      <c r="Q66" s="281"/>
      <c r="R66" s="152" t="s">
        <v>271</v>
      </c>
      <c r="S66" s="281"/>
      <c r="T66" s="281"/>
      <c r="U66" s="278"/>
      <c r="V66" s="279"/>
    </row>
    <row r="67" spans="2:22" ht="15.75">
      <c r="F67" s="279"/>
      <c r="G67" s="279"/>
      <c r="H67" s="278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135" t="s">
        <v>272</v>
      </c>
      <c r="T67" s="281"/>
      <c r="U67" s="278"/>
      <c r="V67" s="279"/>
    </row>
    <row r="68" spans="2:22" ht="15.75">
      <c r="F68" s="279"/>
      <c r="G68" s="279"/>
      <c r="H68" s="278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152" t="s">
        <v>418</v>
      </c>
      <c r="U68" s="278"/>
      <c r="V68" s="279"/>
    </row>
    <row r="69" spans="2:22">
      <c r="F69" s="279"/>
      <c r="G69" s="279"/>
      <c r="H69" s="278"/>
      <c r="I69" s="278"/>
      <c r="J69" s="278"/>
      <c r="K69" s="278"/>
      <c r="L69" s="278"/>
      <c r="M69" s="278"/>
      <c r="N69" s="278"/>
      <c r="O69" s="278"/>
      <c r="P69" s="278"/>
      <c r="Q69" s="278"/>
      <c r="R69" s="278"/>
      <c r="S69" s="278"/>
      <c r="T69" s="278"/>
      <c r="U69" s="278"/>
      <c r="V69" s="279"/>
    </row>
    <row r="70" spans="2:22" ht="15.75" customHeight="1">
      <c r="B70" s="218"/>
      <c r="C70" s="311"/>
      <c r="D70" s="313"/>
      <c r="E70" s="312"/>
      <c r="F70" s="312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</row>
    <row r="71" spans="2:22" ht="15.75" customHeight="1">
      <c r="B71" s="217"/>
      <c r="C71" s="107"/>
      <c r="D71" s="313"/>
      <c r="E71" s="312"/>
      <c r="F71" s="312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</row>
    <row r="72" spans="2:22"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</row>
    <row r="73" spans="2:22"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</row>
    <row r="74" spans="2:22"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</row>
    <row r="75" spans="2:22">
      <c r="D75" s="313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</row>
    <row r="76" spans="2:22"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</row>
    <row r="77" spans="2:22"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</row>
    <row r="78" spans="2:22"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</row>
    <row r="79" spans="2:22"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</row>
    <row r="80" spans="2:22"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</row>
    <row r="81" spans="8:21"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</row>
  </sheetData>
  <mergeCells count="5">
    <mergeCell ref="A1:A2"/>
    <mergeCell ref="B1:B2"/>
    <mergeCell ref="C1:E1"/>
    <mergeCell ref="A52:B52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F133"/>
  <sheetViews>
    <sheetView workbookViewId="0">
      <pane ySplit="2" topLeftCell="A85" activePane="bottomLeft" state="frozen"/>
      <selection pane="bottomLeft" activeCell="A57" sqref="A57:G133"/>
    </sheetView>
  </sheetViews>
  <sheetFormatPr defaultRowHeight="11.25"/>
  <cols>
    <col min="1" max="2" width="9" style="8" customWidth="1"/>
    <col min="3" max="3" width="65" style="138" customWidth="1"/>
    <col min="4" max="5" width="9.42578125" style="2" customWidth="1"/>
    <col min="6" max="6" width="9.42578125" style="80" customWidth="1"/>
    <col min="7" max="7" width="8.140625" style="80" customWidth="1"/>
    <col min="8" max="8" width="10.7109375" style="80" customWidth="1"/>
    <col min="9" max="9" width="9.42578125" style="80" customWidth="1"/>
    <col min="10" max="11" width="7.85546875" style="80" customWidth="1"/>
    <col min="12" max="12" width="7.42578125" style="80" customWidth="1"/>
    <col min="13" max="13" width="8.5703125" style="80" customWidth="1"/>
    <col min="14" max="30" width="7.140625" style="80" customWidth="1"/>
    <col min="31" max="31" width="6.140625" style="354" customWidth="1"/>
    <col min="32" max="32" width="7.140625" style="80" customWidth="1"/>
    <col min="33" max="33" width="6.140625" style="80" customWidth="1"/>
    <col min="34" max="34" width="7" style="354" customWidth="1"/>
    <col min="35" max="36" width="6.140625" style="80" customWidth="1"/>
    <col min="37" max="37" width="7.85546875" style="80" customWidth="1"/>
    <col min="38" max="38" width="14.28515625" style="80" customWidth="1"/>
    <col min="39" max="39" width="8.28515625" style="80" customWidth="1"/>
    <col min="40" max="40" width="7.140625" style="80" customWidth="1"/>
    <col min="41" max="41" width="8.140625" style="80" customWidth="1"/>
    <col min="42" max="42" width="9.42578125" style="80" customWidth="1"/>
    <col min="43" max="43" width="7" style="80" customWidth="1"/>
    <col min="44" max="44" width="6.140625" style="80" customWidth="1"/>
    <col min="45" max="49" width="7.85546875" style="80" customWidth="1"/>
    <col min="50" max="52" width="6.140625" style="80" customWidth="1"/>
    <col min="53" max="53" width="10" style="80" customWidth="1"/>
    <col min="54" max="54" width="8.5703125" style="80" customWidth="1"/>
    <col min="55" max="55" width="6.140625" style="80" customWidth="1"/>
    <col min="56" max="56" width="8.7109375" style="80" customWidth="1"/>
    <col min="57" max="57" width="6.140625" style="80" customWidth="1"/>
    <col min="58" max="58" width="8.7109375" style="80" customWidth="1"/>
    <col min="59" max="59" width="8" style="80" customWidth="1"/>
    <col min="60" max="61" width="6.140625" style="80" customWidth="1"/>
    <col min="62" max="62" width="7.42578125" style="354" customWidth="1"/>
    <col min="63" max="63" width="8.5703125" style="354" customWidth="1"/>
    <col min="64" max="64" width="7.5703125" style="354" customWidth="1"/>
    <col min="65" max="70" width="6.140625" style="354" customWidth="1"/>
    <col min="71" max="71" width="8.28515625" style="354" customWidth="1"/>
    <col min="72" max="72" width="6.140625" style="354" customWidth="1"/>
    <col min="73" max="73" width="7.7109375" style="354" customWidth="1"/>
    <col min="74" max="74" width="5.5703125" style="354" customWidth="1"/>
    <col min="75" max="82" width="10.5703125" style="354" customWidth="1"/>
    <col min="83" max="84" width="12.42578125" style="354" customWidth="1"/>
    <col min="85" max="281" width="9.140625" style="3"/>
    <col min="282" max="282" width="9" style="3" bestFit="1" customWidth="1"/>
    <col min="283" max="283" width="9.85546875" style="3" bestFit="1" customWidth="1"/>
    <col min="284" max="284" width="9.140625" style="3" bestFit="1" customWidth="1"/>
    <col min="285" max="285" width="16" style="3" bestFit="1" customWidth="1"/>
    <col min="286" max="286" width="9" style="3" bestFit="1" customWidth="1"/>
    <col min="287" max="287" width="7.85546875" style="3" bestFit="1" customWidth="1"/>
    <col min="288" max="288" width="11.7109375" style="3" bestFit="1" customWidth="1"/>
    <col min="289" max="289" width="14.28515625" style="3" customWidth="1"/>
    <col min="290" max="290" width="11.7109375" style="3" bestFit="1" customWidth="1"/>
    <col min="291" max="291" width="14.140625" style="3" bestFit="1" customWidth="1"/>
    <col min="292" max="292" width="16.7109375" style="3" customWidth="1"/>
    <col min="293" max="293" width="16.5703125" style="3" customWidth="1"/>
    <col min="294" max="295" width="7.85546875" style="3" bestFit="1" customWidth="1"/>
    <col min="296" max="296" width="8" style="3" bestFit="1" customWidth="1"/>
    <col min="297" max="298" width="7.85546875" style="3" bestFit="1" customWidth="1"/>
    <col min="299" max="299" width="9.7109375" style="3" customWidth="1"/>
    <col min="300" max="300" width="12.85546875" style="3" customWidth="1"/>
    <col min="301" max="537" width="9.140625" style="3"/>
    <col min="538" max="538" width="9" style="3" bestFit="1" customWidth="1"/>
    <col min="539" max="539" width="9.85546875" style="3" bestFit="1" customWidth="1"/>
    <col min="540" max="540" width="9.140625" style="3" bestFit="1" customWidth="1"/>
    <col min="541" max="541" width="16" style="3" bestFit="1" customWidth="1"/>
    <col min="542" max="542" width="9" style="3" bestFit="1" customWidth="1"/>
    <col min="543" max="543" width="7.85546875" style="3" bestFit="1" customWidth="1"/>
    <col min="544" max="544" width="11.7109375" style="3" bestFit="1" customWidth="1"/>
    <col min="545" max="545" width="14.28515625" style="3" customWidth="1"/>
    <col min="546" max="546" width="11.7109375" style="3" bestFit="1" customWidth="1"/>
    <col min="547" max="547" width="14.140625" style="3" bestFit="1" customWidth="1"/>
    <col min="548" max="548" width="16.7109375" style="3" customWidth="1"/>
    <col min="549" max="549" width="16.5703125" style="3" customWidth="1"/>
    <col min="550" max="551" width="7.85546875" style="3" bestFit="1" customWidth="1"/>
    <col min="552" max="552" width="8" style="3" bestFit="1" customWidth="1"/>
    <col min="553" max="554" width="7.85546875" style="3" bestFit="1" customWidth="1"/>
    <col min="555" max="555" width="9.7109375" style="3" customWidth="1"/>
    <col min="556" max="556" width="12.85546875" style="3" customWidth="1"/>
    <col min="557" max="793" width="9.140625" style="3"/>
    <col min="794" max="794" width="9" style="3" bestFit="1" customWidth="1"/>
    <col min="795" max="795" width="9.85546875" style="3" bestFit="1" customWidth="1"/>
    <col min="796" max="796" width="9.140625" style="3" bestFit="1" customWidth="1"/>
    <col min="797" max="797" width="16" style="3" bestFit="1" customWidth="1"/>
    <col min="798" max="798" width="9" style="3" bestFit="1" customWidth="1"/>
    <col min="799" max="799" width="7.85546875" style="3" bestFit="1" customWidth="1"/>
    <col min="800" max="800" width="11.7109375" style="3" bestFit="1" customWidth="1"/>
    <col min="801" max="801" width="14.28515625" style="3" customWidth="1"/>
    <col min="802" max="802" width="11.7109375" style="3" bestFit="1" customWidth="1"/>
    <col min="803" max="803" width="14.140625" style="3" bestFit="1" customWidth="1"/>
    <col min="804" max="804" width="16.7109375" style="3" customWidth="1"/>
    <col min="805" max="805" width="16.5703125" style="3" customWidth="1"/>
    <col min="806" max="807" width="7.85546875" style="3" bestFit="1" customWidth="1"/>
    <col min="808" max="808" width="8" style="3" bestFit="1" customWidth="1"/>
    <col min="809" max="810" width="7.85546875" style="3" bestFit="1" customWidth="1"/>
    <col min="811" max="811" width="9.7109375" style="3" customWidth="1"/>
    <col min="812" max="812" width="12.85546875" style="3" customWidth="1"/>
    <col min="813" max="1049" width="9.140625" style="3"/>
    <col min="1050" max="1050" width="9" style="3" bestFit="1" customWidth="1"/>
    <col min="1051" max="1051" width="9.85546875" style="3" bestFit="1" customWidth="1"/>
    <col min="1052" max="1052" width="9.140625" style="3" bestFit="1" customWidth="1"/>
    <col min="1053" max="1053" width="16" style="3" bestFit="1" customWidth="1"/>
    <col min="1054" max="1054" width="9" style="3" bestFit="1" customWidth="1"/>
    <col min="1055" max="1055" width="7.85546875" style="3" bestFit="1" customWidth="1"/>
    <col min="1056" max="1056" width="11.7109375" style="3" bestFit="1" customWidth="1"/>
    <col min="1057" max="1057" width="14.28515625" style="3" customWidth="1"/>
    <col min="1058" max="1058" width="11.7109375" style="3" bestFit="1" customWidth="1"/>
    <col min="1059" max="1059" width="14.140625" style="3" bestFit="1" customWidth="1"/>
    <col min="1060" max="1060" width="16.7109375" style="3" customWidth="1"/>
    <col min="1061" max="1061" width="16.5703125" style="3" customWidth="1"/>
    <col min="1062" max="1063" width="7.85546875" style="3" bestFit="1" customWidth="1"/>
    <col min="1064" max="1064" width="8" style="3" bestFit="1" customWidth="1"/>
    <col min="1065" max="1066" width="7.85546875" style="3" bestFit="1" customWidth="1"/>
    <col min="1067" max="1067" width="9.7109375" style="3" customWidth="1"/>
    <col min="1068" max="1068" width="12.85546875" style="3" customWidth="1"/>
    <col min="1069" max="1305" width="9.140625" style="3"/>
    <col min="1306" max="1306" width="9" style="3" bestFit="1" customWidth="1"/>
    <col min="1307" max="1307" width="9.85546875" style="3" bestFit="1" customWidth="1"/>
    <col min="1308" max="1308" width="9.140625" style="3" bestFit="1" customWidth="1"/>
    <col min="1309" max="1309" width="16" style="3" bestFit="1" customWidth="1"/>
    <col min="1310" max="1310" width="9" style="3" bestFit="1" customWidth="1"/>
    <col min="1311" max="1311" width="7.85546875" style="3" bestFit="1" customWidth="1"/>
    <col min="1312" max="1312" width="11.7109375" style="3" bestFit="1" customWidth="1"/>
    <col min="1313" max="1313" width="14.28515625" style="3" customWidth="1"/>
    <col min="1314" max="1314" width="11.7109375" style="3" bestFit="1" customWidth="1"/>
    <col min="1315" max="1315" width="14.140625" style="3" bestFit="1" customWidth="1"/>
    <col min="1316" max="1316" width="16.7109375" style="3" customWidth="1"/>
    <col min="1317" max="1317" width="16.5703125" style="3" customWidth="1"/>
    <col min="1318" max="1319" width="7.85546875" style="3" bestFit="1" customWidth="1"/>
    <col min="1320" max="1320" width="8" style="3" bestFit="1" customWidth="1"/>
    <col min="1321" max="1322" width="7.85546875" style="3" bestFit="1" customWidth="1"/>
    <col min="1323" max="1323" width="9.7109375" style="3" customWidth="1"/>
    <col min="1324" max="1324" width="12.85546875" style="3" customWidth="1"/>
    <col min="1325" max="1561" width="9.140625" style="3"/>
    <col min="1562" max="1562" width="9" style="3" bestFit="1" customWidth="1"/>
    <col min="1563" max="1563" width="9.85546875" style="3" bestFit="1" customWidth="1"/>
    <col min="1564" max="1564" width="9.140625" style="3" bestFit="1" customWidth="1"/>
    <col min="1565" max="1565" width="16" style="3" bestFit="1" customWidth="1"/>
    <col min="1566" max="1566" width="9" style="3" bestFit="1" customWidth="1"/>
    <col min="1567" max="1567" width="7.85546875" style="3" bestFit="1" customWidth="1"/>
    <col min="1568" max="1568" width="11.7109375" style="3" bestFit="1" customWidth="1"/>
    <col min="1569" max="1569" width="14.28515625" style="3" customWidth="1"/>
    <col min="1570" max="1570" width="11.7109375" style="3" bestFit="1" customWidth="1"/>
    <col min="1571" max="1571" width="14.140625" style="3" bestFit="1" customWidth="1"/>
    <col min="1572" max="1572" width="16.7109375" style="3" customWidth="1"/>
    <col min="1573" max="1573" width="16.5703125" style="3" customWidth="1"/>
    <col min="1574" max="1575" width="7.85546875" style="3" bestFit="1" customWidth="1"/>
    <col min="1576" max="1576" width="8" style="3" bestFit="1" customWidth="1"/>
    <col min="1577" max="1578" width="7.85546875" style="3" bestFit="1" customWidth="1"/>
    <col min="1579" max="1579" width="9.7109375" style="3" customWidth="1"/>
    <col min="1580" max="1580" width="12.85546875" style="3" customWidth="1"/>
    <col min="1581" max="1817" width="9.140625" style="3"/>
    <col min="1818" max="1818" width="9" style="3" bestFit="1" customWidth="1"/>
    <col min="1819" max="1819" width="9.85546875" style="3" bestFit="1" customWidth="1"/>
    <col min="1820" max="1820" width="9.140625" style="3" bestFit="1" customWidth="1"/>
    <col min="1821" max="1821" width="16" style="3" bestFit="1" customWidth="1"/>
    <col min="1822" max="1822" width="9" style="3" bestFit="1" customWidth="1"/>
    <col min="1823" max="1823" width="7.85546875" style="3" bestFit="1" customWidth="1"/>
    <col min="1824" max="1824" width="11.7109375" style="3" bestFit="1" customWidth="1"/>
    <col min="1825" max="1825" width="14.28515625" style="3" customWidth="1"/>
    <col min="1826" max="1826" width="11.7109375" style="3" bestFit="1" customWidth="1"/>
    <col min="1827" max="1827" width="14.140625" style="3" bestFit="1" customWidth="1"/>
    <col min="1828" max="1828" width="16.7109375" style="3" customWidth="1"/>
    <col min="1829" max="1829" width="16.5703125" style="3" customWidth="1"/>
    <col min="1830" max="1831" width="7.85546875" style="3" bestFit="1" customWidth="1"/>
    <col min="1832" max="1832" width="8" style="3" bestFit="1" customWidth="1"/>
    <col min="1833" max="1834" width="7.85546875" style="3" bestFit="1" customWidth="1"/>
    <col min="1835" max="1835" width="9.7109375" style="3" customWidth="1"/>
    <col min="1836" max="1836" width="12.85546875" style="3" customWidth="1"/>
    <col min="1837" max="2073" width="9.140625" style="3"/>
    <col min="2074" max="2074" width="9" style="3" bestFit="1" customWidth="1"/>
    <col min="2075" max="2075" width="9.85546875" style="3" bestFit="1" customWidth="1"/>
    <col min="2076" max="2076" width="9.140625" style="3" bestFit="1" customWidth="1"/>
    <col min="2077" max="2077" width="16" style="3" bestFit="1" customWidth="1"/>
    <col min="2078" max="2078" width="9" style="3" bestFit="1" customWidth="1"/>
    <col min="2079" max="2079" width="7.85546875" style="3" bestFit="1" customWidth="1"/>
    <col min="2080" max="2080" width="11.7109375" style="3" bestFit="1" customWidth="1"/>
    <col min="2081" max="2081" width="14.28515625" style="3" customWidth="1"/>
    <col min="2082" max="2082" width="11.7109375" style="3" bestFit="1" customWidth="1"/>
    <col min="2083" max="2083" width="14.140625" style="3" bestFit="1" customWidth="1"/>
    <col min="2084" max="2084" width="16.7109375" style="3" customWidth="1"/>
    <col min="2085" max="2085" width="16.5703125" style="3" customWidth="1"/>
    <col min="2086" max="2087" width="7.85546875" style="3" bestFit="1" customWidth="1"/>
    <col min="2088" max="2088" width="8" style="3" bestFit="1" customWidth="1"/>
    <col min="2089" max="2090" width="7.85546875" style="3" bestFit="1" customWidth="1"/>
    <col min="2091" max="2091" width="9.7109375" style="3" customWidth="1"/>
    <col min="2092" max="2092" width="12.85546875" style="3" customWidth="1"/>
    <col min="2093" max="2329" width="9.140625" style="3"/>
    <col min="2330" max="2330" width="9" style="3" bestFit="1" customWidth="1"/>
    <col min="2331" max="2331" width="9.85546875" style="3" bestFit="1" customWidth="1"/>
    <col min="2332" max="2332" width="9.140625" style="3" bestFit="1" customWidth="1"/>
    <col min="2333" max="2333" width="16" style="3" bestFit="1" customWidth="1"/>
    <col min="2334" max="2334" width="9" style="3" bestFit="1" customWidth="1"/>
    <col min="2335" max="2335" width="7.85546875" style="3" bestFit="1" customWidth="1"/>
    <col min="2336" max="2336" width="11.7109375" style="3" bestFit="1" customWidth="1"/>
    <col min="2337" max="2337" width="14.28515625" style="3" customWidth="1"/>
    <col min="2338" max="2338" width="11.7109375" style="3" bestFit="1" customWidth="1"/>
    <col min="2339" max="2339" width="14.140625" style="3" bestFit="1" customWidth="1"/>
    <col min="2340" max="2340" width="16.7109375" style="3" customWidth="1"/>
    <col min="2341" max="2341" width="16.5703125" style="3" customWidth="1"/>
    <col min="2342" max="2343" width="7.85546875" style="3" bestFit="1" customWidth="1"/>
    <col min="2344" max="2344" width="8" style="3" bestFit="1" customWidth="1"/>
    <col min="2345" max="2346" width="7.85546875" style="3" bestFit="1" customWidth="1"/>
    <col min="2347" max="2347" width="9.7109375" style="3" customWidth="1"/>
    <col min="2348" max="2348" width="12.85546875" style="3" customWidth="1"/>
    <col min="2349" max="2585" width="9.140625" style="3"/>
    <col min="2586" max="2586" width="9" style="3" bestFit="1" customWidth="1"/>
    <col min="2587" max="2587" width="9.85546875" style="3" bestFit="1" customWidth="1"/>
    <col min="2588" max="2588" width="9.140625" style="3" bestFit="1" customWidth="1"/>
    <col min="2589" max="2589" width="16" style="3" bestFit="1" customWidth="1"/>
    <col min="2590" max="2590" width="9" style="3" bestFit="1" customWidth="1"/>
    <col min="2591" max="2591" width="7.85546875" style="3" bestFit="1" customWidth="1"/>
    <col min="2592" max="2592" width="11.7109375" style="3" bestFit="1" customWidth="1"/>
    <col min="2593" max="2593" width="14.28515625" style="3" customWidth="1"/>
    <col min="2594" max="2594" width="11.7109375" style="3" bestFit="1" customWidth="1"/>
    <col min="2595" max="2595" width="14.140625" style="3" bestFit="1" customWidth="1"/>
    <col min="2596" max="2596" width="16.7109375" style="3" customWidth="1"/>
    <col min="2597" max="2597" width="16.5703125" style="3" customWidth="1"/>
    <col min="2598" max="2599" width="7.85546875" style="3" bestFit="1" customWidth="1"/>
    <col min="2600" max="2600" width="8" style="3" bestFit="1" customWidth="1"/>
    <col min="2601" max="2602" width="7.85546875" style="3" bestFit="1" customWidth="1"/>
    <col min="2603" max="2603" width="9.7109375" style="3" customWidth="1"/>
    <col min="2604" max="2604" width="12.85546875" style="3" customWidth="1"/>
    <col min="2605" max="2841" width="9.140625" style="3"/>
    <col min="2842" max="2842" width="9" style="3" bestFit="1" customWidth="1"/>
    <col min="2843" max="2843" width="9.85546875" style="3" bestFit="1" customWidth="1"/>
    <col min="2844" max="2844" width="9.140625" style="3" bestFit="1" customWidth="1"/>
    <col min="2845" max="2845" width="16" style="3" bestFit="1" customWidth="1"/>
    <col min="2846" max="2846" width="9" style="3" bestFit="1" customWidth="1"/>
    <col min="2847" max="2847" width="7.85546875" style="3" bestFit="1" customWidth="1"/>
    <col min="2848" max="2848" width="11.7109375" style="3" bestFit="1" customWidth="1"/>
    <col min="2849" max="2849" width="14.28515625" style="3" customWidth="1"/>
    <col min="2850" max="2850" width="11.7109375" style="3" bestFit="1" customWidth="1"/>
    <col min="2851" max="2851" width="14.140625" style="3" bestFit="1" customWidth="1"/>
    <col min="2852" max="2852" width="16.7109375" style="3" customWidth="1"/>
    <col min="2853" max="2853" width="16.5703125" style="3" customWidth="1"/>
    <col min="2854" max="2855" width="7.85546875" style="3" bestFit="1" customWidth="1"/>
    <col min="2856" max="2856" width="8" style="3" bestFit="1" customWidth="1"/>
    <col min="2857" max="2858" width="7.85546875" style="3" bestFit="1" customWidth="1"/>
    <col min="2859" max="2859" width="9.7109375" style="3" customWidth="1"/>
    <col min="2860" max="2860" width="12.85546875" style="3" customWidth="1"/>
    <col min="2861" max="3097" width="9.140625" style="3"/>
    <col min="3098" max="3098" width="9" style="3" bestFit="1" customWidth="1"/>
    <col min="3099" max="3099" width="9.85546875" style="3" bestFit="1" customWidth="1"/>
    <col min="3100" max="3100" width="9.140625" style="3" bestFit="1" customWidth="1"/>
    <col min="3101" max="3101" width="16" style="3" bestFit="1" customWidth="1"/>
    <col min="3102" max="3102" width="9" style="3" bestFit="1" customWidth="1"/>
    <col min="3103" max="3103" width="7.85546875" style="3" bestFit="1" customWidth="1"/>
    <col min="3104" max="3104" width="11.7109375" style="3" bestFit="1" customWidth="1"/>
    <col min="3105" max="3105" width="14.28515625" style="3" customWidth="1"/>
    <col min="3106" max="3106" width="11.7109375" style="3" bestFit="1" customWidth="1"/>
    <col min="3107" max="3107" width="14.140625" style="3" bestFit="1" customWidth="1"/>
    <col min="3108" max="3108" width="16.7109375" style="3" customWidth="1"/>
    <col min="3109" max="3109" width="16.5703125" style="3" customWidth="1"/>
    <col min="3110" max="3111" width="7.85546875" style="3" bestFit="1" customWidth="1"/>
    <col min="3112" max="3112" width="8" style="3" bestFit="1" customWidth="1"/>
    <col min="3113" max="3114" width="7.85546875" style="3" bestFit="1" customWidth="1"/>
    <col min="3115" max="3115" width="9.7109375" style="3" customWidth="1"/>
    <col min="3116" max="3116" width="12.85546875" style="3" customWidth="1"/>
    <col min="3117" max="3353" width="9.140625" style="3"/>
    <col min="3354" max="3354" width="9" style="3" bestFit="1" customWidth="1"/>
    <col min="3355" max="3355" width="9.85546875" style="3" bestFit="1" customWidth="1"/>
    <col min="3356" max="3356" width="9.140625" style="3" bestFit="1" customWidth="1"/>
    <col min="3357" max="3357" width="16" style="3" bestFit="1" customWidth="1"/>
    <col min="3358" max="3358" width="9" style="3" bestFit="1" customWidth="1"/>
    <col min="3359" max="3359" width="7.85546875" style="3" bestFit="1" customWidth="1"/>
    <col min="3360" max="3360" width="11.7109375" style="3" bestFit="1" customWidth="1"/>
    <col min="3361" max="3361" width="14.28515625" style="3" customWidth="1"/>
    <col min="3362" max="3362" width="11.7109375" style="3" bestFit="1" customWidth="1"/>
    <col min="3363" max="3363" width="14.140625" style="3" bestFit="1" customWidth="1"/>
    <col min="3364" max="3364" width="16.7109375" style="3" customWidth="1"/>
    <col min="3365" max="3365" width="16.5703125" style="3" customWidth="1"/>
    <col min="3366" max="3367" width="7.85546875" style="3" bestFit="1" customWidth="1"/>
    <col min="3368" max="3368" width="8" style="3" bestFit="1" customWidth="1"/>
    <col min="3369" max="3370" width="7.85546875" style="3" bestFit="1" customWidth="1"/>
    <col min="3371" max="3371" width="9.7109375" style="3" customWidth="1"/>
    <col min="3372" max="3372" width="12.85546875" style="3" customWidth="1"/>
    <col min="3373" max="3609" width="9.140625" style="3"/>
    <col min="3610" max="3610" width="9" style="3" bestFit="1" customWidth="1"/>
    <col min="3611" max="3611" width="9.85546875" style="3" bestFit="1" customWidth="1"/>
    <col min="3612" max="3612" width="9.140625" style="3" bestFit="1" customWidth="1"/>
    <col min="3613" max="3613" width="16" style="3" bestFit="1" customWidth="1"/>
    <col min="3614" max="3614" width="9" style="3" bestFit="1" customWidth="1"/>
    <col min="3615" max="3615" width="7.85546875" style="3" bestFit="1" customWidth="1"/>
    <col min="3616" max="3616" width="11.7109375" style="3" bestFit="1" customWidth="1"/>
    <col min="3617" max="3617" width="14.28515625" style="3" customWidth="1"/>
    <col min="3618" max="3618" width="11.7109375" style="3" bestFit="1" customWidth="1"/>
    <col min="3619" max="3619" width="14.140625" style="3" bestFit="1" customWidth="1"/>
    <col min="3620" max="3620" width="16.7109375" style="3" customWidth="1"/>
    <col min="3621" max="3621" width="16.5703125" style="3" customWidth="1"/>
    <col min="3622" max="3623" width="7.85546875" style="3" bestFit="1" customWidth="1"/>
    <col min="3624" max="3624" width="8" style="3" bestFit="1" customWidth="1"/>
    <col min="3625" max="3626" width="7.85546875" style="3" bestFit="1" customWidth="1"/>
    <col min="3627" max="3627" width="9.7109375" style="3" customWidth="1"/>
    <col min="3628" max="3628" width="12.85546875" style="3" customWidth="1"/>
    <col min="3629" max="3865" width="9.140625" style="3"/>
    <col min="3866" max="3866" width="9" style="3" bestFit="1" customWidth="1"/>
    <col min="3867" max="3867" width="9.85546875" style="3" bestFit="1" customWidth="1"/>
    <col min="3868" max="3868" width="9.140625" style="3" bestFit="1" customWidth="1"/>
    <col min="3869" max="3869" width="16" style="3" bestFit="1" customWidth="1"/>
    <col min="3870" max="3870" width="9" style="3" bestFit="1" customWidth="1"/>
    <col min="3871" max="3871" width="7.85546875" style="3" bestFit="1" customWidth="1"/>
    <col min="3872" max="3872" width="11.7109375" style="3" bestFit="1" customWidth="1"/>
    <col min="3873" max="3873" width="14.28515625" style="3" customWidth="1"/>
    <col min="3874" max="3874" width="11.7109375" style="3" bestFit="1" customWidth="1"/>
    <col min="3875" max="3875" width="14.140625" style="3" bestFit="1" customWidth="1"/>
    <col min="3876" max="3876" width="16.7109375" style="3" customWidth="1"/>
    <col min="3877" max="3877" width="16.5703125" style="3" customWidth="1"/>
    <col min="3878" max="3879" width="7.85546875" style="3" bestFit="1" customWidth="1"/>
    <col min="3880" max="3880" width="8" style="3" bestFit="1" customWidth="1"/>
    <col min="3881" max="3882" width="7.85546875" style="3" bestFit="1" customWidth="1"/>
    <col min="3883" max="3883" width="9.7109375" style="3" customWidth="1"/>
    <col min="3884" max="3884" width="12.85546875" style="3" customWidth="1"/>
    <col min="3885" max="4121" width="9.140625" style="3"/>
    <col min="4122" max="4122" width="9" style="3" bestFit="1" customWidth="1"/>
    <col min="4123" max="4123" width="9.85546875" style="3" bestFit="1" customWidth="1"/>
    <col min="4124" max="4124" width="9.140625" style="3" bestFit="1" customWidth="1"/>
    <col min="4125" max="4125" width="16" style="3" bestFit="1" customWidth="1"/>
    <col min="4126" max="4126" width="9" style="3" bestFit="1" customWidth="1"/>
    <col min="4127" max="4127" width="7.85546875" style="3" bestFit="1" customWidth="1"/>
    <col min="4128" max="4128" width="11.7109375" style="3" bestFit="1" customWidth="1"/>
    <col min="4129" max="4129" width="14.28515625" style="3" customWidth="1"/>
    <col min="4130" max="4130" width="11.7109375" style="3" bestFit="1" customWidth="1"/>
    <col min="4131" max="4131" width="14.140625" style="3" bestFit="1" customWidth="1"/>
    <col min="4132" max="4132" width="16.7109375" style="3" customWidth="1"/>
    <col min="4133" max="4133" width="16.5703125" style="3" customWidth="1"/>
    <col min="4134" max="4135" width="7.85546875" style="3" bestFit="1" customWidth="1"/>
    <col min="4136" max="4136" width="8" style="3" bestFit="1" customWidth="1"/>
    <col min="4137" max="4138" width="7.85546875" style="3" bestFit="1" customWidth="1"/>
    <col min="4139" max="4139" width="9.7109375" style="3" customWidth="1"/>
    <col min="4140" max="4140" width="12.85546875" style="3" customWidth="1"/>
    <col min="4141" max="4377" width="9.140625" style="3"/>
    <col min="4378" max="4378" width="9" style="3" bestFit="1" customWidth="1"/>
    <col min="4379" max="4379" width="9.85546875" style="3" bestFit="1" customWidth="1"/>
    <col min="4380" max="4380" width="9.140625" style="3" bestFit="1" customWidth="1"/>
    <col min="4381" max="4381" width="16" style="3" bestFit="1" customWidth="1"/>
    <col min="4382" max="4382" width="9" style="3" bestFit="1" customWidth="1"/>
    <col min="4383" max="4383" width="7.85546875" style="3" bestFit="1" customWidth="1"/>
    <col min="4384" max="4384" width="11.7109375" style="3" bestFit="1" customWidth="1"/>
    <col min="4385" max="4385" width="14.28515625" style="3" customWidth="1"/>
    <col min="4386" max="4386" width="11.7109375" style="3" bestFit="1" customWidth="1"/>
    <col min="4387" max="4387" width="14.140625" style="3" bestFit="1" customWidth="1"/>
    <col min="4388" max="4388" width="16.7109375" style="3" customWidth="1"/>
    <col min="4389" max="4389" width="16.5703125" style="3" customWidth="1"/>
    <col min="4390" max="4391" width="7.85546875" style="3" bestFit="1" customWidth="1"/>
    <col min="4392" max="4392" width="8" style="3" bestFit="1" customWidth="1"/>
    <col min="4393" max="4394" width="7.85546875" style="3" bestFit="1" customWidth="1"/>
    <col min="4395" max="4395" width="9.7109375" style="3" customWidth="1"/>
    <col min="4396" max="4396" width="12.85546875" style="3" customWidth="1"/>
    <col min="4397" max="4633" width="9.140625" style="3"/>
    <col min="4634" max="4634" width="9" style="3" bestFit="1" customWidth="1"/>
    <col min="4635" max="4635" width="9.85546875" style="3" bestFit="1" customWidth="1"/>
    <col min="4636" max="4636" width="9.140625" style="3" bestFit="1" customWidth="1"/>
    <col min="4637" max="4637" width="16" style="3" bestFit="1" customWidth="1"/>
    <col min="4638" max="4638" width="9" style="3" bestFit="1" customWidth="1"/>
    <col min="4639" max="4639" width="7.85546875" style="3" bestFit="1" customWidth="1"/>
    <col min="4640" max="4640" width="11.7109375" style="3" bestFit="1" customWidth="1"/>
    <col min="4641" max="4641" width="14.28515625" style="3" customWidth="1"/>
    <col min="4642" max="4642" width="11.7109375" style="3" bestFit="1" customWidth="1"/>
    <col min="4643" max="4643" width="14.140625" style="3" bestFit="1" customWidth="1"/>
    <col min="4644" max="4644" width="16.7109375" style="3" customWidth="1"/>
    <col min="4645" max="4645" width="16.5703125" style="3" customWidth="1"/>
    <col min="4646" max="4647" width="7.85546875" style="3" bestFit="1" customWidth="1"/>
    <col min="4648" max="4648" width="8" style="3" bestFit="1" customWidth="1"/>
    <col min="4649" max="4650" width="7.85546875" style="3" bestFit="1" customWidth="1"/>
    <col min="4651" max="4651" width="9.7109375" style="3" customWidth="1"/>
    <col min="4652" max="4652" width="12.85546875" style="3" customWidth="1"/>
    <col min="4653" max="4889" width="9.140625" style="3"/>
    <col min="4890" max="4890" width="9" style="3" bestFit="1" customWidth="1"/>
    <col min="4891" max="4891" width="9.85546875" style="3" bestFit="1" customWidth="1"/>
    <col min="4892" max="4892" width="9.140625" style="3" bestFit="1" customWidth="1"/>
    <col min="4893" max="4893" width="16" style="3" bestFit="1" customWidth="1"/>
    <col min="4894" max="4894" width="9" style="3" bestFit="1" customWidth="1"/>
    <col min="4895" max="4895" width="7.85546875" style="3" bestFit="1" customWidth="1"/>
    <col min="4896" max="4896" width="11.7109375" style="3" bestFit="1" customWidth="1"/>
    <col min="4897" max="4897" width="14.28515625" style="3" customWidth="1"/>
    <col min="4898" max="4898" width="11.7109375" style="3" bestFit="1" customWidth="1"/>
    <col min="4899" max="4899" width="14.140625" style="3" bestFit="1" customWidth="1"/>
    <col min="4900" max="4900" width="16.7109375" style="3" customWidth="1"/>
    <col min="4901" max="4901" width="16.5703125" style="3" customWidth="1"/>
    <col min="4902" max="4903" width="7.85546875" style="3" bestFit="1" customWidth="1"/>
    <col min="4904" max="4904" width="8" style="3" bestFit="1" customWidth="1"/>
    <col min="4905" max="4906" width="7.85546875" style="3" bestFit="1" customWidth="1"/>
    <col min="4907" max="4907" width="9.7109375" style="3" customWidth="1"/>
    <col min="4908" max="4908" width="12.85546875" style="3" customWidth="1"/>
    <col min="4909" max="5145" width="9.140625" style="3"/>
    <col min="5146" max="5146" width="9" style="3" bestFit="1" customWidth="1"/>
    <col min="5147" max="5147" width="9.85546875" style="3" bestFit="1" customWidth="1"/>
    <col min="5148" max="5148" width="9.140625" style="3" bestFit="1" customWidth="1"/>
    <col min="5149" max="5149" width="16" style="3" bestFit="1" customWidth="1"/>
    <col min="5150" max="5150" width="9" style="3" bestFit="1" customWidth="1"/>
    <col min="5151" max="5151" width="7.85546875" style="3" bestFit="1" customWidth="1"/>
    <col min="5152" max="5152" width="11.7109375" style="3" bestFit="1" customWidth="1"/>
    <col min="5153" max="5153" width="14.28515625" style="3" customWidth="1"/>
    <col min="5154" max="5154" width="11.7109375" style="3" bestFit="1" customWidth="1"/>
    <col min="5155" max="5155" width="14.140625" style="3" bestFit="1" customWidth="1"/>
    <col min="5156" max="5156" width="16.7109375" style="3" customWidth="1"/>
    <col min="5157" max="5157" width="16.5703125" style="3" customWidth="1"/>
    <col min="5158" max="5159" width="7.85546875" style="3" bestFit="1" customWidth="1"/>
    <col min="5160" max="5160" width="8" style="3" bestFit="1" customWidth="1"/>
    <col min="5161" max="5162" width="7.85546875" style="3" bestFit="1" customWidth="1"/>
    <col min="5163" max="5163" width="9.7109375" style="3" customWidth="1"/>
    <col min="5164" max="5164" width="12.85546875" style="3" customWidth="1"/>
    <col min="5165" max="5401" width="9.140625" style="3"/>
    <col min="5402" max="5402" width="9" style="3" bestFit="1" customWidth="1"/>
    <col min="5403" max="5403" width="9.85546875" style="3" bestFit="1" customWidth="1"/>
    <col min="5404" max="5404" width="9.140625" style="3" bestFit="1" customWidth="1"/>
    <col min="5405" max="5405" width="16" style="3" bestFit="1" customWidth="1"/>
    <col min="5406" max="5406" width="9" style="3" bestFit="1" customWidth="1"/>
    <col min="5407" max="5407" width="7.85546875" style="3" bestFit="1" customWidth="1"/>
    <col min="5408" max="5408" width="11.7109375" style="3" bestFit="1" customWidth="1"/>
    <col min="5409" max="5409" width="14.28515625" style="3" customWidth="1"/>
    <col min="5410" max="5410" width="11.7109375" style="3" bestFit="1" customWidth="1"/>
    <col min="5411" max="5411" width="14.140625" style="3" bestFit="1" customWidth="1"/>
    <col min="5412" max="5412" width="16.7109375" style="3" customWidth="1"/>
    <col min="5413" max="5413" width="16.5703125" style="3" customWidth="1"/>
    <col min="5414" max="5415" width="7.85546875" style="3" bestFit="1" customWidth="1"/>
    <col min="5416" max="5416" width="8" style="3" bestFit="1" customWidth="1"/>
    <col min="5417" max="5418" width="7.85546875" style="3" bestFit="1" customWidth="1"/>
    <col min="5419" max="5419" width="9.7109375" style="3" customWidth="1"/>
    <col min="5420" max="5420" width="12.85546875" style="3" customWidth="1"/>
    <col min="5421" max="5657" width="9.140625" style="3"/>
    <col min="5658" max="5658" width="9" style="3" bestFit="1" customWidth="1"/>
    <col min="5659" max="5659" width="9.85546875" style="3" bestFit="1" customWidth="1"/>
    <col min="5660" max="5660" width="9.140625" style="3" bestFit="1" customWidth="1"/>
    <col min="5661" max="5661" width="16" style="3" bestFit="1" customWidth="1"/>
    <col min="5662" max="5662" width="9" style="3" bestFit="1" customWidth="1"/>
    <col min="5663" max="5663" width="7.85546875" style="3" bestFit="1" customWidth="1"/>
    <col min="5664" max="5664" width="11.7109375" style="3" bestFit="1" customWidth="1"/>
    <col min="5665" max="5665" width="14.28515625" style="3" customWidth="1"/>
    <col min="5666" max="5666" width="11.7109375" style="3" bestFit="1" customWidth="1"/>
    <col min="5667" max="5667" width="14.140625" style="3" bestFit="1" customWidth="1"/>
    <col min="5668" max="5668" width="16.7109375" style="3" customWidth="1"/>
    <col min="5669" max="5669" width="16.5703125" style="3" customWidth="1"/>
    <col min="5670" max="5671" width="7.85546875" style="3" bestFit="1" customWidth="1"/>
    <col min="5672" max="5672" width="8" style="3" bestFit="1" customWidth="1"/>
    <col min="5673" max="5674" width="7.85546875" style="3" bestFit="1" customWidth="1"/>
    <col min="5675" max="5675" width="9.7109375" style="3" customWidth="1"/>
    <col min="5676" max="5676" width="12.85546875" style="3" customWidth="1"/>
    <col min="5677" max="5913" width="9.140625" style="3"/>
    <col min="5914" max="5914" width="9" style="3" bestFit="1" customWidth="1"/>
    <col min="5915" max="5915" width="9.85546875" style="3" bestFit="1" customWidth="1"/>
    <col min="5916" max="5916" width="9.140625" style="3" bestFit="1" customWidth="1"/>
    <col min="5917" max="5917" width="16" style="3" bestFit="1" customWidth="1"/>
    <col min="5918" max="5918" width="9" style="3" bestFit="1" customWidth="1"/>
    <col min="5919" max="5919" width="7.85546875" style="3" bestFit="1" customWidth="1"/>
    <col min="5920" max="5920" width="11.7109375" style="3" bestFit="1" customWidth="1"/>
    <col min="5921" max="5921" width="14.28515625" style="3" customWidth="1"/>
    <col min="5922" max="5922" width="11.7109375" style="3" bestFit="1" customWidth="1"/>
    <col min="5923" max="5923" width="14.140625" style="3" bestFit="1" customWidth="1"/>
    <col min="5924" max="5924" width="16.7109375" style="3" customWidth="1"/>
    <col min="5925" max="5925" width="16.5703125" style="3" customWidth="1"/>
    <col min="5926" max="5927" width="7.85546875" style="3" bestFit="1" customWidth="1"/>
    <col min="5928" max="5928" width="8" style="3" bestFit="1" customWidth="1"/>
    <col min="5929" max="5930" width="7.85546875" style="3" bestFit="1" customWidth="1"/>
    <col min="5931" max="5931" width="9.7109375" style="3" customWidth="1"/>
    <col min="5932" max="5932" width="12.85546875" style="3" customWidth="1"/>
    <col min="5933" max="6169" width="9.140625" style="3"/>
    <col min="6170" max="6170" width="9" style="3" bestFit="1" customWidth="1"/>
    <col min="6171" max="6171" width="9.85546875" style="3" bestFit="1" customWidth="1"/>
    <col min="6172" max="6172" width="9.140625" style="3" bestFit="1" customWidth="1"/>
    <col min="6173" max="6173" width="16" style="3" bestFit="1" customWidth="1"/>
    <col min="6174" max="6174" width="9" style="3" bestFit="1" customWidth="1"/>
    <col min="6175" max="6175" width="7.85546875" style="3" bestFit="1" customWidth="1"/>
    <col min="6176" max="6176" width="11.7109375" style="3" bestFit="1" customWidth="1"/>
    <col min="6177" max="6177" width="14.28515625" style="3" customWidth="1"/>
    <col min="6178" max="6178" width="11.7109375" style="3" bestFit="1" customWidth="1"/>
    <col min="6179" max="6179" width="14.140625" style="3" bestFit="1" customWidth="1"/>
    <col min="6180" max="6180" width="16.7109375" style="3" customWidth="1"/>
    <col min="6181" max="6181" width="16.5703125" style="3" customWidth="1"/>
    <col min="6182" max="6183" width="7.85546875" style="3" bestFit="1" customWidth="1"/>
    <col min="6184" max="6184" width="8" style="3" bestFit="1" customWidth="1"/>
    <col min="6185" max="6186" width="7.85546875" style="3" bestFit="1" customWidth="1"/>
    <col min="6187" max="6187" width="9.7109375" style="3" customWidth="1"/>
    <col min="6188" max="6188" width="12.85546875" style="3" customWidth="1"/>
    <col min="6189" max="6425" width="9.140625" style="3"/>
    <col min="6426" max="6426" width="9" style="3" bestFit="1" customWidth="1"/>
    <col min="6427" max="6427" width="9.85546875" style="3" bestFit="1" customWidth="1"/>
    <col min="6428" max="6428" width="9.140625" style="3" bestFit="1" customWidth="1"/>
    <col min="6429" max="6429" width="16" style="3" bestFit="1" customWidth="1"/>
    <col min="6430" max="6430" width="9" style="3" bestFit="1" customWidth="1"/>
    <col min="6431" max="6431" width="7.85546875" style="3" bestFit="1" customWidth="1"/>
    <col min="6432" max="6432" width="11.7109375" style="3" bestFit="1" customWidth="1"/>
    <col min="6433" max="6433" width="14.28515625" style="3" customWidth="1"/>
    <col min="6434" max="6434" width="11.7109375" style="3" bestFit="1" customWidth="1"/>
    <col min="6435" max="6435" width="14.140625" style="3" bestFit="1" customWidth="1"/>
    <col min="6436" max="6436" width="16.7109375" style="3" customWidth="1"/>
    <col min="6437" max="6437" width="16.5703125" style="3" customWidth="1"/>
    <col min="6438" max="6439" width="7.85546875" style="3" bestFit="1" customWidth="1"/>
    <col min="6440" max="6440" width="8" style="3" bestFit="1" customWidth="1"/>
    <col min="6441" max="6442" width="7.85546875" style="3" bestFit="1" customWidth="1"/>
    <col min="6443" max="6443" width="9.7109375" style="3" customWidth="1"/>
    <col min="6444" max="6444" width="12.85546875" style="3" customWidth="1"/>
    <col min="6445" max="6681" width="9.140625" style="3"/>
    <col min="6682" max="6682" width="9" style="3" bestFit="1" customWidth="1"/>
    <col min="6683" max="6683" width="9.85546875" style="3" bestFit="1" customWidth="1"/>
    <col min="6684" max="6684" width="9.140625" style="3" bestFit="1" customWidth="1"/>
    <col min="6685" max="6685" width="16" style="3" bestFit="1" customWidth="1"/>
    <col min="6686" max="6686" width="9" style="3" bestFit="1" customWidth="1"/>
    <col min="6687" max="6687" width="7.85546875" style="3" bestFit="1" customWidth="1"/>
    <col min="6688" max="6688" width="11.7109375" style="3" bestFit="1" customWidth="1"/>
    <col min="6689" max="6689" width="14.28515625" style="3" customWidth="1"/>
    <col min="6690" max="6690" width="11.7109375" style="3" bestFit="1" customWidth="1"/>
    <col min="6691" max="6691" width="14.140625" style="3" bestFit="1" customWidth="1"/>
    <col min="6692" max="6692" width="16.7109375" style="3" customWidth="1"/>
    <col min="6693" max="6693" width="16.5703125" style="3" customWidth="1"/>
    <col min="6694" max="6695" width="7.85546875" style="3" bestFit="1" customWidth="1"/>
    <col min="6696" max="6696" width="8" style="3" bestFit="1" customWidth="1"/>
    <col min="6697" max="6698" width="7.85546875" style="3" bestFit="1" customWidth="1"/>
    <col min="6699" max="6699" width="9.7109375" style="3" customWidth="1"/>
    <col min="6700" max="6700" width="12.85546875" style="3" customWidth="1"/>
    <col min="6701" max="6937" width="9.140625" style="3"/>
    <col min="6938" max="6938" width="9" style="3" bestFit="1" customWidth="1"/>
    <col min="6939" max="6939" width="9.85546875" style="3" bestFit="1" customWidth="1"/>
    <col min="6940" max="6940" width="9.140625" style="3" bestFit="1" customWidth="1"/>
    <col min="6941" max="6941" width="16" style="3" bestFit="1" customWidth="1"/>
    <col min="6942" max="6942" width="9" style="3" bestFit="1" customWidth="1"/>
    <col min="6943" max="6943" width="7.85546875" style="3" bestFit="1" customWidth="1"/>
    <col min="6944" max="6944" width="11.7109375" style="3" bestFit="1" customWidth="1"/>
    <col min="6945" max="6945" width="14.28515625" style="3" customWidth="1"/>
    <col min="6946" max="6946" width="11.7109375" style="3" bestFit="1" customWidth="1"/>
    <col min="6947" max="6947" width="14.140625" style="3" bestFit="1" customWidth="1"/>
    <col min="6948" max="6948" width="16.7109375" style="3" customWidth="1"/>
    <col min="6949" max="6949" width="16.5703125" style="3" customWidth="1"/>
    <col min="6950" max="6951" width="7.85546875" style="3" bestFit="1" customWidth="1"/>
    <col min="6952" max="6952" width="8" style="3" bestFit="1" customWidth="1"/>
    <col min="6953" max="6954" width="7.85546875" style="3" bestFit="1" customWidth="1"/>
    <col min="6955" max="6955" width="9.7109375" style="3" customWidth="1"/>
    <col min="6956" max="6956" width="12.85546875" style="3" customWidth="1"/>
    <col min="6957" max="7193" width="9.140625" style="3"/>
    <col min="7194" max="7194" width="9" style="3" bestFit="1" customWidth="1"/>
    <col min="7195" max="7195" width="9.85546875" style="3" bestFit="1" customWidth="1"/>
    <col min="7196" max="7196" width="9.140625" style="3" bestFit="1" customWidth="1"/>
    <col min="7197" max="7197" width="16" style="3" bestFit="1" customWidth="1"/>
    <col min="7198" max="7198" width="9" style="3" bestFit="1" customWidth="1"/>
    <col min="7199" max="7199" width="7.85546875" style="3" bestFit="1" customWidth="1"/>
    <col min="7200" max="7200" width="11.7109375" style="3" bestFit="1" customWidth="1"/>
    <col min="7201" max="7201" width="14.28515625" style="3" customWidth="1"/>
    <col min="7202" max="7202" width="11.7109375" style="3" bestFit="1" customWidth="1"/>
    <col min="7203" max="7203" width="14.140625" style="3" bestFit="1" customWidth="1"/>
    <col min="7204" max="7204" width="16.7109375" style="3" customWidth="1"/>
    <col min="7205" max="7205" width="16.5703125" style="3" customWidth="1"/>
    <col min="7206" max="7207" width="7.85546875" style="3" bestFit="1" customWidth="1"/>
    <col min="7208" max="7208" width="8" style="3" bestFit="1" customWidth="1"/>
    <col min="7209" max="7210" width="7.85546875" style="3" bestFit="1" customWidth="1"/>
    <col min="7211" max="7211" width="9.7109375" style="3" customWidth="1"/>
    <col min="7212" max="7212" width="12.85546875" style="3" customWidth="1"/>
    <col min="7213" max="7449" width="9.140625" style="3"/>
    <col min="7450" max="7450" width="9" style="3" bestFit="1" customWidth="1"/>
    <col min="7451" max="7451" width="9.85546875" style="3" bestFit="1" customWidth="1"/>
    <col min="7452" max="7452" width="9.140625" style="3" bestFit="1" customWidth="1"/>
    <col min="7453" max="7453" width="16" style="3" bestFit="1" customWidth="1"/>
    <col min="7454" max="7454" width="9" style="3" bestFit="1" customWidth="1"/>
    <col min="7455" max="7455" width="7.85546875" style="3" bestFit="1" customWidth="1"/>
    <col min="7456" max="7456" width="11.7109375" style="3" bestFit="1" customWidth="1"/>
    <col min="7457" max="7457" width="14.28515625" style="3" customWidth="1"/>
    <col min="7458" max="7458" width="11.7109375" style="3" bestFit="1" customWidth="1"/>
    <col min="7459" max="7459" width="14.140625" style="3" bestFit="1" customWidth="1"/>
    <col min="7460" max="7460" width="16.7109375" style="3" customWidth="1"/>
    <col min="7461" max="7461" width="16.5703125" style="3" customWidth="1"/>
    <col min="7462" max="7463" width="7.85546875" style="3" bestFit="1" customWidth="1"/>
    <col min="7464" max="7464" width="8" style="3" bestFit="1" customWidth="1"/>
    <col min="7465" max="7466" width="7.85546875" style="3" bestFit="1" customWidth="1"/>
    <col min="7467" max="7467" width="9.7109375" style="3" customWidth="1"/>
    <col min="7468" max="7468" width="12.85546875" style="3" customWidth="1"/>
    <col min="7469" max="7705" width="9.140625" style="3"/>
    <col min="7706" max="7706" width="9" style="3" bestFit="1" customWidth="1"/>
    <col min="7707" max="7707" width="9.85546875" style="3" bestFit="1" customWidth="1"/>
    <col min="7708" max="7708" width="9.140625" style="3" bestFit="1" customWidth="1"/>
    <col min="7709" max="7709" width="16" style="3" bestFit="1" customWidth="1"/>
    <col min="7710" max="7710" width="9" style="3" bestFit="1" customWidth="1"/>
    <col min="7711" max="7711" width="7.85546875" style="3" bestFit="1" customWidth="1"/>
    <col min="7712" max="7712" width="11.7109375" style="3" bestFit="1" customWidth="1"/>
    <col min="7713" max="7713" width="14.28515625" style="3" customWidth="1"/>
    <col min="7714" max="7714" width="11.7109375" style="3" bestFit="1" customWidth="1"/>
    <col min="7715" max="7715" width="14.140625" style="3" bestFit="1" customWidth="1"/>
    <col min="7716" max="7716" width="16.7109375" style="3" customWidth="1"/>
    <col min="7717" max="7717" width="16.5703125" style="3" customWidth="1"/>
    <col min="7718" max="7719" width="7.85546875" style="3" bestFit="1" customWidth="1"/>
    <col min="7720" max="7720" width="8" style="3" bestFit="1" customWidth="1"/>
    <col min="7721" max="7722" width="7.85546875" style="3" bestFit="1" customWidth="1"/>
    <col min="7723" max="7723" width="9.7109375" style="3" customWidth="1"/>
    <col min="7724" max="7724" width="12.85546875" style="3" customWidth="1"/>
    <col min="7725" max="7961" width="9.140625" style="3"/>
    <col min="7962" max="7962" width="9" style="3" bestFit="1" customWidth="1"/>
    <col min="7963" max="7963" width="9.85546875" style="3" bestFit="1" customWidth="1"/>
    <col min="7964" max="7964" width="9.140625" style="3" bestFit="1" customWidth="1"/>
    <col min="7965" max="7965" width="16" style="3" bestFit="1" customWidth="1"/>
    <col min="7966" max="7966" width="9" style="3" bestFit="1" customWidth="1"/>
    <col min="7967" max="7967" width="7.85546875" style="3" bestFit="1" customWidth="1"/>
    <col min="7968" max="7968" width="11.7109375" style="3" bestFit="1" customWidth="1"/>
    <col min="7969" max="7969" width="14.28515625" style="3" customWidth="1"/>
    <col min="7970" max="7970" width="11.7109375" style="3" bestFit="1" customWidth="1"/>
    <col min="7971" max="7971" width="14.140625" style="3" bestFit="1" customWidth="1"/>
    <col min="7972" max="7972" width="16.7109375" style="3" customWidth="1"/>
    <col min="7973" max="7973" width="16.5703125" style="3" customWidth="1"/>
    <col min="7974" max="7975" width="7.85546875" style="3" bestFit="1" customWidth="1"/>
    <col min="7976" max="7976" width="8" style="3" bestFit="1" customWidth="1"/>
    <col min="7977" max="7978" width="7.85546875" style="3" bestFit="1" customWidth="1"/>
    <col min="7979" max="7979" width="9.7109375" style="3" customWidth="1"/>
    <col min="7980" max="7980" width="12.85546875" style="3" customWidth="1"/>
    <col min="7981" max="8217" width="9.140625" style="3"/>
    <col min="8218" max="8218" width="9" style="3" bestFit="1" customWidth="1"/>
    <col min="8219" max="8219" width="9.85546875" style="3" bestFit="1" customWidth="1"/>
    <col min="8220" max="8220" width="9.140625" style="3" bestFit="1" customWidth="1"/>
    <col min="8221" max="8221" width="16" style="3" bestFit="1" customWidth="1"/>
    <col min="8222" max="8222" width="9" style="3" bestFit="1" customWidth="1"/>
    <col min="8223" max="8223" width="7.85546875" style="3" bestFit="1" customWidth="1"/>
    <col min="8224" max="8224" width="11.7109375" style="3" bestFit="1" customWidth="1"/>
    <col min="8225" max="8225" width="14.28515625" style="3" customWidth="1"/>
    <col min="8226" max="8226" width="11.7109375" style="3" bestFit="1" customWidth="1"/>
    <col min="8227" max="8227" width="14.140625" style="3" bestFit="1" customWidth="1"/>
    <col min="8228" max="8228" width="16.7109375" style="3" customWidth="1"/>
    <col min="8229" max="8229" width="16.5703125" style="3" customWidth="1"/>
    <col min="8230" max="8231" width="7.85546875" style="3" bestFit="1" customWidth="1"/>
    <col min="8232" max="8232" width="8" style="3" bestFit="1" customWidth="1"/>
    <col min="8233" max="8234" width="7.85546875" style="3" bestFit="1" customWidth="1"/>
    <col min="8235" max="8235" width="9.7109375" style="3" customWidth="1"/>
    <col min="8236" max="8236" width="12.85546875" style="3" customWidth="1"/>
    <col min="8237" max="8473" width="9.140625" style="3"/>
    <col min="8474" max="8474" width="9" style="3" bestFit="1" customWidth="1"/>
    <col min="8475" max="8475" width="9.85546875" style="3" bestFit="1" customWidth="1"/>
    <col min="8476" max="8476" width="9.140625" style="3" bestFit="1" customWidth="1"/>
    <col min="8477" max="8477" width="16" style="3" bestFit="1" customWidth="1"/>
    <col min="8478" max="8478" width="9" style="3" bestFit="1" customWidth="1"/>
    <col min="8479" max="8479" width="7.85546875" style="3" bestFit="1" customWidth="1"/>
    <col min="8480" max="8480" width="11.7109375" style="3" bestFit="1" customWidth="1"/>
    <col min="8481" max="8481" width="14.28515625" style="3" customWidth="1"/>
    <col min="8482" max="8482" width="11.7109375" style="3" bestFit="1" customWidth="1"/>
    <col min="8483" max="8483" width="14.140625" style="3" bestFit="1" customWidth="1"/>
    <col min="8484" max="8484" width="16.7109375" style="3" customWidth="1"/>
    <col min="8485" max="8485" width="16.5703125" style="3" customWidth="1"/>
    <col min="8486" max="8487" width="7.85546875" style="3" bestFit="1" customWidth="1"/>
    <col min="8488" max="8488" width="8" style="3" bestFit="1" customWidth="1"/>
    <col min="8489" max="8490" width="7.85546875" style="3" bestFit="1" customWidth="1"/>
    <col min="8491" max="8491" width="9.7109375" style="3" customWidth="1"/>
    <col min="8492" max="8492" width="12.85546875" style="3" customWidth="1"/>
    <col min="8493" max="8729" width="9.140625" style="3"/>
    <col min="8730" max="8730" width="9" style="3" bestFit="1" customWidth="1"/>
    <col min="8731" max="8731" width="9.85546875" style="3" bestFit="1" customWidth="1"/>
    <col min="8732" max="8732" width="9.140625" style="3" bestFit="1" customWidth="1"/>
    <col min="8733" max="8733" width="16" style="3" bestFit="1" customWidth="1"/>
    <col min="8734" max="8734" width="9" style="3" bestFit="1" customWidth="1"/>
    <col min="8735" max="8735" width="7.85546875" style="3" bestFit="1" customWidth="1"/>
    <col min="8736" max="8736" width="11.7109375" style="3" bestFit="1" customWidth="1"/>
    <col min="8737" max="8737" width="14.28515625" style="3" customWidth="1"/>
    <col min="8738" max="8738" width="11.7109375" style="3" bestFit="1" customWidth="1"/>
    <col min="8739" max="8739" width="14.140625" style="3" bestFit="1" customWidth="1"/>
    <col min="8740" max="8740" width="16.7109375" style="3" customWidth="1"/>
    <col min="8741" max="8741" width="16.5703125" style="3" customWidth="1"/>
    <col min="8742" max="8743" width="7.85546875" style="3" bestFit="1" customWidth="1"/>
    <col min="8744" max="8744" width="8" style="3" bestFit="1" customWidth="1"/>
    <col min="8745" max="8746" width="7.85546875" style="3" bestFit="1" customWidth="1"/>
    <col min="8747" max="8747" width="9.7109375" style="3" customWidth="1"/>
    <col min="8748" max="8748" width="12.85546875" style="3" customWidth="1"/>
    <col min="8749" max="8985" width="9.140625" style="3"/>
    <col min="8986" max="8986" width="9" style="3" bestFit="1" customWidth="1"/>
    <col min="8987" max="8987" width="9.85546875" style="3" bestFit="1" customWidth="1"/>
    <col min="8988" max="8988" width="9.140625" style="3" bestFit="1" customWidth="1"/>
    <col min="8989" max="8989" width="16" style="3" bestFit="1" customWidth="1"/>
    <col min="8990" max="8990" width="9" style="3" bestFit="1" customWidth="1"/>
    <col min="8991" max="8991" width="7.85546875" style="3" bestFit="1" customWidth="1"/>
    <col min="8992" max="8992" width="11.7109375" style="3" bestFit="1" customWidth="1"/>
    <col min="8993" max="8993" width="14.28515625" style="3" customWidth="1"/>
    <col min="8994" max="8994" width="11.7109375" style="3" bestFit="1" customWidth="1"/>
    <col min="8995" max="8995" width="14.140625" style="3" bestFit="1" customWidth="1"/>
    <col min="8996" max="8996" width="16.7109375" style="3" customWidth="1"/>
    <col min="8997" max="8997" width="16.5703125" style="3" customWidth="1"/>
    <col min="8998" max="8999" width="7.85546875" style="3" bestFit="1" customWidth="1"/>
    <col min="9000" max="9000" width="8" style="3" bestFit="1" customWidth="1"/>
    <col min="9001" max="9002" width="7.85546875" style="3" bestFit="1" customWidth="1"/>
    <col min="9003" max="9003" width="9.7109375" style="3" customWidth="1"/>
    <col min="9004" max="9004" width="12.85546875" style="3" customWidth="1"/>
    <col min="9005" max="9241" width="9.140625" style="3"/>
    <col min="9242" max="9242" width="9" style="3" bestFit="1" customWidth="1"/>
    <col min="9243" max="9243" width="9.85546875" style="3" bestFit="1" customWidth="1"/>
    <col min="9244" max="9244" width="9.140625" style="3" bestFit="1" customWidth="1"/>
    <col min="9245" max="9245" width="16" style="3" bestFit="1" customWidth="1"/>
    <col min="9246" max="9246" width="9" style="3" bestFit="1" customWidth="1"/>
    <col min="9247" max="9247" width="7.85546875" style="3" bestFit="1" customWidth="1"/>
    <col min="9248" max="9248" width="11.7109375" style="3" bestFit="1" customWidth="1"/>
    <col min="9249" max="9249" width="14.28515625" style="3" customWidth="1"/>
    <col min="9250" max="9250" width="11.7109375" style="3" bestFit="1" customWidth="1"/>
    <col min="9251" max="9251" width="14.140625" style="3" bestFit="1" customWidth="1"/>
    <col min="9252" max="9252" width="16.7109375" style="3" customWidth="1"/>
    <col min="9253" max="9253" width="16.5703125" style="3" customWidth="1"/>
    <col min="9254" max="9255" width="7.85546875" style="3" bestFit="1" customWidth="1"/>
    <col min="9256" max="9256" width="8" style="3" bestFit="1" customWidth="1"/>
    <col min="9257" max="9258" width="7.85546875" style="3" bestFit="1" customWidth="1"/>
    <col min="9259" max="9259" width="9.7109375" style="3" customWidth="1"/>
    <col min="9260" max="9260" width="12.85546875" style="3" customWidth="1"/>
    <col min="9261" max="9497" width="9.140625" style="3"/>
    <col min="9498" max="9498" width="9" style="3" bestFit="1" customWidth="1"/>
    <col min="9499" max="9499" width="9.85546875" style="3" bestFit="1" customWidth="1"/>
    <col min="9500" max="9500" width="9.140625" style="3" bestFit="1" customWidth="1"/>
    <col min="9501" max="9501" width="16" style="3" bestFit="1" customWidth="1"/>
    <col min="9502" max="9502" width="9" style="3" bestFit="1" customWidth="1"/>
    <col min="9503" max="9503" width="7.85546875" style="3" bestFit="1" customWidth="1"/>
    <col min="9504" max="9504" width="11.7109375" style="3" bestFit="1" customWidth="1"/>
    <col min="9505" max="9505" width="14.28515625" style="3" customWidth="1"/>
    <col min="9506" max="9506" width="11.7109375" style="3" bestFit="1" customWidth="1"/>
    <col min="9507" max="9507" width="14.140625" style="3" bestFit="1" customWidth="1"/>
    <col min="9508" max="9508" width="16.7109375" style="3" customWidth="1"/>
    <col min="9509" max="9509" width="16.5703125" style="3" customWidth="1"/>
    <col min="9510" max="9511" width="7.85546875" style="3" bestFit="1" customWidth="1"/>
    <col min="9512" max="9512" width="8" style="3" bestFit="1" customWidth="1"/>
    <col min="9513" max="9514" width="7.85546875" style="3" bestFit="1" customWidth="1"/>
    <col min="9515" max="9515" width="9.7109375" style="3" customWidth="1"/>
    <col min="9516" max="9516" width="12.85546875" style="3" customWidth="1"/>
    <col min="9517" max="9753" width="9.140625" style="3"/>
    <col min="9754" max="9754" width="9" style="3" bestFit="1" customWidth="1"/>
    <col min="9755" max="9755" width="9.85546875" style="3" bestFit="1" customWidth="1"/>
    <col min="9756" max="9756" width="9.140625" style="3" bestFit="1" customWidth="1"/>
    <col min="9757" max="9757" width="16" style="3" bestFit="1" customWidth="1"/>
    <col min="9758" max="9758" width="9" style="3" bestFit="1" customWidth="1"/>
    <col min="9759" max="9759" width="7.85546875" style="3" bestFit="1" customWidth="1"/>
    <col min="9760" max="9760" width="11.7109375" style="3" bestFit="1" customWidth="1"/>
    <col min="9761" max="9761" width="14.28515625" style="3" customWidth="1"/>
    <col min="9762" max="9762" width="11.7109375" style="3" bestFit="1" customWidth="1"/>
    <col min="9763" max="9763" width="14.140625" style="3" bestFit="1" customWidth="1"/>
    <col min="9764" max="9764" width="16.7109375" style="3" customWidth="1"/>
    <col min="9765" max="9765" width="16.5703125" style="3" customWidth="1"/>
    <col min="9766" max="9767" width="7.85546875" style="3" bestFit="1" customWidth="1"/>
    <col min="9768" max="9768" width="8" style="3" bestFit="1" customWidth="1"/>
    <col min="9769" max="9770" width="7.85546875" style="3" bestFit="1" customWidth="1"/>
    <col min="9771" max="9771" width="9.7109375" style="3" customWidth="1"/>
    <col min="9772" max="9772" width="12.85546875" style="3" customWidth="1"/>
    <col min="9773" max="10009" width="9.140625" style="3"/>
    <col min="10010" max="10010" width="9" style="3" bestFit="1" customWidth="1"/>
    <col min="10011" max="10011" width="9.85546875" style="3" bestFit="1" customWidth="1"/>
    <col min="10012" max="10012" width="9.140625" style="3" bestFit="1" customWidth="1"/>
    <col min="10013" max="10013" width="16" style="3" bestFit="1" customWidth="1"/>
    <col min="10014" max="10014" width="9" style="3" bestFit="1" customWidth="1"/>
    <col min="10015" max="10015" width="7.85546875" style="3" bestFit="1" customWidth="1"/>
    <col min="10016" max="10016" width="11.7109375" style="3" bestFit="1" customWidth="1"/>
    <col min="10017" max="10017" width="14.28515625" style="3" customWidth="1"/>
    <col min="10018" max="10018" width="11.7109375" style="3" bestFit="1" customWidth="1"/>
    <col min="10019" max="10019" width="14.140625" style="3" bestFit="1" customWidth="1"/>
    <col min="10020" max="10020" width="16.7109375" style="3" customWidth="1"/>
    <col min="10021" max="10021" width="16.5703125" style="3" customWidth="1"/>
    <col min="10022" max="10023" width="7.85546875" style="3" bestFit="1" customWidth="1"/>
    <col min="10024" max="10024" width="8" style="3" bestFit="1" customWidth="1"/>
    <col min="10025" max="10026" width="7.85546875" style="3" bestFit="1" customWidth="1"/>
    <col min="10027" max="10027" width="9.7109375" style="3" customWidth="1"/>
    <col min="10028" max="10028" width="12.85546875" style="3" customWidth="1"/>
    <col min="10029" max="10265" width="9.140625" style="3"/>
    <col min="10266" max="10266" width="9" style="3" bestFit="1" customWidth="1"/>
    <col min="10267" max="10267" width="9.85546875" style="3" bestFit="1" customWidth="1"/>
    <col min="10268" max="10268" width="9.140625" style="3" bestFit="1" customWidth="1"/>
    <col min="10269" max="10269" width="16" style="3" bestFit="1" customWidth="1"/>
    <col min="10270" max="10270" width="9" style="3" bestFit="1" customWidth="1"/>
    <col min="10271" max="10271" width="7.85546875" style="3" bestFit="1" customWidth="1"/>
    <col min="10272" max="10272" width="11.7109375" style="3" bestFit="1" customWidth="1"/>
    <col min="10273" max="10273" width="14.28515625" style="3" customWidth="1"/>
    <col min="10274" max="10274" width="11.7109375" style="3" bestFit="1" customWidth="1"/>
    <col min="10275" max="10275" width="14.140625" style="3" bestFit="1" customWidth="1"/>
    <col min="10276" max="10276" width="16.7109375" style="3" customWidth="1"/>
    <col min="10277" max="10277" width="16.5703125" style="3" customWidth="1"/>
    <col min="10278" max="10279" width="7.85546875" style="3" bestFit="1" customWidth="1"/>
    <col min="10280" max="10280" width="8" style="3" bestFit="1" customWidth="1"/>
    <col min="10281" max="10282" width="7.85546875" style="3" bestFit="1" customWidth="1"/>
    <col min="10283" max="10283" width="9.7109375" style="3" customWidth="1"/>
    <col min="10284" max="10284" width="12.85546875" style="3" customWidth="1"/>
    <col min="10285" max="10521" width="9.140625" style="3"/>
    <col min="10522" max="10522" width="9" style="3" bestFit="1" customWidth="1"/>
    <col min="10523" max="10523" width="9.85546875" style="3" bestFit="1" customWidth="1"/>
    <col min="10524" max="10524" width="9.140625" style="3" bestFit="1" customWidth="1"/>
    <col min="10525" max="10525" width="16" style="3" bestFit="1" customWidth="1"/>
    <col min="10526" max="10526" width="9" style="3" bestFit="1" customWidth="1"/>
    <col min="10527" max="10527" width="7.85546875" style="3" bestFit="1" customWidth="1"/>
    <col min="10528" max="10528" width="11.7109375" style="3" bestFit="1" customWidth="1"/>
    <col min="10529" max="10529" width="14.28515625" style="3" customWidth="1"/>
    <col min="10530" max="10530" width="11.7109375" style="3" bestFit="1" customWidth="1"/>
    <col min="10531" max="10531" width="14.140625" style="3" bestFit="1" customWidth="1"/>
    <col min="10532" max="10532" width="16.7109375" style="3" customWidth="1"/>
    <col min="10533" max="10533" width="16.5703125" style="3" customWidth="1"/>
    <col min="10534" max="10535" width="7.85546875" style="3" bestFit="1" customWidth="1"/>
    <col min="10536" max="10536" width="8" style="3" bestFit="1" customWidth="1"/>
    <col min="10537" max="10538" width="7.85546875" style="3" bestFit="1" customWidth="1"/>
    <col min="10539" max="10539" width="9.7109375" style="3" customWidth="1"/>
    <col min="10540" max="10540" width="12.85546875" style="3" customWidth="1"/>
    <col min="10541" max="10777" width="9.140625" style="3"/>
    <col min="10778" max="10778" width="9" style="3" bestFit="1" customWidth="1"/>
    <col min="10779" max="10779" width="9.85546875" style="3" bestFit="1" customWidth="1"/>
    <col min="10780" max="10780" width="9.140625" style="3" bestFit="1" customWidth="1"/>
    <col min="10781" max="10781" width="16" style="3" bestFit="1" customWidth="1"/>
    <col min="10782" max="10782" width="9" style="3" bestFit="1" customWidth="1"/>
    <col min="10783" max="10783" width="7.85546875" style="3" bestFit="1" customWidth="1"/>
    <col min="10784" max="10784" width="11.7109375" style="3" bestFit="1" customWidth="1"/>
    <col min="10785" max="10785" width="14.28515625" style="3" customWidth="1"/>
    <col min="10786" max="10786" width="11.7109375" style="3" bestFit="1" customWidth="1"/>
    <col min="10787" max="10787" width="14.140625" style="3" bestFit="1" customWidth="1"/>
    <col min="10788" max="10788" width="16.7109375" style="3" customWidth="1"/>
    <col min="10789" max="10789" width="16.5703125" style="3" customWidth="1"/>
    <col min="10790" max="10791" width="7.85546875" style="3" bestFit="1" customWidth="1"/>
    <col min="10792" max="10792" width="8" style="3" bestFit="1" customWidth="1"/>
    <col min="10793" max="10794" width="7.85546875" style="3" bestFit="1" customWidth="1"/>
    <col min="10795" max="10795" width="9.7109375" style="3" customWidth="1"/>
    <col min="10796" max="10796" width="12.85546875" style="3" customWidth="1"/>
    <col min="10797" max="11033" width="9.140625" style="3"/>
    <col min="11034" max="11034" width="9" style="3" bestFit="1" customWidth="1"/>
    <col min="11035" max="11035" width="9.85546875" style="3" bestFit="1" customWidth="1"/>
    <col min="11036" max="11036" width="9.140625" style="3" bestFit="1" customWidth="1"/>
    <col min="11037" max="11037" width="16" style="3" bestFit="1" customWidth="1"/>
    <col min="11038" max="11038" width="9" style="3" bestFit="1" customWidth="1"/>
    <col min="11039" max="11039" width="7.85546875" style="3" bestFit="1" customWidth="1"/>
    <col min="11040" max="11040" width="11.7109375" style="3" bestFit="1" customWidth="1"/>
    <col min="11041" max="11041" width="14.28515625" style="3" customWidth="1"/>
    <col min="11042" max="11042" width="11.7109375" style="3" bestFit="1" customWidth="1"/>
    <col min="11043" max="11043" width="14.140625" style="3" bestFit="1" customWidth="1"/>
    <col min="11044" max="11044" width="16.7109375" style="3" customWidth="1"/>
    <col min="11045" max="11045" width="16.5703125" style="3" customWidth="1"/>
    <col min="11046" max="11047" width="7.85546875" style="3" bestFit="1" customWidth="1"/>
    <col min="11048" max="11048" width="8" style="3" bestFit="1" customWidth="1"/>
    <col min="11049" max="11050" width="7.85546875" style="3" bestFit="1" customWidth="1"/>
    <col min="11051" max="11051" width="9.7109375" style="3" customWidth="1"/>
    <col min="11052" max="11052" width="12.85546875" style="3" customWidth="1"/>
    <col min="11053" max="11289" width="9.140625" style="3"/>
    <col min="11290" max="11290" width="9" style="3" bestFit="1" customWidth="1"/>
    <col min="11291" max="11291" width="9.85546875" style="3" bestFit="1" customWidth="1"/>
    <col min="11292" max="11292" width="9.140625" style="3" bestFit="1" customWidth="1"/>
    <col min="11293" max="11293" width="16" style="3" bestFit="1" customWidth="1"/>
    <col min="11294" max="11294" width="9" style="3" bestFit="1" customWidth="1"/>
    <col min="11295" max="11295" width="7.85546875" style="3" bestFit="1" customWidth="1"/>
    <col min="11296" max="11296" width="11.7109375" style="3" bestFit="1" customWidth="1"/>
    <col min="11297" max="11297" width="14.28515625" style="3" customWidth="1"/>
    <col min="11298" max="11298" width="11.7109375" style="3" bestFit="1" customWidth="1"/>
    <col min="11299" max="11299" width="14.140625" style="3" bestFit="1" customWidth="1"/>
    <col min="11300" max="11300" width="16.7109375" style="3" customWidth="1"/>
    <col min="11301" max="11301" width="16.5703125" style="3" customWidth="1"/>
    <col min="11302" max="11303" width="7.85546875" style="3" bestFit="1" customWidth="1"/>
    <col min="11304" max="11304" width="8" style="3" bestFit="1" customWidth="1"/>
    <col min="11305" max="11306" width="7.85546875" style="3" bestFit="1" customWidth="1"/>
    <col min="11307" max="11307" width="9.7109375" style="3" customWidth="1"/>
    <col min="11308" max="11308" width="12.85546875" style="3" customWidth="1"/>
    <col min="11309" max="11545" width="9.140625" style="3"/>
    <col min="11546" max="11546" width="9" style="3" bestFit="1" customWidth="1"/>
    <col min="11547" max="11547" width="9.85546875" style="3" bestFit="1" customWidth="1"/>
    <col min="11548" max="11548" width="9.140625" style="3" bestFit="1" customWidth="1"/>
    <col min="11549" max="11549" width="16" style="3" bestFit="1" customWidth="1"/>
    <col min="11550" max="11550" width="9" style="3" bestFit="1" customWidth="1"/>
    <col min="11551" max="11551" width="7.85546875" style="3" bestFit="1" customWidth="1"/>
    <col min="11552" max="11552" width="11.7109375" style="3" bestFit="1" customWidth="1"/>
    <col min="11553" max="11553" width="14.28515625" style="3" customWidth="1"/>
    <col min="11554" max="11554" width="11.7109375" style="3" bestFit="1" customWidth="1"/>
    <col min="11555" max="11555" width="14.140625" style="3" bestFit="1" customWidth="1"/>
    <col min="11556" max="11556" width="16.7109375" style="3" customWidth="1"/>
    <col min="11557" max="11557" width="16.5703125" style="3" customWidth="1"/>
    <col min="11558" max="11559" width="7.85546875" style="3" bestFit="1" customWidth="1"/>
    <col min="11560" max="11560" width="8" style="3" bestFit="1" customWidth="1"/>
    <col min="11561" max="11562" width="7.85546875" style="3" bestFit="1" customWidth="1"/>
    <col min="11563" max="11563" width="9.7109375" style="3" customWidth="1"/>
    <col min="11564" max="11564" width="12.85546875" style="3" customWidth="1"/>
    <col min="11565" max="11801" width="9.140625" style="3"/>
    <col min="11802" max="11802" width="9" style="3" bestFit="1" customWidth="1"/>
    <col min="11803" max="11803" width="9.85546875" style="3" bestFit="1" customWidth="1"/>
    <col min="11804" max="11804" width="9.140625" style="3" bestFit="1" customWidth="1"/>
    <col min="11805" max="11805" width="16" style="3" bestFit="1" customWidth="1"/>
    <col min="11806" max="11806" width="9" style="3" bestFit="1" customWidth="1"/>
    <col min="11807" max="11807" width="7.85546875" style="3" bestFit="1" customWidth="1"/>
    <col min="11808" max="11808" width="11.7109375" style="3" bestFit="1" customWidth="1"/>
    <col min="11809" max="11809" width="14.28515625" style="3" customWidth="1"/>
    <col min="11810" max="11810" width="11.7109375" style="3" bestFit="1" customWidth="1"/>
    <col min="11811" max="11811" width="14.140625" style="3" bestFit="1" customWidth="1"/>
    <col min="11812" max="11812" width="16.7109375" style="3" customWidth="1"/>
    <col min="11813" max="11813" width="16.5703125" style="3" customWidth="1"/>
    <col min="11814" max="11815" width="7.85546875" style="3" bestFit="1" customWidth="1"/>
    <col min="11816" max="11816" width="8" style="3" bestFit="1" customWidth="1"/>
    <col min="11817" max="11818" width="7.85546875" style="3" bestFit="1" customWidth="1"/>
    <col min="11819" max="11819" width="9.7109375" style="3" customWidth="1"/>
    <col min="11820" max="11820" width="12.85546875" style="3" customWidth="1"/>
    <col min="11821" max="12057" width="9.140625" style="3"/>
    <col min="12058" max="12058" width="9" style="3" bestFit="1" customWidth="1"/>
    <col min="12059" max="12059" width="9.85546875" style="3" bestFit="1" customWidth="1"/>
    <col min="12060" max="12060" width="9.140625" style="3" bestFit="1" customWidth="1"/>
    <col min="12061" max="12061" width="16" style="3" bestFit="1" customWidth="1"/>
    <col min="12062" max="12062" width="9" style="3" bestFit="1" customWidth="1"/>
    <col min="12063" max="12063" width="7.85546875" style="3" bestFit="1" customWidth="1"/>
    <col min="12064" max="12064" width="11.7109375" style="3" bestFit="1" customWidth="1"/>
    <col min="12065" max="12065" width="14.28515625" style="3" customWidth="1"/>
    <col min="12066" max="12066" width="11.7109375" style="3" bestFit="1" customWidth="1"/>
    <col min="12067" max="12067" width="14.140625" style="3" bestFit="1" customWidth="1"/>
    <col min="12068" max="12068" width="16.7109375" style="3" customWidth="1"/>
    <col min="12069" max="12069" width="16.5703125" style="3" customWidth="1"/>
    <col min="12070" max="12071" width="7.85546875" style="3" bestFit="1" customWidth="1"/>
    <col min="12072" max="12072" width="8" style="3" bestFit="1" customWidth="1"/>
    <col min="12073" max="12074" width="7.85546875" style="3" bestFit="1" customWidth="1"/>
    <col min="12075" max="12075" width="9.7109375" style="3" customWidth="1"/>
    <col min="12076" max="12076" width="12.85546875" style="3" customWidth="1"/>
    <col min="12077" max="12313" width="9.140625" style="3"/>
    <col min="12314" max="12314" width="9" style="3" bestFit="1" customWidth="1"/>
    <col min="12315" max="12315" width="9.85546875" style="3" bestFit="1" customWidth="1"/>
    <col min="12316" max="12316" width="9.140625" style="3" bestFit="1" customWidth="1"/>
    <col min="12317" max="12317" width="16" style="3" bestFit="1" customWidth="1"/>
    <col min="12318" max="12318" width="9" style="3" bestFit="1" customWidth="1"/>
    <col min="12319" max="12319" width="7.85546875" style="3" bestFit="1" customWidth="1"/>
    <col min="12320" max="12320" width="11.7109375" style="3" bestFit="1" customWidth="1"/>
    <col min="12321" max="12321" width="14.28515625" style="3" customWidth="1"/>
    <col min="12322" max="12322" width="11.7109375" style="3" bestFit="1" customWidth="1"/>
    <col min="12323" max="12323" width="14.140625" style="3" bestFit="1" customWidth="1"/>
    <col min="12324" max="12324" width="16.7109375" style="3" customWidth="1"/>
    <col min="12325" max="12325" width="16.5703125" style="3" customWidth="1"/>
    <col min="12326" max="12327" width="7.85546875" style="3" bestFit="1" customWidth="1"/>
    <col min="12328" max="12328" width="8" style="3" bestFit="1" customWidth="1"/>
    <col min="12329" max="12330" width="7.85546875" style="3" bestFit="1" customWidth="1"/>
    <col min="12331" max="12331" width="9.7109375" style="3" customWidth="1"/>
    <col min="12332" max="12332" width="12.85546875" style="3" customWidth="1"/>
    <col min="12333" max="12569" width="9.140625" style="3"/>
    <col min="12570" max="12570" width="9" style="3" bestFit="1" customWidth="1"/>
    <col min="12571" max="12571" width="9.85546875" style="3" bestFit="1" customWidth="1"/>
    <col min="12572" max="12572" width="9.140625" style="3" bestFit="1" customWidth="1"/>
    <col min="12573" max="12573" width="16" style="3" bestFit="1" customWidth="1"/>
    <col min="12574" max="12574" width="9" style="3" bestFit="1" customWidth="1"/>
    <col min="12575" max="12575" width="7.85546875" style="3" bestFit="1" customWidth="1"/>
    <col min="12576" max="12576" width="11.7109375" style="3" bestFit="1" customWidth="1"/>
    <col min="12577" max="12577" width="14.28515625" style="3" customWidth="1"/>
    <col min="12578" max="12578" width="11.7109375" style="3" bestFit="1" customWidth="1"/>
    <col min="12579" max="12579" width="14.140625" style="3" bestFit="1" customWidth="1"/>
    <col min="12580" max="12580" width="16.7109375" style="3" customWidth="1"/>
    <col min="12581" max="12581" width="16.5703125" style="3" customWidth="1"/>
    <col min="12582" max="12583" width="7.85546875" style="3" bestFit="1" customWidth="1"/>
    <col min="12584" max="12584" width="8" style="3" bestFit="1" customWidth="1"/>
    <col min="12585" max="12586" width="7.85546875" style="3" bestFit="1" customWidth="1"/>
    <col min="12587" max="12587" width="9.7109375" style="3" customWidth="1"/>
    <col min="12588" max="12588" width="12.85546875" style="3" customWidth="1"/>
    <col min="12589" max="12825" width="9.140625" style="3"/>
    <col min="12826" max="12826" width="9" style="3" bestFit="1" customWidth="1"/>
    <col min="12827" max="12827" width="9.85546875" style="3" bestFit="1" customWidth="1"/>
    <col min="12828" max="12828" width="9.140625" style="3" bestFit="1" customWidth="1"/>
    <col min="12829" max="12829" width="16" style="3" bestFit="1" customWidth="1"/>
    <col min="12830" max="12830" width="9" style="3" bestFit="1" customWidth="1"/>
    <col min="12831" max="12831" width="7.85546875" style="3" bestFit="1" customWidth="1"/>
    <col min="12832" max="12832" width="11.7109375" style="3" bestFit="1" customWidth="1"/>
    <col min="12833" max="12833" width="14.28515625" style="3" customWidth="1"/>
    <col min="12834" max="12834" width="11.7109375" style="3" bestFit="1" customWidth="1"/>
    <col min="12835" max="12835" width="14.140625" style="3" bestFit="1" customWidth="1"/>
    <col min="12836" max="12836" width="16.7109375" style="3" customWidth="1"/>
    <col min="12837" max="12837" width="16.5703125" style="3" customWidth="1"/>
    <col min="12838" max="12839" width="7.85546875" style="3" bestFit="1" customWidth="1"/>
    <col min="12840" max="12840" width="8" style="3" bestFit="1" customWidth="1"/>
    <col min="12841" max="12842" width="7.85546875" style="3" bestFit="1" customWidth="1"/>
    <col min="12843" max="12843" width="9.7109375" style="3" customWidth="1"/>
    <col min="12844" max="12844" width="12.85546875" style="3" customWidth="1"/>
    <col min="12845" max="13081" width="9.140625" style="3"/>
    <col min="13082" max="13082" width="9" style="3" bestFit="1" customWidth="1"/>
    <col min="13083" max="13083" width="9.85546875" style="3" bestFit="1" customWidth="1"/>
    <col min="13084" max="13084" width="9.140625" style="3" bestFit="1" customWidth="1"/>
    <col min="13085" max="13085" width="16" style="3" bestFit="1" customWidth="1"/>
    <col min="13086" max="13086" width="9" style="3" bestFit="1" customWidth="1"/>
    <col min="13087" max="13087" width="7.85546875" style="3" bestFit="1" customWidth="1"/>
    <col min="13088" max="13088" width="11.7109375" style="3" bestFit="1" customWidth="1"/>
    <col min="13089" max="13089" width="14.28515625" style="3" customWidth="1"/>
    <col min="13090" max="13090" width="11.7109375" style="3" bestFit="1" customWidth="1"/>
    <col min="13091" max="13091" width="14.140625" style="3" bestFit="1" customWidth="1"/>
    <col min="13092" max="13092" width="16.7109375" style="3" customWidth="1"/>
    <col min="13093" max="13093" width="16.5703125" style="3" customWidth="1"/>
    <col min="13094" max="13095" width="7.85546875" style="3" bestFit="1" customWidth="1"/>
    <col min="13096" max="13096" width="8" style="3" bestFit="1" customWidth="1"/>
    <col min="13097" max="13098" width="7.85546875" style="3" bestFit="1" customWidth="1"/>
    <col min="13099" max="13099" width="9.7109375" style="3" customWidth="1"/>
    <col min="13100" max="13100" width="12.85546875" style="3" customWidth="1"/>
    <col min="13101" max="13337" width="9.140625" style="3"/>
    <col min="13338" max="13338" width="9" style="3" bestFit="1" customWidth="1"/>
    <col min="13339" max="13339" width="9.85546875" style="3" bestFit="1" customWidth="1"/>
    <col min="13340" max="13340" width="9.140625" style="3" bestFit="1" customWidth="1"/>
    <col min="13341" max="13341" width="16" style="3" bestFit="1" customWidth="1"/>
    <col min="13342" max="13342" width="9" style="3" bestFit="1" customWidth="1"/>
    <col min="13343" max="13343" width="7.85546875" style="3" bestFit="1" customWidth="1"/>
    <col min="13344" max="13344" width="11.7109375" style="3" bestFit="1" customWidth="1"/>
    <col min="13345" max="13345" width="14.28515625" style="3" customWidth="1"/>
    <col min="13346" max="13346" width="11.7109375" style="3" bestFit="1" customWidth="1"/>
    <col min="13347" max="13347" width="14.140625" style="3" bestFit="1" customWidth="1"/>
    <col min="13348" max="13348" width="16.7109375" style="3" customWidth="1"/>
    <col min="13349" max="13349" width="16.5703125" style="3" customWidth="1"/>
    <col min="13350" max="13351" width="7.85546875" style="3" bestFit="1" customWidth="1"/>
    <col min="13352" max="13352" width="8" style="3" bestFit="1" customWidth="1"/>
    <col min="13353" max="13354" width="7.85546875" style="3" bestFit="1" customWidth="1"/>
    <col min="13355" max="13355" width="9.7109375" style="3" customWidth="1"/>
    <col min="13356" max="13356" width="12.85546875" style="3" customWidth="1"/>
    <col min="13357" max="13593" width="9.140625" style="3"/>
    <col min="13594" max="13594" width="9" style="3" bestFit="1" customWidth="1"/>
    <col min="13595" max="13595" width="9.85546875" style="3" bestFit="1" customWidth="1"/>
    <col min="13596" max="13596" width="9.140625" style="3" bestFit="1" customWidth="1"/>
    <col min="13597" max="13597" width="16" style="3" bestFit="1" customWidth="1"/>
    <col min="13598" max="13598" width="9" style="3" bestFit="1" customWidth="1"/>
    <col min="13599" max="13599" width="7.85546875" style="3" bestFit="1" customWidth="1"/>
    <col min="13600" max="13600" width="11.7109375" style="3" bestFit="1" customWidth="1"/>
    <col min="13601" max="13601" width="14.28515625" style="3" customWidth="1"/>
    <col min="13602" max="13602" width="11.7109375" style="3" bestFit="1" customWidth="1"/>
    <col min="13603" max="13603" width="14.140625" style="3" bestFit="1" customWidth="1"/>
    <col min="13604" max="13604" width="16.7109375" style="3" customWidth="1"/>
    <col min="13605" max="13605" width="16.5703125" style="3" customWidth="1"/>
    <col min="13606" max="13607" width="7.85546875" style="3" bestFit="1" customWidth="1"/>
    <col min="13608" max="13608" width="8" style="3" bestFit="1" customWidth="1"/>
    <col min="13609" max="13610" width="7.85546875" style="3" bestFit="1" customWidth="1"/>
    <col min="13611" max="13611" width="9.7109375" style="3" customWidth="1"/>
    <col min="13612" max="13612" width="12.85546875" style="3" customWidth="1"/>
    <col min="13613" max="13849" width="9.140625" style="3"/>
    <col min="13850" max="13850" width="9" style="3" bestFit="1" customWidth="1"/>
    <col min="13851" max="13851" width="9.85546875" style="3" bestFit="1" customWidth="1"/>
    <col min="13852" max="13852" width="9.140625" style="3" bestFit="1" customWidth="1"/>
    <col min="13853" max="13853" width="16" style="3" bestFit="1" customWidth="1"/>
    <col min="13854" max="13854" width="9" style="3" bestFit="1" customWidth="1"/>
    <col min="13855" max="13855" width="7.85546875" style="3" bestFit="1" customWidth="1"/>
    <col min="13856" max="13856" width="11.7109375" style="3" bestFit="1" customWidth="1"/>
    <col min="13857" max="13857" width="14.28515625" style="3" customWidth="1"/>
    <col min="13858" max="13858" width="11.7109375" style="3" bestFit="1" customWidth="1"/>
    <col min="13859" max="13859" width="14.140625" style="3" bestFit="1" customWidth="1"/>
    <col min="13860" max="13860" width="16.7109375" style="3" customWidth="1"/>
    <col min="13861" max="13861" width="16.5703125" style="3" customWidth="1"/>
    <col min="13862" max="13863" width="7.85546875" style="3" bestFit="1" customWidth="1"/>
    <col min="13864" max="13864" width="8" style="3" bestFit="1" customWidth="1"/>
    <col min="13865" max="13866" width="7.85546875" style="3" bestFit="1" customWidth="1"/>
    <col min="13867" max="13867" width="9.7109375" style="3" customWidth="1"/>
    <col min="13868" max="13868" width="12.85546875" style="3" customWidth="1"/>
    <col min="13869" max="14105" width="9.140625" style="3"/>
    <col min="14106" max="14106" width="9" style="3" bestFit="1" customWidth="1"/>
    <col min="14107" max="14107" width="9.85546875" style="3" bestFit="1" customWidth="1"/>
    <col min="14108" max="14108" width="9.140625" style="3" bestFit="1" customWidth="1"/>
    <col min="14109" max="14109" width="16" style="3" bestFit="1" customWidth="1"/>
    <col min="14110" max="14110" width="9" style="3" bestFit="1" customWidth="1"/>
    <col min="14111" max="14111" width="7.85546875" style="3" bestFit="1" customWidth="1"/>
    <col min="14112" max="14112" width="11.7109375" style="3" bestFit="1" customWidth="1"/>
    <col min="14113" max="14113" width="14.28515625" style="3" customWidth="1"/>
    <col min="14114" max="14114" width="11.7109375" style="3" bestFit="1" customWidth="1"/>
    <col min="14115" max="14115" width="14.140625" style="3" bestFit="1" customWidth="1"/>
    <col min="14116" max="14116" width="16.7109375" style="3" customWidth="1"/>
    <col min="14117" max="14117" width="16.5703125" style="3" customWidth="1"/>
    <col min="14118" max="14119" width="7.85546875" style="3" bestFit="1" customWidth="1"/>
    <col min="14120" max="14120" width="8" style="3" bestFit="1" customWidth="1"/>
    <col min="14121" max="14122" width="7.85546875" style="3" bestFit="1" customWidth="1"/>
    <col min="14123" max="14123" width="9.7109375" style="3" customWidth="1"/>
    <col min="14124" max="14124" width="12.85546875" style="3" customWidth="1"/>
    <col min="14125" max="14361" width="9.140625" style="3"/>
    <col min="14362" max="14362" width="9" style="3" bestFit="1" customWidth="1"/>
    <col min="14363" max="14363" width="9.85546875" style="3" bestFit="1" customWidth="1"/>
    <col min="14364" max="14364" width="9.140625" style="3" bestFit="1" customWidth="1"/>
    <col min="14365" max="14365" width="16" style="3" bestFit="1" customWidth="1"/>
    <col min="14366" max="14366" width="9" style="3" bestFit="1" customWidth="1"/>
    <col min="14367" max="14367" width="7.85546875" style="3" bestFit="1" customWidth="1"/>
    <col min="14368" max="14368" width="11.7109375" style="3" bestFit="1" customWidth="1"/>
    <col min="14369" max="14369" width="14.28515625" style="3" customWidth="1"/>
    <col min="14370" max="14370" width="11.7109375" style="3" bestFit="1" customWidth="1"/>
    <col min="14371" max="14371" width="14.140625" style="3" bestFit="1" customWidth="1"/>
    <col min="14372" max="14372" width="16.7109375" style="3" customWidth="1"/>
    <col min="14373" max="14373" width="16.5703125" style="3" customWidth="1"/>
    <col min="14374" max="14375" width="7.85546875" style="3" bestFit="1" customWidth="1"/>
    <col min="14376" max="14376" width="8" style="3" bestFit="1" customWidth="1"/>
    <col min="14377" max="14378" width="7.85546875" style="3" bestFit="1" customWidth="1"/>
    <col min="14379" max="14379" width="9.7109375" style="3" customWidth="1"/>
    <col min="14380" max="14380" width="12.85546875" style="3" customWidth="1"/>
    <col min="14381" max="14617" width="9.140625" style="3"/>
    <col min="14618" max="14618" width="9" style="3" bestFit="1" customWidth="1"/>
    <col min="14619" max="14619" width="9.85546875" style="3" bestFit="1" customWidth="1"/>
    <col min="14620" max="14620" width="9.140625" style="3" bestFit="1" customWidth="1"/>
    <col min="14621" max="14621" width="16" style="3" bestFit="1" customWidth="1"/>
    <col min="14622" max="14622" width="9" style="3" bestFit="1" customWidth="1"/>
    <col min="14623" max="14623" width="7.85546875" style="3" bestFit="1" customWidth="1"/>
    <col min="14624" max="14624" width="11.7109375" style="3" bestFit="1" customWidth="1"/>
    <col min="14625" max="14625" width="14.28515625" style="3" customWidth="1"/>
    <col min="14626" max="14626" width="11.7109375" style="3" bestFit="1" customWidth="1"/>
    <col min="14627" max="14627" width="14.140625" style="3" bestFit="1" customWidth="1"/>
    <col min="14628" max="14628" width="16.7109375" style="3" customWidth="1"/>
    <col min="14629" max="14629" width="16.5703125" style="3" customWidth="1"/>
    <col min="14630" max="14631" width="7.85546875" style="3" bestFit="1" customWidth="1"/>
    <col min="14632" max="14632" width="8" style="3" bestFit="1" customWidth="1"/>
    <col min="14633" max="14634" width="7.85546875" style="3" bestFit="1" customWidth="1"/>
    <col min="14635" max="14635" width="9.7109375" style="3" customWidth="1"/>
    <col min="14636" max="14636" width="12.85546875" style="3" customWidth="1"/>
    <col min="14637" max="14873" width="9.140625" style="3"/>
    <col min="14874" max="14874" width="9" style="3" bestFit="1" customWidth="1"/>
    <col min="14875" max="14875" width="9.85546875" style="3" bestFit="1" customWidth="1"/>
    <col min="14876" max="14876" width="9.140625" style="3" bestFit="1" customWidth="1"/>
    <col min="14877" max="14877" width="16" style="3" bestFit="1" customWidth="1"/>
    <col min="14878" max="14878" width="9" style="3" bestFit="1" customWidth="1"/>
    <col min="14879" max="14879" width="7.85546875" style="3" bestFit="1" customWidth="1"/>
    <col min="14880" max="14880" width="11.7109375" style="3" bestFit="1" customWidth="1"/>
    <col min="14881" max="14881" width="14.28515625" style="3" customWidth="1"/>
    <col min="14882" max="14882" width="11.7109375" style="3" bestFit="1" customWidth="1"/>
    <col min="14883" max="14883" width="14.140625" style="3" bestFit="1" customWidth="1"/>
    <col min="14884" max="14884" width="16.7109375" style="3" customWidth="1"/>
    <col min="14885" max="14885" width="16.5703125" style="3" customWidth="1"/>
    <col min="14886" max="14887" width="7.85546875" style="3" bestFit="1" customWidth="1"/>
    <col min="14888" max="14888" width="8" style="3" bestFit="1" customWidth="1"/>
    <col min="14889" max="14890" width="7.85546875" style="3" bestFit="1" customWidth="1"/>
    <col min="14891" max="14891" width="9.7109375" style="3" customWidth="1"/>
    <col min="14892" max="14892" width="12.85546875" style="3" customWidth="1"/>
    <col min="14893" max="15129" width="9.140625" style="3"/>
    <col min="15130" max="15130" width="9" style="3" bestFit="1" customWidth="1"/>
    <col min="15131" max="15131" width="9.85546875" style="3" bestFit="1" customWidth="1"/>
    <col min="15132" max="15132" width="9.140625" style="3" bestFit="1" customWidth="1"/>
    <col min="15133" max="15133" width="16" style="3" bestFit="1" customWidth="1"/>
    <col min="15134" max="15134" width="9" style="3" bestFit="1" customWidth="1"/>
    <col min="15135" max="15135" width="7.85546875" style="3" bestFit="1" customWidth="1"/>
    <col min="15136" max="15136" width="11.7109375" style="3" bestFit="1" customWidth="1"/>
    <col min="15137" max="15137" width="14.28515625" style="3" customWidth="1"/>
    <col min="15138" max="15138" width="11.7109375" style="3" bestFit="1" customWidth="1"/>
    <col min="15139" max="15139" width="14.140625" style="3" bestFit="1" customWidth="1"/>
    <col min="15140" max="15140" width="16.7109375" style="3" customWidth="1"/>
    <col min="15141" max="15141" width="16.5703125" style="3" customWidth="1"/>
    <col min="15142" max="15143" width="7.85546875" style="3" bestFit="1" customWidth="1"/>
    <col min="15144" max="15144" width="8" style="3" bestFit="1" customWidth="1"/>
    <col min="15145" max="15146" width="7.85546875" style="3" bestFit="1" customWidth="1"/>
    <col min="15147" max="15147" width="9.7109375" style="3" customWidth="1"/>
    <col min="15148" max="15148" width="12.85546875" style="3" customWidth="1"/>
    <col min="15149" max="15385" width="9.140625" style="3"/>
    <col min="15386" max="15386" width="9" style="3" bestFit="1" customWidth="1"/>
    <col min="15387" max="15387" width="9.85546875" style="3" bestFit="1" customWidth="1"/>
    <col min="15388" max="15388" width="9.140625" style="3" bestFit="1" customWidth="1"/>
    <col min="15389" max="15389" width="16" style="3" bestFit="1" customWidth="1"/>
    <col min="15390" max="15390" width="9" style="3" bestFit="1" customWidth="1"/>
    <col min="15391" max="15391" width="7.85546875" style="3" bestFit="1" customWidth="1"/>
    <col min="15392" max="15392" width="11.7109375" style="3" bestFit="1" customWidth="1"/>
    <col min="15393" max="15393" width="14.28515625" style="3" customWidth="1"/>
    <col min="15394" max="15394" width="11.7109375" style="3" bestFit="1" customWidth="1"/>
    <col min="15395" max="15395" width="14.140625" style="3" bestFit="1" customWidth="1"/>
    <col min="15396" max="15396" width="16.7109375" style="3" customWidth="1"/>
    <col min="15397" max="15397" width="16.5703125" style="3" customWidth="1"/>
    <col min="15398" max="15399" width="7.85546875" style="3" bestFit="1" customWidth="1"/>
    <col min="15400" max="15400" width="8" style="3" bestFit="1" customWidth="1"/>
    <col min="15401" max="15402" width="7.85546875" style="3" bestFit="1" customWidth="1"/>
    <col min="15403" max="15403" width="9.7109375" style="3" customWidth="1"/>
    <col min="15404" max="15404" width="12.85546875" style="3" customWidth="1"/>
    <col min="15405" max="15641" width="9.140625" style="3"/>
    <col min="15642" max="15642" width="9" style="3" bestFit="1" customWidth="1"/>
    <col min="15643" max="15643" width="9.85546875" style="3" bestFit="1" customWidth="1"/>
    <col min="15644" max="15644" width="9.140625" style="3" bestFit="1" customWidth="1"/>
    <col min="15645" max="15645" width="16" style="3" bestFit="1" customWidth="1"/>
    <col min="15646" max="15646" width="9" style="3" bestFit="1" customWidth="1"/>
    <col min="15647" max="15647" width="7.85546875" style="3" bestFit="1" customWidth="1"/>
    <col min="15648" max="15648" width="11.7109375" style="3" bestFit="1" customWidth="1"/>
    <col min="15649" max="15649" width="14.28515625" style="3" customWidth="1"/>
    <col min="15650" max="15650" width="11.7109375" style="3" bestFit="1" customWidth="1"/>
    <col min="15651" max="15651" width="14.140625" style="3" bestFit="1" customWidth="1"/>
    <col min="15652" max="15652" width="16.7109375" style="3" customWidth="1"/>
    <col min="15653" max="15653" width="16.5703125" style="3" customWidth="1"/>
    <col min="15654" max="15655" width="7.85546875" style="3" bestFit="1" customWidth="1"/>
    <col min="15656" max="15656" width="8" style="3" bestFit="1" customWidth="1"/>
    <col min="15657" max="15658" width="7.85546875" style="3" bestFit="1" customWidth="1"/>
    <col min="15659" max="15659" width="9.7109375" style="3" customWidth="1"/>
    <col min="15660" max="15660" width="12.85546875" style="3" customWidth="1"/>
    <col min="15661" max="15897" width="9.140625" style="3"/>
    <col min="15898" max="15898" width="9" style="3" bestFit="1" customWidth="1"/>
    <col min="15899" max="15899" width="9.85546875" style="3" bestFit="1" customWidth="1"/>
    <col min="15900" max="15900" width="9.140625" style="3" bestFit="1" customWidth="1"/>
    <col min="15901" max="15901" width="16" style="3" bestFit="1" customWidth="1"/>
    <col min="15902" max="15902" width="9" style="3" bestFit="1" customWidth="1"/>
    <col min="15903" max="15903" width="7.85546875" style="3" bestFit="1" customWidth="1"/>
    <col min="15904" max="15904" width="11.7109375" style="3" bestFit="1" customWidth="1"/>
    <col min="15905" max="15905" width="14.28515625" style="3" customWidth="1"/>
    <col min="15906" max="15906" width="11.7109375" style="3" bestFit="1" customWidth="1"/>
    <col min="15907" max="15907" width="14.140625" style="3" bestFit="1" customWidth="1"/>
    <col min="15908" max="15908" width="16.7109375" style="3" customWidth="1"/>
    <col min="15909" max="15909" width="16.5703125" style="3" customWidth="1"/>
    <col min="15910" max="15911" width="7.85546875" style="3" bestFit="1" customWidth="1"/>
    <col min="15912" max="15912" width="8" style="3" bestFit="1" customWidth="1"/>
    <col min="15913" max="15914" width="7.85546875" style="3" bestFit="1" customWidth="1"/>
    <col min="15915" max="15915" width="9.7109375" style="3" customWidth="1"/>
    <col min="15916" max="15916" width="12.85546875" style="3" customWidth="1"/>
    <col min="15917" max="16153" width="9.140625" style="3"/>
    <col min="16154" max="16154" width="9" style="3" bestFit="1" customWidth="1"/>
    <col min="16155" max="16155" width="9.85546875" style="3" bestFit="1" customWidth="1"/>
    <col min="16156" max="16156" width="9.140625" style="3" bestFit="1" customWidth="1"/>
    <col min="16157" max="16157" width="16" style="3" bestFit="1" customWidth="1"/>
    <col min="16158" max="16158" width="9" style="3" bestFit="1" customWidth="1"/>
    <col min="16159" max="16159" width="7.85546875" style="3" bestFit="1" customWidth="1"/>
    <col min="16160" max="16160" width="11.7109375" style="3" bestFit="1" customWidth="1"/>
    <col min="16161" max="16161" width="14.28515625" style="3" customWidth="1"/>
    <col min="16162" max="16162" width="11.7109375" style="3" bestFit="1" customWidth="1"/>
    <col min="16163" max="16163" width="14.140625" style="3" bestFit="1" customWidth="1"/>
    <col min="16164" max="16164" width="16.7109375" style="3" customWidth="1"/>
    <col min="16165" max="16165" width="16.5703125" style="3" customWidth="1"/>
    <col min="16166" max="16167" width="7.85546875" style="3" bestFit="1" customWidth="1"/>
    <col min="16168" max="16168" width="8" style="3" bestFit="1" customWidth="1"/>
    <col min="16169" max="16170" width="7.85546875" style="3" bestFit="1" customWidth="1"/>
    <col min="16171" max="16171" width="9.7109375" style="3" customWidth="1"/>
    <col min="16172" max="16172" width="12.85546875" style="3" customWidth="1"/>
    <col min="16173" max="16384" width="9.140625" style="3"/>
  </cols>
  <sheetData>
    <row r="1" spans="1:84" s="6" customFormat="1" ht="15.75" customHeight="1">
      <c r="A1" s="675" t="s">
        <v>1</v>
      </c>
      <c r="B1" s="870" t="s">
        <v>602</v>
      </c>
      <c r="C1" s="857" t="s">
        <v>0</v>
      </c>
      <c r="D1" s="860" t="s">
        <v>93</v>
      </c>
      <c r="E1" s="861"/>
      <c r="F1" s="849" t="s">
        <v>94</v>
      </c>
      <c r="G1" s="849"/>
      <c r="H1" s="849"/>
      <c r="I1" s="867" t="s">
        <v>170</v>
      </c>
      <c r="J1" s="868"/>
      <c r="K1" s="869"/>
      <c r="L1" s="849" t="s">
        <v>174</v>
      </c>
      <c r="M1" s="849"/>
      <c r="N1" s="849"/>
      <c r="O1" s="849"/>
      <c r="P1" s="849"/>
      <c r="Q1" s="849"/>
      <c r="R1" s="849"/>
      <c r="S1" s="849"/>
      <c r="T1" s="849"/>
      <c r="U1" s="849"/>
      <c r="V1" s="849"/>
      <c r="W1" s="849"/>
      <c r="X1" s="849"/>
      <c r="Y1" s="849"/>
      <c r="Z1" s="849"/>
      <c r="AA1" s="849"/>
      <c r="AB1" s="849"/>
      <c r="AC1" s="849"/>
      <c r="AD1" s="849"/>
      <c r="AE1" s="849"/>
      <c r="AF1" s="849"/>
      <c r="AG1" s="849"/>
      <c r="AH1" s="849"/>
      <c r="AI1" s="849"/>
      <c r="AJ1" s="849"/>
      <c r="AK1" s="849"/>
      <c r="AL1" s="849"/>
      <c r="AM1" s="859" t="s">
        <v>175</v>
      </c>
      <c r="AN1" s="859"/>
      <c r="AO1" s="859"/>
      <c r="AP1" s="859"/>
      <c r="AQ1" s="859"/>
      <c r="AR1" s="859"/>
      <c r="AS1" s="859"/>
      <c r="AT1" s="859"/>
      <c r="AU1" s="859"/>
      <c r="AV1" s="859"/>
      <c r="AW1" s="859"/>
      <c r="AX1" s="859"/>
      <c r="AY1" s="859"/>
      <c r="AZ1" s="859"/>
      <c r="BA1" s="859"/>
      <c r="BB1" s="850" t="s">
        <v>190</v>
      </c>
      <c r="BC1" s="851"/>
      <c r="BD1" s="851"/>
      <c r="BE1" s="851"/>
      <c r="BF1" s="851"/>
      <c r="BG1" s="852"/>
      <c r="BH1" s="853" t="s">
        <v>194</v>
      </c>
      <c r="BI1" s="854"/>
      <c r="BJ1" s="854"/>
      <c r="BK1" s="855"/>
      <c r="BL1" s="856" t="s">
        <v>182</v>
      </c>
      <c r="BM1" s="856"/>
      <c r="BN1" s="856"/>
      <c r="BO1" s="856"/>
      <c r="BP1" s="856"/>
      <c r="BQ1" s="856"/>
      <c r="BR1" s="856"/>
      <c r="BS1" s="856"/>
      <c r="BT1" s="856"/>
      <c r="BU1" s="856"/>
      <c r="BV1" s="856"/>
      <c r="BW1" s="856"/>
      <c r="BX1" s="862" t="s">
        <v>506</v>
      </c>
      <c r="BY1" s="863"/>
      <c r="BZ1" s="863"/>
      <c r="CA1" s="863"/>
      <c r="CB1" s="863"/>
      <c r="CC1" s="864"/>
      <c r="CD1" s="865" t="s">
        <v>507</v>
      </c>
      <c r="CE1" s="846" t="s">
        <v>291</v>
      </c>
      <c r="CF1" s="846"/>
    </row>
    <row r="2" spans="1:84" ht="23.25" thickBot="1">
      <c r="A2" s="676"/>
      <c r="B2" s="871"/>
      <c r="C2" s="858"/>
      <c r="D2" s="159"/>
      <c r="E2" s="175" t="s">
        <v>91</v>
      </c>
      <c r="F2" s="141"/>
      <c r="G2" s="176" t="s">
        <v>91</v>
      </c>
      <c r="H2" s="140" t="s">
        <v>169</v>
      </c>
      <c r="I2" s="141"/>
      <c r="J2" s="176" t="s">
        <v>91</v>
      </c>
      <c r="K2" s="176"/>
      <c r="L2" s="141" t="s">
        <v>243</v>
      </c>
      <c r="M2" s="141" t="s">
        <v>244</v>
      </c>
      <c r="N2" s="141" t="s">
        <v>245</v>
      </c>
      <c r="O2" s="141" t="s">
        <v>246</v>
      </c>
      <c r="P2" s="141" t="s">
        <v>247</v>
      </c>
      <c r="Q2" s="141" t="s">
        <v>435</v>
      </c>
      <c r="R2" s="141" t="s">
        <v>444</v>
      </c>
      <c r="S2" s="141" t="s">
        <v>446</v>
      </c>
      <c r="T2" s="141" t="s">
        <v>528</v>
      </c>
      <c r="U2" s="141" t="s">
        <v>574</v>
      </c>
      <c r="V2" s="141" t="s">
        <v>248</v>
      </c>
      <c r="W2" s="141" t="s">
        <v>403</v>
      </c>
      <c r="X2" s="141" t="s">
        <v>404</v>
      </c>
      <c r="Y2" s="141" t="s">
        <v>430</v>
      </c>
      <c r="Z2" s="141" t="s">
        <v>576</v>
      </c>
      <c r="AA2" s="141" t="s">
        <v>436</v>
      </c>
      <c r="AB2" s="141" t="s">
        <v>578</v>
      </c>
      <c r="AC2" s="141" t="s">
        <v>249</v>
      </c>
      <c r="AD2" s="141" t="s">
        <v>250</v>
      </c>
      <c r="AE2" s="141" t="s">
        <v>251</v>
      </c>
      <c r="AF2" s="141" t="s">
        <v>287</v>
      </c>
      <c r="AG2" s="141" t="s">
        <v>285</v>
      </c>
      <c r="AH2" s="141" t="s">
        <v>286</v>
      </c>
      <c r="AI2" s="141"/>
      <c r="AJ2" s="141"/>
      <c r="AK2" s="141" t="s">
        <v>47</v>
      </c>
      <c r="AL2" s="139" t="s">
        <v>29</v>
      </c>
      <c r="AM2" s="141" t="s">
        <v>176</v>
      </c>
      <c r="AN2" s="141" t="s">
        <v>177</v>
      </c>
      <c r="AO2" s="141" t="s">
        <v>178</v>
      </c>
      <c r="AP2" s="141" t="s">
        <v>179</v>
      </c>
      <c r="AQ2" s="141" t="s">
        <v>180</v>
      </c>
      <c r="AR2" s="141" t="s">
        <v>181</v>
      </c>
      <c r="AS2" s="141" t="s">
        <v>273</v>
      </c>
      <c r="AT2" s="141" t="s">
        <v>274</v>
      </c>
      <c r="AU2" s="141" t="s">
        <v>275</v>
      </c>
      <c r="AV2" s="141" t="s">
        <v>449</v>
      </c>
      <c r="AW2" s="141" t="s">
        <v>432</v>
      </c>
      <c r="AX2" s="141" t="s">
        <v>433</v>
      </c>
      <c r="AY2" s="141"/>
      <c r="AZ2" s="141"/>
      <c r="BA2" s="144" t="s">
        <v>47</v>
      </c>
      <c r="BB2" s="141" t="s">
        <v>187</v>
      </c>
      <c r="BC2" s="141" t="s">
        <v>188</v>
      </c>
      <c r="BD2" s="141" t="s">
        <v>191</v>
      </c>
      <c r="BE2" s="141" t="s">
        <v>189</v>
      </c>
      <c r="BF2" s="141" t="s">
        <v>193</v>
      </c>
      <c r="BG2" s="139" t="s">
        <v>47</v>
      </c>
      <c r="BH2" s="141" t="s">
        <v>198</v>
      </c>
      <c r="BI2" s="141" t="s">
        <v>199</v>
      </c>
      <c r="BJ2" s="141" t="s">
        <v>200</v>
      </c>
      <c r="BK2" s="142" t="s">
        <v>47</v>
      </c>
      <c r="BL2" s="141" t="s">
        <v>209</v>
      </c>
      <c r="BM2" s="141" t="s">
        <v>210</v>
      </c>
      <c r="BN2" s="141" t="s">
        <v>213</v>
      </c>
      <c r="BO2" s="141" t="s">
        <v>218</v>
      </c>
      <c r="BP2" s="141" t="s">
        <v>219</v>
      </c>
      <c r="BQ2" s="141" t="s">
        <v>220</v>
      </c>
      <c r="BR2" s="141" t="s">
        <v>288</v>
      </c>
      <c r="BS2" s="141" t="s">
        <v>289</v>
      </c>
      <c r="BT2" s="141" t="s">
        <v>419</v>
      </c>
      <c r="BU2" s="141" t="s">
        <v>420</v>
      </c>
      <c r="BV2" s="141"/>
      <c r="BW2" s="139" t="s">
        <v>47</v>
      </c>
      <c r="BX2" s="141"/>
      <c r="BY2" s="141"/>
      <c r="BZ2" s="141"/>
      <c r="CA2" s="141"/>
      <c r="CB2" s="141"/>
      <c r="CC2" s="144" t="s">
        <v>508</v>
      </c>
      <c r="CD2" s="866"/>
      <c r="CE2" s="159" t="s">
        <v>139</v>
      </c>
      <c r="CF2" s="307" t="s">
        <v>443</v>
      </c>
    </row>
    <row r="3" spans="1:84" s="5" customFormat="1">
      <c r="A3" s="341" t="str">
        <f>'1-συμβολαια'!A3</f>
        <v>21ο</v>
      </c>
      <c r="B3" s="384">
        <f>'1-συμβολαια'!B3</f>
        <v>38988</v>
      </c>
      <c r="C3" s="351" t="str">
        <f>'1-συμβολαια'!C3</f>
        <v>σύσταση οριζοντίου</v>
      </c>
      <c r="D3" s="343">
        <f>'5-αντίγρ'!AN3</f>
        <v>87</v>
      </c>
      <c r="E3" s="343">
        <f>'5-αντίγρ'!AM3</f>
        <v>3.96</v>
      </c>
      <c r="F3" s="306">
        <f>'6-μεταγρ'!R3</f>
        <v>14.8</v>
      </c>
      <c r="G3" s="306">
        <f>'6-μεταγρ'!P3+'6-μεταγρ'!Q3</f>
        <v>1.98</v>
      </c>
      <c r="H3" s="306">
        <f>'6-μεταγρ'!S3</f>
        <v>0</v>
      </c>
      <c r="I3" s="306">
        <f>'7-προςΔΟΥ'!V3</f>
        <v>425.8</v>
      </c>
      <c r="J3" s="269">
        <f>'7-προςΔΟΥ'!L3</f>
        <v>0</v>
      </c>
      <c r="K3" s="269"/>
      <c r="L3" s="270"/>
      <c r="M3" s="270">
        <v>4</v>
      </c>
      <c r="N3" s="270">
        <v>4</v>
      </c>
      <c r="O3" s="270"/>
      <c r="P3" s="270"/>
      <c r="Q3" s="270"/>
      <c r="R3" s="270">
        <v>4</v>
      </c>
      <c r="S3" s="270">
        <v>4</v>
      </c>
      <c r="T3" s="270">
        <v>4</v>
      </c>
      <c r="U3" s="270"/>
      <c r="V3" s="270"/>
      <c r="W3" s="270"/>
      <c r="X3" s="270"/>
      <c r="Y3" s="270">
        <v>4</v>
      </c>
      <c r="Z3" s="270"/>
      <c r="AA3" s="270"/>
      <c r="AB3" s="270"/>
      <c r="AC3" s="270"/>
      <c r="AD3" s="270"/>
      <c r="AE3" s="270"/>
      <c r="AF3" s="270"/>
      <c r="AG3" s="270"/>
      <c r="AH3" s="270"/>
      <c r="AI3" s="268"/>
      <c r="AJ3" s="268"/>
      <c r="AK3" s="270">
        <f t="shared" ref="AK3" si="0">SUM(L3:AJ3)</f>
        <v>24</v>
      </c>
      <c r="AL3" s="268"/>
      <c r="AM3" s="270">
        <f>4*4</f>
        <v>16</v>
      </c>
      <c r="AN3" s="270"/>
      <c r="AO3" s="270">
        <f>4*4</f>
        <v>16</v>
      </c>
      <c r="AP3" s="270">
        <f>4*4</f>
        <v>16</v>
      </c>
      <c r="AQ3" s="270"/>
      <c r="AR3" s="270"/>
      <c r="AS3" s="270"/>
      <c r="AT3" s="270"/>
      <c r="AU3" s="270">
        <f>4*4</f>
        <v>16</v>
      </c>
      <c r="AV3" s="270"/>
      <c r="AW3" s="270"/>
      <c r="AX3" s="270"/>
      <c r="AY3" s="268"/>
      <c r="AZ3" s="268"/>
      <c r="BA3" s="270">
        <f t="shared" ref="BA3" si="1">SUM(AM3:AZ3)</f>
        <v>64</v>
      </c>
      <c r="BB3" s="270">
        <f>4*4+7.4</f>
        <v>23.4</v>
      </c>
      <c r="BC3" s="268"/>
      <c r="BD3" s="270">
        <f t="shared" ref="BD3:BF3" si="2">4*4+7.4</f>
        <v>23.4</v>
      </c>
      <c r="BE3" s="268"/>
      <c r="BF3" s="270">
        <f t="shared" si="2"/>
        <v>23.4</v>
      </c>
      <c r="BG3" s="270">
        <f t="shared" ref="BG3" si="3">SUM(BB3:BF3)</f>
        <v>70.199999999999989</v>
      </c>
      <c r="BH3" s="268"/>
      <c r="BI3" s="268"/>
      <c r="BJ3" s="270"/>
      <c r="BK3" s="270">
        <f t="shared" ref="BK3" si="4">SUM(BH3:BJ3)</f>
        <v>0</v>
      </c>
      <c r="BL3" s="270"/>
      <c r="BM3" s="270"/>
      <c r="BN3" s="270"/>
      <c r="BO3" s="270"/>
      <c r="BP3" s="270"/>
      <c r="BQ3" s="270"/>
      <c r="BR3" s="270"/>
      <c r="BS3" s="270">
        <v>5</v>
      </c>
      <c r="BT3" s="270">
        <v>0.3</v>
      </c>
      <c r="BU3" s="270">
        <v>1.2</v>
      </c>
      <c r="BV3" s="270"/>
      <c r="BW3" s="270">
        <f t="shared" ref="BW3" si="5">SUM(BL3:BV3)</f>
        <v>6.5</v>
      </c>
      <c r="BX3" s="306"/>
      <c r="BY3" s="306"/>
      <c r="BZ3" s="306"/>
      <c r="CA3" s="306"/>
      <c r="CB3" s="306"/>
      <c r="CC3" s="306"/>
      <c r="CD3" s="306"/>
      <c r="CE3" s="379">
        <f t="shared" ref="CE3" si="6">D3+F3+H3+I3+K3+AK3-AE3-AG3+BA3+BG3+BK3+BW3-+CC3-CB3+CD3</f>
        <v>692.3</v>
      </c>
      <c r="CF3" s="379">
        <f t="shared" ref="CF3" si="7">E3+G3+J3+AE3+CB3</f>
        <v>5.9399999999999995</v>
      </c>
    </row>
    <row r="4" spans="1:84" s="5" customFormat="1" ht="12" thickBot="1">
      <c r="A4" s="478" t="str">
        <f>'1-συμβολαια'!A4</f>
        <v>22ο</v>
      </c>
      <c r="B4" s="507">
        <f>'1-συμβολαια'!B4</f>
        <v>38988</v>
      </c>
      <c r="C4" s="508" t="str">
        <f>'1-συμβολαια'!C4</f>
        <v>σύσταση οριζοντίου</v>
      </c>
      <c r="D4" s="646">
        <f>'5-αντίγρ'!AN4</f>
        <v>87</v>
      </c>
      <c r="E4" s="646">
        <f>'5-αντίγρ'!AM4</f>
        <v>3.96</v>
      </c>
      <c r="F4" s="647">
        <f>'6-μεταγρ'!R4</f>
        <v>0</v>
      </c>
      <c r="G4" s="647">
        <f>'6-μεταγρ'!P4+'6-μεταγρ'!Q4</f>
        <v>1.98</v>
      </c>
      <c r="H4" s="647">
        <f>'6-μεταγρ'!S4</f>
        <v>0</v>
      </c>
      <c r="I4" s="647">
        <f>'7-προςΔΟΥ'!V4</f>
        <v>341</v>
      </c>
      <c r="J4" s="648">
        <f>'7-προςΔΟΥ'!L4</f>
        <v>0</v>
      </c>
      <c r="K4" s="648"/>
      <c r="L4" s="647"/>
      <c r="M4" s="647">
        <v>4</v>
      </c>
      <c r="N4" s="647">
        <v>4</v>
      </c>
      <c r="O4" s="647"/>
      <c r="P4" s="647"/>
      <c r="Q4" s="647"/>
      <c r="R4" s="647">
        <v>4</v>
      </c>
      <c r="S4" s="647">
        <v>4</v>
      </c>
      <c r="T4" s="647">
        <v>4</v>
      </c>
      <c r="U4" s="647"/>
      <c r="V4" s="647"/>
      <c r="W4" s="647"/>
      <c r="X4" s="647"/>
      <c r="Y4" s="647">
        <v>4</v>
      </c>
      <c r="Z4" s="647"/>
      <c r="AA4" s="647"/>
      <c r="AB4" s="647"/>
      <c r="AC4" s="647"/>
      <c r="AD4" s="647"/>
      <c r="AE4" s="647"/>
      <c r="AF4" s="647"/>
      <c r="AG4" s="647"/>
      <c r="AH4" s="647"/>
      <c r="AI4" s="653"/>
      <c r="AJ4" s="653"/>
      <c r="AK4" s="647">
        <f t="shared" ref="AK4:AK51" si="8">SUM(L4:AJ4)</f>
        <v>24</v>
      </c>
      <c r="AL4" s="653"/>
      <c r="AM4" s="647">
        <f>4*4</f>
        <v>16</v>
      </c>
      <c r="AN4" s="647"/>
      <c r="AO4" s="647">
        <f>4*4</f>
        <v>16</v>
      </c>
      <c r="AP4" s="647">
        <f>4*4</f>
        <v>16</v>
      </c>
      <c r="AQ4" s="647"/>
      <c r="AR4" s="647"/>
      <c r="AS4" s="647"/>
      <c r="AT4" s="647"/>
      <c r="AU4" s="647">
        <f>4*4</f>
        <v>16</v>
      </c>
      <c r="AV4" s="647"/>
      <c r="AW4" s="647"/>
      <c r="AX4" s="647"/>
      <c r="AY4" s="653"/>
      <c r="AZ4" s="653"/>
      <c r="BA4" s="647">
        <f t="shared" ref="BA4:BA51" si="9">SUM(AM4:AZ4)</f>
        <v>64</v>
      </c>
      <c r="BB4" s="647">
        <f>4*4</f>
        <v>16</v>
      </c>
      <c r="BC4" s="653"/>
      <c r="BD4" s="647">
        <f>4*4</f>
        <v>16</v>
      </c>
      <c r="BE4" s="653"/>
      <c r="BF4" s="647">
        <f>4*4</f>
        <v>16</v>
      </c>
      <c r="BG4" s="647">
        <f t="shared" ref="BG4:BG51" si="10">SUM(BB4:BF4)</f>
        <v>48</v>
      </c>
      <c r="BH4" s="653"/>
      <c r="BI4" s="653"/>
      <c r="BJ4" s="647"/>
      <c r="BK4" s="647">
        <f t="shared" ref="BK4:BK51" si="11">SUM(BH4:BJ4)</f>
        <v>0</v>
      </c>
      <c r="BL4" s="647"/>
      <c r="BM4" s="647"/>
      <c r="BN4" s="647"/>
      <c r="BO4" s="647"/>
      <c r="BP4" s="647"/>
      <c r="BQ4" s="647"/>
      <c r="BR4" s="647"/>
      <c r="BS4" s="647">
        <v>5</v>
      </c>
      <c r="BT4" s="647">
        <v>0.3</v>
      </c>
      <c r="BU4" s="647">
        <v>1.2</v>
      </c>
      <c r="BV4" s="647"/>
      <c r="BW4" s="647">
        <f t="shared" ref="BW4:BW51" si="12">SUM(BL4:BV4)</f>
        <v>6.5</v>
      </c>
      <c r="BX4" s="647"/>
      <c r="BY4" s="647"/>
      <c r="BZ4" s="647"/>
      <c r="CA4" s="647"/>
      <c r="CB4" s="647"/>
      <c r="CC4" s="647"/>
      <c r="CD4" s="647"/>
      <c r="CE4" s="655">
        <f t="shared" ref="CE4:CE51" si="13">D4+F4+H4+I4+K4+AK4-AE4-AG4+BA4+BG4+BK4+BW4-+CC4-CB4+CD4</f>
        <v>570.5</v>
      </c>
      <c r="CF4" s="655">
        <f t="shared" ref="CF4:CF51" si="14">E4+G4+J4+AE4+CB4</f>
        <v>5.9399999999999995</v>
      </c>
    </row>
    <row r="5" spans="1:84" s="5" customFormat="1">
      <c r="A5" s="407" t="str">
        <f>'1-συμβολαια'!A5</f>
        <v>23ο</v>
      </c>
      <c r="B5" s="359">
        <f>'1-συμβολαια'!B5</f>
        <v>38988</v>
      </c>
      <c r="C5" s="505" t="str">
        <f>'1-συμβολαια'!C5</f>
        <v>δωρεά</v>
      </c>
      <c r="D5" s="343">
        <f>'5-αντίγρ'!AN5</f>
        <v>133</v>
      </c>
      <c r="E5" s="343">
        <f>'5-αντίγρ'!AM5</f>
        <v>3.96</v>
      </c>
      <c r="F5" s="306">
        <f>'6-μεταγρ'!R5</f>
        <v>0</v>
      </c>
      <c r="G5" s="306">
        <f>'6-μεταγρ'!P5+'6-μεταγρ'!Q5</f>
        <v>1.98</v>
      </c>
      <c r="H5" s="306">
        <f>'6-μεταγρ'!S5</f>
        <v>0</v>
      </c>
      <c r="I5" s="306">
        <f>'7-προςΔΟΥ'!V5</f>
        <v>371</v>
      </c>
      <c r="J5" s="269">
        <f>'7-προςΔΟΥ'!L5</f>
        <v>0</v>
      </c>
      <c r="K5" s="269"/>
      <c r="L5" s="306">
        <f>7.4+7.4+4</f>
        <v>18.8</v>
      </c>
      <c r="M5" s="306">
        <v>4</v>
      </c>
      <c r="N5" s="306">
        <v>4</v>
      </c>
      <c r="O5" s="306"/>
      <c r="P5" s="306"/>
      <c r="Q5" s="306"/>
      <c r="R5" s="306">
        <v>4</v>
      </c>
      <c r="S5" s="306">
        <v>4</v>
      </c>
      <c r="T5" s="306">
        <v>4</v>
      </c>
      <c r="U5" s="306"/>
      <c r="V5" s="306"/>
      <c r="W5" s="306"/>
      <c r="X5" s="306"/>
      <c r="Y5" s="306">
        <v>4</v>
      </c>
      <c r="Z5" s="306"/>
      <c r="AA5" s="306"/>
      <c r="AB5" s="306">
        <f>11+11+4</f>
        <v>26</v>
      </c>
      <c r="AC5" s="306"/>
      <c r="AD5" s="306"/>
      <c r="AE5" s="306"/>
      <c r="AF5" s="306"/>
      <c r="AG5" s="306"/>
      <c r="AH5" s="306"/>
      <c r="AI5" s="652"/>
      <c r="AJ5" s="652"/>
      <c r="AK5" s="306">
        <f t="shared" si="8"/>
        <v>68.8</v>
      </c>
      <c r="AL5" s="652"/>
      <c r="AM5" s="306">
        <f>2*3*4</f>
        <v>24</v>
      </c>
      <c r="AN5" s="306"/>
      <c r="AO5" s="306">
        <v>12</v>
      </c>
      <c r="AP5" s="306">
        <v>12</v>
      </c>
      <c r="AQ5" s="306"/>
      <c r="AR5" s="306"/>
      <c r="AS5" s="306"/>
      <c r="AT5" s="306">
        <v>8</v>
      </c>
      <c r="AU5" s="306">
        <v>12</v>
      </c>
      <c r="AV5" s="306"/>
      <c r="AW5" s="306"/>
      <c r="AX5" s="306"/>
      <c r="AY5" s="652"/>
      <c r="AZ5" s="652"/>
      <c r="BA5" s="306">
        <f t="shared" si="9"/>
        <v>68</v>
      </c>
      <c r="BB5" s="306">
        <f>3*4</f>
        <v>12</v>
      </c>
      <c r="BC5" s="652"/>
      <c r="BD5" s="306">
        <f>3*4</f>
        <v>12</v>
      </c>
      <c r="BE5" s="652"/>
      <c r="BF5" s="306">
        <f>3*4</f>
        <v>12</v>
      </c>
      <c r="BG5" s="306">
        <f t="shared" si="10"/>
        <v>36</v>
      </c>
      <c r="BH5" s="652"/>
      <c r="BI5" s="652"/>
      <c r="BJ5" s="306"/>
      <c r="BK5" s="306">
        <f t="shared" si="11"/>
        <v>0</v>
      </c>
      <c r="BL5" s="306"/>
      <c r="BM5" s="306"/>
      <c r="BN5" s="306"/>
      <c r="BO5" s="306"/>
      <c r="BP5" s="306"/>
      <c r="BQ5" s="306"/>
      <c r="BR5" s="306"/>
      <c r="BS5" s="306">
        <v>10</v>
      </c>
      <c r="BT5" s="306">
        <v>0.3</v>
      </c>
      <c r="BU5" s="306">
        <v>0.9</v>
      </c>
      <c r="BV5" s="306"/>
      <c r="BW5" s="306">
        <f t="shared" si="12"/>
        <v>11.200000000000001</v>
      </c>
      <c r="BX5" s="306"/>
      <c r="BY5" s="306"/>
      <c r="BZ5" s="306"/>
      <c r="CA5" s="306"/>
      <c r="CB5" s="306"/>
      <c r="CC5" s="306"/>
      <c r="CD5" s="306"/>
      <c r="CE5" s="379">
        <f t="shared" si="13"/>
        <v>688</v>
      </c>
      <c r="CF5" s="379">
        <f t="shared" si="14"/>
        <v>5.9399999999999995</v>
      </c>
    </row>
    <row r="6" spans="1:84" s="5" customFormat="1">
      <c r="A6" s="479">
        <f>'1-συμβολαια'!A6</f>
        <v>0</v>
      </c>
      <c r="B6" s="384"/>
      <c r="C6" s="351" t="str">
        <f>'1-συμβολαια'!C6</f>
        <v>διανομή αγροτεμαχίου &amp; καταστήματος &amp; αποθήκης -1 &amp; 1ου ορόφου &amp; ΙΔΙΩΣ οικοπέδου</v>
      </c>
      <c r="D6" s="343">
        <f>'5-αντίγρ'!AN6</f>
        <v>0</v>
      </c>
      <c r="E6" s="343">
        <f>'5-αντίγρ'!AM6</f>
        <v>0</v>
      </c>
      <c r="F6" s="306">
        <f>'6-μεταγρ'!R6</f>
        <v>0</v>
      </c>
      <c r="G6" s="306">
        <f>'6-μεταγρ'!P6+'6-μεταγρ'!Q6</f>
        <v>1.98</v>
      </c>
      <c r="H6" s="306">
        <f>'6-μεταγρ'!S6</f>
        <v>0</v>
      </c>
      <c r="I6" s="306">
        <f>'7-προςΔΟΥ'!V6</f>
        <v>371</v>
      </c>
      <c r="J6" s="269">
        <f>'7-προςΔΟΥ'!L6</f>
        <v>0</v>
      </c>
      <c r="K6" s="269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270"/>
      <c r="X6" s="270"/>
      <c r="Y6" s="270"/>
      <c r="Z6" s="270"/>
      <c r="AA6" s="270"/>
      <c r="AB6" s="270"/>
      <c r="AC6" s="270"/>
      <c r="AD6" s="270"/>
      <c r="AE6" s="270"/>
      <c r="AF6" s="270"/>
      <c r="AG6" s="270"/>
      <c r="AH6" s="270"/>
      <c r="AI6" s="268"/>
      <c r="AJ6" s="268"/>
      <c r="AK6" s="270">
        <f t="shared" si="8"/>
        <v>0</v>
      </c>
      <c r="AL6" s="268"/>
      <c r="AM6" s="270"/>
      <c r="AN6" s="270"/>
      <c r="AO6" s="270"/>
      <c r="AP6" s="270"/>
      <c r="AQ6" s="270"/>
      <c r="AR6" s="270"/>
      <c r="AS6" s="270"/>
      <c r="AT6" s="270"/>
      <c r="AU6" s="270"/>
      <c r="AV6" s="270"/>
      <c r="AW6" s="270"/>
      <c r="AX6" s="270"/>
      <c r="AY6" s="268"/>
      <c r="AZ6" s="268"/>
      <c r="BA6" s="270">
        <f t="shared" si="9"/>
        <v>0</v>
      </c>
      <c r="BB6" s="270"/>
      <c r="BC6" s="268"/>
      <c r="BD6" s="270"/>
      <c r="BE6" s="268"/>
      <c r="BF6" s="270"/>
      <c r="BG6" s="270">
        <f t="shared" si="10"/>
        <v>0</v>
      </c>
      <c r="BH6" s="268"/>
      <c r="BI6" s="268"/>
      <c r="BJ6" s="270"/>
      <c r="BK6" s="270">
        <f t="shared" si="11"/>
        <v>0</v>
      </c>
      <c r="BL6" s="270"/>
      <c r="BM6" s="270"/>
      <c r="BN6" s="270"/>
      <c r="BO6" s="270"/>
      <c r="BP6" s="270"/>
      <c r="BQ6" s="270"/>
      <c r="BR6" s="270"/>
      <c r="BS6" s="270"/>
      <c r="BT6" s="270"/>
      <c r="BU6" s="270"/>
      <c r="BV6" s="270"/>
      <c r="BW6" s="270">
        <f t="shared" si="12"/>
        <v>0</v>
      </c>
      <c r="BX6" s="306"/>
      <c r="BY6" s="306"/>
      <c r="BZ6" s="306"/>
      <c r="CA6" s="306"/>
      <c r="CB6" s="306"/>
      <c r="CC6" s="306"/>
      <c r="CD6" s="306"/>
      <c r="CE6" s="379">
        <f t="shared" si="13"/>
        <v>371</v>
      </c>
      <c r="CF6" s="379">
        <f t="shared" si="14"/>
        <v>1.98</v>
      </c>
    </row>
    <row r="7" spans="1:84" s="5" customFormat="1" ht="12" thickBot="1">
      <c r="A7" s="396">
        <f>'1-συμβολαια'!A7</f>
        <v>0</v>
      </c>
      <c r="B7" s="507"/>
      <c r="C7" s="508" t="str">
        <f>'1-συμβολαια'!C7</f>
        <v>εξισορρόπηση διαφοράς διανεμομένων μεριδίων</v>
      </c>
      <c r="D7" s="646">
        <f>'5-αντίγρ'!AN7</f>
        <v>0</v>
      </c>
      <c r="E7" s="646">
        <f>'5-αντίγρ'!AM7</f>
        <v>0</v>
      </c>
      <c r="F7" s="647">
        <f>'6-μεταγρ'!R7</f>
        <v>0</v>
      </c>
      <c r="G7" s="647">
        <f>'6-μεταγρ'!P7+'6-μεταγρ'!Q7</f>
        <v>0</v>
      </c>
      <c r="H7" s="647">
        <f>'6-μεταγρ'!S7</f>
        <v>0</v>
      </c>
      <c r="I7" s="647">
        <f>'7-προςΔΟΥ'!V7</f>
        <v>13</v>
      </c>
      <c r="J7" s="648">
        <f>'7-προςΔΟΥ'!L7</f>
        <v>0</v>
      </c>
      <c r="K7" s="648"/>
      <c r="L7" s="647"/>
      <c r="M7" s="647"/>
      <c r="N7" s="647"/>
      <c r="O7" s="647"/>
      <c r="P7" s="647"/>
      <c r="Q7" s="647"/>
      <c r="R7" s="647"/>
      <c r="S7" s="647"/>
      <c r="T7" s="647"/>
      <c r="U7" s="647"/>
      <c r="V7" s="647"/>
      <c r="W7" s="647"/>
      <c r="X7" s="647"/>
      <c r="Y7" s="647"/>
      <c r="Z7" s="647"/>
      <c r="AA7" s="647"/>
      <c r="AB7" s="647"/>
      <c r="AC7" s="647"/>
      <c r="AD7" s="647"/>
      <c r="AE7" s="647"/>
      <c r="AF7" s="647"/>
      <c r="AG7" s="647"/>
      <c r="AH7" s="647"/>
      <c r="AI7" s="653"/>
      <c r="AJ7" s="653"/>
      <c r="AK7" s="647">
        <f t="shared" si="8"/>
        <v>0</v>
      </c>
      <c r="AL7" s="653"/>
      <c r="AM7" s="647"/>
      <c r="AN7" s="647"/>
      <c r="AO7" s="647"/>
      <c r="AP7" s="647"/>
      <c r="AQ7" s="647"/>
      <c r="AR7" s="647"/>
      <c r="AS7" s="647"/>
      <c r="AT7" s="647"/>
      <c r="AU7" s="647"/>
      <c r="AV7" s="647"/>
      <c r="AW7" s="647"/>
      <c r="AX7" s="647"/>
      <c r="AY7" s="653"/>
      <c r="AZ7" s="653"/>
      <c r="BA7" s="647">
        <f t="shared" si="9"/>
        <v>0</v>
      </c>
      <c r="BB7" s="647"/>
      <c r="BC7" s="653"/>
      <c r="BD7" s="647"/>
      <c r="BE7" s="653"/>
      <c r="BF7" s="647"/>
      <c r="BG7" s="647">
        <f t="shared" si="10"/>
        <v>0</v>
      </c>
      <c r="BH7" s="653"/>
      <c r="BI7" s="653"/>
      <c r="BJ7" s="647"/>
      <c r="BK7" s="647">
        <f t="shared" si="11"/>
        <v>0</v>
      </c>
      <c r="BL7" s="647"/>
      <c r="BM7" s="647"/>
      <c r="BN7" s="647"/>
      <c r="BO7" s="647"/>
      <c r="BP7" s="647"/>
      <c r="BQ7" s="647"/>
      <c r="BR7" s="647"/>
      <c r="BS7" s="647"/>
      <c r="BT7" s="647"/>
      <c r="BU7" s="647"/>
      <c r="BV7" s="647"/>
      <c r="BW7" s="647">
        <f t="shared" si="12"/>
        <v>0</v>
      </c>
      <c r="BX7" s="647"/>
      <c r="BY7" s="647"/>
      <c r="BZ7" s="647"/>
      <c r="CA7" s="647"/>
      <c r="CB7" s="647"/>
      <c r="CC7" s="647"/>
      <c r="CD7" s="647"/>
      <c r="CE7" s="655">
        <f t="shared" si="13"/>
        <v>13</v>
      </c>
      <c r="CF7" s="655">
        <f t="shared" si="14"/>
        <v>0</v>
      </c>
    </row>
    <row r="8" spans="1:84" s="5" customFormat="1">
      <c r="A8" s="514" t="str">
        <f>'1-συμβολαια'!A8</f>
        <v>24ο</v>
      </c>
      <c r="B8" s="359">
        <f>'1-συμβολαια'!B8</f>
        <v>38988</v>
      </c>
      <c r="C8" s="505" t="str">
        <f>'1-συμβολαια'!C8</f>
        <v>δωρεά</v>
      </c>
      <c r="D8" s="343">
        <f>'5-αντίγρ'!AN8</f>
        <v>133</v>
      </c>
      <c r="E8" s="343">
        <f>'5-αντίγρ'!AM8</f>
        <v>3.96</v>
      </c>
      <c r="F8" s="306">
        <f>'6-μεταγρ'!R8</f>
        <v>0</v>
      </c>
      <c r="G8" s="306">
        <f>'6-μεταγρ'!P8+'6-μεταγρ'!Q8</f>
        <v>1.98</v>
      </c>
      <c r="H8" s="306">
        <f>'6-μεταγρ'!S8</f>
        <v>0</v>
      </c>
      <c r="I8" s="306">
        <f>'7-προςΔΟΥ'!V8</f>
        <v>371</v>
      </c>
      <c r="J8" s="269">
        <f>'7-προςΔΟΥ'!L8</f>
        <v>0</v>
      </c>
      <c r="K8" s="269"/>
      <c r="L8" s="306">
        <v>4</v>
      </c>
      <c r="M8" s="306">
        <v>4</v>
      </c>
      <c r="N8" s="306">
        <v>4</v>
      </c>
      <c r="O8" s="306"/>
      <c r="P8" s="306"/>
      <c r="Q8" s="306"/>
      <c r="R8" s="306">
        <v>4</v>
      </c>
      <c r="S8" s="306">
        <v>4</v>
      </c>
      <c r="T8" s="306">
        <v>4</v>
      </c>
      <c r="U8" s="306"/>
      <c r="V8" s="306"/>
      <c r="W8" s="306"/>
      <c r="X8" s="306"/>
      <c r="Y8" s="306">
        <v>4</v>
      </c>
      <c r="Z8" s="306"/>
      <c r="AA8" s="306"/>
      <c r="AB8" s="306">
        <v>4</v>
      </c>
      <c r="AC8" s="306"/>
      <c r="AD8" s="306"/>
      <c r="AE8" s="306"/>
      <c r="AF8" s="306"/>
      <c r="AG8" s="306"/>
      <c r="AH8" s="306"/>
      <c r="AI8" s="652"/>
      <c r="AJ8" s="652"/>
      <c r="AK8" s="306">
        <f t="shared" si="8"/>
        <v>32</v>
      </c>
      <c r="AL8" s="652"/>
      <c r="AM8" s="306">
        <f>2*3*4</f>
        <v>24</v>
      </c>
      <c r="AN8" s="306"/>
      <c r="AO8" s="306">
        <v>12</v>
      </c>
      <c r="AP8" s="306">
        <v>12</v>
      </c>
      <c r="AQ8" s="306"/>
      <c r="AR8" s="306"/>
      <c r="AS8" s="306"/>
      <c r="AT8" s="306">
        <v>8</v>
      </c>
      <c r="AU8" s="306">
        <v>12</v>
      </c>
      <c r="AV8" s="306"/>
      <c r="AW8" s="306"/>
      <c r="AX8" s="306"/>
      <c r="AY8" s="652"/>
      <c r="AZ8" s="652"/>
      <c r="BA8" s="306">
        <f t="shared" si="9"/>
        <v>68</v>
      </c>
      <c r="BB8" s="306">
        <f>3*4</f>
        <v>12</v>
      </c>
      <c r="BC8" s="652"/>
      <c r="BD8" s="306">
        <f>3*4</f>
        <v>12</v>
      </c>
      <c r="BE8" s="652"/>
      <c r="BF8" s="306">
        <f>3*4</f>
        <v>12</v>
      </c>
      <c r="BG8" s="306">
        <f t="shared" si="10"/>
        <v>36</v>
      </c>
      <c r="BH8" s="652"/>
      <c r="BI8" s="652"/>
      <c r="BJ8" s="306"/>
      <c r="BK8" s="306">
        <f t="shared" si="11"/>
        <v>0</v>
      </c>
      <c r="BL8" s="306"/>
      <c r="BM8" s="306"/>
      <c r="BN8" s="306"/>
      <c r="BO8" s="306"/>
      <c r="BP8" s="306"/>
      <c r="BQ8" s="306"/>
      <c r="BR8" s="306"/>
      <c r="BS8" s="306">
        <v>10</v>
      </c>
      <c r="BT8" s="306">
        <v>0.3</v>
      </c>
      <c r="BU8" s="306">
        <v>0.9</v>
      </c>
      <c r="BV8" s="306"/>
      <c r="BW8" s="306">
        <f t="shared" si="12"/>
        <v>11.200000000000001</v>
      </c>
      <c r="BX8" s="306"/>
      <c r="BY8" s="306"/>
      <c r="BZ8" s="306"/>
      <c r="CA8" s="306"/>
      <c r="CB8" s="306"/>
      <c r="CC8" s="306"/>
      <c r="CD8" s="306"/>
      <c r="CE8" s="379">
        <f t="shared" si="13"/>
        <v>651.20000000000005</v>
      </c>
      <c r="CF8" s="379">
        <f t="shared" si="14"/>
        <v>5.9399999999999995</v>
      </c>
    </row>
    <row r="9" spans="1:84" s="5" customFormat="1">
      <c r="A9" s="515">
        <f>'1-συμβολαια'!A9</f>
        <v>0</v>
      </c>
      <c r="B9" s="384"/>
      <c r="C9" s="351" t="str">
        <f>'1-συμβολαια'!C9</f>
        <v>διανομή αγροτεμαχίου &amp; αποθήκης -2 &amp; 1ου ορόφου &amp; ΙΔΙΩΣ οικοπέδου</v>
      </c>
      <c r="D9" s="343">
        <f>'5-αντίγρ'!AN9</f>
        <v>0</v>
      </c>
      <c r="E9" s="343">
        <f>'5-αντίγρ'!AM9</f>
        <v>0</v>
      </c>
      <c r="F9" s="306">
        <f>'6-μεταγρ'!R9</f>
        <v>0</v>
      </c>
      <c r="G9" s="306">
        <f>'6-μεταγρ'!P9+'6-μεταγρ'!Q9</f>
        <v>1.98</v>
      </c>
      <c r="H9" s="306">
        <f>'6-μεταγρ'!S9</f>
        <v>0</v>
      </c>
      <c r="I9" s="306">
        <f>'7-προςΔΟΥ'!V9</f>
        <v>371</v>
      </c>
      <c r="J9" s="269">
        <f>'7-προςΔΟΥ'!L9</f>
        <v>0</v>
      </c>
      <c r="K9" s="269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68"/>
      <c r="AJ9" s="268"/>
      <c r="AK9" s="270">
        <f t="shared" si="8"/>
        <v>0</v>
      </c>
      <c r="AL9" s="268"/>
      <c r="AM9" s="270"/>
      <c r="AN9" s="270"/>
      <c r="AO9" s="270"/>
      <c r="AP9" s="270"/>
      <c r="AQ9" s="270"/>
      <c r="AR9" s="270"/>
      <c r="AS9" s="270"/>
      <c r="AT9" s="270"/>
      <c r="AU9" s="270"/>
      <c r="AV9" s="270"/>
      <c r="AW9" s="270"/>
      <c r="AX9" s="270"/>
      <c r="AY9" s="268"/>
      <c r="AZ9" s="268"/>
      <c r="BA9" s="270">
        <f t="shared" si="9"/>
        <v>0</v>
      </c>
      <c r="BB9" s="270"/>
      <c r="BC9" s="268"/>
      <c r="BD9" s="270"/>
      <c r="BE9" s="268"/>
      <c r="BF9" s="270"/>
      <c r="BG9" s="270">
        <f t="shared" si="10"/>
        <v>0</v>
      </c>
      <c r="BH9" s="268"/>
      <c r="BI9" s="268"/>
      <c r="BJ9" s="270"/>
      <c r="BK9" s="270">
        <f t="shared" si="11"/>
        <v>0</v>
      </c>
      <c r="BL9" s="270"/>
      <c r="BM9" s="270"/>
      <c r="BN9" s="270"/>
      <c r="BO9" s="270"/>
      <c r="BP9" s="270"/>
      <c r="BQ9" s="270"/>
      <c r="BR9" s="270"/>
      <c r="BS9" s="270"/>
      <c r="BT9" s="270"/>
      <c r="BU9" s="270"/>
      <c r="BV9" s="270"/>
      <c r="BW9" s="270">
        <f t="shared" si="12"/>
        <v>0</v>
      </c>
      <c r="BX9" s="306"/>
      <c r="BY9" s="306"/>
      <c r="BZ9" s="306"/>
      <c r="CA9" s="306"/>
      <c r="CB9" s="306"/>
      <c r="CC9" s="306"/>
      <c r="CD9" s="306"/>
      <c r="CE9" s="379">
        <f t="shared" si="13"/>
        <v>371</v>
      </c>
      <c r="CF9" s="379">
        <f t="shared" si="14"/>
        <v>1.98</v>
      </c>
    </row>
    <row r="10" spans="1:84" s="5" customFormat="1" ht="12" thickBot="1">
      <c r="A10" s="516">
        <f>'1-συμβολαια'!A10</f>
        <v>0</v>
      </c>
      <c r="B10" s="507"/>
      <c r="C10" s="508" t="str">
        <f>'1-συμβολαια'!C10</f>
        <v>εξισορρόπηση διαφοράς διανεμομένων μεριδίων</v>
      </c>
      <c r="D10" s="646">
        <f>'5-αντίγρ'!AN10</f>
        <v>0</v>
      </c>
      <c r="E10" s="646">
        <f>'5-αντίγρ'!AM10</f>
        <v>0</v>
      </c>
      <c r="F10" s="647">
        <f>'6-μεταγρ'!R10</f>
        <v>0</v>
      </c>
      <c r="G10" s="647">
        <f>'6-μεταγρ'!P10+'6-μεταγρ'!Q10</f>
        <v>0</v>
      </c>
      <c r="H10" s="647">
        <f>'6-μεταγρ'!S10</f>
        <v>0</v>
      </c>
      <c r="I10" s="647">
        <f>'7-προςΔΟΥ'!V10</f>
        <v>13</v>
      </c>
      <c r="J10" s="648">
        <f>'7-προςΔΟΥ'!L10</f>
        <v>0</v>
      </c>
      <c r="K10" s="648"/>
      <c r="L10" s="647"/>
      <c r="M10" s="647"/>
      <c r="N10" s="647"/>
      <c r="O10" s="647"/>
      <c r="P10" s="647"/>
      <c r="Q10" s="647"/>
      <c r="R10" s="647"/>
      <c r="S10" s="647"/>
      <c r="T10" s="647"/>
      <c r="U10" s="647"/>
      <c r="V10" s="647"/>
      <c r="W10" s="647"/>
      <c r="X10" s="647"/>
      <c r="Y10" s="647"/>
      <c r="Z10" s="647"/>
      <c r="AA10" s="647"/>
      <c r="AB10" s="647"/>
      <c r="AC10" s="647"/>
      <c r="AD10" s="647"/>
      <c r="AE10" s="647"/>
      <c r="AF10" s="647"/>
      <c r="AG10" s="647"/>
      <c r="AH10" s="647"/>
      <c r="AI10" s="653"/>
      <c r="AJ10" s="653"/>
      <c r="AK10" s="647">
        <f t="shared" si="8"/>
        <v>0</v>
      </c>
      <c r="AL10" s="653"/>
      <c r="AM10" s="647"/>
      <c r="AN10" s="647"/>
      <c r="AO10" s="647"/>
      <c r="AP10" s="647"/>
      <c r="AQ10" s="647"/>
      <c r="AR10" s="647"/>
      <c r="AS10" s="647"/>
      <c r="AT10" s="647"/>
      <c r="AU10" s="647"/>
      <c r="AV10" s="647"/>
      <c r="AW10" s="647"/>
      <c r="AX10" s="647"/>
      <c r="AY10" s="653"/>
      <c r="AZ10" s="653"/>
      <c r="BA10" s="647">
        <f t="shared" si="9"/>
        <v>0</v>
      </c>
      <c r="BB10" s="647"/>
      <c r="BC10" s="653"/>
      <c r="BD10" s="647"/>
      <c r="BE10" s="653"/>
      <c r="BF10" s="647"/>
      <c r="BG10" s="647">
        <f t="shared" si="10"/>
        <v>0</v>
      </c>
      <c r="BH10" s="653"/>
      <c r="BI10" s="653"/>
      <c r="BJ10" s="647"/>
      <c r="BK10" s="647">
        <f t="shared" si="11"/>
        <v>0</v>
      </c>
      <c r="BL10" s="647"/>
      <c r="BM10" s="647"/>
      <c r="BN10" s="647"/>
      <c r="BO10" s="647"/>
      <c r="BP10" s="647"/>
      <c r="BQ10" s="647"/>
      <c r="BR10" s="647"/>
      <c r="BS10" s="647"/>
      <c r="BT10" s="647"/>
      <c r="BU10" s="647"/>
      <c r="BV10" s="647"/>
      <c r="BW10" s="647">
        <f t="shared" si="12"/>
        <v>0</v>
      </c>
      <c r="BX10" s="647"/>
      <c r="BY10" s="647"/>
      <c r="BZ10" s="647"/>
      <c r="CA10" s="647"/>
      <c r="CB10" s="647"/>
      <c r="CC10" s="647"/>
      <c r="CD10" s="647"/>
      <c r="CE10" s="655">
        <f t="shared" si="13"/>
        <v>13</v>
      </c>
      <c r="CF10" s="655">
        <f t="shared" si="14"/>
        <v>0</v>
      </c>
    </row>
    <row r="11" spans="1:84" s="5" customFormat="1">
      <c r="A11" s="407" t="str">
        <f>'1-συμβολαια'!A11</f>
        <v>25ο</v>
      </c>
      <c r="B11" s="359">
        <f>'1-συμβολαια'!B11</f>
        <v>38988</v>
      </c>
      <c r="C11" s="505" t="str">
        <f>'1-συμβολαια'!C11</f>
        <v>γονική</v>
      </c>
      <c r="D11" s="343">
        <f>'5-αντίγρ'!AN11</f>
        <v>120</v>
      </c>
      <c r="E11" s="343">
        <f>'5-αντίγρ'!AM11</f>
        <v>3.96</v>
      </c>
      <c r="F11" s="306">
        <f>'6-μεταγρ'!R11</f>
        <v>0</v>
      </c>
      <c r="G11" s="306">
        <f>'6-μεταγρ'!P11+'6-μεταγρ'!Q11</f>
        <v>1.98</v>
      </c>
      <c r="H11" s="306">
        <f>'6-μεταγρ'!S11</f>
        <v>0</v>
      </c>
      <c r="I11" s="306">
        <f>'7-προςΔΟΥ'!V11</f>
        <v>231</v>
      </c>
      <c r="J11" s="269">
        <f>'7-προςΔΟΥ'!L11</f>
        <v>0</v>
      </c>
      <c r="K11" s="269"/>
      <c r="L11" s="306"/>
      <c r="M11" s="306">
        <v>4</v>
      </c>
      <c r="N11" s="306">
        <v>4</v>
      </c>
      <c r="O11" s="306"/>
      <c r="P11" s="306"/>
      <c r="Q11" s="306"/>
      <c r="R11" s="306">
        <v>4</v>
      </c>
      <c r="S11" s="306">
        <v>4</v>
      </c>
      <c r="T11" s="306">
        <v>4</v>
      </c>
      <c r="U11" s="306"/>
      <c r="V11" s="306"/>
      <c r="W11" s="306"/>
      <c r="X11" s="306"/>
      <c r="Y11" s="306">
        <v>4</v>
      </c>
      <c r="Z11" s="306"/>
      <c r="AA11" s="306"/>
      <c r="AB11" s="306"/>
      <c r="AC11" s="306"/>
      <c r="AD11" s="306"/>
      <c r="AE11" s="306"/>
      <c r="AF11" s="306"/>
      <c r="AG11" s="306"/>
      <c r="AH11" s="306"/>
      <c r="AI11" s="652"/>
      <c r="AJ11" s="652"/>
      <c r="AK11" s="306">
        <f t="shared" si="8"/>
        <v>24</v>
      </c>
      <c r="AL11" s="652"/>
      <c r="AM11" s="306">
        <v>8</v>
      </c>
      <c r="AN11" s="306"/>
      <c r="AO11" s="306">
        <v>8</v>
      </c>
      <c r="AP11" s="306">
        <v>8</v>
      </c>
      <c r="AQ11" s="306"/>
      <c r="AR11" s="306"/>
      <c r="AS11" s="306"/>
      <c r="AT11" s="306">
        <v>4</v>
      </c>
      <c r="AU11" s="306">
        <v>8</v>
      </c>
      <c r="AV11" s="306"/>
      <c r="AW11" s="306"/>
      <c r="AX11" s="306"/>
      <c r="AY11" s="652"/>
      <c r="AZ11" s="652"/>
      <c r="BA11" s="306">
        <f t="shared" si="9"/>
        <v>36</v>
      </c>
      <c r="BB11" s="306">
        <v>8</v>
      </c>
      <c r="BC11" s="652"/>
      <c r="BD11" s="306">
        <v>8</v>
      </c>
      <c r="BE11" s="652"/>
      <c r="BF11" s="306">
        <v>8</v>
      </c>
      <c r="BG11" s="306">
        <f t="shared" si="10"/>
        <v>24</v>
      </c>
      <c r="BH11" s="652"/>
      <c r="BI11" s="652"/>
      <c r="BJ11" s="306"/>
      <c r="BK11" s="306">
        <f t="shared" si="11"/>
        <v>0</v>
      </c>
      <c r="BL11" s="306"/>
      <c r="BM11" s="306"/>
      <c r="BN11" s="306"/>
      <c r="BO11" s="306"/>
      <c r="BP11" s="306"/>
      <c r="BQ11" s="306"/>
      <c r="BR11" s="306"/>
      <c r="BS11" s="306">
        <v>5</v>
      </c>
      <c r="BT11" s="306">
        <v>0.3</v>
      </c>
      <c r="BU11" s="306">
        <v>0.6</v>
      </c>
      <c r="BV11" s="306"/>
      <c r="BW11" s="306">
        <f t="shared" si="12"/>
        <v>5.8999999999999995</v>
      </c>
      <c r="BX11" s="306"/>
      <c r="BY11" s="306"/>
      <c r="BZ11" s="306"/>
      <c r="CA11" s="306"/>
      <c r="CB11" s="306"/>
      <c r="CC11" s="306"/>
      <c r="CD11" s="306"/>
      <c r="CE11" s="379">
        <f t="shared" si="13"/>
        <v>440.9</v>
      </c>
      <c r="CF11" s="379">
        <f t="shared" si="14"/>
        <v>5.9399999999999995</v>
      </c>
    </row>
    <row r="12" spans="1:84" s="5" customFormat="1">
      <c r="A12" s="479">
        <f>'1-συμβολαια'!A12</f>
        <v>0</v>
      </c>
      <c r="B12" s="384"/>
      <c r="C12" s="351" t="str">
        <f>'1-συμβολαια'!C12</f>
        <v>διανομή καταστήματος &amp; ΙΔΙΩΣ οικοπέδου</v>
      </c>
      <c r="D12" s="343">
        <f>'5-αντίγρ'!AN12</f>
        <v>0</v>
      </c>
      <c r="E12" s="343">
        <f>'5-αντίγρ'!AM12</f>
        <v>0</v>
      </c>
      <c r="F12" s="306">
        <f>'6-μεταγρ'!R12</f>
        <v>0</v>
      </c>
      <c r="G12" s="306">
        <f>'6-μεταγρ'!P12+'6-μεταγρ'!Q12</f>
        <v>1.98</v>
      </c>
      <c r="H12" s="306">
        <f>'6-μεταγρ'!S12</f>
        <v>0</v>
      </c>
      <c r="I12" s="306">
        <f>'7-προςΔΟΥ'!V12</f>
        <v>231</v>
      </c>
      <c r="J12" s="269">
        <f>'7-προςΔΟΥ'!L12</f>
        <v>0</v>
      </c>
      <c r="K12" s="269"/>
      <c r="L12" s="270"/>
      <c r="M12" s="270"/>
      <c r="N12" s="270"/>
      <c r="O12" s="270"/>
      <c r="P12" s="270"/>
      <c r="Q12" s="270"/>
      <c r="R12" s="270"/>
      <c r="S12" s="270"/>
      <c r="T12" s="270"/>
      <c r="U12" s="270"/>
      <c r="V12" s="270"/>
      <c r="W12" s="270"/>
      <c r="X12" s="270"/>
      <c r="Y12" s="270"/>
      <c r="Z12" s="270"/>
      <c r="AA12" s="270"/>
      <c r="AB12" s="270"/>
      <c r="AC12" s="270"/>
      <c r="AD12" s="270"/>
      <c r="AE12" s="270"/>
      <c r="AF12" s="270"/>
      <c r="AG12" s="270"/>
      <c r="AH12" s="270"/>
      <c r="AI12" s="268"/>
      <c r="AJ12" s="268"/>
      <c r="AK12" s="270">
        <f t="shared" si="8"/>
        <v>0</v>
      </c>
      <c r="AL12" s="268"/>
      <c r="AM12" s="270"/>
      <c r="AN12" s="270"/>
      <c r="AO12" s="270"/>
      <c r="AP12" s="270"/>
      <c r="AQ12" s="270"/>
      <c r="AR12" s="270"/>
      <c r="AS12" s="270"/>
      <c r="AT12" s="270"/>
      <c r="AU12" s="270"/>
      <c r="AV12" s="270"/>
      <c r="AW12" s="270"/>
      <c r="AX12" s="270"/>
      <c r="AY12" s="268"/>
      <c r="AZ12" s="268"/>
      <c r="BA12" s="270">
        <f t="shared" si="9"/>
        <v>0</v>
      </c>
      <c r="BB12" s="270"/>
      <c r="BC12" s="268"/>
      <c r="BD12" s="270"/>
      <c r="BE12" s="268"/>
      <c r="BF12" s="270"/>
      <c r="BG12" s="270">
        <f t="shared" si="10"/>
        <v>0</v>
      </c>
      <c r="BH12" s="268"/>
      <c r="BI12" s="268"/>
      <c r="BJ12" s="270"/>
      <c r="BK12" s="270">
        <f t="shared" si="11"/>
        <v>0</v>
      </c>
      <c r="BL12" s="270"/>
      <c r="BM12" s="270"/>
      <c r="BN12" s="270"/>
      <c r="BO12" s="270"/>
      <c r="BP12" s="270"/>
      <c r="BQ12" s="270"/>
      <c r="BR12" s="270"/>
      <c r="BS12" s="270"/>
      <c r="BT12" s="270"/>
      <c r="BU12" s="270"/>
      <c r="BV12" s="270"/>
      <c r="BW12" s="270">
        <f t="shared" si="12"/>
        <v>0</v>
      </c>
      <c r="BX12" s="306"/>
      <c r="BY12" s="306"/>
      <c r="BZ12" s="306"/>
      <c r="CA12" s="306"/>
      <c r="CB12" s="306"/>
      <c r="CC12" s="306"/>
      <c r="CD12" s="306"/>
      <c r="CE12" s="379">
        <f t="shared" si="13"/>
        <v>231</v>
      </c>
      <c r="CF12" s="379">
        <f t="shared" si="14"/>
        <v>1.98</v>
      </c>
    </row>
    <row r="13" spans="1:84" s="5" customFormat="1" ht="12" thickBot="1">
      <c r="A13" s="396">
        <f>'1-συμβολαια'!A13</f>
        <v>0</v>
      </c>
      <c r="B13" s="507"/>
      <c r="C13" s="508" t="str">
        <f>'1-συμβολαια'!C13</f>
        <v>εξισορρόπηση διαφοράς διανεμομένων μεριδίων</v>
      </c>
      <c r="D13" s="646">
        <f>'5-αντίγρ'!AN13</f>
        <v>0</v>
      </c>
      <c r="E13" s="646">
        <f>'5-αντίγρ'!AM13</f>
        <v>0</v>
      </c>
      <c r="F13" s="647">
        <f>'6-μεταγρ'!R13</f>
        <v>0</v>
      </c>
      <c r="G13" s="647">
        <f>'6-μεταγρ'!P13+'6-μεταγρ'!Q13</f>
        <v>0</v>
      </c>
      <c r="H13" s="647">
        <f>'6-μεταγρ'!S13</f>
        <v>0</v>
      </c>
      <c r="I13" s="647">
        <f>'7-προςΔΟΥ'!V13</f>
        <v>13</v>
      </c>
      <c r="J13" s="648">
        <f>'7-προςΔΟΥ'!L13</f>
        <v>0</v>
      </c>
      <c r="K13" s="648"/>
      <c r="L13" s="647"/>
      <c r="M13" s="647"/>
      <c r="N13" s="647"/>
      <c r="O13" s="647"/>
      <c r="P13" s="647"/>
      <c r="Q13" s="647"/>
      <c r="R13" s="647"/>
      <c r="S13" s="647"/>
      <c r="T13" s="647"/>
      <c r="U13" s="647"/>
      <c r="V13" s="647"/>
      <c r="W13" s="647"/>
      <c r="X13" s="647"/>
      <c r="Y13" s="647"/>
      <c r="Z13" s="647"/>
      <c r="AA13" s="647"/>
      <c r="AB13" s="647"/>
      <c r="AC13" s="647"/>
      <c r="AD13" s="647"/>
      <c r="AE13" s="647"/>
      <c r="AF13" s="647"/>
      <c r="AG13" s="647"/>
      <c r="AH13" s="647"/>
      <c r="AI13" s="653"/>
      <c r="AJ13" s="653"/>
      <c r="AK13" s="647">
        <f t="shared" si="8"/>
        <v>0</v>
      </c>
      <c r="AL13" s="653"/>
      <c r="AM13" s="647"/>
      <c r="AN13" s="647"/>
      <c r="AO13" s="647"/>
      <c r="AP13" s="647"/>
      <c r="AQ13" s="647"/>
      <c r="AR13" s="647"/>
      <c r="AS13" s="647"/>
      <c r="AT13" s="647"/>
      <c r="AU13" s="647"/>
      <c r="AV13" s="647"/>
      <c r="AW13" s="647"/>
      <c r="AX13" s="647"/>
      <c r="AY13" s="653"/>
      <c r="AZ13" s="653"/>
      <c r="BA13" s="647">
        <f t="shared" si="9"/>
        <v>0</v>
      </c>
      <c r="BB13" s="647"/>
      <c r="BC13" s="653"/>
      <c r="BD13" s="647"/>
      <c r="BE13" s="653"/>
      <c r="BF13" s="647"/>
      <c r="BG13" s="647">
        <f t="shared" si="10"/>
        <v>0</v>
      </c>
      <c r="BH13" s="653"/>
      <c r="BI13" s="653"/>
      <c r="BJ13" s="647"/>
      <c r="BK13" s="647">
        <f t="shared" si="11"/>
        <v>0</v>
      </c>
      <c r="BL13" s="647"/>
      <c r="BM13" s="647"/>
      <c r="BN13" s="647"/>
      <c r="BO13" s="647"/>
      <c r="BP13" s="647"/>
      <c r="BQ13" s="647"/>
      <c r="BR13" s="647"/>
      <c r="BS13" s="647"/>
      <c r="BT13" s="647"/>
      <c r="BU13" s="647"/>
      <c r="BV13" s="647"/>
      <c r="BW13" s="647">
        <f t="shared" si="12"/>
        <v>0</v>
      </c>
      <c r="BX13" s="647"/>
      <c r="BY13" s="647"/>
      <c r="BZ13" s="647"/>
      <c r="CA13" s="647"/>
      <c r="CB13" s="647"/>
      <c r="CC13" s="647"/>
      <c r="CD13" s="647"/>
      <c r="CE13" s="655">
        <f t="shared" si="13"/>
        <v>13</v>
      </c>
      <c r="CF13" s="655">
        <f t="shared" si="14"/>
        <v>0</v>
      </c>
    </row>
    <row r="14" spans="1:84" s="5" customFormat="1">
      <c r="A14" s="514" t="str">
        <f>'1-συμβολαια'!A14</f>
        <v>26ο</v>
      </c>
      <c r="B14" s="359">
        <f>'1-συμβολαια'!B14</f>
        <v>38988</v>
      </c>
      <c r="C14" s="505" t="str">
        <f>'1-συμβολαια'!C14</f>
        <v>δωρεά</v>
      </c>
      <c r="D14" s="343">
        <f>'5-αντίγρ'!AN14</f>
        <v>120</v>
      </c>
      <c r="E14" s="343">
        <f>'5-αντίγρ'!AM14</f>
        <v>3.96</v>
      </c>
      <c r="F14" s="306">
        <f>'6-μεταγρ'!R14</f>
        <v>0</v>
      </c>
      <c r="G14" s="306">
        <f>'6-μεταγρ'!P14+'6-μεταγρ'!Q14</f>
        <v>1.98</v>
      </c>
      <c r="H14" s="306">
        <f>'6-μεταγρ'!S14</f>
        <v>0</v>
      </c>
      <c r="I14" s="306">
        <f>'7-προςΔΟΥ'!V14</f>
        <v>231</v>
      </c>
      <c r="J14" s="269">
        <f>'7-προςΔΟΥ'!L14</f>
        <v>0</v>
      </c>
      <c r="K14" s="269"/>
      <c r="L14" s="306"/>
      <c r="M14" s="306">
        <v>4</v>
      </c>
      <c r="N14" s="306">
        <v>4</v>
      </c>
      <c r="O14" s="306"/>
      <c r="P14" s="306"/>
      <c r="Q14" s="306"/>
      <c r="R14" s="306">
        <v>4</v>
      </c>
      <c r="S14" s="306">
        <v>4</v>
      </c>
      <c r="T14" s="306">
        <v>4</v>
      </c>
      <c r="U14" s="306"/>
      <c r="V14" s="306"/>
      <c r="W14" s="306"/>
      <c r="X14" s="306"/>
      <c r="Y14" s="306">
        <v>4</v>
      </c>
      <c r="Z14" s="306"/>
      <c r="AA14" s="306"/>
      <c r="AB14" s="306"/>
      <c r="AC14" s="306"/>
      <c r="AD14" s="306"/>
      <c r="AE14" s="306"/>
      <c r="AF14" s="306"/>
      <c r="AG14" s="306"/>
      <c r="AH14" s="306"/>
      <c r="AI14" s="652"/>
      <c r="AJ14" s="652"/>
      <c r="AK14" s="306">
        <f t="shared" si="8"/>
        <v>24</v>
      </c>
      <c r="AL14" s="652"/>
      <c r="AM14" s="306">
        <v>12</v>
      </c>
      <c r="AN14" s="306"/>
      <c r="AO14" s="306">
        <v>12</v>
      </c>
      <c r="AP14" s="306">
        <v>12</v>
      </c>
      <c r="AQ14" s="306"/>
      <c r="AR14" s="306"/>
      <c r="AS14" s="306"/>
      <c r="AT14" s="306">
        <v>8</v>
      </c>
      <c r="AU14" s="306">
        <v>12</v>
      </c>
      <c r="AV14" s="306"/>
      <c r="AW14" s="306"/>
      <c r="AX14" s="306"/>
      <c r="AY14" s="652"/>
      <c r="AZ14" s="652"/>
      <c r="BA14" s="306">
        <f t="shared" si="9"/>
        <v>56</v>
      </c>
      <c r="BB14" s="306">
        <f>3*4</f>
        <v>12</v>
      </c>
      <c r="BC14" s="652"/>
      <c r="BD14" s="306">
        <f>3*4</f>
        <v>12</v>
      </c>
      <c r="BE14" s="652"/>
      <c r="BF14" s="306">
        <f>3*4</f>
        <v>12</v>
      </c>
      <c r="BG14" s="306">
        <f t="shared" si="10"/>
        <v>36</v>
      </c>
      <c r="BH14" s="652"/>
      <c r="BI14" s="652"/>
      <c r="BJ14" s="306"/>
      <c r="BK14" s="306">
        <f t="shared" si="11"/>
        <v>0</v>
      </c>
      <c r="BL14" s="306"/>
      <c r="BM14" s="306"/>
      <c r="BN14" s="306"/>
      <c r="BO14" s="306"/>
      <c r="BP14" s="306"/>
      <c r="BQ14" s="306"/>
      <c r="BR14" s="306"/>
      <c r="BS14" s="306">
        <v>5</v>
      </c>
      <c r="BT14" s="306">
        <v>0.3</v>
      </c>
      <c r="BU14" s="306">
        <v>0.9</v>
      </c>
      <c r="BV14" s="306"/>
      <c r="BW14" s="306">
        <f t="shared" si="12"/>
        <v>6.2</v>
      </c>
      <c r="BX14" s="306"/>
      <c r="BY14" s="306"/>
      <c r="BZ14" s="306"/>
      <c r="CA14" s="306"/>
      <c r="CB14" s="306"/>
      <c r="CC14" s="306"/>
      <c r="CD14" s="306"/>
      <c r="CE14" s="379">
        <f t="shared" si="13"/>
        <v>473.2</v>
      </c>
      <c r="CF14" s="379">
        <f t="shared" si="14"/>
        <v>5.9399999999999995</v>
      </c>
    </row>
    <row r="15" spans="1:84" s="5" customFormat="1">
      <c r="A15" s="515">
        <f>'1-συμβολαια'!A15</f>
        <v>0</v>
      </c>
      <c r="B15" s="384"/>
      <c r="C15" s="351" t="str">
        <f>'1-συμβολαια'!C15</f>
        <v>διανομή καταστήματος &amp; ΙΔΙΩΣ οικοπέδου</v>
      </c>
      <c r="D15" s="343">
        <f>'5-αντίγρ'!AN15</f>
        <v>0</v>
      </c>
      <c r="E15" s="343">
        <f>'5-αντίγρ'!AM15</f>
        <v>0</v>
      </c>
      <c r="F15" s="306">
        <f>'6-μεταγρ'!R15</f>
        <v>0</v>
      </c>
      <c r="G15" s="306">
        <f>'6-μεταγρ'!P15+'6-μεταγρ'!Q15</f>
        <v>1.98</v>
      </c>
      <c r="H15" s="306">
        <f>'6-μεταγρ'!S15</f>
        <v>0</v>
      </c>
      <c r="I15" s="306">
        <f>'7-προςΔΟΥ'!V15</f>
        <v>231</v>
      </c>
      <c r="J15" s="269">
        <f>'7-προςΔΟΥ'!L15</f>
        <v>0</v>
      </c>
      <c r="K15" s="269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  <c r="AB15" s="270"/>
      <c r="AC15" s="270"/>
      <c r="AD15" s="270"/>
      <c r="AE15" s="270"/>
      <c r="AF15" s="270"/>
      <c r="AG15" s="270"/>
      <c r="AH15" s="270"/>
      <c r="AI15" s="268"/>
      <c r="AJ15" s="268"/>
      <c r="AK15" s="270">
        <f t="shared" si="8"/>
        <v>0</v>
      </c>
      <c r="AL15" s="268"/>
      <c r="AM15" s="270"/>
      <c r="AN15" s="270"/>
      <c r="AO15" s="270"/>
      <c r="AP15" s="270"/>
      <c r="AQ15" s="270"/>
      <c r="AR15" s="270"/>
      <c r="AS15" s="270"/>
      <c r="AT15" s="270"/>
      <c r="AU15" s="270"/>
      <c r="AV15" s="270"/>
      <c r="AW15" s="270"/>
      <c r="AX15" s="270"/>
      <c r="AY15" s="268"/>
      <c r="AZ15" s="268"/>
      <c r="BA15" s="270">
        <f t="shared" si="9"/>
        <v>0</v>
      </c>
      <c r="BB15" s="270"/>
      <c r="BC15" s="268"/>
      <c r="BD15" s="270"/>
      <c r="BE15" s="268"/>
      <c r="BF15" s="270"/>
      <c r="BG15" s="270">
        <f t="shared" si="10"/>
        <v>0</v>
      </c>
      <c r="BH15" s="268"/>
      <c r="BI15" s="268"/>
      <c r="BJ15" s="270"/>
      <c r="BK15" s="270">
        <f t="shared" si="11"/>
        <v>0</v>
      </c>
      <c r="BL15" s="270"/>
      <c r="BM15" s="270"/>
      <c r="BN15" s="270"/>
      <c r="BO15" s="270"/>
      <c r="BP15" s="270"/>
      <c r="BQ15" s="270"/>
      <c r="BR15" s="270"/>
      <c r="BS15" s="270"/>
      <c r="BT15" s="270"/>
      <c r="BU15" s="270"/>
      <c r="BV15" s="270"/>
      <c r="BW15" s="270">
        <f t="shared" si="12"/>
        <v>0</v>
      </c>
      <c r="BX15" s="306"/>
      <c r="BY15" s="306"/>
      <c r="BZ15" s="306"/>
      <c r="CA15" s="306"/>
      <c r="CB15" s="306"/>
      <c r="CC15" s="306"/>
      <c r="CD15" s="306"/>
      <c r="CE15" s="379">
        <f t="shared" si="13"/>
        <v>231</v>
      </c>
      <c r="CF15" s="379">
        <f t="shared" si="14"/>
        <v>1.98</v>
      </c>
    </row>
    <row r="16" spans="1:84" s="5" customFormat="1" ht="12" thickBot="1">
      <c r="A16" s="516">
        <f>'1-συμβολαια'!A16</f>
        <v>0</v>
      </c>
      <c r="B16" s="507"/>
      <c r="C16" s="508" t="str">
        <f>'1-συμβολαια'!C16</f>
        <v>εξισορρόπηση διαφοράς διανεμομένων μεριδίων</v>
      </c>
      <c r="D16" s="646">
        <f>'5-αντίγρ'!AN16</f>
        <v>0</v>
      </c>
      <c r="E16" s="646">
        <f>'5-αντίγρ'!AM16</f>
        <v>0</v>
      </c>
      <c r="F16" s="647">
        <f>'6-μεταγρ'!R16</f>
        <v>0</v>
      </c>
      <c r="G16" s="647">
        <f>'6-μεταγρ'!P16+'6-μεταγρ'!Q16</f>
        <v>0</v>
      </c>
      <c r="H16" s="647">
        <f>'6-μεταγρ'!S16</f>
        <v>0</v>
      </c>
      <c r="I16" s="647">
        <f>'7-προςΔΟΥ'!V16</f>
        <v>13</v>
      </c>
      <c r="J16" s="648">
        <f>'7-προςΔΟΥ'!L16</f>
        <v>0</v>
      </c>
      <c r="K16" s="648"/>
      <c r="L16" s="647"/>
      <c r="M16" s="647"/>
      <c r="N16" s="647"/>
      <c r="O16" s="647"/>
      <c r="P16" s="647"/>
      <c r="Q16" s="647"/>
      <c r="R16" s="647"/>
      <c r="S16" s="647"/>
      <c r="T16" s="647"/>
      <c r="U16" s="647"/>
      <c r="V16" s="647"/>
      <c r="W16" s="647"/>
      <c r="X16" s="647"/>
      <c r="Y16" s="647"/>
      <c r="Z16" s="647"/>
      <c r="AA16" s="647"/>
      <c r="AB16" s="647"/>
      <c r="AC16" s="647"/>
      <c r="AD16" s="647"/>
      <c r="AE16" s="647"/>
      <c r="AF16" s="647"/>
      <c r="AG16" s="647"/>
      <c r="AH16" s="647"/>
      <c r="AI16" s="653"/>
      <c r="AJ16" s="653"/>
      <c r="AK16" s="647">
        <f t="shared" si="8"/>
        <v>0</v>
      </c>
      <c r="AL16" s="653"/>
      <c r="AM16" s="647"/>
      <c r="AN16" s="647"/>
      <c r="AO16" s="647"/>
      <c r="AP16" s="647"/>
      <c r="AQ16" s="647"/>
      <c r="AR16" s="647"/>
      <c r="AS16" s="647"/>
      <c r="AT16" s="647"/>
      <c r="AU16" s="647"/>
      <c r="AV16" s="647"/>
      <c r="AW16" s="647"/>
      <c r="AX16" s="647"/>
      <c r="AY16" s="653"/>
      <c r="AZ16" s="653"/>
      <c r="BA16" s="647">
        <f t="shared" si="9"/>
        <v>0</v>
      </c>
      <c r="BB16" s="647"/>
      <c r="BC16" s="653"/>
      <c r="BD16" s="647"/>
      <c r="BE16" s="653"/>
      <c r="BF16" s="647"/>
      <c r="BG16" s="647">
        <f t="shared" si="10"/>
        <v>0</v>
      </c>
      <c r="BH16" s="653"/>
      <c r="BI16" s="653"/>
      <c r="BJ16" s="647"/>
      <c r="BK16" s="647">
        <f t="shared" si="11"/>
        <v>0</v>
      </c>
      <c r="BL16" s="647"/>
      <c r="BM16" s="647"/>
      <c r="BN16" s="647"/>
      <c r="BO16" s="647"/>
      <c r="BP16" s="647"/>
      <c r="BQ16" s="647"/>
      <c r="BR16" s="647"/>
      <c r="BS16" s="647"/>
      <c r="BT16" s="647"/>
      <c r="BU16" s="647"/>
      <c r="BV16" s="647"/>
      <c r="BW16" s="647">
        <f t="shared" si="12"/>
        <v>0</v>
      </c>
      <c r="BX16" s="647"/>
      <c r="BY16" s="647"/>
      <c r="BZ16" s="647"/>
      <c r="CA16" s="647"/>
      <c r="CB16" s="647"/>
      <c r="CC16" s="647"/>
      <c r="CD16" s="647"/>
      <c r="CE16" s="655">
        <f t="shared" si="13"/>
        <v>13</v>
      </c>
      <c r="CF16" s="655">
        <f t="shared" si="14"/>
        <v>0</v>
      </c>
    </row>
    <row r="17" spans="1:84" s="5" customFormat="1">
      <c r="A17" s="407" t="str">
        <f>'1-συμβολαια'!A17</f>
        <v>27ο</v>
      </c>
      <c r="B17" s="359">
        <f>'1-συμβολαια'!B17</f>
        <v>38988</v>
      </c>
      <c r="C17" s="505" t="str">
        <f>'1-συμβολαια'!C17</f>
        <v>γονική ΨΙΛΗΣ ΚΥΡΙΟΤΗΤΑΣ</v>
      </c>
      <c r="D17" s="343">
        <f>'5-αντίγρ'!AN17</f>
        <v>136</v>
      </c>
      <c r="E17" s="343">
        <f>'5-αντίγρ'!AM17</f>
        <v>3.96</v>
      </c>
      <c r="F17" s="306">
        <f>'6-μεταγρ'!R17</f>
        <v>0</v>
      </c>
      <c r="G17" s="306">
        <f>'6-μεταγρ'!P17+'6-μεταγρ'!Q17</f>
        <v>1.98</v>
      </c>
      <c r="H17" s="306">
        <f>'6-μεταγρ'!S17</f>
        <v>0</v>
      </c>
      <c r="I17" s="306">
        <f>'7-προςΔΟΥ'!V17</f>
        <v>371</v>
      </c>
      <c r="J17" s="269">
        <f>'7-προςΔΟΥ'!L17</f>
        <v>0</v>
      </c>
      <c r="K17" s="269"/>
      <c r="L17" s="306">
        <v>4</v>
      </c>
      <c r="M17" s="306">
        <v>4</v>
      </c>
      <c r="N17" s="306">
        <v>4</v>
      </c>
      <c r="O17" s="306"/>
      <c r="P17" s="306"/>
      <c r="Q17" s="306"/>
      <c r="R17" s="306">
        <v>4</v>
      </c>
      <c r="S17" s="306">
        <v>4</v>
      </c>
      <c r="T17" s="306">
        <v>4</v>
      </c>
      <c r="U17" s="306"/>
      <c r="V17" s="306"/>
      <c r="W17" s="306"/>
      <c r="X17" s="306"/>
      <c r="Y17" s="306">
        <v>4</v>
      </c>
      <c r="Z17" s="306"/>
      <c r="AA17" s="306"/>
      <c r="AB17" s="306">
        <v>4</v>
      </c>
      <c r="AC17" s="306"/>
      <c r="AD17" s="306"/>
      <c r="AE17" s="306"/>
      <c r="AF17" s="306"/>
      <c r="AG17" s="306"/>
      <c r="AH17" s="306"/>
      <c r="AI17" s="652"/>
      <c r="AJ17" s="652"/>
      <c r="AK17" s="306">
        <f t="shared" si="8"/>
        <v>32</v>
      </c>
      <c r="AL17" s="652"/>
      <c r="AM17" s="306">
        <f>2*2*4</f>
        <v>16</v>
      </c>
      <c r="AN17" s="306"/>
      <c r="AO17" s="306">
        <v>8</v>
      </c>
      <c r="AP17" s="306">
        <v>8</v>
      </c>
      <c r="AQ17" s="306"/>
      <c r="AR17" s="306"/>
      <c r="AS17" s="306"/>
      <c r="AT17" s="306">
        <v>4</v>
      </c>
      <c r="AU17" s="306">
        <v>8</v>
      </c>
      <c r="AV17" s="306"/>
      <c r="AW17" s="306"/>
      <c r="AX17" s="306"/>
      <c r="AY17" s="652"/>
      <c r="AZ17" s="652"/>
      <c r="BA17" s="306">
        <f t="shared" si="9"/>
        <v>44</v>
      </c>
      <c r="BB17" s="306">
        <v>8</v>
      </c>
      <c r="BC17" s="652"/>
      <c r="BD17" s="306">
        <v>8</v>
      </c>
      <c r="BE17" s="652"/>
      <c r="BF17" s="306">
        <v>8</v>
      </c>
      <c r="BG17" s="306">
        <f t="shared" si="10"/>
        <v>24</v>
      </c>
      <c r="BH17" s="652"/>
      <c r="BI17" s="652"/>
      <c r="BJ17" s="306"/>
      <c r="BK17" s="306">
        <f t="shared" si="11"/>
        <v>0</v>
      </c>
      <c r="BL17" s="306"/>
      <c r="BM17" s="306"/>
      <c r="BN17" s="306"/>
      <c r="BO17" s="306"/>
      <c r="BP17" s="306"/>
      <c r="BQ17" s="306"/>
      <c r="BR17" s="306"/>
      <c r="BS17" s="306">
        <v>10</v>
      </c>
      <c r="BT17" s="306">
        <v>0.3</v>
      </c>
      <c r="BU17" s="306">
        <v>0.6</v>
      </c>
      <c r="BV17" s="306"/>
      <c r="BW17" s="306">
        <f t="shared" si="12"/>
        <v>10.9</v>
      </c>
      <c r="BX17" s="306"/>
      <c r="BY17" s="306"/>
      <c r="BZ17" s="306"/>
      <c r="CA17" s="306"/>
      <c r="CB17" s="306"/>
      <c r="CC17" s="306"/>
      <c r="CD17" s="306"/>
      <c r="CE17" s="379">
        <f t="shared" si="13"/>
        <v>617.9</v>
      </c>
      <c r="CF17" s="379">
        <f t="shared" si="14"/>
        <v>5.9399999999999995</v>
      </c>
    </row>
    <row r="18" spans="1:84" s="5" customFormat="1">
      <c r="A18" s="479">
        <f>'1-συμβολαια'!A18</f>
        <v>0</v>
      </c>
      <c r="B18" s="384"/>
      <c r="C18" s="351" t="str">
        <f>'1-συμβολαια'!C18</f>
        <v>διανομή αγροτεμαχίου &amp; καταστήματος &amp; αποθήκης -2 &amp; ΙΔΙΩΣ οικοπέδου</v>
      </c>
      <c r="D18" s="343">
        <f>'5-αντίγρ'!AN18</f>
        <v>0</v>
      </c>
      <c r="E18" s="343">
        <f>'5-αντίγρ'!AM18</f>
        <v>0</v>
      </c>
      <c r="F18" s="306">
        <f>'6-μεταγρ'!R18</f>
        <v>0</v>
      </c>
      <c r="G18" s="306">
        <f>'6-μεταγρ'!P18+'6-μεταγρ'!Q18</f>
        <v>1.98</v>
      </c>
      <c r="H18" s="306">
        <f>'6-μεταγρ'!S18</f>
        <v>0</v>
      </c>
      <c r="I18" s="306">
        <f>'7-προςΔΟΥ'!V18</f>
        <v>371</v>
      </c>
      <c r="J18" s="269">
        <f>'7-προςΔΟΥ'!L18</f>
        <v>0</v>
      </c>
      <c r="K18" s="269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270"/>
      <c r="AA18" s="270"/>
      <c r="AB18" s="270"/>
      <c r="AC18" s="270"/>
      <c r="AD18" s="270"/>
      <c r="AE18" s="270"/>
      <c r="AF18" s="270"/>
      <c r="AG18" s="270"/>
      <c r="AH18" s="270"/>
      <c r="AI18" s="268"/>
      <c r="AJ18" s="268"/>
      <c r="AK18" s="270">
        <f t="shared" si="8"/>
        <v>0</v>
      </c>
      <c r="AL18" s="268"/>
      <c r="AM18" s="270"/>
      <c r="AN18" s="270"/>
      <c r="AO18" s="270"/>
      <c r="AP18" s="270"/>
      <c r="AQ18" s="270"/>
      <c r="AR18" s="270"/>
      <c r="AS18" s="270"/>
      <c r="AT18" s="270"/>
      <c r="AU18" s="270"/>
      <c r="AV18" s="270"/>
      <c r="AW18" s="270"/>
      <c r="AX18" s="270"/>
      <c r="AY18" s="268"/>
      <c r="AZ18" s="268"/>
      <c r="BA18" s="270">
        <f t="shared" si="9"/>
        <v>0</v>
      </c>
      <c r="BB18" s="270"/>
      <c r="BC18" s="268"/>
      <c r="BD18" s="270"/>
      <c r="BE18" s="268"/>
      <c r="BF18" s="270"/>
      <c r="BG18" s="270">
        <f t="shared" si="10"/>
        <v>0</v>
      </c>
      <c r="BH18" s="268"/>
      <c r="BI18" s="268"/>
      <c r="BJ18" s="270"/>
      <c r="BK18" s="270">
        <f t="shared" si="11"/>
        <v>0</v>
      </c>
      <c r="BL18" s="270"/>
      <c r="BM18" s="270"/>
      <c r="BN18" s="270"/>
      <c r="BO18" s="270"/>
      <c r="BP18" s="270"/>
      <c r="BQ18" s="270"/>
      <c r="BR18" s="270"/>
      <c r="BS18" s="270"/>
      <c r="BT18" s="270"/>
      <c r="BU18" s="270"/>
      <c r="BV18" s="270"/>
      <c r="BW18" s="270">
        <f t="shared" si="12"/>
        <v>0</v>
      </c>
      <c r="BX18" s="306"/>
      <c r="BY18" s="306"/>
      <c r="BZ18" s="306"/>
      <c r="CA18" s="306"/>
      <c r="CB18" s="306"/>
      <c r="CC18" s="306"/>
      <c r="CD18" s="306"/>
      <c r="CE18" s="379">
        <f t="shared" si="13"/>
        <v>371</v>
      </c>
      <c r="CF18" s="379">
        <f t="shared" si="14"/>
        <v>1.98</v>
      </c>
    </row>
    <row r="19" spans="1:84" s="5" customFormat="1" ht="12" thickBot="1">
      <c r="A19" s="396">
        <f>'1-συμβολαια'!A19</f>
        <v>0</v>
      </c>
      <c r="B19" s="507"/>
      <c r="C19" s="508" t="str">
        <f>'1-συμβολαια'!C19</f>
        <v>εξισορρόπηση διαφοράς διανεμομένων μεριδίων</v>
      </c>
      <c r="D19" s="646">
        <f>'5-αντίγρ'!AN19</f>
        <v>0</v>
      </c>
      <c r="E19" s="646">
        <f>'5-αντίγρ'!AM19</f>
        <v>0</v>
      </c>
      <c r="F19" s="647">
        <f>'6-μεταγρ'!R19</f>
        <v>0</v>
      </c>
      <c r="G19" s="647">
        <f>'6-μεταγρ'!P19+'6-μεταγρ'!Q19</f>
        <v>0</v>
      </c>
      <c r="H19" s="647">
        <f>'6-μεταγρ'!S19</f>
        <v>0</v>
      </c>
      <c r="I19" s="647">
        <f>'7-προςΔΟΥ'!V19</f>
        <v>13</v>
      </c>
      <c r="J19" s="648">
        <f>'7-προςΔΟΥ'!L19</f>
        <v>0</v>
      </c>
      <c r="K19" s="648"/>
      <c r="L19" s="647"/>
      <c r="M19" s="647"/>
      <c r="N19" s="647"/>
      <c r="O19" s="647"/>
      <c r="P19" s="647"/>
      <c r="Q19" s="647"/>
      <c r="R19" s="647"/>
      <c r="S19" s="647"/>
      <c r="T19" s="647"/>
      <c r="U19" s="647"/>
      <c r="V19" s="647"/>
      <c r="W19" s="647"/>
      <c r="X19" s="647"/>
      <c r="Y19" s="647"/>
      <c r="Z19" s="647"/>
      <c r="AA19" s="647"/>
      <c r="AB19" s="647"/>
      <c r="AC19" s="647"/>
      <c r="AD19" s="647"/>
      <c r="AE19" s="647"/>
      <c r="AF19" s="647"/>
      <c r="AG19" s="647"/>
      <c r="AH19" s="647"/>
      <c r="AI19" s="653"/>
      <c r="AJ19" s="653"/>
      <c r="AK19" s="647">
        <f t="shared" si="8"/>
        <v>0</v>
      </c>
      <c r="AL19" s="653"/>
      <c r="AM19" s="647"/>
      <c r="AN19" s="647"/>
      <c r="AO19" s="647"/>
      <c r="AP19" s="647"/>
      <c r="AQ19" s="647"/>
      <c r="AR19" s="647"/>
      <c r="AS19" s="647"/>
      <c r="AT19" s="647"/>
      <c r="AU19" s="647"/>
      <c r="AV19" s="647"/>
      <c r="AW19" s="647"/>
      <c r="AX19" s="647"/>
      <c r="AY19" s="653"/>
      <c r="AZ19" s="653"/>
      <c r="BA19" s="647">
        <f t="shared" si="9"/>
        <v>0</v>
      </c>
      <c r="BB19" s="647"/>
      <c r="BC19" s="653"/>
      <c r="BD19" s="647"/>
      <c r="BE19" s="653"/>
      <c r="BF19" s="647"/>
      <c r="BG19" s="647">
        <f t="shared" si="10"/>
        <v>0</v>
      </c>
      <c r="BH19" s="653"/>
      <c r="BI19" s="653"/>
      <c r="BJ19" s="647"/>
      <c r="BK19" s="647">
        <f t="shared" si="11"/>
        <v>0</v>
      </c>
      <c r="BL19" s="647"/>
      <c r="BM19" s="647"/>
      <c r="BN19" s="647"/>
      <c r="BO19" s="647"/>
      <c r="BP19" s="647"/>
      <c r="BQ19" s="647"/>
      <c r="BR19" s="647"/>
      <c r="BS19" s="647"/>
      <c r="BT19" s="647"/>
      <c r="BU19" s="647"/>
      <c r="BV19" s="647"/>
      <c r="BW19" s="647">
        <f t="shared" si="12"/>
        <v>0</v>
      </c>
      <c r="BX19" s="647"/>
      <c r="BY19" s="647"/>
      <c r="BZ19" s="647"/>
      <c r="CA19" s="647"/>
      <c r="CB19" s="647"/>
      <c r="CC19" s="647"/>
      <c r="CD19" s="647"/>
      <c r="CE19" s="655">
        <f t="shared" si="13"/>
        <v>13</v>
      </c>
      <c r="CF19" s="655">
        <f t="shared" si="14"/>
        <v>0</v>
      </c>
    </row>
    <row r="20" spans="1:84" s="5" customFormat="1">
      <c r="A20" s="514" t="str">
        <f>'1-συμβολαια'!A20</f>
        <v>28ο</v>
      </c>
      <c r="B20" s="359">
        <f>'1-συμβολαια'!B20</f>
        <v>38988</v>
      </c>
      <c r="C20" s="505" t="str">
        <f>'1-συμβολαια'!C20</f>
        <v>γονική ΨΙΛΗΣ ΚΥΡΙΟΤΗΤΑΣ</v>
      </c>
      <c r="D20" s="343">
        <f>'5-αντίγρ'!AN20</f>
        <v>136</v>
      </c>
      <c r="E20" s="343">
        <f>'5-αντίγρ'!AM20</f>
        <v>3.96</v>
      </c>
      <c r="F20" s="306">
        <f>'6-μεταγρ'!R20</f>
        <v>0</v>
      </c>
      <c r="G20" s="306">
        <f>'6-μεταγρ'!P20+'6-μεταγρ'!Q20</f>
        <v>1.98</v>
      </c>
      <c r="H20" s="306">
        <f>'6-μεταγρ'!S20</f>
        <v>0</v>
      </c>
      <c r="I20" s="306">
        <f>'7-προςΔΟΥ'!V20</f>
        <v>371</v>
      </c>
      <c r="J20" s="269">
        <f>'7-προςΔΟΥ'!L20</f>
        <v>0</v>
      </c>
      <c r="K20" s="269"/>
      <c r="L20" s="306"/>
      <c r="M20" s="306">
        <v>4</v>
      </c>
      <c r="N20" s="306">
        <v>4</v>
      </c>
      <c r="O20" s="306"/>
      <c r="P20" s="306"/>
      <c r="Q20" s="306"/>
      <c r="R20" s="306">
        <v>4</v>
      </c>
      <c r="S20" s="306">
        <v>4</v>
      </c>
      <c r="T20" s="306">
        <v>4</v>
      </c>
      <c r="U20" s="306"/>
      <c r="V20" s="306"/>
      <c r="W20" s="306"/>
      <c r="X20" s="306"/>
      <c r="Y20" s="306">
        <v>4</v>
      </c>
      <c r="Z20" s="306"/>
      <c r="AA20" s="306"/>
      <c r="AB20" s="306"/>
      <c r="AC20" s="306"/>
      <c r="AD20" s="306"/>
      <c r="AE20" s="306"/>
      <c r="AF20" s="306"/>
      <c r="AG20" s="306"/>
      <c r="AH20" s="306"/>
      <c r="AI20" s="652"/>
      <c r="AJ20" s="652"/>
      <c r="AK20" s="306">
        <f t="shared" si="8"/>
        <v>24</v>
      </c>
      <c r="AL20" s="652"/>
      <c r="AM20" s="306">
        <f>2*2*4</f>
        <v>16</v>
      </c>
      <c r="AN20" s="306"/>
      <c r="AO20" s="306">
        <v>8</v>
      </c>
      <c r="AP20" s="306">
        <v>8</v>
      </c>
      <c r="AQ20" s="306"/>
      <c r="AR20" s="306"/>
      <c r="AS20" s="306"/>
      <c r="AT20" s="306">
        <v>4</v>
      </c>
      <c r="AU20" s="306">
        <v>8</v>
      </c>
      <c r="AV20" s="306"/>
      <c r="AW20" s="306"/>
      <c r="AX20" s="306"/>
      <c r="AY20" s="652"/>
      <c r="AZ20" s="652"/>
      <c r="BA20" s="306">
        <f t="shared" si="9"/>
        <v>44</v>
      </c>
      <c r="BB20" s="306">
        <v>8</v>
      </c>
      <c r="BC20" s="652"/>
      <c r="BD20" s="306">
        <v>8</v>
      </c>
      <c r="BE20" s="652"/>
      <c r="BF20" s="306">
        <v>8</v>
      </c>
      <c r="BG20" s="306">
        <f t="shared" si="10"/>
        <v>24</v>
      </c>
      <c r="BH20" s="652"/>
      <c r="BI20" s="652"/>
      <c r="BJ20" s="306"/>
      <c r="BK20" s="306">
        <f t="shared" si="11"/>
        <v>0</v>
      </c>
      <c r="BL20" s="306"/>
      <c r="BM20" s="306"/>
      <c r="BN20" s="306"/>
      <c r="BO20" s="306"/>
      <c r="BP20" s="306"/>
      <c r="BQ20" s="306"/>
      <c r="BR20" s="306"/>
      <c r="BS20" s="306">
        <v>10</v>
      </c>
      <c r="BT20" s="306">
        <v>0.3</v>
      </c>
      <c r="BU20" s="306">
        <v>0.6</v>
      </c>
      <c r="BV20" s="306"/>
      <c r="BW20" s="306">
        <f t="shared" si="12"/>
        <v>10.9</v>
      </c>
      <c r="BX20" s="306"/>
      <c r="BY20" s="306"/>
      <c r="BZ20" s="306"/>
      <c r="CA20" s="306"/>
      <c r="CB20" s="306"/>
      <c r="CC20" s="306"/>
      <c r="CD20" s="306"/>
      <c r="CE20" s="379">
        <f t="shared" si="13"/>
        <v>609.9</v>
      </c>
      <c r="CF20" s="379">
        <f t="shared" si="14"/>
        <v>5.9399999999999995</v>
      </c>
    </row>
    <row r="21" spans="1:84" s="5" customFormat="1">
      <c r="A21" s="515">
        <f>'1-συμβολαια'!A21</f>
        <v>0</v>
      </c>
      <c r="B21" s="384"/>
      <c r="C21" s="351" t="str">
        <f>'1-συμβολαια'!C21</f>
        <v>διανομή αγροτεμαχίου &amp; αποθήκης -2 &amp; 1ου ορόφου &amp; ΙΔΙΩΣ οικοπέδου</v>
      </c>
      <c r="D21" s="343">
        <f>'5-αντίγρ'!AN21</f>
        <v>0</v>
      </c>
      <c r="E21" s="343">
        <f>'5-αντίγρ'!AM21</f>
        <v>0</v>
      </c>
      <c r="F21" s="306">
        <f>'6-μεταγρ'!R21</f>
        <v>0</v>
      </c>
      <c r="G21" s="306">
        <f>'6-μεταγρ'!P21+'6-μεταγρ'!Q21</f>
        <v>1.98</v>
      </c>
      <c r="H21" s="306">
        <f>'6-μεταγρ'!S21</f>
        <v>0</v>
      </c>
      <c r="I21" s="306">
        <f>'7-προςΔΟΥ'!V21</f>
        <v>371</v>
      </c>
      <c r="J21" s="269">
        <f>'7-προςΔΟΥ'!L21</f>
        <v>0</v>
      </c>
      <c r="K21" s="269"/>
      <c r="L21" s="270"/>
      <c r="M21" s="270"/>
      <c r="N21" s="270"/>
      <c r="O21" s="270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270"/>
      <c r="AA21" s="270"/>
      <c r="AB21" s="270"/>
      <c r="AC21" s="270"/>
      <c r="AD21" s="270"/>
      <c r="AE21" s="270"/>
      <c r="AF21" s="270"/>
      <c r="AG21" s="270"/>
      <c r="AH21" s="270"/>
      <c r="AI21" s="268"/>
      <c r="AJ21" s="268"/>
      <c r="AK21" s="270">
        <f t="shared" si="8"/>
        <v>0</v>
      </c>
      <c r="AL21" s="268"/>
      <c r="AM21" s="270"/>
      <c r="AN21" s="270"/>
      <c r="AO21" s="270"/>
      <c r="AP21" s="270"/>
      <c r="AQ21" s="270"/>
      <c r="AR21" s="270"/>
      <c r="AS21" s="270"/>
      <c r="AT21" s="270"/>
      <c r="AU21" s="270"/>
      <c r="AV21" s="270"/>
      <c r="AW21" s="270"/>
      <c r="AX21" s="270"/>
      <c r="AY21" s="268"/>
      <c r="AZ21" s="268"/>
      <c r="BA21" s="270">
        <f t="shared" si="9"/>
        <v>0</v>
      </c>
      <c r="BB21" s="270"/>
      <c r="BC21" s="268"/>
      <c r="BD21" s="270"/>
      <c r="BE21" s="268"/>
      <c r="BF21" s="270"/>
      <c r="BG21" s="270">
        <f t="shared" si="10"/>
        <v>0</v>
      </c>
      <c r="BH21" s="268"/>
      <c r="BI21" s="268"/>
      <c r="BJ21" s="270"/>
      <c r="BK21" s="270">
        <f t="shared" si="11"/>
        <v>0</v>
      </c>
      <c r="BL21" s="270"/>
      <c r="BM21" s="270"/>
      <c r="BN21" s="270"/>
      <c r="BO21" s="270"/>
      <c r="BP21" s="270"/>
      <c r="BQ21" s="270"/>
      <c r="BR21" s="270"/>
      <c r="BS21" s="270"/>
      <c r="BT21" s="270"/>
      <c r="BU21" s="270"/>
      <c r="BV21" s="270"/>
      <c r="BW21" s="270">
        <f t="shared" si="12"/>
        <v>0</v>
      </c>
      <c r="BX21" s="306"/>
      <c r="BY21" s="306"/>
      <c r="BZ21" s="306"/>
      <c r="CA21" s="306"/>
      <c r="CB21" s="306"/>
      <c r="CC21" s="306"/>
      <c r="CD21" s="306"/>
      <c r="CE21" s="379">
        <f t="shared" si="13"/>
        <v>371</v>
      </c>
      <c r="CF21" s="379">
        <f t="shared" si="14"/>
        <v>1.98</v>
      </c>
    </row>
    <row r="22" spans="1:84" s="5" customFormat="1" ht="12" thickBot="1">
      <c r="A22" s="516">
        <f>'1-συμβολαια'!A22</f>
        <v>0</v>
      </c>
      <c r="B22" s="507"/>
      <c r="C22" s="508" t="str">
        <f>'1-συμβολαια'!C22</f>
        <v>εξισορρόπηση διαφοράς διανεμομένων μεριδίων</v>
      </c>
      <c r="D22" s="646">
        <f>'5-αντίγρ'!AN22</f>
        <v>0</v>
      </c>
      <c r="E22" s="646">
        <f>'5-αντίγρ'!AM22</f>
        <v>0</v>
      </c>
      <c r="F22" s="647">
        <f>'6-μεταγρ'!R22</f>
        <v>0</v>
      </c>
      <c r="G22" s="647">
        <f>'6-μεταγρ'!P22+'6-μεταγρ'!Q22</f>
        <v>0</v>
      </c>
      <c r="H22" s="647">
        <f>'6-μεταγρ'!S22</f>
        <v>0</v>
      </c>
      <c r="I22" s="647">
        <f>'7-προςΔΟΥ'!V22</f>
        <v>13</v>
      </c>
      <c r="J22" s="648">
        <f>'7-προςΔΟΥ'!L22</f>
        <v>0</v>
      </c>
      <c r="K22" s="648"/>
      <c r="L22" s="647"/>
      <c r="M22" s="647"/>
      <c r="N22" s="647"/>
      <c r="O22" s="647"/>
      <c r="P22" s="647"/>
      <c r="Q22" s="647"/>
      <c r="R22" s="647"/>
      <c r="S22" s="647"/>
      <c r="T22" s="647"/>
      <c r="U22" s="647"/>
      <c r="V22" s="647"/>
      <c r="W22" s="647"/>
      <c r="X22" s="647"/>
      <c r="Y22" s="647"/>
      <c r="Z22" s="647"/>
      <c r="AA22" s="647"/>
      <c r="AB22" s="647"/>
      <c r="AC22" s="647"/>
      <c r="AD22" s="647"/>
      <c r="AE22" s="647"/>
      <c r="AF22" s="647"/>
      <c r="AG22" s="647"/>
      <c r="AH22" s="647"/>
      <c r="AI22" s="653"/>
      <c r="AJ22" s="653"/>
      <c r="AK22" s="647">
        <f t="shared" si="8"/>
        <v>0</v>
      </c>
      <c r="AL22" s="653"/>
      <c r="AM22" s="647"/>
      <c r="AN22" s="647"/>
      <c r="AO22" s="647"/>
      <c r="AP22" s="647"/>
      <c r="AQ22" s="647"/>
      <c r="AR22" s="647"/>
      <c r="AS22" s="647"/>
      <c r="AT22" s="647"/>
      <c r="AU22" s="647"/>
      <c r="AV22" s="647"/>
      <c r="AW22" s="647"/>
      <c r="AX22" s="647"/>
      <c r="AY22" s="653"/>
      <c r="AZ22" s="653"/>
      <c r="BA22" s="647">
        <f t="shared" si="9"/>
        <v>0</v>
      </c>
      <c r="BB22" s="647"/>
      <c r="BC22" s="653"/>
      <c r="BD22" s="647"/>
      <c r="BE22" s="653"/>
      <c r="BF22" s="647"/>
      <c r="BG22" s="647">
        <f t="shared" si="10"/>
        <v>0</v>
      </c>
      <c r="BH22" s="653"/>
      <c r="BI22" s="653"/>
      <c r="BJ22" s="647"/>
      <c r="BK22" s="647">
        <f t="shared" si="11"/>
        <v>0</v>
      </c>
      <c r="BL22" s="647"/>
      <c r="BM22" s="647"/>
      <c r="BN22" s="647"/>
      <c r="BO22" s="647"/>
      <c r="BP22" s="647"/>
      <c r="BQ22" s="647"/>
      <c r="BR22" s="647"/>
      <c r="BS22" s="647"/>
      <c r="BT22" s="647"/>
      <c r="BU22" s="647"/>
      <c r="BV22" s="647"/>
      <c r="BW22" s="647">
        <f t="shared" si="12"/>
        <v>0</v>
      </c>
      <c r="BX22" s="647"/>
      <c r="BY22" s="647"/>
      <c r="BZ22" s="647"/>
      <c r="CA22" s="647"/>
      <c r="CB22" s="647"/>
      <c r="CC22" s="647"/>
      <c r="CD22" s="647"/>
      <c r="CE22" s="655">
        <f t="shared" si="13"/>
        <v>13</v>
      </c>
      <c r="CF22" s="655">
        <f t="shared" si="14"/>
        <v>0</v>
      </c>
    </row>
    <row r="23" spans="1:84" s="5" customFormat="1">
      <c r="A23" s="407" t="str">
        <f>'1-συμβολαια'!A23</f>
        <v>29ο</v>
      </c>
      <c r="B23" s="359">
        <f>'1-συμβολαια'!B23</f>
        <v>38988</v>
      </c>
      <c r="C23" s="505" t="str">
        <f>'1-συμβολαια'!C23</f>
        <v>δωρεά ΨΙΛΗΣ ΚΥΡΙΟΤΗΤΑΣ</v>
      </c>
      <c r="D23" s="343">
        <f>'5-αντίγρ'!AN23</f>
        <v>120</v>
      </c>
      <c r="E23" s="343">
        <f>'5-αντίγρ'!AM23</f>
        <v>3.96</v>
      </c>
      <c r="F23" s="306">
        <f>'6-μεταγρ'!R23</f>
        <v>0</v>
      </c>
      <c r="G23" s="306">
        <f>'6-μεταγρ'!P23+'6-μεταγρ'!Q23</f>
        <v>1.98</v>
      </c>
      <c r="H23" s="306">
        <f>'6-μεταγρ'!S23</f>
        <v>0</v>
      </c>
      <c r="I23" s="306">
        <f>'7-προςΔΟΥ'!V23</f>
        <v>231</v>
      </c>
      <c r="J23" s="269">
        <f>'7-προςΔΟΥ'!L23</f>
        <v>0</v>
      </c>
      <c r="K23" s="269"/>
      <c r="L23" s="306"/>
      <c r="M23" s="306">
        <v>4</v>
      </c>
      <c r="N23" s="306">
        <v>4</v>
      </c>
      <c r="O23" s="306"/>
      <c r="P23" s="306"/>
      <c r="Q23" s="306"/>
      <c r="R23" s="306">
        <v>4</v>
      </c>
      <c r="S23" s="306">
        <v>4</v>
      </c>
      <c r="T23" s="306">
        <v>4</v>
      </c>
      <c r="U23" s="306"/>
      <c r="V23" s="306"/>
      <c r="W23" s="306"/>
      <c r="X23" s="306"/>
      <c r="Y23" s="306">
        <v>4</v>
      </c>
      <c r="Z23" s="306"/>
      <c r="AA23" s="306"/>
      <c r="AB23" s="306"/>
      <c r="AC23" s="306"/>
      <c r="AD23" s="306"/>
      <c r="AE23" s="306"/>
      <c r="AF23" s="306"/>
      <c r="AG23" s="306"/>
      <c r="AH23" s="306"/>
      <c r="AI23" s="652"/>
      <c r="AJ23" s="652"/>
      <c r="AK23" s="306">
        <f t="shared" si="8"/>
        <v>24</v>
      </c>
      <c r="AL23" s="652"/>
      <c r="AM23" s="306">
        <v>8</v>
      </c>
      <c r="AN23" s="306"/>
      <c r="AO23" s="306">
        <v>8</v>
      </c>
      <c r="AP23" s="306">
        <v>8</v>
      </c>
      <c r="AQ23" s="306"/>
      <c r="AR23" s="306"/>
      <c r="AS23" s="306"/>
      <c r="AT23" s="306">
        <v>4</v>
      </c>
      <c r="AU23" s="306">
        <v>8</v>
      </c>
      <c r="AV23" s="306"/>
      <c r="AW23" s="306"/>
      <c r="AX23" s="306"/>
      <c r="AY23" s="652"/>
      <c r="AZ23" s="652"/>
      <c r="BA23" s="306">
        <f t="shared" si="9"/>
        <v>36</v>
      </c>
      <c r="BB23" s="306">
        <v>8</v>
      </c>
      <c r="BC23" s="652"/>
      <c r="BD23" s="306">
        <v>8</v>
      </c>
      <c r="BE23" s="652"/>
      <c r="BF23" s="306">
        <v>8</v>
      </c>
      <c r="BG23" s="306">
        <f t="shared" si="10"/>
        <v>24</v>
      </c>
      <c r="BH23" s="652"/>
      <c r="BI23" s="652"/>
      <c r="BJ23" s="306"/>
      <c r="BK23" s="306">
        <f t="shared" si="11"/>
        <v>0</v>
      </c>
      <c r="BL23" s="306"/>
      <c r="BM23" s="306"/>
      <c r="BN23" s="306"/>
      <c r="BO23" s="306"/>
      <c r="BP23" s="306"/>
      <c r="BQ23" s="306"/>
      <c r="BR23" s="306"/>
      <c r="BS23" s="306">
        <v>5</v>
      </c>
      <c r="BT23" s="306">
        <v>0.3</v>
      </c>
      <c r="BU23" s="306">
        <v>1.2</v>
      </c>
      <c r="BV23" s="306"/>
      <c r="BW23" s="306">
        <f t="shared" si="12"/>
        <v>6.5</v>
      </c>
      <c r="BX23" s="306"/>
      <c r="BY23" s="306"/>
      <c r="BZ23" s="306"/>
      <c r="CA23" s="306"/>
      <c r="CB23" s="306"/>
      <c r="CC23" s="306"/>
      <c r="CD23" s="306"/>
      <c r="CE23" s="379">
        <f t="shared" si="13"/>
        <v>441.5</v>
      </c>
      <c r="CF23" s="379">
        <f t="shared" si="14"/>
        <v>5.9399999999999995</v>
      </c>
    </row>
    <row r="24" spans="1:84" s="5" customFormat="1">
      <c r="A24" s="479">
        <f>'1-συμβολαια'!A24</f>
        <v>0</v>
      </c>
      <c r="B24" s="384"/>
      <c r="C24" s="351" t="str">
        <f>'1-συμβολαια'!C24</f>
        <v>διανομή καταστήματος &amp; ΙΔΙΩΣ οικοπέδου</v>
      </c>
      <c r="D24" s="343">
        <f>'5-αντίγρ'!AN24</f>
        <v>0</v>
      </c>
      <c r="E24" s="343">
        <f>'5-αντίγρ'!AM24</f>
        <v>0</v>
      </c>
      <c r="F24" s="306">
        <f>'6-μεταγρ'!R24</f>
        <v>0</v>
      </c>
      <c r="G24" s="306">
        <f>'6-μεταγρ'!P24+'6-μεταγρ'!Q24</f>
        <v>1.98</v>
      </c>
      <c r="H24" s="306">
        <f>'6-μεταγρ'!S24</f>
        <v>0</v>
      </c>
      <c r="I24" s="306">
        <f>'7-προςΔΟΥ'!V24</f>
        <v>231</v>
      </c>
      <c r="J24" s="269">
        <f>'7-προςΔΟΥ'!L24</f>
        <v>0</v>
      </c>
      <c r="K24" s="269"/>
      <c r="L24" s="270"/>
      <c r="M24" s="270"/>
      <c r="N24" s="270"/>
      <c r="O24" s="270"/>
      <c r="P24" s="270"/>
      <c r="Q24" s="270"/>
      <c r="R24" s="270"/>
      <c r="S24" s="270"/>
      <c r="T24" s="270"/>
      <c r="U24" s="270"/>
      <c r="V24" s="270"/>
      <c r="W24" s="270"/>
      <c r="X24" s="270"/>
      <c r="Y24" s="270"/>
      <c r="Z24" s="270"/>
      <c r="AA24" s="270"/>
      <c r="AB24" s="270"/>
      <c r="AC24" s="270"/>
      <c r="AD24" s="270"/>
      <c r="AE24" s="270"/>
      <c r="AF24" s="270"/>
      <c r="AG24" s="270"/>
      <c r="AH24" s="270"/>
      <c r="AI24" s="268"/>
      <c r="AJ24" s="268"/>
      <c r="AK24" s="270">
        <f t="shared" si="8"/>
        <v>0</v>
      </c>
      <c r="AL24" s="268"/>
      <c r="AM24" s="270"/>
      <c r="AN24" s="270"/>
      <c r="AO24" s="270"/>
      <c r="AP24" s="270"/>
      <c r="AQ24" s="270"/>
      <c r="AR24" s="270"/>
      <c r="AS24" s="270"/>
      <c r="AT24" s="270"/>
      <c r="AU24" s="270"/>
      <c r="AV24" s="270"/>
      <c r="AW24" s="270"/>
      <c r="AX24" s="270"/>
      <c r="AY24" s="268"/>
      <c r="AZ24" s="268"/>
      <c r="BA24" s="270">
        <f t="shared" si="9"/>
        <v>0</v>
      </c>
      <c r="BB24" s="270"/>
      <c r="BC24" s="268"/>
      <c r="BD24" s="270"/>
      <c r="BE24" s="268"/>
      <c r="BF24" s="270"/>
      <c r="BG24" s="270">
        <f t="shared" si="10"/>
        <v>0</v>
      </c>
      <c r="BH24" s="268"/>
      <c r="BI24" s="268"/>
      <c r="BJ24" s="270"/>
      <c r="BK24" s="270">
        <f t="shared" si="11"/>
        <v>0</v>
      </c>
      <c r="BL24" s="270"/>
      <c r="BM24" s="270"/>
      <c r="BN24" s="270"/>
      <c r="BO24" s="270"/>
      <c r="BP24" s="270"/>
      <c r="BQ24" s="270"/>
      <c r="BR24" s="270"/>
      <c r="BS24" s="270"/>
      <c r="BT24" s="270"/>
      <c r="BU24" s="270"/>
      <c r="BV24" s="270"/>
      <c r="BW24" s="270">
        <f t="shared" si="12"/>
        <v>0</v>
      </c>
      <c r="BX24" s="306"/>
      <c r="BY24" s="306"/>
      <c r="BZ24" s="306"/>
      <c r="CA24" s="306"/>
      <c r="CB24" s="306"/>
      <c r="CC24" s="306"/>
      <c r="CD24" s="306"/>
      <c r="CE24" s="379">
        <f t="shared" si="13"/>
        <v>231</v>
      </c>
      <c r="CF24" s="379">
        <f t="shared" si="14"/>
        <v>1.98</v>
      </c>
    </row>
    <row r="25" spans="1:84" s="5" customFormat="1" ht="12" thickBot="1">
      <c r="A25" s="396">
        <f>'1-συμβολαια'!A25</f>
        <v>0</v>
      </c>
      <c r="B25" s="507"/>
      <c r="C25" s="508" t="str">
        <f>'1-συμβολαια'!C25</f>
        <v>εξισορρόπηση διαφοράς διανεμομένων μεριδίων</v>
      </c>
      <c r="D25" s="646">
        <f>'5-αντίγρ'!AN25</f>
        <v>0</v>
      </c>
      <c r="E25" s="646">
        <f>'5-αντίγρ'!AM25</f>
        <v>0</v>
      </c>
      <c r="F25" s="647">
        <f>'6-μεταγρ'!R25</f>
        <v>0</v>
      </c>
      <c r="G25" s="647">
        <f>'6-μεταγρ'!P25+'6-μεταγρ'!Q25</f>
        <v>0</v>
      </c>
      <c r="H25" s="647">
        <f>'6-μεταγρ'!S25</f>
        <v>0</v>
      </c>
      <c r="I25" s="647">
        <f>'7-προςΔΟΥ'!V25</f>
        <v>13</v>
      </c>
      <c r="J25" s="648">
        <f>'7-προςΔΟΥ'!L25</f>
        <v>0</v>
      </c>
      <c r="K25" s="648"/>
      <c r="L25" s="647"/>
      <c r="M25" s="647"/>
      <c r="N25" s="647"/>
      <c r="O25" s="647"/>
      <c r="P25" s="647"/>
      <c r="Q25" s="647"/>
      <c r="R25" s="647"/>
      <c r="S25" s="647"/>
      <c r="T25" s="647"/>
      <c r="U25" s="647"/>
      <c r="V25" s="647"/>
      <c r="W25" s="647"/>
      <c r="X25" s="647"/>
      <c r="Y25" s="647"/>
      <c r="Z25" s="647"/>
      <c r="AA25" s="647"/>
      <c r="AB25" s="647"/>
      <c r="AC25" s="647"/>
      <c r="AD25" s="647"/>
      <c r="AE25" s="647"/>
      <c r="AF25" s="647"/>
      <c r="AG25" s="647"/>
      <c r="AH25" s="647"/>
      <c r="AI25" s="653"/>
      <c r="AJ25" s="653"/>
      <c r="AK25" s="647">
        <f t="shared" si="8"/>
        <v>0</v>
      </c>
      <c r="AL25" s="653"/>
      <c r="AM25" s="647"/>
      <c r="AN25" s="647"/>
      <c r="AO25" s="647"/>
      <c r="AP25" s="647"/>
      <c r="AQ25" s="647"/>
      <c r="AR25" s="647"/>
      <c r="AS25" s="647"/>
      <c r="AT25" s="647"/>
      <c r="AU25" s="647"/>
      <c r="AV25" s="647"/>
      <c r="AW25" s="647"/>
      <c r="AX25" s="647"/>
      <c r="AY25" s="653"/>
      <c r="AZ25" s="653"/>
      <c r="BA25" s="647">
        <f t="shared" si="9"/>
        <v>0</v>
      </c>
      <c r="BB25" s="647"/>
      <c r="BC25" s="653"/>
      <c r="BD25" s="647"/>
      <c r="BE25" s="653"/>
      <c r="BF25" s="647"/>
      <c r="BG25" s="647">
        <f t="shared" si="10"/>
        <v>0</v>
      </c>
      <c r="BH25" s="653"/>
      <c r="BI25" s="653"/>
      <c r="BJ25" s="647"/>
      <c r="BK25" s="647">
        <f t="shared" si="11"/>
        <v>0</v>
      </c>
      <c r="BL25" s="647"/>
      <c r="BM25" s="647"/>
      <c r="BN25" s="647"/>
      <c r="BO25" s="647"/>
      <c r="BP25" s="647"/>
      <c r="BQ25" s="647"/>
      <c r="BR25" s="647"/>
      <c r="BS25" s="647"/>
      <c r="BT25" s="647"/>
      <c r="BU25" s="647"/>
      <c r="BV25" s="647"/>
      <c r="BW25" s="647">
        <f t="shared" si="12"/>
        <v>0</v>
      </c>
      <c r="BX25" s="647"/>
      <c r="BY25" s="647"/>
      <c r="BZ25" s="647"/>
      <c r="CA25" s="647"/>
      <c r="CB25" s="647"/>
      <c r="CC25" s="647"/>
      <c r="CD25" s="647"/>
      <c r="CE25" s="655">
        <f t="shared" si="13"/>
        <v>13</v>
      </c>
      <c r="CF25" s="655">
        <f t="shared" si="14"/>
        <v>0</v>
      </c>
    </row>
    <row r="26" spans="1:84" s="5" customFormat="1" ht="12" thickBot="1">
      <c r="A26" s="405" t="str">
        <f>'1-συμβολαια'!A26</f>
        <v>30ο</v>
      </c>
      <c r="B26" s="555">
        <f>'1-συμβολαια'!B26</f>
        <v>38988</v>
      </c>
      <c r="C26" s="556" t="str">
        <f>'1-συμβολαια'!C26</f>
        <v>πληρεξούσιο</v>
      </c>
      <c r="D26" s="649">
        <f>'5-αντίγρ'!AN26</f>
        <v>0</v>
      </c>
      <c r="E26" s="649">
        <f>'5-αντίγρ'!AM26</f>
        <v>0</v>
      </c>
      <c r="F26" s="650">
        <f>'6-μεταγρ'!R26</f>
        <v>0</v>
      </c>
      <c r="G26" s="650">
        <f>'6-μεταγρ'!P26+'6-μεταγρ'!Q26</f>
        <v>0</v>
      </c>
      <c r="H26" s="650">
        <f>'6-μεταγρ'!S26</f>
        <v>0</v>
      </c>
      <c r="I26" s="650">
        <f>'7-προςΔΟΥ'!V26</f>
        <v>0</v>
      </c>
      <c r="J26" s="651">
        <f>'7-προςΔΟΥ'!L26</f>
        <v>0</v>
      </c>
      <c r="K26" s="651"/>
      <c r="L26" s="650"/>
      <c r="M26" s="650"/>
      <c r="N26" s="650"/>
      <c r="O26" s="650"/>
      <c r="P26" s="650"/>
      <c r="Q26" s="650"/>
      <c r="R26" s="650"/>
      <c r="S26" s="650"/>
      <c r="T26" s="650"/>
      <c r="U26" s="650"/>
      <c r="V26" s="650"/>
      <c r="W26" s="650"/>
      <c r="X26" s="650"/>
      <c r="Y26" s="650"/>
      <c r="Z26" s="650"/>
      <c r="AA26" s="650"/>
      <c r="AB26" s="650"/>
      <c r="AC26" s="650"/>
      <c r="AD26" s="650"/>
      <c r="AE26" s="650"/>
      <c r="AF26" s="650"/>
      <c r="AG26" s="650"/>
      <c r="AH26" s="650"/>
      <c r="AI26" s="654"/>
      <c r="AJ26" s="654"/>
      <c r="AK26" s="650">
        <f t="shared" si="8"/>
        <v>0</v>
      </c>
      <c r="AL26" s="654"/>
      <c r="AM26" s="650"/>
      <c r="AN26" s="650"/>
      <c r="AO26" s="650">
        <v>16</v>
      </c>
      <c r="AP26" s="650"/>
      <c r="AQ26" s="650"/>
      <c r="AR26" s="650"/>
      <c r="AS26" s="650"/>
      <c r="AT26" s="650"/>
      <c r="AU26" s="650"/>
      <c r="AV26" s="650"/>
      <c r="AW26" s="650"/>
      <c r="AX26" s="650"/>
      <c r="AY26" s="654"/>
      <c r="AZ26" s="654"/>
      <c r="BA26" s="650">
        <f t="shared" si="9"/>
        <v>16</v>
      </c>
      <c r="BB26" s="650"/>
      <c r="BC26" s="654"/>
      <c r="BD26" s="650"/>
      <c r="BE26" s="654"/>
      <c r="BF26" s="650"/>
      <c r="BG26" s="650">
        <f t="shared" si="10"/>
        <v>0</v>
      </c>
      <c r="BH26" s="654"/>
      <c r="BI26" s="654"/>
      <c r="BJ26" s="650"/>
      <c r="BK26" s="650">
        <f t="shared" si="11"/>
        <v>0</v>
      </c>
      <c r="BL26" s="650"/>
      <c r="BM26" s="650"/>
      <c r="BN26" s="650"/>
      <c r="BO26" s="650"/>
      <c r="BP26" s="650"/>
      <c r="BQ26" s="650"/>
      <c r="BR26" s="650"/>
      <c r="BS26" s="650"/>
      <c r="BT26" s="650"/>
      <c r="BU26" s="650"/>
      <c r="BV26" s="650"/>
      <c r="BW26" s="650">
        <f t="shared" si="12"/>
        <v>0</v>
      </c>
      <c r="BX26" s="650"/>
      <c r="BY26" s="650"/>
      <c r="BZ26" s="650"/>
      <c r="CA26" s="650"/>
      <c r="CB26" s="650"/>
      <c r="CC26" s="650"/>
      <c r="CD26" s="650"/>
      <c r="CE26" s="656">
        <f t="shared" si="13"/>
        <v>16</v>
      </c>
      <c r="CF26" s="656">
        <f t="shared" si="14"/>
        <v>0</v>
      </c>
    </row>
    <row r="27" spans="1:84" s="5" customFormat="1">
      <c r="A27" s="407" t="str">
        <f>'1-συμβολαια'!A27</f>
        <v>31ο</v>
      </c>
      <c r="B27" s="359">
        <f>'1-συμβολαια'!B27</f>
        <v>39006</v>
      </c>
      <c r="C27" s="505" t="str">
        <f>'1-συμβολαια'!C27</f>
        <v>γονική</v>
      </c>
      <c r="D27" s="343">
        <f>'5-αντίγρ'!AN27</f>
        <v>99</v>
      </c>
      <c r="E27" s="343">
        <f>'5-αντίγρ'!AM27</f>
        <v>3.96</v>
      </c>
      <c r="F27" s="306">
        <f>'6-μεταγρ'!R27</f>
        <v>14.8</v>
      </c>
      <c r="G27" s="306">
        <f>'6-μεταγρ'!P27+'6-μεταγρ'!Q27</f>
        <v>1.98</v>
      </c>
      <c r="H27" s="306">
        <f>'6-μεταγρ'!S27</f>
        <v>0</v>
      </c>
      <c r="I27" s="306">
        <f>'7-προςΔΟΥ'!V27</f>
        <v>175.8</v>
      </c>
      <c r="J27" s="269">
        <f>'7-προςΔΟΥ'!L27</f>
        <v>0</v>
      </c>
      <c r="K27" s="269"/>
      <c r="L27" s="306"/>
      <c r="M27" s="306">
        <f>7.4+7.4+4</f>
        <v>18.8</v>
      </c>
      <c r="N27" s="306">
        <v>4</v>
      </c>
      <c r="O27" s="306"/>
      <c r="P27" s="306"/>
      <c r="Q27" s="306"/>
      <c r="R27" s="306">
        <v>4</v>
      </c>
      <c r="S27" s="306">
        <v>4</v>
      </c>
      <c r="T27" s="306">
        <v>4</v>
      </c>
      <c r="U27" s="306"/>
      <c r="V27" s="306"/>
      <c r="W27" s="306"/>
      <c r="X27" s="306"/>
      <c r="Y27" s="306">
        <v>4</v>
      </c>
      <c r="Z27" s="306"/>
      <c r="AA27" s="306"/>
      <c r="AB27" s="306"/>
      <c r="AC27" s="306"/>
      <c r="AD27" s="306"/>
      <c r="AE27" s="306"/>
      <c r="AF27" s="306"/>
      <c r="AG27" s="306"/>
      <c r="AH27" s="306"/>
      <c r="AI27" s="652"/>
      <c r="AJ27" s="652"/>
      <c r="AK27" s="306">
        <f t="shared" si="8"/>
        <v>38.799999999999997</v>
      </c>
      <c r="AL27" s="652"/>
      <c r="AM27" s="306">
        <v>8</v>
      </c>
      <c r="AN27" s="306"/>
      <c r="AO27" s="306">
        <v>8</v>
      </c>
      <c r="AP27" s="306">
        <v>8</v>
      </c>
      <c r="AQ27" s="306"/>
      <c r="AR27" s="306"/>
      <c r="AS27" s="306"/>
      <c r="AT27" s="306">
        <v>4</v>
      </c>
      <c r="AU27" s="306">
        <v>8</v>
      </c>
      <c r="AV27" s="306"/>
      <c r="AW27" s="306"/>
      <c r="AX27" s="306"/>
      <c r="AY27" s="652"/>
      <c r="AZ27" s="652"/>
      <c r="BA27" s="306">
        <f t="shared" si="9"/>
        <v>36</v>
      </c>
      <c r="BB27" s="306">
        <f>2*4+7.4</f>
        <v>15.4</v>
      </c>
      <c r="BC27" s="652"/>
      <c r="BD27" s="306">
        <f>2*4+7.4</f>
        <v>15.4</v>
      </c>
      <c r="BE27" s="652"/>
      <c r="BF27" s="306">
        <f>2*4+7.4</f>
        <v>15.4</v>
      </c>
      <c r="BG27" s="306">
        <f t="shared" si="10"/>
        <v>46.2</v>
      </c>
      <c r="BH27" s="652"/>
      <c r="BI27" s="652"/>
      <c r="BJ27" s="306"/>
      <c r="BK27" s="306">
        <f t="shared" si="11"/>
        <v>0</v>
      </c>
      <c r="BL27" s="306"/>
      <c r="BM27" s="306"/>
      <c r="BN27" s="306"/>
      <c r="BO27" s="306"/>
      <c r="BP27" s="306"/>
      <c r="BQ27" s="306"/>
      <c r="BR27" s="306"/>
      <c r="BS27" s="306">
        <v>5</v>
      </c>
      <c r="BT27" s="306">
        <v>0.3</v>
      </c>
      <c r="BU27" s="306">
        <v>0.6</v>
      </c>
      <c r="BV27" s="306"/>
      <c r="BW27" s="306">
        <f t="shared" si="12"/>
        <v>5.8999999999999995</v>
      </c>
      <c r="BX27" s="306"/>
      <c r="BY27" s="306"/>
      <c r="BZ27" s="306"/>
      <c r="CA27" s="306"/>
      <c r="CB27" s="306"/>
      <c r="CC27" s="306"/>
      <c r="CD27" s="306"/>
      <c r="CE27" s="379">
        <f t="shared" si="13"/>
        <v>416.5</v>
      </c>
      <c r="CF27" s="379">
        <f t="shared" si="14"/>
        <v>5.9399999999999995</v>
      </c>
    </row>
    <row r="28" spans="1:84" s="5" customFormat="1" ht="12" thickBot="1">
      <c r="A28" s="396">
        <f>'1-συμβολαια'!A28</f>
        <v>0</v>
      </c>
      <c r="B28" s="507"/>
      <c r="C28" s="508" t="str">
        <f>'1-συμβολαια'!C28</f>
        <v>χρησικτησία οικοπέδου = ;;;??? &amp; ;;;??? &amp; ;;;??? 19882 ΑΝΤΑΛΑΓΗ άτυπος</v>
      </c>
      <c r="D28" s="646">
        <f>'5-αντίγρ'!AN28</f>
        <v>0</v>
      </c>
      <c r="E28" s="646">
        <f>'5-αντίγρ'!AM28</f>
        <v>0</v>
      </c>
      <c r="F28" s="647">
        <f>'6-μεταγρ'!R28</f>
        <v>0</v>
      </c>
      <c r="G28" s="647">
        <f>'6-μεταγρ'!P28+'6-μεταγρ'!Q28</f>
        <v>0</v>
      </c>
      <c r="H28" s="647">
        <f>'6-μεταγρ'!S28</f>
        <v>0</v>
      </c>
      <c r="I28" s="647">
        <f>'7-προςΔΟΥ'!V28</f>
        <v>161</v>
      </c>
      <c r="J28" s="648">
        <f>'7-προςΔΟΥ'!L28</f>
        <v>0</v>
      </c>
      <c r="K28" s="648"/>
      <c r="L28" s="647"/>
      <c r="M28" s="647"/>
      <c r="N28" s="647"/>
      <c r="O28" s="647"/>
      <c r="P28" s="647"/>
      <c r="Q28" s="647"/>
      <c r="R28" s="647"/>
      <c r="S28" s="647"/>
      <c r="T28" s="647"/>
      <c r="U28" s="647"/>
      <c r="V28" s="647"/>
      <c r="W28" s="647"/>
      <c r="X28" s="647"/>
      <c r="Y28" s="647"/>
      <c r="Z28" s="647"/>
      <c r="AA28" s="647"/>
      <c r="AB28" s="647"/>
      <c r="AC28" s="647"/>
      <c r="AD28" s="647"/>
      <c r="AE28" s="647"/>
      <c r="AF28" s="647"/>
      <c r="AG28" s="647"/>
      <c r="AH28" s="647"/>
      <c r="AI28" s="653"/>
      <c r="AJ28" s="653"/>
      <c r="AK28" s="647">
        <f t="shared" si="8"/>
        <v>0</v>
      </c>
      <c r="AL28" s="653"/>
      <c r="AM28" s="647"/>
      <c r="AN28" s="647"/>
      <c r="AO28" s="647"/>
      <c r="AP28" s="647"/>
      <c r="AQ28" s="647"/>
      <c r="AR28" s="647"/>
      <c r="AS28" s="647"/>
      <c r="AT28" s="647"/>
      <c r="AU28" s="647"/>
      <c r="AV28" s="647"/>
      <c r="AW28" s="647"/>
      <c r="AX28" s="647"/>
      <c r="AY28" s="653"/>
      <c r="AZ28" s="653"/>
      <c r="BA28" s="647">
        <f t="shared" si="9"/>
        <v>0</v>
      </c>
      <c r="BB28" s="647"/>
      <c r="BC28" s="653"/>
      <c r="BD28" s="647"/>
      <c r="BE28" s="653"/>
      <c r="BF28" s="647"/>
      <c r="BG28" s="647">
        <f t="shared" si="10"/>
        <v>0</v>
      </c>
      <c r="BH28" s="653"/>
      <c r="BI28" s="653"/>
      <c r="BJ28" s="647"/>
      <c r="BK28" s="647">
        <f t="shared" si="11"/>
        <v>0</v>
      </c>
      <c r="BL28" s="647"/>
      <c r="BM28" s="647"/>
      <c r="BN28" s="647"/>
      <c r="BO28" s="647"/>
      <c r="BP28" s="647"/>
      <c r="BQ28" s="647"/>
      <c r="BR28" s="647"/>
      <c r="BS28" s="647"/>
      <c r="BT28" s="647"/>
      <c r="BU28" s="647"/>
      <c r="BV28" s="647"/>
      <c r="BW28" s="647">
        <f t="shared" si="12"/>
        <v>0</v>
      </c>
      <c r="BX28" s="647"/>
      <c r="BY28" s="647"/>
      <c r="BZ28" s="647"/>
      <c r="CA28" s="647"/>
      <c r="CB28" s="647"/>
      <c r="CC28" s="647"/>
      <c r="CD28" s="647"/>
      <c r="CE28" s="655">
        <f t="shared" si="13"/>
        <v>161</v>
      </c>
      <c r="CF28" s="655">
        <f t="shared" si="14"/>
        <v>0</v>
      </c>
    </row>
    <row r="29" spans="1:84" s="5" customFormat="1">
      <c r="A29" s="514" t="str">
        <f>'1-συμβολαια'!A29</f>
        <v>32ο</v>
      </c>
      <c r="B29" s="359">
        <f>'1-συμβολαια'!B29</f>
        <v>39086</v>
      </c>
      <c r="C29" s="505" t="str">
        <f>'1-συμβολαια'!C29</f>
        <v>γονική</v>
      </c>
      <c r="D29" s="343">
        <f>'5-αντίγρ'!AN29</f>
        <v>120</v>
      </c>
      <c r="E29" s="343">
        <f>'5-αντίγρ'!AM29</f>
        <v>3.96</v>
      </c>
      <c r="F29" s="306">
        <f>'6-μεταγρ'!R29</f>
        <v>14.8</v>
      </c>
      <c r="G29" s="306">
        <f>'6-μεταγρ'!P29+'6-μεταγρ'!Q29</f>
        <v>1.98</v>
      </c>
      <c r="H29" s="306">
        <f>'6-μεταγρ'!S29</f>
        <v>0</v>
      </c>
      <c r="I29" s="306">
        <f>'7-προςΔΟΥ'!V29</f>
        <v>175.8</v>
      </c>
      <c r="J29" s="269">
        <f>'7-προςΔΟΥ'!L29</f>
        <v>0</v>
      </c>
      <c r="K29" s="269"/>
      <c r="L29" s="306"/>
      <c r="M29" s="306">
        <f>7.4+7.4+4</f>
        <v>18.8</v>
      </c>
      <c r="N29" s="306">
        <v>4</v>
      </c>
      <c r="O29" s="306"/>
      <c r="P29" s="306"/>
      <c r="Q29" s="306"/>
      <c r="R29" s="306">
        <v>4</v>
      </c>
      <c r="S29" s="306">
        <v>4</v>
      </c>
      <c r="T29" s="306">
        <v>4</v>
      </c>
      <c r="U29" s="306"/>
      <c r="V29" s="306"/>
      <c r="W29" s="306"/>
      <c r="X29" s="306"/>
      <c r="Y29" s="306">
        <v>4</v>
      </c>
      <c r="Z29" s="306"/>
      <c r="AA29" s="306"/>
      <c r="AB29" s="306"/>
      <c r="AC29" s="306"/>
      <c r="AD29" s="306"/>
      <c r="AE29" s="306"/>
      <c r="AF29" s="306"/>
      <c r="AG29" s="306"/>
      <c r="AH29" s="306"/>
      <c r="AI29" s="652"/>
      <c r="AJ29" s="652"/>
      <c r="AK29" s="306">
        <f t="shared" si="8"/>
        <v>38.799999999999997</v>
      </c>
      <c r="AL29" s="652"/>
      <c r="AM29" s="306">
        <v>8</v>
      </c>
      <c r="AN29" s="306"/>
      <c r="AO29" s="306">
        <v>8</v>
      </c>
      <c r="AP29" s="306"/>
      <c r="AQ29" s="306"/>
      <c r="AR29" s="306"/>
      <c r="AS29" s="306"/>
      <c r="AT29" s="306">
        <v>4</v>
      </c>
      <c r="AU29" s="306">
        <v>8</v>
      </c>
      <c r="AV29" s="306"/>
      <c r="AW29" s="306"/>
      <c r="AX29" s="306"/>
      <c r="AY29" s="652"/>
      <c r="AZ29" s="652"/>
      <c r="BA29" s="306">
        <f t="shared" si="9"/>
        <v>28</v>
      </c>
      <c r="BB29" s="306">
        <f>2*4+7.4</f>
        <v>15.4</v>
      </c>
      <c r="BC29" s="652"/>
      <c r="BD29" s="306">
        <f>2*4+7.4</f>
        <v>15.4</v>
      </c>
      <c r="BE29" s="652"/>
      <c r="BF29" s="306">
        <f>2*4+7.4</f>
        <v>15.4</v>
      </c>
      <c r="BG29" s="306">
        <f t="shared" si="10"/>
        <v>46.2</v>
      </c>
      <c r="BH29" s="652"/>
      <c r="BI29" s="652"/>
      <c r="BJ29" s="306"/>
      <c r="BK29" s="306">
        <f t="shared" si="11"/>
        <v>0</v>
      </c>
      <c r="BL29" s="306"/>
      <c r="BM29" s="306"/>
      <c r="BN29" s="306"/>
      <c r="BO29" s="306"/>
      <c r="BP29" s="306"/>
      <c r="BQ29" s="306"/>
      <c r="BR29" s="306"/>
      <c r="BS29" s="306">
        <v>5</v>
      </c>
      <c r="BT29" s="306">
        <v>0.3</v>
      </c>
      <c r="BU29" s="306">
        <v>0.6</v>
      </c>
      <c r="BV29" s="306"/>
      <c r="BW29" s="306">
        <f t="shared" si="12"/>
        <v>5.8999999999999995</v>
      </c>
      <c r="BX29" s="306"/>
      <c r="BY29" s="306"/>
      <c r="BZ29" s="306"/>
      <c r="CA29" s="306"/>
      <c r="CB29" s="306"/>
      <c r="CC29" s="306"/>
      <c r="CD29" s="306"/>
      <c r="CE29" s="379">
        <f t="shared" si="13"/>
        <v>429.5</v>
      </c>
      <c r="CF29" s="379">
        <f t="shared" si="14"/>
        <v>5.9399999999999995</v>
      </c>
    </row>
    <row r="30" spans="1:84" s="5" customFormat="1">
      <c r="A30" s="515">
        <f>'1-συμβολαια'!A30</f>
        <v>0</v>
      </c>
      <c r="B30" s="384"/>
      <c r="C30" s="351" t="str">
        <f>'1-συμβολαια'!C30</f>
        <v>διανομή 1ου ορόφου &amp; ΙΔΙΩΣ οικοπέδου</v>
      </c>
      <c r="D30" s="343">
        <f>'5-αντίγρ'!AN30</f>
        <v>0</v>
      </c>
      <c r="E30" s="343">
        <f>'5-αντίγρ'!AM30</f>
        <v>0</v>
      </c>
      <c r="F30" s="306">
        <f>'6-μεταγρ'!R30</f>
        <v>0</v>
      </c>
      <c r="G30" s="306">
        <f>'6-μεταγρ'!P30+'6-μεταγρ'!Q30</f>
        <v>1.98</v>
      </c>
      <c r="H30" s="306">
        <f>'6-μεταγρ'!S30</f>
        <v>0</v>
      </c>
      <c r="I30" s="306">
        <f>'7-προςΔΟΥ'!V30</f>
        <v>161</v>
      </c>
      <c r="J30" s="269">
        <f>'7-προςΔΟΥ'!L30</f>
        <v>0</v>
      </c>
      <c r="K30" s="269"/>
      <c r="L30" s="270"/>
      <c r="M30" s="270"/>
      <c r="N30" s="270"/>
      <c r="O30" s="270"/>
      <c r="P30" s="270"/>
      <c r="Q30" s="270"/>
      <c r="R30" s="270"/>
      <c r="S30" s="270"/>
      <c r="T30" s="270"/>
      <c r="U30" s="270"/>
      <c r="V30" s="270"/>
      <c r="W30" s="270"/>
      <c r="X30" s="270"/>
      <c r="Y30" s="270"/>
      <c r="Z30" s="270"/>
      <c r="AA30" s="270"/>
      <c r="AB30" s="270"/>
      <c r="AC30" s="270"/>
      <c r="AD30" s="270"/>
      <c r="AE30" s="270"/>
      <c r="AF30" s="270"/>
      <c r="AG30" s="270"/>
      <c r="AH30" s="270"/>
      <c r="AI30" s="268"/>
      <c r="AJ30" s="268"/>
      <c r="AK30" s="270">
        <f t="shared" si="8"/>
        <v>0</v>
      </c>
      <c r="AL30" s="268"/>
      <c r="AM30" s="270"/>
      <c r="AN30" s="270"/>
      <c r="AO30" s="270"/>
      <c r="AP30" s="270"/>
      <c r="AQ30" s="270"/>
      <c r="AR30" s="270"/>
      <c r="AS30" s="270"/>
      <c r="AT30" s="270"/>
      <c r="AU30" s="270"/>
      <c r="AV30" s="270"/>
      <c r="AW30" s="270"/>
      <c r="AX30" s="270"/>
      <c r="AY30" s="268"/>
      <c r="AZ30" s="268"/>
      <c r="BA30" s="270">
        <f t="shared" si="9"/>
        <v>0</v>
      </c>
      <c r="BB30" s="270"/>
      <c r="BC30" s="268"/>
      <c r="BD30" s="270"/>
      <c r="BE30" s="268"/>
      <c r="BF30" s="270"/>
      <c r="BG30" s="270">
        <f t="shared" si="10"/>
        <v>0</v>
      </c>
      <c r="BH30" s="268"/>
      <c r="BI30" s="268"/>
      <c r="BJ30" s="270"/>
      <c r="BK30" s="270">
        <f t="shared" si="11"/>
        <v>0</v>
      </c>
      <c r="BL30" s="270"/>
      <c r="BM30" s="270"/>
      <c r="BN30" s="270"/>
      <c r="BO30" s="270"/>
      <c r="BP30" s="270"/>
      <c r="BQ30" s="270"/>
      <c r="BR30" s="270"/>
      <c r="BS30" s="270"/>
      <c r="BT30" s="270"/>
      <c r="BU30" s="270"/>
      <c r="BV30" s="270"/>
      <c r="BW30" s="270">
        <f t="shared" si="12"/>
        <v>0</v>
      </c>
      <c r="BX30" s="306"/>
      <c r="BY30" s="306"/>
      <c r="BZ30" s="306"/>
      <c r="CA30" s="306"/>
      <c r="CB30" s="306"/>
      <c r="CC30" s="306"/>
      <c r="CD30" s="306"/>
      <c r="CE30" s="379">
        <f t="shared" si="13"/>
        <v>161</v>
      </c>
      <c r="CF30" s="379">
        <f t="shared" si="14"/>
        <v>1.98</v>
      </c>
    </row>
    <row r="31" spans="1:84" s="5" customFormat="1" ht="12" thickBot="1">
      <c r="A31" s="516">
        <f>'1-συμβολαια'!A31</f>
        <v>0</v>
      </c>
      <c r="B31" s="507"/>
      <c r="C31" s="508" t="str">
        <f>'1-συμβολαια'!C31</f>
        <v>εξισορρόπηση διαφοράς διανεμομένων μεριδίων</v>
      </c>
      <c r="D31" s="646">
        <f>'5-αντίγρ'!AN31</f>
        <v>0</v>
      </c>
      <c r="E31" s="646">
        <f>'5-αντίγρ'!AM31</f>
        <v>0</v>
      </c>
      <c r="F31" s="647">
        <f>'6-μεταγρ'!R31</f>
        <v>0</v>
      </c>
      <c r="G31" s="647">
        <f>'6-μεταγρ'!P31+'6-μεταγρ'!Q31</f>
        <v>0</v>
      </c>
      <c r="H31" s="647">
        <f>'6-μεταγρ'!S31</f>
        <v>0</v>
      </c>
      <c r="I31" s="647">
        <f>'7-προςΔΟΥ'!V31</f>
        <v>13</v>
      </c>
      <c r="J31" s="648">
        <f>'7-προςΔΟΥ'!L31</f>
        <v>0</v>
      </c>
      <c r="K31" s="648"/>
      <c r="L31" s="647"/>
      <c r="M31" s="647"/>
      <c r="N31" s="647"/>
      <c r="O31" s="647"/>
      <c r="P31" s="647"/>
      <c r="Q31" s="647"/>
      <c r="R31" s="647"/>
      <c r="S31" s="647"/>
      <c r="T31" s="647"/>
      <c r="U31" s="647"/>
      <c r="V31" s="647"/>
      <c r="W31" s="647"/>
      <c r="X31" s="647"/>
      <c r="Y31" s="647"/>
      <c r="Z31" s="647"/>
      <c r="AA31" s="647"/>
      <c r="AB31" s="647"/>
      <c r="AC31" s="647"/>
      <c r="AD31" s="647"/>
      <c r="AE31" s="647"/>
      <c r="AF31" s="647"/>
      <c r="AG31" s="647"/>
      <c r="AH31" s="647"/>
      <c r="AI31" s="653"/>
      <c r="AJ31" s="653"/>
      <c r="AK31" s="647">
        <f t="shared" si="8"/>
        <v>0</v>
      </c>
      <c r="AL31" s="653"/>
      <c r="AM31" s="647"/>
      <c r="AN31" s="647"/>
      <c r="AO31" s="647"/>
      <c r="AP31" s="647"/>
      <c r="AQ31" s="647"/>
      <c r="AR31" s="647"/>
      <c r="AS31" s="647"/>
      <c r="AT31" s="647"/>
      <c r="AU31" s="647"/>
      <c r="AV31" s="647"/>
      <c r="AW31" s="647"/>
      <c r="AX31" s="647"/>
      <c r="AY31" s="653"/>
      <c r="AZ31" s="653"/>
      <c r="BA31" s="647">
        <f t="shared" si="9"/>
        <v>0</v>
      </c>
      <c r="BB31" s="647"/>
      <c r="BC31" s="653"/>
      <c r="BD31" s="647"/>
      <c r="BE31" s="653"/>
      <c r="BF31" s="647"/>
      <c r="BG31" s="647">
        <f t="shared" si="10"/>
        <v>0</v>
      </c>
      <c r="BH31" s="653"/>
      <c r="BI31" s="653"/>
      <c r="BJ31" s="647"/>
      <c r="BK31" s="647">
        <f t="shared" si="11"/>
        <v>0</v>
      </c>
      <c r="BL31" s="647"/>
      <c r="BM31" s="647"/>
      <c r="BN31" s="647"/>
      <c r="BO31" s="647"/>
      <c r="BP31" s="647"/>
      <c r="BQ31" s="647"/>
      <c r="BR31" s="647"/>
      <c r="BS31" s="647"/>
      <c r="BT31" s="647"/>
      <c r="BU31" s="647"/>
      <c r="BV31" s="647"/>
      <c r="BW31" s="647">
        <f t="shared" si="12"/>
        <v>0</v>
      </c>
      <c r="BX31" s="647"/>
      <c r="BY31" s="647"/>
      <c r="BZ31" s="647"/>
      <c r="CA31" s="647"/>
      <c r="CB31" s="647"/>
      <c r="CC31" s="647"/>
      <c r="CD31" s="647"/>
      <c r="CE31" s="655">
        <f t="shared" si="13"/>
        <v>13</v>
      </c>
      <c r="CF31" s="655">
        <f t="shared" si="14"/>
        <v>0</v>
      </c>
    </row>
    <row r="32" spans="1:84" s="5" customFormat="1">
      <c r="A32" s="407" t="str">
        <f>'1-συμβολαια'!A32</f>
        <v>33ο</v>
      </c>
      <c r="B32" s="359">
        <f>'1-συμβολαια'!B32</f>
        <v>39086</v>
      </c>
      <c r="C32" s="505" t="str">
        <f>'1-συμβολαια'!C32</f>
        <v>δωρεά ΨΙΛΗΣ κυριότητας</v>
      </c>
      <c r="D32" s="343">
        <f>'5-αντίγρ'!AN32</f>
        <v>125</v>
      </c>
      <c r="E32" s="343">
        <f>'5-αντίγρ'!AM32</f>
        <v>3.96</v>
      </c>
      <c r="F32" s="306">
        <f>'6-μεταγρ'!R32</f>
        <v>0</v>
      </c>
      <c r="G32" s="306">
        <f>'6-μεταγρ'!P32+'6-μεταγρ'!Q32</f>
        <v>1.98</v>
      </c>
      <c r="H32" s="306">
        <f>'6-μεταγρ'!S32</f>
        <v>0</v>
      </c>
      <c r="I32" s="306">
        <f>'7-προςΔΟΥ'!V32</f>
        <v>161</v>
      </c>
      <c r="J32" s="269">
        <f>'7-προςΔΟΥ'!L32</f>
        <v>0</v>
      </c>
      <c r="K32" s="269"/>
      <c r="L32" s="306"/>
      <c r="M32" s="306">
        <v>4</v>
      </c>
      <c r="N32" s="306">
        <v>4</v>
      </c>
      <c r="O32" s="306"/>
      <c r="P32" s="306"/>
      <c r="Q32" s="306"/>
      <c r="R32" s="306">
        <v>4</v>
      </c>
      <c r="S32" s="306">
        <v>4</v>
      </c>
      <c r="T32" s="306">
        <v>4</v>
      </c>
      <c r="U32" s="306">
        <v>4</v>
      </c>
      <c r="V32" s="306"/>
      <c r="W32" s="306"/>
      <c r="X32" s="306"/>
      <c r="Y32" s="306">
        <v>4</v>
      </c>
      <c r="Z32" s="306"/>
      <c r="AA32" s="306"/>
      <c r="AB32" s="306"/>
      <c r="AC32" s="306"/>
      <c r="AD32" s="306"/>
      <c r="AE32" s="306"/>
      <c r="AF32" s="306"/>
      <c r="AG32" s="306"/>
      <c r="AH32" s="306"/>
      <c r="AI32" s="652"/>
      <c r="AJ32" s="652"/>
      <c r="AK32" s="306">
        <f t="shared" si="8"/>
        <v>28</v>
      </c>
      <c r="AL32" s="652"/>
      <c r="AM32" s="306">
        <v>8</v>
      </c>
      <c r="AN32" s="306"/>
      <c r="AO32" s="306">
        <v>8</v>
      </c>
      <c r="AP32" s="306"/>
      <c r="AQ32" s="306"/>
      <c r="AR32" s="306"/>
      <c r="AS32" s="306"/>
      <c r="AT32" s="306">
        <v>4</v>
      </c>
      <c r="AU32" s="306">
        <v>8</v>
      </c>
      <c r="AV32" s="306"/>
      <c r="AW32" s="306"/>
      <c r="AX32" s="306"/>
      <c r="AY32" s="652"/>
      <c r="AZ32" s="652"/>
      <c r="BA32" s="306">
        <f t="shared" si="9"/>
        <v>28</v>
      </c>
      <c r="BB32" s="306">
        <v>8</v>
      </c>
      <c r="BC32" s="652"/>
      <c r="BD32" s="306">
        <v>8</v>
      </c>
      <c r="BE32" s="652"/>
      <c r="BF32" s="306">
        <v>8</v>
      </c>
      <c r="BG32" s="306">
        <f t="shared" si="10"/>
        <v>24</v>
      </c>
      <c r="BH32" s="652"/>
      <c r="BI32" s="652"/>
      <c r="BJ32" s="306"/>
      <c r="BK32" s="306">
        <f t="shared" si="11"/>
        <v>0</v>
      </c>
      <c r="BL32" s="306"/>
      <c r="BM32" s="306"/>
      <c r="BN32" s="306"/>
      <c r="BO32" s="306"/>
      <c r="BP32" s="306"/>
      <c r="BQ32" s="306"/>
      <c r="BR32" s="306"/>
      <c r="BS32" s="306">
        <v>5</v>
      </c>
      <c r="BT32" s="306">
        <v>0.3</v>
      </c>
      <c r="BU32" s="306">
        <v>0.6</v>
      </c>
      <c r="BV32" s="306"/>
      <c r="BW32" s="306">
        <f t="shared" si="12"/>
        <v>5.8999999999999995</v>
      </c>
      <c r="BX32" s="306"/>
      <c r="BY32" s="306"/>
      <c r="BZ32" s="306"/>
      <c r="CA32" s="306"/>
      <c r="CB32" s="306"/>
      <c r="CC32" s="306"/>
      <c r="CD32" s="306"/>
      <c r="CE32" s="379">
        <f t="shared" si="13"/>
        <v>371.9</v>
      </c>
      <c r="CF32" s="379">
        <f t="shared" si="14"/>
        <v>5.9399999999999995</v>
      </c>
    </row>
    <row r="33" spans="1:84" s="5" customFormat="1">
      <c r="A33" s="479">
        <f>'1-συμβολαια'!A33</f>
        <v>0</v>
      </c>
      <c r="B33" s="384"/>
      <c r="C33" s="351" t="str">
        <f>'1-συμβολαια'!C33</f>
        <v>διανομή 1ου ορόφου &amp; ΙΔΙΩΣ οικοπέδου</v>
      </c>
      <c r="D33" s="343">
        <f>'5-αντίγρ'!AN33</f>
        <v>0</v>
      </c>
      <c r="E33" s="343">
        <f>'5-αντίγρ'!AM33</f>
        <v>0</v>
      </c>
      <c r="F33" s="306">
        <f>'6-μεταγρ'!R33</f>
        <v>0</v>
      </c>
      <c r="G33" s="306">
        <f>'6-μεταγρ'!P33+'6-μεταγρ'!Q33</f>
        <v>1.98</v>
      </c>
      <c r="H33" s="306">
        <f>'6-μεταγρ'!S33</f>
        <v>0</v>
      </c>
      <c r="I33" s="306">
        <f>'7-προςΔΟΥ'!V33</f>
        <v>161</v>
      </c>
      <c r="J33" s="269">
        <f>'7-προςΔΟΥ'!L33</f>
        <v>0</v>
      </c>
      <c r="K33" s="269"/>
      <c r="L33" s="270"/>
      <c r="M33" s="270"/>
      <c r="N33" s="270"/>
      <c r="O33" s="270"/>
      <c r="P33" s="270"/>
      <c r="Q33" s="270"/>
      <c r="R33" s="270"/>
      <c r="S33" s="270"/>
      <c r="T33" s="270"/>
      <c r="U33" s="270"/>
      <c r="V33" s="270"/>
      <c r="W33" s="270"/>
      <c r="X33" s="270"/>
      <c r="Y33" s="270"/>
      <c r="Z33" s="270"/>
      <c r="AA33" s="270"/>
      <c r="AB33" s="270"/>
      <c r="AC33" s="270"/>
      <c r="AD33" s="270"/>
      <c r="AE33" s="270"/>
      <c r="AF33" s="270"/>
      <c r="AG33" s="270"/>
      <c r="AH33" s="270"/>
      <c r="AI33" s="268"/>
      <c r="AJ33" s="268"/>
      <c r="AK33" s="270">
        <f t="shared" si="8"/>
        <v>0</v>
      </c>
      <c r="AL33" s="268"/>
      <c r="AM33" s="270"/>
      <c r="AN33" s="270"/>
      <c r="AO33" s="270"/>
      <c r="AP33" s="270"/>
      <c r="AQ33" s="270"/>
      <c r="AR33" s="270"/>
      <c r="AS33" s="270"/>
      <c r="AT33" s="270"/>
      <c r="AU33" s="270"/>
      <c r="AV33" s="270"/>
      <c r="AW33" s="270"/>
      <c r="AX33" s="270"/>
      <c r="AY33" s="268"/>
      <c r="AZ33" s="268"/>
      <c r="BA33" s="270">
        <f t="shared" si="9"/>
        <v>0</v>
      </c>
      <c r="BB33" s="270"/>
      <c r="BC33" s="268"/>
      <c r="BD33" s="270"/>
      <c r="BE33" s="268"/>
      <c r="BF33" s="270"/>
      <c r="BG33" s="270">
        <f t="shared" si="10"/>
        <v>0</v>
      </c>
      <c r="BH33" s="268"/>
      <c r="BI33" s="268"/>
      <c r="BJ33" s="270"/>
      <c r="BK33" s="270">
        <f t="shared" si="11"/>
        <v>0</v>
      </c>
      <c r="BL33" s="270"/>
      <c r="BM33" s="270"/>
      <c r="BN33" s="270"/>
      <c r="BO33" s="270"/>
      <c r="BP33" s="270"/>
      <c r="BQ33" s="270"/>
      <c r="BR33" s="270"/>
      <c r="BS33" s="270"/>
      <c r="BT33" s="270"/>
      <c r="BU33" s="270"/>
      <c r="BV33" s="270"/>
      <c r="BW33" s="270">
        <f t="shared" si="12"/>
        <v>0</v>
      </c>
      <c r="BX33" s="306"/>
      <c r="BY33" s="306"/>
      <c r="BZ33" s="306"/>
      <c r="CA33" s="306"/>
      <c r="CB33" s="306"/>
      <c r="CC33" s="306"/>
      <c r="CD33" s="306"/>
      <c r="CE33" s="379">
        <f t="shared" si="13"/>
        <v>161</v>
      </c>
      <c r="CF33" s="379">
        <f t="shared" si="14"/>
        <v>1.98</v>
      </c>
    </row>
    <row r="34" spans="1:84" s="5" customFormat="1" ht="12" thickBot="1">
      <c r="A34" s="396">
        <f>'1-συμβολαια'!A34</f>
        <v>0</v>
      </c>
      <c r="B34" s="507"/>
      <c r="C34" s="508" t="str">
        <f>'1-συμβολαια'!C34</f>
        <v>εξισορρόπηση διαφοράς διανεμομένων μεριδίων</v>
      </c>
      <c r="D34" s="646">
        <f>'5-αντίγρ'!AN34</f>
        <v>0</v>
      </c>
      <c r="E34" s="646">
        <f>'5-αντίγρ'!AM34</f>
        <v>0</v>
      </c>
      <c r="F34" s="647">
        <f>'6-μεταγρ'!R34</f>
        <v>0</v>
      </c>
      <c r="G34" s="647">
        <f>'6-μεταγρ'!P34+'6-μεταγρ'!Q34</f>
        <v>0</v>
      </c>
      <c r="H34" s="647">
        <f>'6-μεταγρ'!S34</f>
        <v>0</v>
      </c>
      <c r="I34" s="647">
        <f>'7-προςΔΟΥ'!V34</f>
        <v>13</v>
      </c>
      <c r="J34" s="648">
        <f>'7-προςΔΟΥ'!L34</f>
        <v>0</v>
      </c>
      <c r="K34" s="648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647"/>
      <c r="AC34" s="647"/>
      <c r="AD34" s="647"/>
      <c r="AE34" s="647"/>
      <c r="AF34" s="647"/>
      <c r="AG34" s="647"/>
      <c r="AH34" s="647"/>
      <c r="AI34" s="653"/>
      <c r="AJ34" s="653"/>
      <c r="AK34" s="647">
        <f t="shared" si="8"/>
        <v>0</v>
      </c>
      <c r="AL34" s="653"/>
      <c r="AM34" s="647"/>
      <c r="AN34" s="647"/>
      <c r="AO34" s="647"/>
      <c r="AP34" s="647"/>
      <c r="AQ34" s="647"/>
      <c r="AR34" s="647"/>
      <c r="AS34" s="647"/>
      <c r="AT34" s="647"/>
      <c r="AU34" s="647"/>
      <c r="AV34" s="647"/>
      <c r="AW34" s="647"/>
      <c r="AX34" s="647"/>
      <c r="AY34" s="653"/>
      <c r="AZ34" s="653"/>
      <c r="BA34" s="647">
        <f t="shared" si="9"/>
        <v>0</v>
      </c>
      <c r="BB34" s="647"/>
      <c r="BC34" s="653"/>
      <c r="BD34" s="647"/>
      <c r="BE34" s="653"/>
      <c r="BF34" s="647"/>
      <c r="BG34" s="647">
        <f t="shared" si="10"/>
        <v>0</v>
      </c>
      <c r="BH34" s="653"/>
      <c r="BI34" s="653"/>
      <c r="BJ34" s="647"/>
      <c r="BK34" s="647">
        <f t="shared" si="11"/>
        <v>0</v>
      </c>
      <c r="BL34" s="647"/>
      <c r="BM34" s="647"/>
      <c r="BN34" s="647"/>
      <c r="BO34" s="647"/>
      <c r="BP34" s="647"/>
      <c r="BQ34" s="647"/>
      <c r="BR34" s="647"/>
      <c r="BS34" s="647"/>
      <c r="BT34" s="647"/>
      <c r="BU34" s="647"/>
      <c r="BV34" s="647"/>
      <c r="BW34" s="647">
        <f t="shared" si="12"/>
        <v>0</v>
      </c>
      <c r="BX34" s="647"/>
      <c r="BY34" s="647"/>
      <c r="BZ34" s="647"/>
      <c r="CA34" s="647"/>
      <c r="CB34" s="647"/>
      <c r="CC34" s="647"/>
      <c r="CD34" s="647"/>
      <c r="CE34" s="655">
        <f t="shared" si="13"/>
        <v>13</v>
      </c>
      <c r="CF34" s="655">
        <f t="shared" si="14"/>
        <v>0</v>
      </c>
    </row>
    <row r="35" spans="1:84" s="5" customFormat="1">
      <c r="A35" s="514" t="str">
        <f>'1-συμβολαια'!A35</f>
        <v>34ο</v>
      </c>
      <c r="B35" s="359">
        <f>'1-συμβολαια'!B35</f>
        <v>39086</v>
      </c>
      <c r="C35" s="505" t="str">
        <f>'1-συμβολαια'!C35</f>
        <v>δωρεά</v>
      </c>
      <c r="D35" s="343">
        <f>'5-αντίγρ'!AN35</f>
        <v>128</v>
      </c>
      <c r="E35" s="343">
        <f>'5-αντίγρ'!AM35</f>
        <v>3.96</v>
      </c>
      <c r="F35" s="306">
        <f>'6-μεταγρ'!R35</f>
        <v>0</v>
      </c>
      <c r="G35" s="306">
        <f>'6-μεταγρ'!P35+'6-μεταγρ'!Q35</f>
        <v>1.98</v>
      </c>
      <c r="H35" s="306">
        <f>'6-μεταγρ'!S35</f>
        <v>0</v>
      </c>
      <c r="I35" s="306">
        <f>'7-προςΔΟΥ'!V35</f>
        <v>161</v>
      </c>
      <c r="J35" s="269">
        <f>'7-προςΔΟΥ'!L35</f>
        <v>0</v>
      </c>
      <c r="K35" s="269"/>
      <c r="L35" s="306"/>
      <c r="M35" s="306">
        <v>4</v>
      </c>
      <c r="N35" s="306">
        <v>4</v>
      </c>
      <c r="O35" s="306"/>
      <c r="P35" s="306"/>
      <c r="Q35" s="306"/>
      <c r="R35" s="306">
        <v>4</v>
      </c>
      <c r="S35" s="306">
        <v>4</v>
      </c>
      <c r="T35" s="306">
        <v>4</v>
      </c>
      <c r="U35" s="306">
        <v>4</v>
      </c>
      <c r="V35" s="306"/>
      <c r="W35" s="306"/>
      <c r="X35" s="306"/>
      <c r="Y35" s="306">
        <v>4</v>
      </c>
      <c r="Z35" s="306"/>
      <c r="AA35" s="306"/>
      <c r="AB35" s="306"/>
      <c r="AC35" s="306"/>
      <c r="AD35" s="306"/>
      <c r="AE35" s="306"/>
      <c r="AF35" s="306"/>
      <c r="AG35" s="306"/>
      <c r="AH35" s="306"/>
      <c r="AI35" s="652"/>
      <c r="AJ35" s="652"/>
      <c r="AK35" s="306">
        <f t="shared" si="8"/>
        <v>28</v>
      </c>
      <c r="AL35" s="652"/>
      <c r="AM35" s="306">
        <v>12</v>
      </c>
      <c r="AN35" s="306"/>
      <c r="AO35" s="306">
        <v>12</v>
      </c>
      <c r="AP35" s="306"/>
      <c r="AQ35" s="306"/>
      <c r="AR35" s="306"/>
      <c r="AS35" s="306"/>
      <c r="AT35" s="306">
        <v>8</v>
      </c>
      <c r="AU35" s="306">
        <v>12</v>
      </c>
      <c r="AV35" s="306"/>
      <c r="AW35" s="306"/>
      <c r="AX35" s="306"/>
      <c r="AY35" s="652"/>
      <c r="AZ35" s="652"/>
      <c r="BA35" s="306">
        <f t="shared" si="9"/>
        <v>44</v>
      </c>
      <c r="BB35" s="306">
        <f>3*4+7.4</f>
        <v>19.399999999999999</v>
      </c>
      <c r="BC35" s="652"/>
      <c r="BD35" s="306">
        <f>3*4+7.4</f>
        <v>19.399999999999999</v>
      </c>
      <c r="BE35" s="652"/>
      <c r="BF35" s="306">
        <f>3*4+7.4</f>
        <v>19.399999999999999</v>
      </c>
      <c r="BG35" s="306">
        <f t="shared" si="10"/>
        <v>58.199999999999996</v>
      </c>
      <c r="BH35" s="652"/>
      <c r="BI35" s="652"/>
      <c r="BJ35" s="306"/>
      <c r="BK35" s="306">
        <f t="shared" si="11"/>
        <v>0</v>
      </c>
      <c r="BL35" s="306"/>
      <c r="BM35" s="306"/>
      <c r="BN35" s="306"/>
      <c r="BO35" s="306"/>
      <c r="BP35" s="306"/>
      <c r="BQ35" s="306"/>
      <c r="BR35" s="306"/>
      <c r="BS35" s="306">
        <v>5</v>
      </c>
      <c r="BT35" s="306">
        <v>0.3</v>
      </c>
      <c r="BU35" s="306">
        <v>0.9</v>
      </c>
      <c r="BV35" s="306"/>
      <c r="BW35" s="306">
        <f t="shared" si="12"/>
        <v>6.2</v>
      </c>
      <c r="BX35" s="306"/>
      <c r="BY35" s="306"/>
      <c r="BZ35" s="306"/>
      <c r="CA35" s="306"/>
      <c r="CB35" s="306"/>
      <c r="CC35" s="306"/>
      <c r="CD35" s="306"/>
      <c r="CE35" s="379">
        <f t="shared" si="13"/>
        <v>425.4</v>
      </c>
      <c r="CF35" s="379">
        <f t="shared" si="14"/>
        <v>5.9399999999999995</v>
      </c>
    </row>
    <row r="36" spans="1:84" s="5" customFormat="1">
      <c r="A36" s="515">
        <f>'1-συμβολαια'!A36</f>
        <v>0</v>
      </c>
      <c r="B36" s="384"/>
      <c r="C36" s="351" t="str">
        <f>'1-συμβολαια'!C36</f>
        <v>διανομή 1ου ορόφου &amp; ΙΔΙΩΣ οικοπέδου</v>
      </c>
      <c r="D36" s="343">
        <f>'5-αντίγρ'!AN36</f>
        <v>0</v>
      </c>
      <c r="E36" s="343">
        <f>'5-αντίγρ'!AM36</f>
        <v>0</v>
      </c>
      <c r="F36" s="306">
        <f>'6-μεταγρ'!R36</f>
        <v>0</v>
      </c>
      <c r="G36" s="306">
        <f>'6-μεταγρ'!P36+'6-μεταγρ'!Q36</f>
        <v>1.98</v>
      </c>
      <c r="H36" s="306">
        <f>'6-μεταγρ'!S36</f>
        <v>0</v>
      </c>
      <c r="I36" s="306">
        <f>'7-προςΔΟΥ'!V36</f>
        <v>161</v>
      </c>
      <c r="J36" s="269">
        <f>'7-προςΔΟΥ'!L36</f>
        <v>0</v>
      </c>
      <c r="K36" s="269"/>
      <c r="L36" s="270"/>
      <c r="M36" s="270"/>
      <c r="N36" s="270"/>
      <c r="O36" s="270"/>
      <c r="P36" s="270"/>
      <c r="Q36" s="270"/>
      <c r="R36" s="270"/>
      <c r="S36" s="270"/>
      <c r="T36" s="270"/>
      <c r="U36" s="270"/>
      <c r="V36" s="270"/>
      <c r="W36" s="270"/>
      <c r="X36" s="270"/>
      <c r="Y36" s="270"/>
      <c r="Z36" s="270"/>
      <c r="AA36" s="270"/>
      <c r="AB36" s="270"/>
      <c r="AC36" s="270"/>
      <c r="AD36" s="270"/>
      <c r="AE36" s="270"/>
      <c r="AF36" s="270"/>
      <c r="AG36" s="270"/>
      <c r="AH36" s="270"/>
      <c r="AI36" s="268"/>
      <c r="AJ36" s="268"/>
      <c r="AK36" s="270">
        <f t="shared" si="8"/>
        <v>0</v>
      </c>
      <c r="AL36" s="268"/>
      <c r="AM36" s="270"/>
      <c r="AN36" s="270"/>
      <c r="AO36" s="270"/>
      <c r="AP36" s="270"/>
      <c r="AQ36" s="270"/>
      <c r="AR36" s="270"/>
      <c r="AS36" s="270"/>
      <c r="AT36" s="270"/>
      <c r="AU36" s="270"/>
      <c r="AV36" s="270"/>
      <c r="AW36" s="270"/>
      <c r="AX36" s="270"/>
      <c r="AY36" s="268"/>
      <c r="AZ36" s="268"/>
      <c r="BA36" s="270">
        <f t="shared" si="9"/>
        <v>0</v>
      </c>
      <c r="BB36" s="270"/>
      <c r="BC36" s="268"/>
      <c r="BD36" s="270"/>
      <c r="BE36" s="268"/>
      <c r="BF36" s="270"/>
      <c r="BG36" s="270">
        <f t="shared" si="10"/>
        <v>0</v>
      </c>
      <c r="BH36" s="268"/>
      <c r="BI36" s="268"/>
      <c r="BJ36" s="270"/>
      <c r="BK36" s="270">
        <f t="shared" si="11"/>
        <v>0</v>
      </c>
      <c r="BL36" s="270"/>
      <c r="BM36" s="270"/>
      <c r="BN36" s="270"/>
      <c r="BO36" s="270"/>
      <c r="BP36" s="270"/>
      <c r="BQ36" s="270"/>
      <c r="BR36" s="270"/>
      <c r="BS36" s="270"/>
      <c r="BT36" s="270"/>
      <c r="BU36" s="270"/>
      <c r="BV36" s="270"/>
      <c r="BW36" s="270">
        <f t="shared" si="12"/>
        <v>0</v>
      </c>
      <c r="BX36" s="306"/>
      <c r="BY36" s="306"/>
      <c r="BZ36" s="306"/>
      <c r="CA36" s="306"/>
      <c r="CB36" s="306"/>
      <c r="CC36" s="306"/>
      <c r="CD36" s="306"/>
      <c r="CE36" s="379">
        <f t="shared" si="13"/>
        <v>161</v>
      </c>
      <c r="CF36" s="379">
        <f t="shared" si="14"/>
        <v>1.98</v>
      </c>
    </row>
    <row r="37" spans="1:84" s="5" customFormat="1" ht="12" thickBot="1">
      <c r="A37" s="516">
        <f>'1-συμβολαια'!A37</f>
        <v>0</v>
      </c>
      <c r="B37" s="507"/>
      <c r="C37" s="508" t="str">
        <f>'1-συμβολαια'!C37</f>
        <v>εξισορρόπηση διαφοράς διανεμομένων μεριδίων</v>
      </c>
      <c r="D37" s="646">
        <f>'5-αντίγρ'!AN37</f>
        <v>0</v>
      </c>
      <c r="E37" s="646">
        <f>'5-αντίγρ'!AM37</f>
        <v>0</v>
      </c>
      <c r="F37" s="647">
        <f>'6-μεταγρ'!R37</f>
        <v>0</v>
      </c>
      <c r="G37" s="647">
        <f>'6-μεταγρ'!P37+'6-μεταγρ'!Q37</f>
        <v>0</v>
      </c>
      <c r="H37" s="647">
        <f>'6-μεταγρ'!S37</f>
        <v>0</v>
      </c>
      <c r="I37" s="647">
        <f>'7-προςΔΟΥ'!V37</f>
        <v>13</v>
      </c>
      <c r="J37" s="648">
        <f>'7-προςΔΟΥ'!L37</f>
        <v>0</v>
      </c>
      <c r="K37" s="648"/>
      <c r="L37" s="647"/>
      <c r="M37" s="647"/>
      <c r="N37" s="647"/>
      <c r="O37" s="647"/>
      <c r="P37" s="647"/>
      <c r="Q37" s="647"/>
      <c r="R37" s="647"/>
      <c r="S37" s="647"/>
      <c r="T37" s="647"/>
      <c r="U37" s="647"/>
      <c r="V37" s="647"/>
      <c r="W37" s="647"/>
      <c r="X37" s="647"/>
      <c r="Y37" s="647"/>
      <c r="Z37" s="647"/>
      <c r="AA37" s="647"/>
      <c r="AB37" s="647"/>
      <c r="AC37" s="647"/>
      <c r="AD37" s="647"/>
      <c r="AE37" s="647"/>
      <c r="AF37" s="647"/>
      <c r="AG37" s="647"/>
      <c r="AH37" s="647"/>
      <c r="AI37" s="653"/>
      <c r="AJ37" s="653"/>
      <c r="AK37" s="647">
        <f t="shared" si="8"/>
        <v>0</v>
      </c>
      <c r="AL37" s="653"/>
      <c r="AM37" s="647"/>
      <c r="AN37" s="647"/>
      <c r="AO37" s="647"/>
      <c r="AP37" s="647"/>
      <c r="AQ37" s="647"/>
      <c r="AR37" s="647"/>
      <c r="AS37" s="647"/>
      <c r="AT37" s="647"/>
      <c r="AU37" s="647"/>
      <c r="AV37" s="647"/>
      <c r="AW37" s="647"/>
      <c r="AX37" s="647"/>
      <c r="AY37" s="653"/>
      <c r="AZ37" s="653"/>
      <c r="BA37" s="647">
        <f t="shared" si="9"/>
        <v>0</v>
      </c>
      <c r="BB37" s="647"/>
      <c r="BC37" s="653"/>
      <c r="BD37" s="647"/>
      <c r="BE37" s="653"/>
      <c r="BF37" s="647"/>
      <c r="BG37" s="647">
        <f t="shared" si="10"/>
        <v>0</v>
      </c>
      <c r="BH37" s="653"/>
      <c r="BI37" s="653"/>
      <c r="BJ37" s="647"/>
      <c r="BK37" s="647">
        <f t="shared" si="11"/>
        <v>0</v>
      </c>
      <c r="BL37" s="647"/>
      <c r="BM37" s="647"/>
      <c r="BN37" s="647"/>
      <c r="BO37" s="647"/>
      <c r="BP37" s="647"/>
      <c r="BQ37" s="647"/>
      <c r="BR37" s="647"/>
      <c r="BS37" s="647"/>
      <c r="BT37" s="647"/>
      <c r="BU37" s="647"/>
      <c r="BV37" s="647"/>
      <c r="BW37" s="647">
        <f t="shared" si="12"/>
        <v>0</v>
      </c>
      <c r="BX37" s="647"/>
      <c r="BY37" s="647"/>
      <c r="BZ37" s="647"/>
      <c r="CA37" s="647"/>
      <c r="CB37" s="647"/>
      <c r="CC37" s="647"/>
      <c r="CD37" s="647"/>
      <c r="CE37" s="655">
        <f t="shared" si="13"/>
        <v>13</v>
      </c>
      <c r="CF37" s="655">
        <f t="shared" si="14"/>
        <v>0</v>
      </c>
    </row>
    <row r="38" spans="1:84" s="5" customFormat="1">
      <c r="A38" s="407">
        <f>'1-συμβολαια'!A38</f>
        <v>350</v>
      </c>
      <c r="B38" s="359">
        <f>'1-συμβολαια'!B38</f>
        <v>39148</v>
      </c>
      <c r="C38" s="505" t="str">
        <f>'1-συμβολαια'!C38</f>
        <v>κληρονομιάς ΑΠΟΔΟΧΗ [από 1/4 του 1/10 αγροτεμάχιο ;;;??? Παναγίας -'';;;???'' 1.186μ2</v>
      </c>
      <c r="D38" s="343">
        <f>'5-αντίγρ'!AN38</f>
        <v>50</v>
      </c>
      <c r="E38" s="343">
        <f>'5-αντίγρ'!AM38</f>
        <v>3.96</v>
      </c>
      <c r="F38" s="306">
        <f>'6-μεταγρ'!R38</f>
        <v>14.8</v>
      </c>
      <c r="G38" s="306">
        <f>'6-μεταγρ'!P38+'6-μεταγρ'!Q38</f>
        <v>1.98</v>
      </c>
      <c r="H38" s="306">
        <f>'6-μεταγρ'!S38</f>
        <v>0</v>
      </c>
      <c r="I38" s="306">
        <f>'7-προςΔΟΥ'!V38</f>
        <v>97.8</v>
      </c>
      <c r="J38" s="269">
        <f>'7-προςΔΟΥ'!L38</f>
        <v>0</v>
      </c>
      <c r="K38" s="269"/>
      <c r="L38" s="306">
        <f>7.4+7.4+4</f>
        <v>18.8</v>
      </c>
      <c r="M38" s="306"/>
      <c r="N38" s="306"/>
      <c r="O38" s="306">
        <v>4</v>
      </c>
      <c r="P38" s="306">
        <v>4</v>
      </c>
      <c r="Q38" s="306">
        <v>4</v>
      </c>
      <c r="R38" s="306"/>
      <c r="S38" s="306"/>
      <c r="T38" s="306"/>
      <c r="U38" s="306"/>
      <c r="V38" s="306"/>
      <c r="W38" s="306"/>
      <c r="X38" s="306"/>
      <c r="Y38" s="306"/>
      <c r="Z38" s="306"/>
      <c r="AA38" s="306"/>
      <c r="AB38" s="306">
        <f>11+11+4</f>
        <v>26</v>
      </c>
      <c r="AC38" s="306">
        <f>11+11+4</f>
        <v>26</v>
      </c>
      <c r="AD38" s="306">
        <f>7.4+7.4+4</f>
        <v>18.8</v>
      </c>
      <c r="AE38" s="306">
        <v>1</v>
      </c>
      <c r="AF38" s="306"/>
      <c r="AG38" s="306"/>
      <c r="AH38" s="306"/>
      <c r="AI38" s="652"/>
      <c r="AJ38" s="652"/>
      <c r="AK38" s="306">
        <f t="shared" si="8"/>
        <v>102.6</v>
      </c>
      <c r="AL38" s="652"/>
      <c r="AM38" s="306">
        <v>16</v>
      </c>
      <c r="AN38" s="306">
        <v>16</v>
      </c>
      <c r="AO38" s="306">
        <v>16</v>
      </c>
      <c r="AP38" s="306"/>
      <c r="AQ38" s="306"/>
      <c r="AR38" s="306"/>
      <c r="AS38" s="306"/>
      <c r="AT38" s="306"/>
      <c r="AU38" s="306">
        <v>16</v>
      </c>
      <c r="AV38" s="306"/>
      <c r="AW38" s="306"/>
      <c r="AX38" s="306"/>
      <c r="AY38" s="652"/>
      <c r="AZ38" s="652"/>
      <c r="BA38" s="306">
        <f t="shared" si="9"/>
        <v>64</v>
      </c>
      <c r="BB38" s="306">
        <f>4*4+7.4</f>
        <v>23.4</v>
      </c>
      <c r="BC38" s="652"/>
      <c r="BD38" s="306">
        <f t="shared" ref="BD38:BF38" si="15">4*4+7.4</f>
        <v>23.4</v>
      </c>
      <c r="BE38" s="652"/>
      <c r="BF38" s="306">
        <f t="shared" si="15"/>
        <v>23.4</v>
      </c>
      <c r="BG38" s="306">
        <f t="shared" si="10"/>
        <v>70.199999999999989</v>
      </c>
      <c r="BH38" s="652"/>
      <c r="BI38" s="652"/>
      <c r="BJ38" s="306"/>
      <c r="BK38" s="306">
        <f t="shared" si="11"/>
        <v>0</v>
      </c>
      <c r="BL38" s="306"/>
      <c r="BM38" s="306"/>
      <c r="BN38" s="306"/>
      <c r="BO38" s="306"/>
      <c r="BP38" s="306"/>
      <c r="BQ38" s="306"/>
      <c r="BR38" s="306"/>
      <c r="BS38" s="306">
        <v>5</v>
      </c>
      <c r="BT38" s="306">
        <v>0.3</v>
      </c>
      <c r="BU38" s="306">
        <v>1.2</v>
      </c>
      <c r="BV38" s="306"/>
      <c r="BW38" s="306">
        <f t="shared" si="12"/>
        <v>6.5</v>
      </c>
      <c r="BX38" s="306"/>
      <c r="BY38" s="306"/>
      <c r="BZ38" s="306"/>
      <c r="CA38" s="306"/>
      <c r="CB38" s="306"/>
      <c r="CC38" s="306"/>
      <c r="CD38" s="306"/>
      <c r="CE38" s="379">
        <f t="shared" si="13"/>
        <v>404.9</v>
      </c>
      <c r="CF38" s="379">
        <f t="shared" si="14"/>
        <v>6.9399999999999995</v>
      </c>
    </row>
    <row r="39" spans="1:84" s="5" customFormat="1" ht="12" thickBot="1">
      <c r="A39" s="396">
        <f>'1-συμβολαια'!A39</f>
        <v>0</v>
      </c>
      <c r="B39" s="507"/>
      <c r="C39" s="508" t="str">
        <f>'1-συμβολαια'!C39</f>
        <v xml:space="preserve">χρησικτησία αγροτεμαχίου = 20?? επερχόμενου ΑΝΑΔΑΣΜΟΥ </v>
      </c>
      <c r="D39" s="646">
        <f>'5-αντίγρ'!AN39</f>
        <v>0</v>
      </c>
      <c r="E39" s="646">
        <f>'5-αντίγρ'!AM39</f>
        <v>0</v>
      </c>
      <c r="F39" s="647">
        <f>'6-μεταγρ'!R39</f>
        <v>0</v>
      </c>
      <c r="G39" s="647">
        <f>'6-μεταγρ'!P39+'6-μεταγρ'!Q39</f>
        <v>0</v>
      </c>
      <c r="H39" s="647">
        <f>'6-μεταγρ'!S39</f>
        <v>0</v>
      </c>
      <c r="I39" s="647">
        <f>'7-προςΔΟΥ'!V39</f>
        <v>83</v>
      </c>
      <c r="J39" s="648">
        <f>'7-προςΔΟΥ'!L39</f>
        <v>0</v>
      </c>
      <c r="K39" s="648"/>
      <c r="L39" s="647"/>
      <c r="M39" s="647"/>
      <c r="N39" s="647"/>
      <c r="O39" s="647"/>
      <c r="P39" s="647"/>
      <c r="Q39" s="647"/>
      <c r="R39" s="647"/>
      <c r="S39" s="647"/>
      <c r="T39" s="647"/>
      <c r="U39" s="647"/>
      <c r="V39" s="647"/>
      <c r="W39" s="647"/>
      <c r="X39" s="647"/>
      <c r="Y39" s="647"/>
      <c r="Z39" s="647"/>
      <c r="AA39" s="647"/>
      <c r="AB39" s="647"/>
      <c r="AC39" s="647"/>
      <c r="AD39" s="647"/>
      <c r="AE39" s="647"/>
      <c r="AF39" s="647"/>
      <c r="AG39" s="647"/>
      <c r="AH39" s="647"/>
      <c r="AI39" s="653"/>
      <c r="AJ39" s="653"/>
      <c r="AK39" s="647">
        <f t="shared" si="8"/>
        <v>0</v>
      </c>
      <c r="AL39" s="653"/>
      <c r="AM39" s="647"/>
      <c r="AN39" s="647"/>
      <c r="AO39" s="647"/>
      <c r="AP39" s="647"/>
      <c r="AQ39" s="647"/>
      <c r="AR39" s="647"/>
      <c r="AS39" s="647"/>
      <c r="AT39" s="647"/>
      <c r="AU39" s="647"/>
      <c r="AV39" s="647"/>
      <c r="AW39" s="647"/>
      <c r="AX39" s="647"/>
      <c r="AY39" s="653"/>
      <c r="AZ39" s="653"/>
      <c r="BA39" s="647">
        <f t="shared" si="9"/>
        <v>0</v>
      </c>
      <c r="BB39" s="647"/>
      <c r="BC39" s="653"/>
      <c r="BD39" s="647"/>
      <c r="BE39" s="653"/>
      <c r="BF39" s="647"/>
      <c r="BG39" s="647">
        <f t="shared" si="10"/>
        <v>0</v>
      </c>
      <c r="BH39" s="653"/>
      <c r="BI39" s="653"/>
      <c r="BJ39" s="647"/>
      <c r="BK39" s="647">
        <f t="shared" si="11"/>
        <v>0</v>
      </c>
      <c r="BL39" s="647"/>
      <c r="BM39" s="647"/>
      <c r="BN39" s="647"/>
      <c r="BO39" s="647"/>
      <c r="BP39" s="647"/>
      <c r="BQ39" s="647"/>
      <c r="BR39" s="647"/>
      <c r="BS39" s="647"/>
      <c r="BT39" s="647"/>
      <c r="BU39" s="647"/>
      <c r="BV39" s="647"/>
      <c r="BW39" s="647">
        <f t="shared" si="12"/>
        <v>0</v>
      </c>
      <c r="BX39" s="647"/>
      <c r="BY39" s="647"/>
      <c r="BZ39" s="647"/>
      <c r="CA39" s="647"/>
      <c r="CB39" s="647"/>
      <c r="CC39" s="647"/>
      <c r="CD39" s="647"/>
      <c r="CE39" s="655">
        <f t="shared" si="13"/>
        <v>83</v>
      </c>
      <c r="CF39" s="655">
        <f t="shared" si="14"/>
        <v>0</v>
      </c>
    </row>
    <row r="40" spans="1:84" s="5" customFormat="1">
      <c r="A40" s="514" t="str">
        <f>'1-συμβολαια'!A40</f>
        <v>36ο</v>
      </c>
      <c r="B40" s="359">
        <f>'1-συμβολαια'!B40</f>
        <v>39148</v>
      </c>
      <c r="C40" s="505" t="str">
        <f>'1-συμβολαια'!C40</f>
        <v>κληρονομίας ΑΠΟΔΟΧΗ [1/10 αγροτεμάχιο ;;;??? Παναγίας -'';;;???'' 1.186μ2</v>
      </c>
      <c r="D40" s="343">
        <f>'5-αντίγρ'!AN40</f>
        <v>42</v>
      </c>
      <c r="E40" s="343">
        <f>'5-αντίγρ'!AM40</f>
        <v>3.96</v>
      </c>
      <c r="F40" s="306">
        <f>'6-μεταγρ'!R40</f>
        <v>0</v>
      </c>
      <c r="G40" s="306">
        <f>'6-μεταγρ'!P40+'6-μεταγρ'!Q40</f>
        <v>1.98</v>
      </c>
      <c r="H40" s="306">
        <f>'6-μεταγρ'!S40</f>
        <v>0</v>
      </c>
      <c r="I40" s="306">
        <f>'7-προςΔΟΥ'!V40</f>
        <v>83</v>
      </c>
      <c r="J40" s="269">
        <f>'7-προςΔΟΥ'!L40</f>
        <v>0</v>
      </c>
      <c r="K40" s="269"/>
      <c r="L40" s="306">
        <v>4</v>
      </c>
      <c r="M40" s="306"/>
      <c r="N40" s="306"/>
      <c r="O40" s="306">
        <v>4</v>
      </c>
      <c r="P40" s="306">
        <v>4</v>
      </c>
      <c r="Q40" s="306">
        <v>4</v>
      </c>
      <c r="R40" s="306"/>
      <c r="S40" s="306"/>
      <c r="T40" s="306"/>
      <c r="U40" s="306"/>
      <c r="V40" s="306"/>
      <c r="W40" s="306"/>
      <c r="X40" s="306"/>
      <c r="Y40" s="306"/>
      <c r="Z40" s="306"/>
      <c r="AA40" s="306"/>
      <c r="AB40" s="306">
        <v>4</v>
      </c>
      <c r="AC40" s="306">
        <v>4</v>
      </c>
      <c r="AD40" s="306">
        <v>4</v>
      </c>
      <c r="AE40" s="306">
        <v>1</v>
      </c>
      <c r="AF40" s="306"/>
      <c r="AG40" s="306"/>
      <c r="AH40" s="306"/>
      <c r="AI40" s="652"/>
      <c r="AJ40" s="652"/>
      <c r="AK40" s="306">
        <f t="shared" si="8"/>
        <v>29</v>
      </c>
      <c r="AL40" s="652"/>
      <c r="AM40" s="306">
        <v>8</v>
      </c>
      <c r="AN40" s="306">
        <v>8</v>
      </c>
      <c r="AO40" s="306">
        <v>8</v>
      </c>
      <c r="AP40" s="306"/>
      <c r="AQ40" s="306"/>
      <c r="AR40" s="306"/>
      <c r="AS40" s="306"/>
      <c r="AT40" s="306"/>
      <c r="AU40" s="306">
        <v>8</v>
      </c>
      <c r="AV40" s="306"/>
      <c r="AW40" s="306"/>
      <c r="AX40" s="306"/>
      <c r="AY40" s="652"/>
      <c r="AZ40" s="652"/>
      <c r="BA40" s="306">
        <f t="shared" si="9"/>
        <v>32</v>
      </c>
      <c r="BB40" s="306">
        <v>8</v>
      </c>
      <c r="BC40" s="652"/>
      <c r="BD40" s="306">
        <v>8</v>
      </c>
      <c r="BE40" s="652"/>
      <c r="BF40" s="306">
        <v>8</v>
      </c>
      <c r="BG40" s="306">
        <f t="shared" si="10"/>
        <v>24</v>
      </c>
      <c r="BH40" s="652"/>
      <c r="BI40" s="652"/>
      <c r="BJ40" s="306"/>
      <c r="BK40" s="306">
        <f t="shared" si="11"/>
        <v>0</v>
      </c>
      <c r="BL40" s="306"/>
      <c r="BM40" s="306"/>
      <c r="BN40" s="306"/>
      <c r="BO40" s="306"/>
      <c r="BP40" s="306"/>
      <c r="BQ40" s="306"/>
      <c r="BR40" s="306"/>
      <c r="BS40" s="306">
        <v>5</v>
      </c>
      <c r="BT40" s="306">
        <v>0.3</v>
      </c>
      <c r="BU40" s="306">
        <v>0.6</v>
      </c>
      <c r="BV40" s="306"/>
      <c r="BW40" s="306">
        <f t="shared" si="12"/>
        <v>5.8999999999999995</v>
      </c>
      <c r="BX40" s="306"/>
      <c r="BY40" s="306"/>
      <c r="BZ40" s="306"/>
      <c r="CA40" s="306"/>
      <c r="CB40" s="306"/>
      <c r="CC40" s="306"/>
      <c r="CD40" s="306"/>
      <c r="CE40" s="379">
        <f t="shared" si="13"/>
        <v>214.9</v>
      </c>
      <c r="CF40" s="379">
        <f t="shared" si="14"/>
        <v>6.9399999999999995</v>
      </c>
    </row>
    <row r="41" spans="1:84" s="5" customFormat="1" ht="12" thickBot="1">
      <c r="A41" s="516">
        <f>'1-συμβολαια'!A41</f>
        <v>0</v>
      </c>
      <c r="B41" s="507"/>
      <c r="C41" s="508" t="str">
        <f>'1-συμβολαια'!C41</f>
        <v xml:space="preserve">χρησικτησία αγροτεμαχίου = 20?? επερχόμενου ΑΝΑΔΑΣΜΟΥ </v>
      </c>
      <c r="D41" s="646">
        <f>'5-αντίγρ'!AN41</f>
        <v>0</v>
      </c>
      <c r="E41" s="646">
        <f>'5-αντίγρ'!AM41</f>
        <v>0</v>
      </c>
      <c r="F41" s="647">
        <f>'6-μεταγρ'!R41</f>
        <v>0</v>
      </c>
      <c r="G41" s="647">
        <f>'6-μεταγρ'!P41+'6-μεταγρ'!Q41</f>
        <v>0</v>
      </c>
      <c r="H41" s="647">
        <f>'6-μεταγρ'!S41</f>
        <v>0</v>
      </c>
      <c r="I41" s="647">
        <f>'7-προςΔΟΥ'!V41</f>
        <v>83</v>
      </c>
      <c r="J41" s="648">
        <f>'7-προςΔΟΥ'!L41</f>
        <v>0</v>
      </c>
      <c r="K41" s="648"/>
      <c r="L41" s="647"/>
      <c r="M41" s="647"/>
      <c r="N41" s="647"/>
      <c r="O41" s="647"/>
      <c r="P41" s="647"/>
      <c r="Q41" s="647"/>
      <c r="R41" s="647"/>
      <c r="S41" s="647"/>
      <c r="T41" s="647"/>
      <c r="U41" s="647"/>
      <c r="V41" s="647"/>
      <c r="W41" s="647"/>
      <c r="X41" s="647"/>
      <c r="Y41" s="647"/>
      <c r="Z41" s="647"/>
      <c r="AA41" s="647"/>
      <c r="AB41" s="647"/>
      <c r="AC41" s="647"/>
      <c r="AD41" s="647"/>
      <c r="AE41" s="647"/>
      <c r="AF41" s="647"/>
      <c r="AG41" s="647"/>
      <c r="AH41" s="647"/>
      <c r="AI41" s="653"/>
      <c r="AJ41" s="653"/>
      <c r="AK41" s="647">
        <f t="shared" si="8"/>
        <v>0</v>
      </c>
      <c r="AL41" s="653"/>
      <c r="AM41" s="647"/>
      <c r="AN41" s="647"/>
      <c r="AO41" s="647"/>
      <c r="AP41" s="647"/>
      <c r="AQ41" s="647"/>
      <c r="AR41" s="647"/>
      <c r="AS41" s="647"/>
      <c r="AT41" s="647"/>
      <c r="AU41" s="647"/>
      <c r="AV41" s="647"/>
      <c r="AW41" s="647"/>
      <c r="AX41" s="647"/>
      <c r="AY41" s="653"/>
      <c r="AZ41" s="653"/>
      <c r="BA41" s="647">
        <f t="shared" si="9"/>
        <v>0</v>
      </c>
      <c r="BB41" s="647"/>
      <c r="BC41" s="653"/>
      <c r="BD41" s="647"/>
      <c r="BE41" s="653"/>
      <c r="BF41" s="647"/>
      <c r="BG41" s="647">
        <f t="shared" si="10"/>
        <v>0</v>
      </c>
      <c r="BH41" s="653"/>
      <c r="BI41" s="653"/>
      <c r="BJ41" s="647"/>
      <c r="BK41" s="647">
        <f t="shared" si="11"/>
        <v>0</v>
      </c>
      <c r="BL41" s="647"/>
      <c r="BM41" s="647"/>
      <c r="BN41" s="647"/>
      <c r="BO41" s="647"/>
      <c r="BP41" s="647"/>
      <c r="BQ41" s="647"/>
      <c r="BR41" s="647"/>
      <c r="BS41" s="647"/>
      <c r="BT41" s="647"/>
      <c r="BU41" s="647"/>
      <c r="BV41" s="647"/>
      <c r="BW41" s="647">
        <f t="shared" si="12"/>
        <v>0</v>
      </c>
      <c r="BX41" s="647"/>
      <c r="BY41" s="647"/>
      <c r="BZ41" s="647"/>
      <c r="CA41" s="647"/>
      <c r="CB41" s="647"/>
      <c r="CC41" s="647"/>
      <c r="CD41" s="647"/>
      <c r="CE41" s="655">
        <f t="shared" si="13"/>
        <v>83</v>
      </c>
      <c r="CF41" s="655">
        <f t="shared" si="14"/>
        <v>0</v>
      </c>
    </row>
    <row r="42" spans="1:84" s="5" customFormat="1">
      <c r="A42" s="407" t="str">
        <f>'1-συμβολαια'!A42</f>
        <v>37ο</v>
      </c>
      <c r="B42" s="359">
        <f>'1-συμβολαια'!B42</f>
        <v>39148</v>
      </c>
      <c r="C42" s="505" t="str">
        <f>'1-συμβολαια'!C42</f>
        <v>κληρονομίας ΑΠΟΔΟΧΗ [1/10 αγροτεμάχιο ;;;??? Παναγίας -'';;;???'' 1.186μ2</v>
      </c>
      <c r="D42" s="343">
        <f>'5-αντίγρ'!AN42</f>
        <v>63</v>
      </c>
      <c r="E42" s="343">
        <f>'5-αντίγρ'!AM42</f>
        <v>3.96</v>
      </c>
      <c r="F42" s="306">
        <f>'6-μεταγρ'!R42</f>
        <v>0</v>
      </c>
      <c r="G42" s="306">
        <f>'6-μεταγρ'!P42+'6-μεταγρ'!Q42</f>
        <v>1.98</v>
      </c>
      <c r="H42" s="306">
        <f>'6-μεταγρ'!S42</f>
        <v>0</v>
      </c>
      <c r="I42" s="306">
        <f>'7-προςΔΟΥ'!V42</f>
        <v>83</v>
      </c>
      <c r="J42" s="269">
        <f>'7-προςΔΟΥ'!L42</f>
        <v>0</v>
      </c>
      <c r="K42" s="269"/>
      <c r="L42" s="306">
        <v>4</v>
      </c>
      <c r="M42" s="306"/>
      <c r="N42" s="306"/>
      <c r="O42" s="306">
        <v>4</v>
      </c>
      <c r="P42" s="306">
        <v>4</v>
      </c>
      <c r="Q42" s="306">
        <v>4</v>
      </c>
      <c r="R42" s="306"/>
      <c r="S42" s="306"/>
      <c r="T42" s="306"/>
      <c r="U42" s="306"/>
      <c r="V42" s="306"/>
      <c r="W42" s="306"/>
      <c r="X42" s="306"/>
      <c r="Y42" s="306"/>
      <c r="Z42" s="306"/>
      <c r="AA42" s="306"/>
      <c r="AB42" s="306">
        <v>4</v>
      </c>
      <c r="AC42" s="306">
        <v>4</v>
      </c>
      <c r="AD42" s="306">
        <v>4</v>
      </c>
      <c r="AE42" s="306">
        <v>1</v>
      </c>
      <c r="AF42" s="306"/>
      <c r="AG42" s="306"/>
      <c r="AH42" s="306"/>
      <c r="AI42" s="652"/>
      <c r="AJ42" s="652"/>
      <c r="AK42" s="306">
        <f t="shared" si="8"/>
        <v>29</v>
      </c>
      <c r="AL42" s="652"/>
      <c r="AM42" s="306">
        <v>16</v>
      </c>
      <c r="AN42" s="306">
        <v>16</v>
      </c>
      <c r="AO42" s="306">
        <v>16</v>
      </c>
      <c r="AP42" s="306"/>
      <c r="AQ42" s="306"/>
      <c r="AR42" s="306"/>
      <c r="AS42" s="306"/>
      <c r="AT42" s="306"/>
      <c r="AU42" s="306">
        <v>16</v>
      </c>
      <c r="AV42" s="306"/>
      <c r="AW42" s="306"/>
      <c r="AX42" s="306"/>
      <c r="AY42" s="652"/>
      <c r="AZ42" s="652"/>
      <c r="BA42" s="306">
        <f t="shared" si="9"/>
        <v>64</v>
      </c>
      <c r="BB42" s="306">
        <f>4*4</f>
        <v>16</v>
      </c>
      <c r="BC42" s="652"/>
      <c r="BD42" s="306">
        <f>4*4</f>
        <v>16</v>
      </c>
      <c r="BE42" s="652"/>
      <c r="BF42" s="306">
        <f>4*4</f>
        <v>16</v>
      </c>
      <c r="BG42" s="306">
        <f t="shared" si="10"/>
        <v>48</v>
      </c>
      <c r="BH42" s="652"/>
      <c r="BI42" s="652"/>
      <c r="BJ42" s="306"/>
      <c r="BK42" s="306">
        <f t="shared" si="11"/>
        <v>0</v>
      </c>
      <c r="BL42" s="306"/>
      <c r="BM42" s="306"/>
      <c r="BN42" s="306"/>
      <c r="BO42" s="306"/>
      <c r="BP42" s="306"/>
      <c r="BQ42" s="306"/>
      <c r="BR42" s="306"/>
      <c r="BS42" s="306">
        <v>5</v>
      </c>
      <c r="BT42" s="306">
        <v>0.3</v>
      </c>
      <c r="BU42" s="306">
        <v>1.2</v>
      </c>
      <c r="BV42" s="306"/>
      <c r="BW42" s="306">
        <f t="shared" si="12"/>
        <v>6.5</v>
      </c>
      <c r="BX42" s="306"/>
      <c r="BY42" s="306"/>
      <c r="BZ42" s="306"/>
      <c r="CA42" s="306"/>
      <c r="CB42" s="306"/>
      <c r="CC42" s="306"/>
      <c r="CD42" s="306"/>
      <c r="CE42" s="379">
        <f t="shared" si="13"/>
        <v>292.5</v>
      </c>
      <c r="CF42" s="379">
        <f t="shared" si="14"/>
        <v>6.9399999999999995</v>
      </c>
    </row>
    <row r="43" spans="1:84" s="5" customFormat="1" ht="12" thickBot="1">
      <c r="A43" s="396">
        <f>'1-συμβολαια'!A43</f>
        <v>0</v>
      </c>
      <c r="B43" s="507"/>
      <c r="C43" s="508" t="str">
        <f>'1-συμβολαια'!C43</f>
        <v xml:space="preserve">χρησικτησία αγροτεμαχίου = 20?? επερχόμενου ΑΝΑΔΑΣΜΟΥ </v>
      </c>
      <c r="D43" s="646">
        <f>'5-αντίγρ'!AN43</f>
        <v>0</v>
      </c>
      <c r="E43" s="646">
        <f>'5-αντίγρ'!AM43</f>
        <v>0</v>
      </c>
      <c r="F43" s="647">
        <f>'6-μεταγρ'!R43</f>
        <v>0</v>
      </c>
      <c r="G43" s="647">
        <f>'6-μεταγρ'!P43+'6-μεταγρ'!Q43</f>
        <v>0</v>
      </c>
      <c r="H43" s="647">
        <f>'6-μεταγρ'!S43</f>
        <v>0</v>
      </c>
      <c r="I43" s="647">
        <f>'7-προςΔΟΥ'!V43</f>
        <v>83</v>
      </c>
      <c r="J43" s="648">
        <f>'7-προςΔΟΥ'!L43</f>
        <v>0</v>
      </c>
      <c r="K43" s="648"/>
      <c r="L43" s="647"/>
      <c r="M43" s="647"/>
      <c r="N43" s="647"/>
      <c r="O43" s="647"/>
      <c r="P43" s="647"/>
      <c r="Q43" s="647"/>
      <c r="R43" s="647"/>
      <c r="S43" s="647"/>
      <c r="T43" s="647"/>
      <c r="U43" s="647"/>
      <c r="V43" s="647"/>
      <c r="W43" s="647"/>
      <c r="X43" s="647"/>
      <c r="Y43" s="647"/>
      <c r="Z43" s="647"/>
      <c r="AA43" s="647"/>
      <c r="AB43" s="647"/>
      <c r="AC43" s="647"/>
      <c r="AD43" s="647"/>
      <c r="AE43" s="647"/>
      <c r="AF43" s="647"/>
      <c r="AG43" s="647"/>
      <c r="AH43" s="647"/>
      <c r="AI43" s="653"/>
      <c r="AJ43" s="653"/>
      <c r="AK43" s="647">
        <f t="shared" si="8"/>
        <v>0</v>
      </c>
      <c r="AL43" s="653"/>
      <c r="AM43" s="647"/>
      <c r="AN43" s="647"/>
      <c r="AO43" s="647"/>
      <c r="AP43" s="647"/>
      <c r="AQ43" s="647"/>
      <c r="AR43" s="647"/>
      <c r="AS43" s="647"/>
      <c r="AT43" s="647"/>
      <c r="AU43" s="647"/>
      <c r="AV43" s="647"/>
      <c r="AW43" s="647"/>
      <c r="AX43" s="647"/>
      <c r="AY43" s="653"/>
      <c r="AZ43" s="653"/>
      <c r="BA43" s="647">
        <f t="shared" si="9"/>
        <v>0</v>
      </c>
      <c r="BB43" s="647"/>
      <c r="BC43" s="653"/>
      <c r="BD43" s="647"/>
      <c r="BE43" s="653"/>
      <c r="BF43" s="647"/>
      <c r="BG43" s="647">
        <f t="shared" si="10"/>
        <v>0</v>
      </c>
      <c r="BH43" s="653"/>
      <c r="BI43" s="653"/>
      <c r="BJ43" s="647"/>
      <c r="BK43" s="647">
        <f t="shared" si="11"/>
        <v>0</v>
      </c>
      <c r="BL43" s="647"/>
      <c r="BM43" s="647"/>
      <c r="BN43" s="647"/>
      <c r="BO43" s="647"/>
      <c r="BP43" s="647"/>
      <c r="BQ43" s="647"/>
      <c r="BR43" s="647"/>
      <c r="BS43" s="647"/>
      <c r="BT43" s="647"/>
      <c r="BU43" s="647"/>
      <c r="BV43" s="647"/>
      <c r="BW43" s="647">
        <f t="shared" si="12"/>
        <v>0</v>
      </c>
      <c r="BX43" s="647"/>
      <c r="BY43" s="647"/>
      <c r="BZ43" s="647"/>
      <c r="CA43" s="647"/>
      <c r="CB43" s="647"/>
      <c r="CC43" s="647"/>
      <c r="CD43" s="647"/>
      <c r="CE43" s="655">
        <f t="shared" si="13"/>
        <v>83</v>
      </c>
      <c r="CF43" s="655">
        <f t="shared" si="14"/>
        <v>0</v>
      </c>
    </row>
    <row r="44" spans="1:84" s="5" customFormat="1">
      <c r="A44" s="514" t="str">
        <f>'1-συμβολαια'!A44</f>
        <v>38ο</v>
      </c>
      <c r="B44" s="359">
        <f>'1-συμβολαια'!B44</f>
        <v>39232</v>
      </c>
      <c r="C44" s="505" t="str">
        <f>'1-συμβολαια'!C44</f>
        <v>αποδοχή κληρονομίας [12/120  οικοπέδου &amp; αποθήκης 20,91μ2</v>
      </c>
      <c r="D44" s="343">
        <f>'5-αντίγρ'!AN44</f>
        <v>63</v>
      </c>
      <c r="E44" s="343">
        <f>'5-αντίγρ'!AM44</f>
        <v>3.96</v>
      </c>
      <c r="F44" s="306">
        <f>'6-μεταγρ'!R44</f>
        <v>14.8</v>
      </c>
      <c r="G44" s="306">
        <f>'6-μεταγρ'!P44+'6-μεταγρ'!Q44</f>
        <v>1.98</v>
      </c>
      <c r="H44" s="306">
        <f>'6-μεταγρ'!S44</f>
        <v>0</v>
      </c>
      <c r="I44" s="306">
        <f>'7-προςΔΟΥ'!V44</f>
        <v>97.8</v>
      </c>
      <c r="J44" s="269">
        <f>'7-προςΔΟΥ'!L44</f>
        <v>0</v>
      </c>
      <c r="K44" s="269"/>
      <c r="L44" s="306"/>
      <c r="M44" s="306">
        <f>7.4+7.4+4</f>
        <v>18.8</v>
      </c>
      <c r="N44" s="306">
        <v>4</v>
      </c>
      <c r="O44" s="306">
        <v>4</v>
      </c>
      <c r="P44" s="306">
        <v>4</v>
      </c>
      <c r="Q44" s="306">
        <v>4</v>
      </c>
      <c r="R44" s="306">
        <v>4</v>
      </c>
      <c r="S44" s="306">
        <v>4</v>
      </c>
      <c r="T44" s="306">
        <v>4</v>
      </c>
      <c r="U44" s="306"/>
      <c r="V44" s="306"/>
      <c r="W44" s="306"/>
      <c r="X44" s="306"/>
      <c r="Y44" s="306">
        <v>4</v>
      </c>
      <c r="Z44" s="306"/>
      <c r="AA44" s="306"/>
      <c r="AB44" s="306"/>
      <c r="AC44" s="306">
        <f>11+11+4</f>
        <v>26</v>
      </c>
      <c r="AD44" s="306">
        <f>7.4+7.4+4</f>
        <v>18.8</v>
      </c>
      <c r="AE44" s="306">
        <v>1</v>
      </c>
      <c r="AF44" s="306"/>
      <c r="AG44" s="306"/>
      <c r="AH44" s="306"/>
      <c r="AI44" s="652"/>
      <c r="AJ44" s="652"/>
      <c r="AK44" s="306">
        <f t="shared" si="8"/>
        <v>96.6</v>
      </c>
      <c r="AL44" s="652"/>
      <c r="AM44" s="306">
        <v>16</v>
      </c>
      <c r="AN44" s="306"/>
      <c r="AO44" s="306">
        <v>16</v>
      </c>
      <c r="AP44" s="306">
        <v>16</v>
      </c>
      <c r="AQ44" s="306"/>
      <c r="AR44" s="306"/>
      <c r="AS44" s="306"/>
      <c r="AT44" s="306"/>
      <c r="AU44" s="306">
        <v>16</v>
      </c>
      <c r="AV44" s="306"/>
      <c r="AW44" s="306"/>
      <c r="AX44" s="306"/>
      <c r="AY44" s="652"/>
      <c r="AZ44" s="652"/>
      <c r="BA44" s="306">
        <f t="shared" si="9"/>
        <v>64</v>
      </c>
      <c r="BB44" s="306">
        <f>4*4+7.4</f>
        <v>23.4</v>
      </c>
      <c r="BC44" s="652"/>
      <c r="BD44" s="306">
        <f t="shared" ref="BD44:BF44" si="16">4*4+7.4</f>
        <v>23.4</v>
      </c>
      <c r="BE44" s="652"/>
      <c r="BF44" s="306">
        <f t="shared" si="16"/>
        <v>23.4</v>
      </c>
      <c r="BG44" s="306">
        <f t="shared" si="10"/>
        <v>70.199999999999989</v>
      </c>
      <c r="BH44" s="652"/>
      <c r="BI44" s="652"/>
      <c r="BJ44" s="306"/>
      <c r="BK44" s="306">
        <f t="shared" si="11"/>
        <v>0</v>
      </c>
      <c r="BL44" s="306"/>
      <c r="BM44" s="306"/>
      <c r="BN44" s="306"/>
      <c r="BO44" s="306"/>
      <c r="BP44" s="306"/>
      <c r="BQ44" s="306"/>
      <c r="BR44" s="306"/>
      <c r="BS44" s="306">
        <v>5</v>
      </c>
      <c r="BT44" s="306">
        <v>0.3</v>
      </c>
      <c r="BU44" s="306">
        <v>1.2</v>
      </c>
      <c r="BV44" s="306"/>
      <c r="BW44" s="306">
        <f t="shared" si="12"/>
        <v>6.5</v>
      </c>
      <c r="BX44" s="306"/>
      <c r="BY44" s="306"/>
      <c r="BZ44" s="306"/>
      <c r="CA44" s="306"/>
      <c r="CB44" s="306"/>
      <c r="CC44" s="306"/>
      <c r="CD44" s="306"/>
      <c r="CE44" s="379">
        <f t="shared" si="13"/>
        <v>411.9</v>
      </c>
      <c r="CF44" s="379">
        <f t="shared" si="14"/>
        <v>6.9399999999999995</v>
      </c>
    </row>
    <row r="45" spans="1:84" s="5" customFormat="1" ht="12" thickBot="1">
      <c r="A45" s="516">
        <f>'1-συμβολαια'!A45</f>
        <v>0</v>
      </c>
      <c r="B45" s="507"/>
      <c r="C45" s="508" t="str">
        <f>'1-συμβολαια'!C45</f>
        <v>χρησικτησία οικοπέδου &amp; αποθήκης = 1992 αδερφού ΚΛΗΡΟΝΟΜΙΑ άτυπος</v>
      </c>
      <c r="D45" s="646">
        <f>'5-αντίγρ'!AN45</f>
        <v>0</v>
      </c>
      <c r="E45" s="646">
        <f>'5-αντίγρ'!AM45</f>
        <v>0</v>
      </c>
      <c r="F45" s="647">
        <f>'6-μεταγρ'!R45</f>
        <v>0</v>
      </c>
      <c r="G45" s="647">
        <f>'6-μεταγρ'!P45+'6-μεταγρ'!Q45</f>
        <v>0</v>
      </c>
      <c r="H45" s="647">
        <f>'6-μεταγρ'!S45</f>
        <v>0</v>
      </c>
      <c r="I45" s="647">
        <f>'7-προςΔΟΥ'!V45</f>
        <v>83</v>
      </c>
      <c r="J45" s="648">
        <f>'7-προςΔΟΥ'!L45</f>
        <v>0</v>
      </c>
      <c r="K45" s="648"/>
      <c r="L45" s="647"/>
      <c r="M45" s="647"/>
      <c r="N45" s="647"/>
      <c r="O45" s="647"/>
      <c r="P45" s="647"/>
      <c r="Q45" s="647"/>
      <c r="R45" s="647"/>
      <c r="S45" s="647"/>
      <c r="T45" s="647"/>
      <c r="U45" s="647"/>
      <c r="V45" s="647"/>
      <c r="W45" s="647"/>
      <c r="X45" s="647"/>
      <c r="Y45" s="647"/>
      <c r="Z45" s="647"/>
      <c r="AA45" s="647"/>
      <c r="AB45" s="647"/>
      <c r="AC45" s="647"/>
      <c r="AD45" s="647"/>
      <c r="AE45" s="647"/>
      <c r="AF45" s="647"/>
      <c r="AG45" s="647"/>
      <c r="AH45" s="647"/>
      <c r="AI45" s="653"/>
      <c r="AJ45" s="653"/>
      <c r="AK45" s="647">
        <f t="shared" si="8"/>
        <v>0</v>
      </c>
      <c r="AL45" s="653"/>
      <c r="AM45" s="647"/>
      <c r="AN45" s="647"/>
      <c r="AO45" s="647"/>
      <c r="AP45" s="647"/>
      <c r="AQ45" s="647"/>
      <c r="AR45" s="647"/>
      <c r="AS45" s="647"/>
      <c r="AT45" s="647"/>
      <c r="AU45" s="647"/>
      <c r="AV45" s="647"/>
      <c r="AW45" s="647"/>
      <c r="AX45" s="647"/>
      <c r="AY45" s="653"/>
      <c r="AZ45" s="653"/>
      <c r="BA45" s="647">
        <f t="shared" si="9"/>
        <v>0</v>
      </c>
      <c r="BB45" s="647"/>
      <c r="BC45" s="653"/>
      <c r="BD45" s="647"/>
      <c r="BE45" s="653"/>
      <c r="BF45" s="647"/>
      <c r="BG45" s="647">
        <f t="shared" si="10"/>
        <v>0</v>
      </c>
      <c r="BH45" s="653"/>
      <c r="BI45" s="653"/>
      <c r="BJ45" s="647"/>
      <c r="BK45" s="647">
        <f t="shared" si="11"/>
        <v>0</v>
      </c>
      <c r="BL45" s="647"/>
      <c r="BM45" s="647"/>
      <c r="BN45" s="647"/>
      <c r="BO45" s="647"/>
      <c r="BP45" s="647"/>
      <c r="BQ45" s="647"/>
      <c r="BR45" s="647"/>
      <c r="BS45" s="647"/>
      <c r="BT45" s="647"/>
      <c r="BU45" s="647"/>
      <c r="BV45" s="647"/>
      <c r="BW45" s="647">
        <f t="shared" si="12"/>
        <v>0</v>
      </c>
      <c r="BX45" s="647"/>
      <c r="BY45" s="647"/>
      <c r="BZ45" s="647"/>
      <c r="CA45" s="647"/>
      <c r="CB45" s="647"/>
      <c r="CC45" s="647"/>
      <c r="CD45" s="647"/>
      <c r="CE45" s="655">
        <f t="shared" si="13"/>
        <v>83</v>
      </c>
      <c r="CF45" s="655">
        <f t="shared" si="14"/>
        <v>0</v>
      </c>
    </row>
    <row r="46" spans="1:84" s="5" customFormat="1">
      <c r="A46" s="407" t="str">
        <f>'1-συμβολαια'!A46</f>
        <v>39ο</v>
      </c>
      <c r="B46" s="359">
        <f>'1-συμβολαια'!B46</f>
        <v>39252</v>
      </c>
      <c r="C46" s="505" t="str">
        <f>'1-συμβολαια'!C46</f>
        <v>αποδοχή κληρονομίας [1/10 αγροτεμάχιο ;;;??? Παναγία -'';;;???'' =2.740μ2</v>
      </c>
      <c r="D46" s="343">
        <f>'5-αντίγρ'!AN46</f>
        <v>63</v>
      </c>
      <c r="E46" s="343">
        <f>'5-αντίγρ'!AM46</f>
        <v>3.96</v>
      </c>
      <c r="F46" s="306">
        <f>'6-μεταγρ'!R46</f>
        <v>14.8</v>
      </c>
      <c r="G46" s="306">
        <f>'6-μεταγρ'!P46+'6-μεταγρ'!Q46</f>
        <v>1.98</v>
      </c>
      <c r="H46" s="306">
        <f>'6-μεταγρ'!S46</f>
        <v>0</v>
      </c>
      <c r="I46" s="306">
        <f>'7-προςΔΟΥ'!V46</f>
        <v>97.8</v>
      </c>
      <c r="J46" s="269">
        <f>'7-προςΔΟΥ'!L46</f>
        <v>0</v>
      </c>
      <c r="K46" s="269"/>
      <c r="L46" s="306">
        <f>7.4+7.4+4</f>
        <v>18.8</v>
      </c>
      <c r="M46" s="306"/>
      <c r="N46" s="306"/>
      <c r="O46" s="306">
        <v>4</v>
      </c>
      <c r="P46" s="306">
        <v>4</v>
      </c>
      <c r="Q46" s="306">
        <v>4</v>
      </c>
      <c r="R46" s="306"/>
      <c r="S46" s="306"/>
      <c r="T46" s="306"/>
      <c r="U46" s="306"/>
      <c r="V46" s="306"/>
      <c r="W46" s="306"/>
      <c r="X46" s="306"/>
      <c r="Y46" s="306"/>
      <c r="Z46" s="306"/>
      <c r="AA46" s="306"/>
      <c r="AB46" s="306">
        <f>11+11+4</f>
        <v>26</v>
      </c>
      <c r="AC46" s="306">
        <f>11+11+4</f>
        <v>26</v>
      </c>
      <c r="AD46" s="306">
        <f>7.4+7.4+4</f>
        <v>18.8</v>
      </c>
      <c r="AE46" s="306">
        <v>1</v>
      </c>
      <c r="AF46" s="306"/>
      <c r="AG46" s="306"/>
      <c r="AH46" s="306"/>
      <c r="AI46" s="652"/>
      <c r="AJ46" s="652"/>
      <c r="AK46" s="306">
        <f t="shared" si="8"/>
        <v>102.6</v>
      </c>
      <c r="AL46" s="652"/>
      <c r="AM46" s="306">
        <v>4</v>
      </c>
      <c r="AN46" s="306">
        <v>4</v>
      </c>
      <c r="AO46" s="306">
        <v>4</v>
      </c>
      <c r="AP46" s="306"/>
      <c r="AQ46" s="306"/>
      <c r="AR46" s="306"/>
      <c r="AS46" s="306"/>
      <c r="AT46" s="306"/>
      <c r="AU46" s="306">
        <v>4</v>
      </c>
      <c r="AV46" s="306"/>
      <c r="AW46" s="306"/>
      <c r="AX46" s="306"/>
      <c r="AY46" s="652"/>
      <c r="AZ46" s="652"/>
      <c r="BA46" s="306">
        <f t="shared" si="9"/>
        <v>16</v>
      </c>
      <c r="BB46" s="306">
        <v>8</v>
      </c>
      <c r="BC46" s="652"/>
      <c r="BD46" s="306">
        <v>8</v>
      </c>
      <c r="BE46" s="652"/>
      <c r="BF46" s="306">
        <v>8</v>
      </c>
      <c r="BG46" s="306">
        <f t="shared" si="10"/>
        <v>24</v>
      </c>
      <c r="BH46" s="652"/>
      <c r="BI46" s="652"/>
      <c r="BJ46" s="306"/>
      <c r="BK46" s="306">
        <f t="shared" si="11"/>
        <v>0</v>
      </c>
      <c r="BL46" s="306"/>
      <c r="BM46" s="306"/>
      <c r="BN46" s="306"/>
      <c r="BO46" s="306"/>
      <c r="BP46" s="306"/>
      <c r="BQ46" s="306"/>
      <c r="BR46" s="306"/>
      <c r="BS46" s="306">
        <v>5</v>
      </c>
      <c r="BT46" s="306">
        <v>0.3</v>
      </c>
      <c r="BU46" s="306">
        <v>0.3</v>
      </c>
      <c r="BV46" s="306"/>
      <c r="BW46" s="306">
        <f t="shared" si="12"/>
        <v>5.6</v>
      </c>
      <c r="BX46" s="306"/>
      <c r="BY46" s="306"/>
      <c r="BZ46" s="306"/>
      <c r="CA46" s="306"/>
      <c r="CB46" s="306"/>
      <c r="CC46" s="306"/>
      <c r="CD46" s="306"/>
      <c r="CE46" s="379">
        <f t="shared" si="13"/>
        <v>322.8</v>
      </c>
      <c r="CF46" s="379">
        <f t="shared" si="14"/>
        <v>6.9399999999999995</v>
      </c>
    </row>
    <row r="47" spans="1:84" s="5" customFormat="1" ht="12" thickBot="1">
      <c r="A47" s="396">
        <f>'1-συμβολαια'!A47</f>
        <v>0</v>
      </c>
      <c r="B47" s="507"/>
      <c r="C47" s="508" t="str">
        <f>'1-συμβολαια'!C47</f>
        <v xml:space="preserve">χρησικτησία αγροτεμαχίου = 20?? επερχόμενου ΑΝΑΔΑΣΜΟΥ </v>
      </c>
      <c r="D47" s="646">
        <f>'5-αντίγρ'!AN47</f>
        <v>0</v>
      </c>
      <c r="E47" s="646">
        <f>'5-αντίγρ'!AM47</f>
        <v>0</v>
      </c>
      <c r="F47" s="647">
        <f>'6-μεταγρ'!R47</f>
        <v>0</v>
      </c>
      <c r="G47" s="647">
        <f>'6-μεταγρ'!P47+'6-μεταγρ'!Q47</f>
        <v>0</v>
      </c>
      <c r="H47" s="647">
        <f>'6-μεταγρ'!S47</f>
        <v>0</v>
      </c>
      <c r="I47" s="647">
        <f>'7-προςΔΟΥ'!V47</f>
        <v>83</v>
      </c>
      <c r="J47" s="648">
        <f>'7-προςΔΟΥ'!L47</f>
        <v>0</v>
      </c>
      <c r="K47" s="648"/>
      <c r="L47" s="647"/>
      <c r="M47" s="647"/>
      <c r="N47" s="647"/>
      <c r="O47" s="647"/>
      <c r="P47" s="647"/>
      <c r="Q47" s="647"/>
      <c r="R47" s="647"/>
      <c r="S47" s="647"/>
      <c r="T47" s="647"/>
      <c r="U47" s="647"/>
      <c r="V47" s="647"/>
      <c r="W47" s="647"/>
      <c r="X47" s="647"/>
      <c r="Y47" s="647"/>
      <c r="Z47" s="647"/>
      <c r="AA47" s="647"/>
      <c r="AB47" s="647"/>
      <c r="AC47" s="647"/>
      <c r="AD47" s="647"/>
      <c r="AE47" s="647"/>
      <c r="AF47" s="647"/>
      <c r="AG47" s="647"/>
      <c r="AH47" s="647"/>
      <c r="AI47" s="653"/>
      <c r="AJ47" s="653"/>
      <c r="AK47" s="647">
        <f t="shared" si="8"/>
        <v>0</v>
      </c>
      <c r="AL47" s="653"/>
      <c r="AM47" s="647"/>
      <c r="AN47" s="647"/>
      <c r="AO47" s="647"/>
      <c r="AP47" s="647"/>
      <c r="AQ47" s="647"/>
      <c r="AR47" s="647"/>
      <c r="AS47" s="647"/>
      <c r="AT47" s="647"/>
      <c r="AU47" s="647"/>
      <c r="AV47" s="647"/>
      <c r="AW47" s="647"/>
      <c r="AX47" s="647"/>
      <c r="AY47" s="653"/>
      <c r="AZ47" s="653"/>
      <c r="BA47" s="647">
        <f t="shared" si="9"/>
        <v>0</v>
      </c>
      <c r="BB47" s="647"/>
      <c r="BC47" s="653"/>
      <c r="BD47" s="647"/>
      <c r="BE47" s="653"/>
      <c r="BF47" s="647"/>
      <c r="BG47" s="647">
        <f t="shared" si="10"/>
        <v>0</v>
      </c>
      <c r="BH47" s="653"/>
      <c r="BI47" s="653"/>
      <c r="BJ47" s="647"/>
      <c r="BK47" s="647">
        <f t="shared" si="11"/>
        <v>0</v>
      </c>
      <c r="BL47" s="647"/>
      <c r="BM47" s="647"/>
      <c r="BN47" s="647"/>
      <c r="BO47" s="647"/>
      <c r="BP47" s="647"/>
      <c r="BQ47" s="647"/>
      <c r="BR47" s="647"/>
      <c r="BS47" s="647"/>
      <c r="BT47" s="647"/>
      <c r="BU47" s="647"/>
      <c r="BV47" s="647"/>
      <c r="BW47" s="647">
        <f t="shared" si="12"/>
        <v>0</v>
      </c>
      <c r="BX47" s="647"/>
      <c r="BY47" s="647"/>
      <c r="BZ47" s="647"/>
      <c r="CA47" s="647"/>
      <c r="CB47" s="647"/>
      <c r="CC47" s="647"/>
      <c r="CD47" s="647"/>
      <c r="CE47" s="655">
        <f t="shared" si="13"/>
        <v>83</v>
      </c>
      <c r="CF47" s="655">
        <f t="shared" si="14"/>
        <v>0</v>
      </c>
    </row>
    <row r="48" spans="1:84" s="5" customFormat="1">
      <c r="A48" s="514" t="str">
        <f>'1-συμβολαια'!A48</f>
        <v>40ο</v>
      </c>
      <c r="B48" s="359">
        <f>'1-συμβολαια'!B48</f>
        <v>39252</v>
      </c>
      <c r="C48" s="505" t="str">
        <f>'1-συμβολαια'!C48</f>
        <v>αποδοχή κληρονομίας [1/10 αγροτεμάχιο ;;;??? Παναγία -'';;;???'' =2.740μ2</v>
      </c>
      <c r="D48" s="343">
        <f>'5-αντίγρ'!AN48</f>
        <v>63</v>
      </c>
      <c r="E48" s="343">
        <f>'5-αντίγρ'!AM48</f>
        <v>3.96</v>
      </c>
      <c r="F48" s="306">
        <f>'6-μεταγρ'!R48</f>
        <v>0</v>
      </c>
      <c r="G48" s="306">
        <f>'6-μεταγρ'!P48+'6-μεταγρ'!Q48</f>
        <v>1.98</v>
      </c>
      <c r="H48" s="306">
        <f>'6-μεταγρ'!S48</f>
        <v>0</v>
      </c>
      <c r="I48" s="306">
        <f>'7-προςΔΟΥ'!V48</f>
        <v>83</v>
      </c>
      <c r="J48" s="269">
        <f>'7-προςΔΟΥ'!L48</f>
        <v>0</v>
      </c>
      <c r="K48" s="269"/>
      <c r="L48" s="306">
        <v>4</v>
      </c>
      <c r="M48" s="306"/>
      <c r="N48" s="306"/>
      <c r="O48" s="306">
        <v>4</v>
      </c>
      <c r="P48" s="306">
        <v>4</v>
      </c>
      <c r="Q48" s="306">
        <v>4</v>
      </c>
      <c r="R48" s="306"/>
      <c r="S48" s="306"/>
      <c r="T48" s="306"/>
      <c r="U48" s="306"/>
      <c r="V48" s="306"/>
      <c r="W48" s="306"/>
      <c r="X48" s="306"/>
      <c r="Y48" s="306"/>
      <c r="Z48" s="306"/>
      <c r="AA48" s="306"/>
      <c r="AB48" s="306">
        <v>4</v>
      </c>
      <c r="AC48" s="306">
        <v>4</v>
      </c>
      <c r="AD48" s="306">
        <v>4</v>
      </c>
      <c r="AE48" s="306">
        <v>1</v>
      </c>
      <c r="AF48" s="306"/>
      <c r="AG48" s="306"/>
      <c r="AH48" s="306"/>
      <c r="AI48" s="652"/>
      <c r="AJ48" s="652"/>
      <c r="AK48" s="306">
        <f t="shared" si="8"/>
        <v>29</v>
      </c>
      <c r="AL48" s="652"/>
      <c r="AM48" s="306">
        <v>16</v>
      </c>
      <c r="AN48" s="306">
        <v>16</v>
      </c>
      <c r="AO48" s="306">
        <v>16</v>
      </c>
      <c r="AP48" s="306"/>
      <c r="AQ48" s="306"/>
      <c r="AR48" s="306"/>
      <c r="AS48" s="306"/>
      <c r="AT48" s="306"/>
      <c r="AU48" s="306">
        <v>16</v>
      </c>
      <c r="AV48" s="306"/>
      <c r="AW48" s="306"/>
      <c r="AX48" s="306"/>
      <c r="AY48" s="652"/>
      <c r="AZ48" s="652"/>
      <c r="BA48" s="306">
        <f t="shared" si="9"/>
        <v>64</v>
      </c>
      <c r="BB48" s="306">
        <f>4*4+7.4</f>
        <v>23.4</v>
      </c>
      <c r="BC48" s="652"/>
      <c r="BD48" s="306">
        <f t="shared" ref="BD48:BF48" si="17">4*4+7.4</f>
        <v>23.4</v>
      </c>
      <c r="BE48" s="652"/>
      <c r="BF48" s="306">
        <f t="shared" si="17"/>
        <v>23.4</v>
      </c>
      <c r="BG48" s="306">
        <f t="shared" si="10"/>
        <v>70.199999999999989</v>
      </c>
      <c r="BH48" s="652"/>
      <c r="BI48" s="652"/>
      <c r="BJ48" s="306"/>
      <c r="BK48" s="306">
        <f t="shared" si="11"/>
        <v>0</v>
      </c>
      <c r="BL48" s="306"/>
      <c r="BM48" s="306"/>
      <c r="BN48" s="306"/>
      <c r="BO48" s="306"/>
      <c r="BP48" s="306"/>
      <c r="BQ48" s="306"/>
      <c r="BR48" s="306"/>
      <c r="BS48" s="306">
        <v>5</v>
      </c>
      <c r="BT48" s="306">
        <v>0.3</v>
      </c>
      <c r="BU48" s="306">
        <v>1.2</v>
      </c>
      <c r="BV48" s="306"/>
      <c r="BW48" s="306">
        <f t="shared" si="12"/>
        <v>6.5</v>
      </c>
      <c r="BX48" s="306"/>
      <c r="BY48" s="306"/>
      <c r="BZ48" s="306"/>
      <c r="CA48" s="306"/>
      <c r="CB48" s="306"/>
      <c r="CC48" s="306"/>
      <c r="CD48" s="306"/>
      <c r="CE48" s="379">
        <f t="shared" si="13"/>
        <v>314.7</v>
      </c>
      <c r="CF48" s="379">
        <f t="shared" si="14"/>
        <v>6.9399999999999995</v>
      </c>
    </row>
    <row r="49" spans="1:84" s="5" customFormat="1" ht="12" thickBot="1">
      <c r="A49" s="516">
        <f>'1-συμβολαια'!A49</f>
        <v>0</v>
      </c>
      <c r="B49" s="507"/>
      <c r="C49" s="508" t="str">
        <f>'1-συμβολαια'!C49</f>
        <v xml:space="preserve">χρησικτησία αγροτεμαχίου = 20?? επερχόμενου ΑΝΑΔΑΣΜΟΥ </v>
      </c>
      <c r="D49" s="646">
        <f>'5-αντίγρ'!AN49</f>
        <v>0</v>
      </c>
      <c r="E49" s="646">
        <f>'5-αντίγρ'!AM49</f>
        <v>0</v>
      </c>
      <c r="F49" s="647">
        <f>'6-μεταγρ'!R49</f>
        <v>0</v>
      </c>
      <c r="G49" s="647">
        <f>'6-μεταγρ'!P49+'6-μεταγρ'!Q49</f>
        <v>0</v>
      </c>
      <c r="H49" s="647">
        <f>'6-μεταγρ'!S49</f>
        <v>0</v>
      </c>
      <c r="I49" s="647">
        <f>'7-προςΔΟΥ'!V49</f>
        <v>83</v>
      </c>
      <c r="J49" s="648">
        <f>'7-προςΔΟΥ'!L49</f>
        <v>0</v>
      </c>
      <c r="K49" s="648"/>
      <c r="L49" s="647"/>
      <c r="M49" s="647"/>
      <c r="N49" s="647"/>
      <c r="O49" s="647"/>
      <c r="P49" s="647"/>
      <c r="Q49" s="647"/>
      <c r="R49" s="647"/>
      <c r="S49" s="647"/>
      <c r="T49" s="647"/>
      <c r="U49" s="647"/>
      <c r="V49" s="647"/>
      <c r="W49" s="647"/>
      <c r="X49" s="647"/>
      <c r="Y49" s="647"/>
      <c r="Z49" s="647"/>
      <c r="AA49" s="647"/>
      <c r="AB49" s="647"/>
      <c r="AC49" s="647"/>
      <c r="AD49" s="647"/>
      <c r="AE49" s="647"/>
      <c r="AF49" s="647"/>
      <c r="AG49" s="647"/>
      <c r="AH49" s="647"/>
      <c r="AI49" s="653"/>
      <c r="AJ49" s="653"/>
      <c r="AK49" s="647">
        <f t="shared" si="8"/>
        <v>0</v>
      </c>
      <c r="AL49" s="653"/>
      <c r="AM49" s="647"/>
      <c r="AN49" s="647"/>
      <c r="AO49" s="647"/>
      <c r="AP49" s="647"/>
      <c r="AQ49" s="647"/>
      <c r="AR49" s="647"/>
      <c r="AS49" s="647"/>
      <c r="AT49" s="647"/>
      <c r="AU49" s="647"/>
      <c r="AV49" s="647"/>
      <c r="AW49" s="647"/>
      <c r="AX49" s="647"/>
      <c r="AY49" s="653"/>
      <c r="AZ49" s="653"/>
      <c r="BA49" s="647">
        <f t="shared" si="9"/>
        <v>0</v>
      </c>
      <c r="BB49" s="647"/>
      <c r="BC49" s="653"/>
      <c r="BD49" s="647"/>
      <c r="BE49" s="653"/>
      <c r="BF49" s="647"/>
      <c r="BG49" s="647">
        <f t="shared" si="10"/>
        <v>0</v>
      </c>
      <c r="BH49" s="653"/>
      <c r="BI49" s="653"/>
      <c r="BJ49" s="647"/>
      <c r="BK49" s="647">
        <f t="shared" si="11"/>
        <v>0</v>
      </c>
      <c r="BL49" s="647"/>
      <c r="BM49" s="647"/>
      <c r="BN49" s="647"/>
      <c r="BO49" s="647"/>
      <c r="BP49" s="647"/>
      <c r="BQ49" s="647"/>
      <c r="BR49" s="647"/>
      <c r="BS49" s="647"/>
      <c r="BT49" s="647"/>
      <c r="BU49" s="647"/>
      <c r="BV49" s="647"/>
      <c r="BW49" s="647">
        <f t="shared" si="12"/>
        <v>0</v>
      </c>
      <c r="BX49" s="647"/>
      <c r="BY49" s="647"/>
      <c r="BZ49" s="647"/>
      <c r="CA49" s="647"/>
      <c r="CB49" s="647"/>
      <c r="CC49" s="647"/>
      <c r="CD49" s="647"/>
      <c r="CE49" s="655">
        <f t="shared" si="13"/>
        <v>83</v>
      </c>
      <c r="CF49" s="655">
        <f t="shared" si="14"/>
        <v>0</v>
      </c>
    </row>
    <row r="50" spans="1:84" s="5" customFormat="1">
      <c r="A50" s="407" t="str">
        <f>'1-συμβολαια'!A50</f>
        <v>41ο</v>
      </c>
      <c r="B50" s="359">
        <f>'1-συμβολαια'!B50</f>
        <v>39252</v>
      </c>
      <c r="C50" s="505" t="str">
        <f>'1-συμβολαια'!C50</f>
        <v>αποδοχή κληρονομίας [1/10 αγροτεμάχιο ;;;??? Παναγία -'';;;???'' =2.740μ2</v>
      </c>
      <c r="D50" s="343">
        <f>'5-αντίγρ'!AN50</f>
        <v>63</v>
      </c>
      <c r="E50" s="343">
        <f>'5-αντίγρ'!AM50</f>
        <v>3.96</v>
      </c>
      <c r="F50" s="306">
        <f>'6-μεταγρ'!R50</f>
        <v>0</v>
      </c>
      <c r="G50" s="306">
        <f>'6-μεταγρ'!P50+'6-μεταγρ'!Q50</f>
        <v>1.98</v>
      </c>
      <c r="H50" s="306">
        <f>'6-μεταγρ'!S50</f>
        <v>0</v>
      </c>
      <c r="I50" s="306">
        <f>'7-προςΔΟΥ'!V50</f>
        <v>83</v>
      </c>
      <c r="J50" s="269">
        <f>'7-προςΔΟΥ'!L50</f>
        <v>0</v>
      </c>
      <c r="K50" s="269"/>
      <c r="L50" s="306">
        <v>4</v>
      </c>
      <c r="M50" s="306"/>
      <c r="N50" s="306"/>
      <c r="O50" s="306">
        <v>4</v>
      </c>
      <c r="P50" s="306">
        <v>4</v>
      </c>
      <c r="Q50" s="306">
        <v>4</v>
      </c>
      <c r="R50" s="306"/>
      <c r="S50" s="306"/>
      <c r="T50" s="306"/>
      <c r="U50" s="306"/>
      <c r="V50" s="306"/>
      <c r="W50" s="306"/>
      <c r="X50" s="306"/>
      <c r="Y50" s="306"/>
      <c r="Z50" s="306"/>
      <c r="AA50" s="306"/>
      <c r="AB50" s="306">
        <v>4</v>
      </c>
      <c r="AC50" s="306">
        <v>4</v>
      </c>
      <c r="AD50" s="306">
        <v>4</v>
      </c>
      <c r="AE50" s="306">
        <v>1</v>
      </c>
      <c r="AF50" s="306"/>
      <c r="AG50" s="306"/>
      <c r="AH50" s="306"/>
      <c r="AI50" s="652"/>
      <c r="AJ50" s="652"/>
      <c r="AK50" s="306">
        <f t="shared" si="8"/>
        <v>29</v>
      </c>
      <c r="AL50" s="652"/>
      <c r="AM50" s="306">
        <v>16</v>
      </c>
      <c r="AN50" s="306">
        <v>16</v>
      </c>
      <c r="AO50" s="306">
        <v>16</v>
      </c>
      <c r="AP50" s="306"/>
      <c r="AQ50" s="306"/>
      <c r="AR50" s="306"/>
      <c r="AS50" s="306"/>
      <c r="AT50" s="306"/>
      <c r="AU50" s="306">
        <v>16</v>
      </c>
      <c r="AV50" s="306"/>
      <c r="AW50" s="306"/>
      <c r="AX50" s="306"/>
      <c r="AY50" s="652"/>
      <c r="AZ50" s="652"/>
      <c r="BA50" s="306">
        <f t="shared" si="9"/>
        <v>64</v>
      </c>
      <c r="BB50" s="306">
        <f>4*4</f>
        <v>16</v>
      </c>
      <c r="BC50" s="652"/>
      <c r="BD50" s="306">
        <f>4*4</f>
        <v>16</v>
      </c>
      <c r="BE50" s="652"/>
      <c r="BF50" s="306">
        <f>4*4</f>
        <v>16</v>
      </c>
      <c r="BG50" s="306">
        <f t="shared" si="10"/>
        <v>48</v>
      </c>
      <c r="BH50" s="652"/>
      <c r="BI50" s="652"/>
      <c r="BJ50" s="306"/>
      <c r="BK50" s="306">
        <f t="shared" si="11"/>
        <v>0</v>
      </c>
      <c r="BL50" s="306"/>
      <c r="BM50" s="306"/>
      <c r="BN50" s="306"/>
      <c r="BO50" s="306"/>
      <c r="BP50" s="306"/>
      <c r="BQ50" s="306"/>
      <c r="BR50" s="306"/>
      <c r="BS50" s="306">
        <v>5</v>
      </c>
      <c r="BT50" s="306">
        <v>0.3</v>
      </c>
      <c r="BU50" s="306">
        <v>1.2</v>
      </c>
      <c r="BV50" s="306"/>
      <c r="BW50" s="306">
        <f t="shared" si="12"/>
        <v>6.5</v>
      </c>
      <c r="BX50" s="306"/>
      <c r="BY50" s="306"/>
      <c r="BZ50" s="306"/>
      <c r="CA50" s="306"/>
      <c r="CB50" s="306"/>
      <c r="CC50" s="306"/>
      <c r="CD50" s="306"/>
      <c r="CE50" s="379">
        <f t="shared" si="13"/>
        <v>292.5</v>
      </c>
      <c r="CF50" s="379">
        <f t="shared" si="14"/>
        <v>6.9399999999999995</v>
      </c>
    </row>
    <row r="51" spans="1:84" s="5" customFormat="1" ht="12" thickBot="1">
      <c r="A51" s="396">
        <f>'1-συμβολαια'!A51</f>
        <v>0</v>
      </c>
      <c r="B51" s="478"/>
      <c r="C51" s="508" t="str">
        <f>'1-συμβολαια'!C51</f>
        <v xml:space="preserve">χρησικτησία αγροτεμαχίου = 20?? επερχόμενου ΑΝΑΔΑΣΜΟΥ </v>
      </c>
      <c r="D51" s="646">
        <f>'5-αντίγρ'!AN51</f>
        <v>0</v>
      </c>
      <c r="E51" s="646">
        <f>'5-αντίγρ'!AM51</f>
        <v>0</v>
      </c>
      <c r="F51" s="647">
        <f>'6-μεταγρ'!R51</f>
        <v>0</v>
      </c>
      <c r="G51" s="647">
        <f>'6-μεταγρ'!P51+'6-μεταγρ'!Q51</f>
        <v>0</v>
      </c>
      <c r="H51" s="647">
        <f>'6-μεταγρ'!S51</f>
        <v>0</v>
      </c>
      <c r="I51" s="647">
        <f>'7-προςΔΟΥ'!V51</f>
        <v>83</v>
      </c>
      <c r="J51" s="648">
        <f>'7-προςΔΟΥ'!L51</f>
        <v>0</v>
      </c>
      <c r="K51" s="648"/>
      <c r="L51" s="647"/>
      <c r="M51" s="647"/>
      <c r="N51" s="647"/>
      <c r="O51" s="647"/>
      <c r="P51" s="647"/>
      <c r="Q51" s="647"/>
      <c r="R51" s="647"/>
      <c r="S51" s="647"/>
      <c r="T51" s="647"/>
      <c r="U51" s="647"/>
      <c r="V51" s="647"/>
      <c r="W51" s="647"/>
      <c r="X51" s="647"/>
      <c r="Y51" s="647"/>
      <c r="Z51" s="647"/>
      <c r="AA51" s="647"/>
      <c r="AB51" s="647"/>
      <c r="AC51" s="647"/>
      <c r="AD51" s="647"/>
      <c r="AE51" s="647"/>
      <c r="AF51" s="647"/>
      <c r="AG51" s="647"/>
      <c r="AH51" s="647"/>
      <c r="AI51" s="653"/>
      <c r="AJ51" s="653"/>
      <c r="AK51" s="647">
        <f t="shared" si="8"/>
        <v>0</v>
      </c>
      <c r="AL51" s="653"/>
      <c r="AM51" s="647"/>
      <c r="AN51" s="647"/>
      <c r="AO51" s="647"/>
      <c r="AP51" s="647"/>
      <c r="AQ51" s="647"/>
      <c r="AR51" s="647"/>
      <c r="AS51" s="647"/>
      <c r="AT51" s="647"/>
      <c r="AU51" s="647"/>
      <c r="AV51" s="647"/>
      <c r="AW51" s="647"/>
      <c r="AX51" s="647"/>
      <c r="AY51" s="653"/>
      <c r="AZ51" s="653"/>
      <c r="BA51" s="647">
        <f t="shared" si="9"/>
        <v>0</v>
      </c>
      <c r="BB51" s="647"/>
      <c r="BC51" s="653"/>
      <c r="BD51" s="647"/>
      <c r="BE51" s="653"/>
      <c r="BF51" s="647"/>
      <c r="BG51" s="647">
        <f t="shared" si="10"/>
        <v>0</v>
      </c>
      <c r="BH51" s="653"/>
      <c r="BI51" s="653"/>
      <c r="BJ51" s="647"/>
      <c r="BK51" s="647">
        <f t="shared" si="11"/>
        <v>0</v>
      </c>
      <c r="BL51" s="647"/>
      <c r="BM51" s="647"/>
      <c r="BN51" s="647"/>
      <c r="BO51" s="647"/>
      <c r="BP51" s="647"/>
      <c r="BQ51" s="647"/>
      <c r="BR51" s="647"/>
      <c r="BS51" s="647"/>
      <c r="BT51" s="647"/>
      <c r="BU51" s="647"/>
      <c r="BV51" s="647"/>
      <c r="BW51" s="647">
        <f t="shared" si="12"/>
        <v>0</v>
      </c>
      <c r="BX51" s="647"/>
      <c r="BY51" s="647"/>
      <c r="BZ51" s="647"/>
      <c r="CA51" s="647"/>
      <c r="CB51" s="647"/>
      <c r="CC51" s="647"/>
      <c r="CD51" s="647"/>
      <c r="CE51" s="655">
        <f t="shared" si="13"/>
        <v>83</v>
      </c>
      <c r="CF51" s="655">
        <f t="shared" si="14"/>
        <v>0</v>
      </c>
    </row>
    <row r="52" spans="1:84" s="2" customFormat="1">
      <c r="A52" s="847" t="s">
        <v>47</v>
      </c>
      <c r="B52" s="848"/>
      <c r="C52" s="848"/>
      <c r="D52" s="411">
        <f t="shared" ref="D52:J52" si="18">SUM(D3:D51)</f>
        <v>1951</v>
      </c>
      <c r="E52" s="411">
        <f t="shared" si="18"/>
        <v>79.199999999999989</v>
      </c>
      <c r="F52" s="411">
        <f t="shared" si="18"/>
        <v>88.8</v>
      </c>
      <c r="G52" s="411">
        <f t="shared" si="18"/>
        <v>59.399999999999963</v>
      </c>
      <c r="H52" s="411">
        <f t="shared" si="18"/>
        <v>0</v>
      </c>
      <c r="I52" s="411">
        <f t="shared" si="18"/>
        <v>7774.8000000000011</v>
      </c>
      <c r="J52" s="411">
        <f t="shared" si="18"/>
        <v>0</v>
      </c>
      <c r="K52" s="411"/>
      <c r="L52" s="411">
        <f t="shared" ref="L52:S52" si="19">SUM(L3:L51)</f>
        <v>80.400000000000006</v>
      </c>
      <c r="M52" s="411">
        <f t="shared" si="19"/>
        <v>100.39999999999999</v>
      </c>
      <c r="N52" s="411">
        <f t="shared" si="19"/>
        <v>56</v>
      </c>
      <c r="O52" s="411">
        <f t="shared" si="19"/>
        <v>28</v>
      </c>
      <c r="P52" s="411">
        <f t="shared" si="19"/>
        <v>28</v>
      </c>
      <c r="Q52" s="411">
        <f t="shared" si="19"/>
        <v>28</v>
      </c>
      <c r="R52" s="411">
        <f t="shared" si="19"/>
        <v>56</v>
      </c>
      <c r="S52" s="411">
        <f t="shared" si="19"/>
        <v>56</v>
      </c>
      <c r="T52" s="411"/>
      <c r="U52" s="411"/>
      <c r="V52" s="411">
        <f>SUM(V3:V51)</f>
        <v>0</v>
      </c>
      <c r="W52" s="411">
        <f>SUM(W3:W51)</f>
        <v>0</v>
      </c>
      <c r="X52" s="411">
        <f>SUM(X3:X51)</f>
        <v>0</v>
      </c>
      <c r="Y52" s="411">
        <f>SUM(Y3:Y51)</f>
        <v>56</v>
      </c>
      <c r="Z52" s="411"/>
      <c r="AA52" s="411">
        <f>SUM(AA3:AA51)</f>
        <v>0</v>
      </c>
      <c r="AB52" s="411"/>
      <c r="AC52" s="411">
        <f t="shared" ref="AC52:AK52" si="20">SUM(AC3:AC51)</f>
        <v>94</v>
      </c>
      <c r="AD52" s="411">
        <f t="shared" si="20"/>
        <v>72.400000000000006</v>
      </c>
      <c r="AE52" s="411">
        <f t="shared" si="20"/>
        <v>7</v>
      </c>
      <c r="AF52" s="411">
        <f t="shared" si="20"/>
        <v>0</v>
      </c>
      <c r="AG52" s="411">
        <f t="shared" si="20"/>
        <v>0</v>
      </c>
      <c r="AH52" s="411">
        <f t="shared" si="20"/>
        <v>0</v>
      </c>
      <c r="AI52" s="411">
        <f t="shared" si="20"/>
        <v>0</v>
      </c>
      <c r="AJ52" s="411">
        <f t="shared" si="20"/>
        <v>0</v>
      </c>
      <c r="AK52" s="411">
        <f t="shared" si="20"/>
        <v>828.2</v>
      </c>
      <c r="AL52" s="411"/>
      <c r="AM52" s="411">
        <f t="shared" ref="AM52:AX52" si="21">SUM(AM3:AM51)</f>
        <v>268</v>
      </c>
      <c r="AN52" s="411">
        <f t="shared" si="21"/>
        <v>76</v>
      </c>
      <c r="AO52" s="411">
        <f t="shared" si="21"/>
        <v>244</v>
      </c>
      <c r="AP52" s="411">
        <f t="shared" si="21"/>
        <v>124</v>
      </c>
      <c r="AQ52" s="411">
        <f t="shared" si="21"/>
        <v>0</v>
      </c>
      <c r="AR52" s="432">
        <f t="shared" si="21"/>
        <v>0</v>
      </c>
      <c r="AS52" s="411">
        <f t="shared" si="21"/>
        <v>0</v>
      </c>
      <c r="AT52" s="411">
        <f t="shared" si="21"/>
        <v>60</v>
      </c>
      <c r="AU52" s="411">
        <f t="shared" si="21"/>
        <v>228</v>
      </c>
      <c r="AV52" s="411">
        <f t="shared" si="21"/>
        <v>0</v>
      </c>
      <c r="AW52" s="411">
        <f t="shared" si="21"/>
        <v>0</v>
      </c>
      <c r="AX52" s="411">
        <f t="shared" si="21"/>
        <v>0</v>
      </c>
      <c r="AY52" s="411"/>
      <c r="AZ52" s="411">
        <f t="shared" ref="AZ52:BW52" si="22">SUM(AZ3:AZ51)</f>
        <v>0</v>
      </c>
      <c r="BA52" s="411">
        <f t="shared" si="22"/>
        <v>1000</v>
      </c>
      <c r="BB52" s="411">
        <f t="shared" si="22"/>
        <v>283.8</v>
      </c>
      <c r="BC52" s="433">
        <f t="shared" si="22"/>
        <v>0</v>
      </c>
      <c r="BD52" s="411">
        <f t="shared" si="22"/>
        <v>283.8</v>
      </c>
      <c r="BE52" s="433">
        <f t="shared" si="22"/>
        <v>0</v>
      </c>
      <c r="BF52" s="411">
        <f t="shared" si="22"/>
        <v>283.8</v>
      </c>
      <c r="BG52" s="411">
        <f t="shared" si="22"/>
        <v>851.40000000000009</v>
      </c>
      <c r="BH52" s="411">
        <f t="shared" si="22"/>
        <v>0</v>
      </c>
      <c r="BI52" s="433">
        <f t="shared" si="22"/>
        <v>0</v>
      </c>
      <c r="BJ52" s="411">
        <f t="shared" si="22"/>
        <v>0</v>
      </c>
      <c r="BK52" s="411">
        <f t="shared" si="22"/>
        <v>0</v>
      </c>
      <c r="BL52" s="411">
        <f t="shared" si="22"/>
        <v>0</v>
      </c>
      <c r="BM52" s="411">
        <f t="shared" si="22"/>
        <v>0</v>
      </c>
      <c r="BN52" s="411">
        <f t="shared" si="22"/>
        <v>0</v>
      </c>
      <c r="BO52" s="411">
        <f t="shared" si="22"/>
        <v>0</v>
      </c>
      <c r="BP52" s="411">
        <f t="shared" si="22"/>
        <v>0</v>
      </c>
      <c r="BQ52" s="411">
        <f t="shared" si="22"/>
        <v>0</v>
      </c>
      <c r="BR52" s="411">
        <f t="shared" si="22"/>
        <v>0</v>
      </c>
      <c r="BS52" s="411">
        <f t="shared" si="22"/>
        <v>120</v>
      </c>
      <c r="BT52" s="411">
        <f t="shared" si="22"/>
        <v>5.9999999999999982</v>
      </c>
      <c r="BU52" s="411">
        <f t="shared" si="22"/>
        <v>17.699999999999996</v>
      </c>
      <c r="BV52" s="411">
        <f t="shared" si="22"/>
        <v>0</v>
      </c>
      <c r="BW52" s="411">
        <f t="shared" si="22"/>
        <v>143.70000000000005</v>
      </c>
      <c r="BX52" s="411"/>
      <c r="BY52" s="411"/>
      <c r="BZ52" s="411"/>
      <c r="CA52" s="411"/>
      <c r="CB52" s="411"/>
      <c r="CC52" s="411"/>
      <c r="CD52" s="411"/>
      <c r="CE52" s="411">
        <f>SUM(CE3:CE51)</f>
        <v>12630.899999999998</v>
      </c>
      <c r="CF52" s="411">
        <f>SUM(CF3:CF51)</f>
        <v>145.6</v>
      </c>
    </row>
    <row r="53" spans="1:84" ht="11.25" customHeight="1"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</row>
    <row r="54" spans="1:84" ht="11.25" customHeight="1">
      <c r="D54" s="124"/>
      <c r="E54" s="124"/>
      <c r="F54" s="2"/>
      <c r="G54" s="2"/>
      <c r="H54" s="2"/>
      <c r="I54" s="2"/>
      <c r="J54" s="2"/>
      <c r="K54" s="2"/>
      <c r="L54" s="156" t="s">
        <v>468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2"/>
      <c r="AL54" s="2"/>
      <c r="AM54" s="17" t="s">
        <v>482</v>
      </c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148" t="s">
        <v>183</v>
      </c>
      <c r="BC54" s="2"/>
      <c r="BD54" s="2"/>
      <c r="BE54" s="2"/>
      <c r="BF54" s="2"/>
      <c r="BG54" s="2"/>
      <c r="BH54" s="148" t="s">
        <v>195</v>
      </c>
      <c r="BI54" s="2"/>
      <c r="BJ54" s="2"/>
      <c r="BK54" s="2"/>
      <c r="BL54" s="148" t="s">
        <v>208</v>
      </c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 t="s">
        <v>503</v>
      </c>
      <c r="BY54" s="2"/>
      <c r="BZ54" s="2"/>
      <c r="CA54" s="2"/>
      <c r="CB54" s="2"/>
      <c r="CC54" s="2"/>
      <c r="CD54" s="2"/>
      <c r="CE54" s="2"/>
      <c r="CF54" s="2"/>
    </row>
    <row r="55" spans="1:84" ht="11.25" customHeight="1">
      <c r="C55" s="3"/>
      <c r="D55" s="124"/>
      <c r="E55" s="124"/>
      <c r="F55" s="2"/>
      <c r="G55" s="2"/>
      <c r="H55" s="2"/>
      <c r="I55" s="2"/>
      <c r="J55" s="2"/>
      <c r="K55" s="2"/>
      <c r="L55" s="4"/>
      <c r="M55" s="308" t="s">
        <v>472</v>
      </c>
      <c r="N55" s="309"/>
      <c r="O55" s="309"/>
      <c r="P55" s="309"/>
      <c r="Q55" s="309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2"/>
      <c r="AL55" s="2"/>
      <c r="AM55" s="2"/>
      <c r="AN55" s="156" t="s">
        <v>483</v>
      </c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35" t="s">
        <v>186</v>
      </c>
      <c r="BD55" s="2"/>
      <c r="BE55" s="2"/>
      <c r="BF55" s="2"/>
      <c r="BG55" s="2"/>
      <c r="BH55" s="2"/>
      <c r="BI55" s="234" t="s">
        <v>196</v>
      </c>
      <c r="BJ55" s="2"/>
      <c r="BK55" s="2"/>
      <c r="BL55" s="2"/>
      <c r="BM55" s="167" t="s">
        <v>211</v>
      </c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 t="s">
        <v>504</v>
      </c>
      <c r="BZ55" s="2"/>
      <c r="CA55" s="2"/>
      <c r="CB55" s="2"/>
      <c r="CC55" s="2"/>
      <c r="CD55" s="2"/>
      <c r="CE55" s="2"/>
      <c r="CF55" s="2"/>
    </row>
    <row r="56" spans="1:84" ht="11.25" customHeight="1">
      <c r="C56" s="390"/>
      <c r="D56" s="124"/>
      <c r="E56" s="124"/>
      <c r="F56" s="2"/>
      <c r="G56" s="2"/>
      <c r="H56" s="2"/>
      <c r="I56" s="2"/>
      <c r="J56" s="8"/>
      <c r="K56" s="2"/>
      <c r="L56" s="4"/>
      <c r="M56" s="309"/>
      <c r="N56" s="308" t="s">
        <v>473</v>
      </c>
      <c r="O56" s="309"/>
      <c r="P56" s="309"/>
      <c r="Q56" s="309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2"/>
      <c r="AL56" s="2"/>
      <c r="AM56" s="2"/>
      <c r="AN56" s="2"/>
      <c r="AO56" s="17" t="s">
        <v>484</v>
      </c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>
        <v>4</v>
      </c>
      <c r="BC56" s="2"/>
      <c r="BD56" s="4" t="s">
        <v>184</v>
      </c>
      <c r="BE56" s="2"/>
      <c r="BF56" s="2"/>
      <c r="BG56" s="2"/>
      <c r="BH56" s="2"/>
      <c r="BI56" s="2"/>
      <c r="BJ56" s="148" t="s">
        <v>197</v>
      </c>
      <c r="BK56" s="2"/>
      <c r="BL56" s="2"/>
      <c r="BM56" s="2"/>
      <c r="BN56" s="148" t="s">
        <v>212</v>
      </c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 t="s">
        <v>31</v>
      </c>
      <c r="CA56" s="2"/>
      <c r="CB56" s="2"/>
      <c r="CC56" s="2"/>
      <c r="CD56" s="2"/>
      <c r="CE56" s="2"/>
      <c r="CF56" s="2"/>
    </row>
    <row r="57" spans="1:84" ht="11.25" customHeight="1">
      <c r="A57" s="8" t="s">
        <v>617</v>
      </c>
      <c r="C57" s="3" t="s">
        <v>552</v>
      </c>
      <c r="D57" s="8" t="s">
        <v>617</v>
      </c>
      <c r="E57" s="364" t="s">
        <v>537</v>
      </c>
      <c r="F57" s="76" t="s">
        <v>617</v>
      </c>
      <c r="G57" s="2" t="s">
        <v>537</v>
      </c>
      <c r="H57" s="2"/>
      <c r="I57" s="2"/>
      <c r="J57" s="8"/>
      <c r="K57" s="2"/>
      <c r="L57" s="4"/>
      <c r="M57" s="309"/>
      <c r="N57" s="309"/>
      <c r="O57" s="309" t="s">
        <v>474</v>
      </c>
      <c r="P57" s="309"/>
      <c r="Q57" s="309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2"/>
      <c r="AL57" s="2"/>
      <c r="AM57" s="2"/>
      <c r="AN57" s="2"/>
      <c r="AO57" s="2"/>
      <c r="AP57" s="112" t="s">
        <v>485</v>
      </c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>
        <v>7.4</v>
      </c>
      <c r="BC57" s="2"/>
      <c r="BD57" s="2"/>
      <c r="BE57" s="235" t="s">
        <v>185</v>
      </c>
      <c r="BF57" s="2"/>
      <c r="BG57" s="2"/>
      <c r="BH57" s="2"/>
      <c r="BI57" s="2"/>
      <c r="BJ57" s="2"/>
      <c r="BK57" s="2"/>
      <c r="BL57" s="2"/>
      <c r="BM57" s="2"/>
      <c r="BN57" s="2"/>
      <c r="BO57" s="167" t="s">
        <v>214</v>
      </c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 t="s">
        <v>505</v>
      </c>
      <c r="CB57" s="2"/>
      <c r="CC57" s="2"/>
      <c r="CD57" s="2"/>
      <c r="CE57" s="2"/>
      <c r="CF57" s="2"/>
    </row>
    <row r="58" spans="1:84" ht="11.25" customHeight="1">
      <c r="C58" s="390" t="s">
        <v>556</v>
      </c>
      <c r="D58" s="364" t="s">
        <v>539</v>
      </c>
      <c r="E58" s="512"/>
      <c r="F58" s="76" t="s">
        <v>618</v>
      </c>
      <c r="G58" s="2" t="s">
        <v>537</v>
      </c>
      <c r="H58" s="63"/>
      <c r="I58" s="63"/>
      <c r="J58" s="8"/>
      <c r="K58" s="2"/>
      <c r="L58" s="4"/>
      <c r="M58" s="4"/>
      <c r="N58" s="4"/>
      <c r="O58" s="4"/>
      <c r="P58" s="4" t="s">
        <v>475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2"/>
      <c r="AL58" s="2"/>
      <c r="AM58" s="2"/>
      <c r="AN58" s="2"/>
      <c r="AO58" s="2"/>
      <c r="AP58" s="2"/>
      <c r="AQ58" s="17" t="s">
        <v>486</v>
      </c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4" t="s">
        <v>192</v>
      </c>
      <c r="BG58" s="2"/>
      <c r="BH58" s="2"/>
      <c r="BI58" s="2"/>
      <c r="BJ58" s="2"/>
      <c r="BK58" s="2"/>
      <c r="BL58" s="2"/>
      <c r="BM58" s="2"/>
      <c r="BN58" s="2"/>
      <c r="BO58" s="2"/>
      <c r="BP58" s="148" t="s">
        <v>215</v>
      </c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 t="s">
        <v>59</v>
      </c>
      <c r="CC58" s="2"/>
      <c r="CD58" s="2"/>
      <c r="CE58" s="2"/>
      <c r="CF58" s="2"/>
    </row>
    <row r="59" spans="1:84" ht="11.25" customHeight="1">
      <c r="C59" s="390" t="s">
        <v>555</v>
      </c>
      <c r="D59" s="364"/>
      <c r="E59" s="9"/>
      <c r="F59" s="76" t="s">
        <v>619</v>
      </c>
      <c r="G59" s="2" t="s">
        <v>544</v>
      </c>
      <c r="H59" s="2"/>
      <c r="I59" s="2"/>
      <c r="J59" s="8"/>
      <c r="K59" s="2"/>
      <c r="L59" s="4"/>
      <c r="M59" s="4"/>
      <c r="N59" s="4"/>
      <c r="O59" s="4"/>
      <c r="P59" s="4"/>
      <c r="Q59" s="4" t="s">
        <v>476</v>
      </c>
      <c r="R59" s="4"/>
      <c r="S59" s="4"/>
      <c r="T59" s="4"/>
      <c r="U59" s="4"/>
      <c r="V59" s="4"/>
      <c r="W59" s="169"/>
      <c r="X59" s="169"/>
      <c r="Y59" s="169"/>
      <c r="Z59" s="169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2"/>
      <c r="AL59" s="2"/>
      <c r="AM59" s="2"/>
      <c r="AN59" s="2"/>
      <c r="AO59" s="2"/>
      <c r="AP59" s="2"/>
      <c r="AQ59" s="2"/>
      <c r="AR59" s="233" t="s">
        <v>487</v>
      </c>
      <c r="AS59" s="112"/>
      <c r="AT59" s="112"/>
      <c r="AU59" s="112"/>
      <c r="AV59" s="112"/>
      <c r="AW59" s="112"/>
      <c r="AX59" s="112"/>
      <c r="AY59" s="112"/>
      <c r="AZ59" s="112"/>
      <c r="BA59" s="2"/>
      <c r="BB59" s="2"/>
      <c r="BC59" s="2"/>
      <c r="BD59" s="2"/>
      <c r="BE59" s="2"/>
      <c r="BF59" s="2"/>
      <c r="BG59" s="2"/>
      <c r="BH59" s="2"/>
      <c r="BI59" s="2"/>
      <c r="BJ59" s="148" t="s">
        <v>203</v>
      </c>
      <c r="BK59" s="2"/>
      <c r="BL59" s="2"/>
      <c r="BM59" s="2"/>
      <c r="BN59" s="2"/>
      <c r="BO59" s="2"/>
      <c r="BP59" s="2"/>
      <c r="BQ59" s="167" t="s">
        <v>216</v>
      </c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</row>
    <row r="60" spans="1:84" ht="11.25" customHeight="1">
      <c r="C60" s="463" t="s">
        <v>553</v>
      </c>
      <c r="D60" s="364"/>
      <c r="E60" s="9"/>
      <c r="F60" s="76" t="s">
        <v>620</v>
      </c>
      <c r="G60" s="2" t="s">
        <v>544</v>
      </c>
      <c r="H60" s="2"/>
      <c r="I60" s="2"/>
      <c r="J60" s="8"/>
      <c r="K60" s="2"/>
      <c r="L60" s="4"/>
      <c r="M60" s="4"/>
      <c r="N60" s="4"/>
      <c r="O60" s="4"/>
      <c r="P60" s="4"/>
      <c r="Q60" s="4"/>
      <c r="R60" s="4" t="s">
        <v>445</v>
      </c>
      <c r="S60" s="4"/>
      <c r="T60" s="4"/>
      <c r="U60" s="4"/>
      <c r="V60" s="4"/>
      <c r="W60" s="169"/>
      <c r="X60" s="169"/>
      <c r="Y60" s="169"/>
      <c r="Z60" s="169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2"/>
      <c r="AL60" s="2"/>
      <c r="AM60" s="2"/>
      <c r="AN60" s="2"/>
      <c r="AO60" s="2"/>
      <c r="AP60" s="2"/>
      <c r="AQ60" s="2"/>
      <c r="AR60" s="2"/>
      <c r="AS60" s="155" t="s">
        <v>488</v>
      </c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35" t="s">
        <v>201</v>
      </c>
      <c r="BK60" s="2"/>
      <c r="BL60" s="2"/>
      <c r="BM60" s="2"/>
      <c r="BN60" s="2"/>
      <c r="BO60" s="2"/>
      <c r="BP60" s="2"/>
      <c r="BQ60" s="167"/>
      <c r="BR60" s="148" t="s">
        <v>217</v>
      </c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</row>
    <row r="61" spans="1:84" ht="11.25" customHeight="1">
      <c r="C61" s="463" t="s">
        <v>554</v>
      </c>
      <c r="D61" s="364"/>
      <c r="E61" s="9"/>
      <c r="F61" s="76" t="s">
        <v>621</v>
      </c>
      <c r="G61" s="2" t="s">
        <v>561</v>
      </c>
      <c r="H61" s="2"/>
      <c r="I61" s="2"/>
      <c r="J61" s="8"/>
      <c r="K61" s="2"/>
      <c r="L61" s="4"/>
      <c r="M61" s="4"/>
      <c r="N61" s="4"/>
      <c r="O61" s="4"/>
      <c r="P61" s="4"/>
      <c r="Q61" s="4"/>
      <c r="R61" s="4"/>
      <c r="S61" s="4" t="s">
        <v>447</v>
      </c>
      <c r="T61" s="4"/>
      <c r="U61" s="4"/>
      <c r="V61" s="4"/>
      <c r="W61" s="169"/>
      <c r="X61" s="169"/>
      <c r="Y61" s="169"/>
      <c r="Z61" s="169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2"/>
      <c r="AL61" s="2"/>
      <c r="AM61" s="2"/>
      <c r="AN61" s="2"/>
      <c r="AO61" s="2"/>
      <c r="AP61" s="2"/>
      <c r="AQ61" s="2"/>
      <c r="AR61" s="2"/>
      <c r="AS61" s="2"/>
      <c r="AT61" s="112" t="s">
        <v>434</v>
      </c>
      <c r="AU61" s="112"/>
      <c r="AV61" s="112"/>
      <c r="AW61" s="11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148" t="s">
        <v>202</v>
      </c>
      <c r="BK61" s="2"/>
      <c r="BL61" s="2"/>
      <c r="BM61" s="2"/>
      <c r="BN61" s="2"/>
      <c r="BO61" s="2"/>
      <c r="BP61" s="2"/>
      <c r="BQ61" s="167"/>
      <c r="BR61" s="4"/>
      <c r="BS61" s="167" t="s">
        <v>509</v>
      </c>
      <c r="BT61" s="167"/>
      <c r="BU61" s="167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</row>
    <row r="62" spans="1:84">
      <c r="C62" s="463"/>
      <c r="D62" s="76"/>
      <c r="E62" s="364"/>
      <c r="F62" s="76" t="s">
        <v>622</v>
      </c>
      <c r="G62" s="2" t="s">
        <v>544</v>
      </c>
      <c r="H62" s="2"/>
      <c r="I62" s="2"/>
      <c r="J62" s="8"/>
      <c r="K62" s="2"/>
      <c r="L62" s="4"/>
      <c r="M62" s="4"/>
      <c r="N62" s="4"/>
      <c r="O62" s="4"/>
      <c r="P62" s="4"/>
      <c r="Q62" s="4"/>
      <c r="R62" s="4"/>
      <c r="S62" s="4"/>
      <c r="T62" s="4" t="s">
        <v>529</v>
      </c>
      <c r="U62" s="4"/>
      <c r="V62" s="169"/>
      <c r="W62" s="169"/>
      <c r="X62" s="169"/>
      <c r="Y62" s="169"/>
      <c r="Z62" s="169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155" t="s">
        <v>489</v>
      </c>
      <c r="AV62" s="2"/>
      <c r="AW62" s="155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167" t="s">
        <v>204</v>
      </c>
      <c r="BK62" s="2"/>
      <c r="BL62" s="2"/>
      <c r="BM62" s="2"/>
      <c r="BN62" s="2"/>
      <c r="BO62" s="2"/>
      <c r="BP62" s="2"/>
      <c r="BQ62" s="2"/>
      <c r="BR62" s="2"/>
      <c r="BS62" s="2"/>
      <c r="BT62" s="148" t="s">
        <v>422</v>
      </c>
      <c r="BU62" s="148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</row>
    <row r="63" spans="1:84">
      <c r="A63" s="8" t="s">
        <v>618</v>
      </c>
      <c r="C63" s="3" t="s">
        <v>550</v>
      </c>
      <c r="D63" s="76" t="s">
        <v>618</v>
      </c>
      <c r="E63" s="364" t="s">
        <v>537</v>
      </c>
      <c r="F63" s="76" t="s">
        <v>623</v>
      </c>
      <c r="G63" s="2" t="s">
        <v>561</v>
      </c>
      <c r="H63" s="2"/>
      <c r="I63" s="2"/>
      <c r="J63" s="8"/>
      <c r="K63" s="2"/>
      <c r="L63" s="4"/>
      <c r="M63" s="4"/>
      <c r="N63" s="4"/>
      <c r="O63" s="4"/>
      <c r="P63" s="4"/>
      <c r="Q63" s="4"/>
      <c r="R63" s="4"/>
      <c r="S63" s="4"/>
      <c r="T63" s="4"/>
      <c r="U63" s="148" t="s">
        <v>575</v>
      </c>
      <c r="V63" s="169"/>
      <c r="W63" s="169"/>
      <c r="X63" s="169"/>
      <c r="Y63" s="169"/>
      <c r="Z63" s="169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2"/>
      <c r="AL63" s="2"/>
      <c r="AM63" s="2"/>
      <c r="AN63" s="2"/>
      <c r="AO63" s="2"/>
      <c r="AP63" s="2"/>
      <c r="AQ63" s="2"/>
      <c r="AR63" s="2"/>
      <c r="AS63" s="2"/>
      <c r="AT63" s="84"/>
      <c r="AU63" s="84"/>
      <c r="AV63" s="112" t="s">
        <v>448</v>
      </c>
      <c r="AW63" s="112"/>
      <c r="AX63" s="84"/>
      <c r="AY63" s="84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355" t="s">
        <v>252</v>
      </c>
      <c r="BK63" s="2"/>
      <c r="BL63" s="2"/>
      <c r="BM63" s="2"/>
      <c r="BN63" s="2"/>
      <c r="BO63" s="2"/>
      <c r="BP63" s="2"/>
      <c r="BQ63" s="2"/>
      <c r="BR63" s="2"/>
      <c r="BS63" s="353"/>
      <c r="BT63" s="353"/>
      <c r="BU63" s="169" t="s">
        <v>421</v>
      </c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</row>
    <row r="64" spans="1:84">
      <c r="C64" s="390" t="s">
        <v>551</v>
      </c>
      <c r="D64" s="364" t="s">
        <v>539</v>
      </c>
      <c r="E64" s="512"/>
      <c r="F64" s="76" t="s">
        <v>624</v>
      </c>
      <c r="G64" s="2" t="s">
        <v>561</v>
      </c>
      <c r="H64" s="2"/>
      <c r="I64" s="2"/>
      <c r="J64" s="8"/>
      <c r="K64" s="2"/>
      <c r="L64" s="4"/>
      <c r="M64" s="4"/>
      <c r="N64" s="4"/>
      <c r="O64" s="4"/>
      <c r="P64" s="4"/>
      <c r="Q64" s="4"/>
      <c r="R64" s="4"/>
      <c r="S64" s="4"/>
      <c r="T64" s="4"/>
      <c r="U64" s="4"/>
      <c r="V64" s="169" t="s">
        <v>478</v>
      </c>
      <c r="W64" s="169"/>
      <c r="X64" s="169"/>
      <c r="Y64" s="169"/>
      <c r="Z64" s="169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2"/>
      <c r="AL64" s="2"/>
      <c r="AM64" s="2"/>
      <c r="AN64" s="2"/>
      <c r="AO64" s="2"/>
      <c r="AP64" s="2"/>
      <c r="AQ64" s="2"/>
      <c r="AR64" s="2"/>
      <c r="AS64" s="84"/>
      <c r="AT64" s="84"/>
      <c r="AU64" s="84"/>
      <c r="AV64" s="2"/>
      <c r="AW64" s="112" t="s">
        <v>490</v>
      </c>
      <c r="AX64" s="112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356" t="s">
        <v>253</v>
      </c>
      <c r="BK64" s="2"/>
      <c r="BL64" s="2"/>
      <c r="BM64" s="2"/>
      <c r="BN64" s="2"/>
      <c r="BO64" s="2"/>
      <c r="BP64" s="2"/>
      <c r="BQ64" s="2"/>
      <c r="BR64" s="353"/>
      <c r="BS64" s="353"/>
      <c r="BT64" s="353"/>
      <c r="BU64" s="353"/>
      <c r="BV64" s="148" t="s">
        <v>452</v>
      </c>
      <c r="BW64" s="353"/>
      <c r="BX64" s="353"/>
      <c r="BY64" s="353"/>
      <c r="BZ64" s="353"/>
      <c r="CA64" s="353"/>
      <c r="CB64" s="353"/>
      <c r="CC64" s="353"/>
      <c r="CD64" s="353"/>
      <c r="CE64" s="353"/>
      <c r="CF64" s="2"/>
    </row>
    <row r="65" spans="1:84">
      <c r="C65" s="390" t="s">
        <v>549</v>
      </c>
      <c r="D65" s="76"/>
      <c r="E65" s="364"/>
      <c r="F65" s="76" t="s">
        <v>625</v>
      </c>
      <c r="G65" s="2" t="s">
        <v>561</v>
      </c>
      <c r="H65" s="2"/>
      <c r="I65" s="2"/>
      <c r="J65" s="8"/>
      <c r="K65" s="2"/>
      <c r="L65" s="84"/>
      <c r="M65" s="84"/>
      <c r="N65" s="84"/>
      <c r="O65" s="84"/>
      <c r="P65" s="4"/>
      <c r="Q65" s="4"/>
      <c r="R65" s="4"/>
      <c r="S65" s="4"/>
      <c r="T65" s="4"/>
      <c r="U65" s="4"/>
      <c r="V65" s="4"/>
      <c r="W65" s="4" t="s">
        <v>479</v>
      </c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2"/>
      <c r="AL65" s="2"/>
      <c r="AM65" s="2"/>
      <c r="AN65" s="2"/>
      <c r="AO65" s="84"/>
      <c r="AP65" s="84"/>
      <c r="AQ65" s="84"/>
      <c r="AR65" s="84"/>
      <c r="AS65" s="84"/>
      <c r="AT65" s="84"/>
      <c r="AU65" s="84"/>
      <c r="AV65" s="2"/>
      <c r="AW65" s="2"/>
      <c r="AX65" s="155" t="s">
        <v>491</v>
      </c>
      <c r="AY65" s="2"/>
      <c r="AZ65" s="2"/>
      <c r="BA65" s="2"/>
      <c r="BB65" s="84"/>
      <c r="BC65" s="84"/>
      <c r="BD65" s="84"/>
      <c r="BE65" s="84"/>
      <c r="BF65" s="84"/>
      <c r="BG65" s="84"/>
      <c r="BH65" s="84"/>
      <c r="BI65" s="84"/>
      <c r="BJ65" s="355" t="s">
        <v>254</v>
      </c>
      <c r="BK65" s="353"/>
      <c r="BL65" s="353"/>
      <c r="BM65" s="353"/>
      <c r="BN65" s="353"/>
      <c r="BO65" s="353"/>
      <c r="BP65" s="353"/>
      <c r="BQ65" s="353"/>
      <c r="BR65" s="353"/>
      <c r="BS65" s="353"/>
      <c r="BT65" s="353"/>
      <c r="BU65" s="353"/>
      <c r="BV65" s="353"/>
      <c r="BW65" s="353"/>
      <c r="BX65" s="353"/>
      <c r="BY65" s="353"/>
      <c r="BZ65" s="353"/>
      <c r="CA65" s="353"/>
      <c r="CB65" s="353"/>
      <c r="CC65" s="353"/>
      <c r="CD65" s="353"/>
      <c r="CE65" s="2"/>
      <c r="CF65" s="2"/>
    </row>
    <row r="66" spans="1:84">
      <c r="C66" s="3"/>
      <c r="D66" s="364"/>
      <c r="E66" s="512"/>
      <c r="F66" s="76" t="s">
        <v>626</v>
      </c>
      <c r="G66" s="2" t="s">
        <v>573</v>
      </c>
      <c r="H66" s="2"/>
      <c r="I66" s="2"/>
      <c r="J66" s="8"/>
      <c r="K66" s="2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4"/>
      <c r="W66" s="4"/>
      <c r="X66" s="309" t="s">
        <v>480</v>
      </c>
      <c r="Y66" s="169"/>
      <c r="Z66" s="169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2"/>
      <c r="AL66" s="2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353"/>
      <c r="BK66" s="353"/>
      <c r="BL66" s="353"/>
      <c r="BM66" s="353"/>
      <c r="BN66" s="353"/>
      <c r="BO66" s="353"/>
      <c r="BP66" s="353"/>
      <c r="BQ66" s="353"/>
      <c r="BR66" s="353"/>
      <c r="BS66" s="353"/>
      <c r="BT66" s="353"/>
      <c r="BU66" s="353"/>
      <c r="BV66" s="353"/>
      <c r="BW66" s="353"/>
      <c r="BX66" s="353"/>
      <c r="BY66" s="353"/>
      <c r="BZ66" s="353"/>
      <c r="CA66" s="353"/>
      <c r="CB66" s="353"/>
      <c r="CC66" s="353"/>
      <c r="CD66" s="353"/>
      <c r="CE66" s="2"/>
      <c r="CF66" s="2"/>
    </row>
    <row r="67" spans="1:84" ht="20.25">
      <c r="A67" s="8" t="s">
        <v>619</v>
      </c>
      <c r="C67" s="3" t="s">
        <v>615</v>
      </c>
      <c r="D67" s="76" t="s">
        <v>619</v>
      </c>
      <c r="E67" s="364" t="s">
        <v>544</v>
      </c>
      <c r="F67" s="76" t="s">
        <v>627</v>
      </c>
      <c r="G67" s="2" t="s">
        <v>561</v>
      </c>
      <c r="H67" s="2"/>
      <c r="I67" s="2"/>
      <c r="N67" s="84"/>
      <c r="O67" s="84"/>
      <c r="P67" s="84"/>
      <c r="Q67" s="84"/>
      <c r="R67" s="84"/>
      <c r="S67" s="84"/>
      <c r="T67" s="84"/>
      <c r="U67" s="84"/>
      <c r="V67" s="4"/>
      <c r="W67" s="4"/>
      <c r="X67" s="4"/>
      <c r="Y67" s="4" t="s">
        <v>431</v>
      </c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2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381" t="s">
        <v>512</v>
      </c>
      <c r="BK67" s="353"/>
      <c r="BL67" s="353"/>
      <c r="BM67" s="353"/>
      <c r="BN67" s="353"/>
      <c r="BO67" s="353"/>
      <c r="BP67" s="353"/>
      <c r="BQ67" s="353"/>
      <c r="BR67" s="353"/>
      <c r="BS67" s="353"/>
      <c r="BT67" s="353"/>
      <c r="BU67" s="353"/>
      <c r="BV67" s="353"/>
      <c r="BW67" s="353"/>
      <c r="BX67" s="353"/>
      <c r="BY67" s="353"/>
      <c r="BZ67" s="353"/>
      <c r="CA67" s="353"/>
      <c r="CB67" s="353"/>
      <c r="CC67" s="353"/>
      <c r="CD67" s="353"/>
      <c r="CE67" s="2"/>
      <c r="CF67" s="2"/>
    </row>
    <row r="68" spans="1:84">
      <c r="C68" s="3" t="s">
        <v>545</v>
      </c>
      <c r="D68" s="364" t="s">
        <v>539</v>
      </c>
      <c r="E68" s="512"/>
      <c r="F68" s="76" t="s">
        <v>628</v>
      </c>
      <c r="G68" s="2" t="s">
        <v>561</v>
      </c>
      <c r="H68" s="2"/>
      <c r="I68" s="2"/>
      <c r="N68" s="84"/>
      <c r="O68" s="84"/>
      <c r="P68" s="84"/>
      <c r="Q68" s="84"/>
      <c r="R68" s="84"/>
      <c r="S68" s="84"/>
      <c r="T68" s="84"/>
      <c r="U68" s="84"/>
      <c r="V68" s="4"/>
      <c r="W68" s="4"/>
      <c r="X68" s="4"/>
      <c r="Y68" s="4"/>
      <c r="Z68" s="148" t="s">
        <v>577</v>
      </c>
      <c r="AA68" s="169"/>
      <c r="AB68" s="169"/>
      <c r="AC68" s="4"/>
      <c r="AD68" s="4"/>
      <c r="AE68" s="4"/>
      <c r="AF68" s="4"/>
      <c r="AG68" s="4"/>
      <c r="AH68" s="4"/>
      <c r="AI68" s="4"/>
      <c r="AJ68" s="4"/>
      <c r="AK68" s="2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353"/>
      <c r="BK68" s="353"/>
      <c r="BL68" s="353"/>
      <c r="BM68" s="353"/>
      <c r="BN68" s="353"/>
      <c r="BO68" s="353"/>
      <c r="BP68" s="353"/>
      <c r="BQ68" s="353"/>
      <c r="BR68" s="353"/>
      <c r="BS68" s="353"/>
      <c r="BT68" s="353"/>
      <c r="BU68" s="353"/>
      <c r="BV68" s="353"/>
      <c r="BW68" s="353"/>
      <c r="BX68" s="353"/>
      <c r="BY68" s="353"/>
      <c r="BZ68" s="353"/>
      <c r="CA68" s="353"/>
      <c r="CB68" s="353"/>
      <c r="CC68" s="353"/>
      <c r="CD68" s="353"/>
      <c r="CE68" s="2"/>
      <c r="CF68" s="2"/>
    </row>
    <row r="69" spans="1:84">
      <c r="C69" s="463" t="s">
        <v>548</v>
      </c>
      <c r="D69" s="364"/>
      <c r="E69" s="9"/>
      <c r="F69" s="76" t="s">
        <v>629</v>
      </c>
      <c r="G69" s="2" t="s">
        <v>561</v>
      </c>
      <c r="H69" s="2"/>
      <c r="I69" s="2"/>
      <c r="N69" s="84"/>
      <c r="O69" s="84"/>
      <c r="P69" s="84"/>
      <c r="Q69" s="84"/>
      <c r="R69" s="84"/>
      <c r="S69" s="84"/>
      <c r="T69" s="84"/>
      <c r="U69" s="84"/>
      <c r="V69" s="4"/>
      <c r="W69" s="4"/>
      <c r="X69" s="4"/>
      <c r="Y69" s="4"/>
      <c r="Z69" s="4"/>
      <c r="AA69" s="169" t="s">
        <v>469</v>
      </c>
      <c r="AB69" s="169"/>
      <c r="AC69" s="4"/>
      <c r="AD69" s="4"/>
      <c r="AE69" s="4"/>
      <c r="AF69" s="4"/>
      <c r="AG69" s="4"/>
      <c r="AH69" s="4"/>
      <c r="AI69" s="4"/>
      <c r="AJ69" s="4"/>
      <c r="AK69" s="2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353"/>
      <c r="BK69" s="353"/>
      <c r="BL69" s="353"/>
      <c r="BM69" s="353"/>
      <c r="BN69" s="353"/>
      <c r="BO69" s="353"/>
      <c r="BP69" s="353"/>
      <c r="BQ69" s="353"/>
      <c r="BR69" s="353"/>
      <c r="BS69" s="353"/>
      <c r="BT69" s="353"/>
      <c r="BU69" s="353"/>
      <c r="BV69" s="353"/>
      <c r="BW69" s="353"/>
      <c r="BX69" s="353"/>
      <c r="BY69" s="353"/>
      <c r="BZ69" s="353"/>
      <c r="CA69" s="353"/>
      <c r="CB69" s="353"/>
      <c r="CC69" s="353"/>
      <c r="CD69" s="353"/>
      <c r="CE69" s="2"/>
      <c r="CF69" s="2"/>
    </row>
    <row r="70" spans="1:84">
      <c r="C70" s="463" t="s">
        <v>553</v>
      </c>
      <c r="D70" s="364"/>
      <c r="E70" s="9"/>
      <c r="F70" s="76" t="s">
        <v>630</v>
      </c>
      <c r="G70" s="2" t="s">
        <v>544</v>
      </c>
      <c r="H70" s="2"/>
      <c r="I70" s="2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4"/>
      <c r="AB70" s="148" t="s">
        <v>579</v>
      </c>
      <c r="AC70" s="169"/>
      <c r="AD70" s="4"/>
      <c r="AE70" s="4"/>
      <c r="AF70" s="4"/>
      <c r="AG70" s="4"/>
      <c r="AH70" s="4"/>
      <c r="AI70" s="4"/>
      <c r="AJ70" s="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353"/>
      <c r="BK70" s="353"/>
      <c r="BL70" s="353"/>
      <c r="BM70" s="353"/>
      <c r="BN70" s="353"/>
      <c r="BO70" s="353"/>
      <c r="BP70" s="353"/>
      <c r="BQ70" s="353"/>
      <c r="BR70" s="353"/>
      <c r="BS70" s="353"/>
      <c r="BT70" s="353"/>
      <c r="BU70" s="353"/>
      <c r="BV70" s="353"/>
      <c r="BW70" s="353"/>
      <c r="BX70" s="353"/>
      <c r="BY70" s="353"/>
      <c r="BZ70" s="353"/>
      <c r="CA70" s="353"/>
      <c r="CB70" s="353"/>
      <c r="CC70" s="353"/>
      <c r="CD70" s="353"/>
    </row>
    <row r="71" spans="1:84">
      <c r="C71" s="3"/>
      <c r="D71" s="364"/>
      <c r="E71" s="9"/>
      <c r="F71" s="76" t="s">
        <v>631</v>
      </c>
      <c r="G71" s="2" t="s">
        <v>537</v>
      </c>
      <c r="H71" s="2"/>
      <c r="I71" s="2"/>
      <c r="M71" s="3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4"/>
      <c r="AB71" s="4"/>
      <c r="AC71" s="169" t="s">
        <v>477</v>
      </c>
      <c r="AD71" s="4"/>
      <c r="AE71" s="4"/>
      <c r="AF71" s="4"/>
      <c r="AG71" s="4"/>
      <c r="AH71" s="4"/>
      <c r="AI71" s="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353"/>
      <c r="BK71" s="353"/>
      <c r="BL71" s="353"/>
      <c r="BM71" s="353"/>
      <c r="BN71" s="353"/>
      <c r="BO71" s="353"/>
      <c r="BP71" s="353"/>
      <c r="BQ71" s="353"/>
      <c r="BR71" s="353"/>
      <c r="BS71" s="353"/>
      <c r="BT71" s="353"/>
      <c r="BU71" s="353"/>
      <c r="BV71" s="353"/>
      <c r="BW71" s="353"/>
      <c r="BX71" s="353"/>
      <c r="BY71" s="353"/>
      <c r="BZ71" s="353"/>
      <c r="CA71" s="353"/>
      <c r="CB71" s="353"/>
      <c r="CC71" s="353"/>
      <c r="CD71" s="353"/>
    </row>
    <row r="72" spans="1:84">
      <c r="A72" s="8" t="s">
        <v>620</v>
      </c>
      <c r="C72" s="3" t="s">
        <v>615</v>
      </c>
      <c r="D72" s="76" t="s">
        <v>620</v>
      </c>
      <c r="E72" s="364" t="s">
        <v>544</v>
      </c>
      <c r="F72" s="76" t="s">
        <v>632</v>
      </c>
      <c r="G72" s="2" t="s">
        <v>561</v>
      </c>
      <c r="H72" s="2"/>
      <c r="I72" s="2"/>
      <c r="M72" s="3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4"/>
      <c r="AB72" s="4"/>
      <c r="AC72" s="4"/>
      <c r="AD72" s="4" t="s">
        <v>470</v>
      </c>
      <c r="AE72" s="4"/>
      <c r="AF72" s="4"/>
      <c r="AG72" s="4"/>
      <c r="AH72" s="4"/>
      <c r="AI72" s="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353"/>
      <c r="BK72" s="353"/>
      <c r="BL72" s="353"/>
      <c r="BM72" s="353"/>
      <c r="BN72" s="353"/>
      <c r="BO72" s="353"/>
      <c r="BP72" s="353"/>
      <c r="BQ72" s="353"/>
      <c r="BR72" s="353"/>
      <c r="BS72" s="353"/>
      <c r="BT72" s="353"/>
      <c r="BU72" s="353"/>
      <c r="BV72" s="353"/>
      <c r="BW72" s="353"/>
      <c r="BX72" s="353"/>
      <c r="BY72" s="353"/>
      <c r="BZ72" s="353"/>
      <c r="CA72" s="353"/>
      <c r="CB72" s="353"/>
      <c r="CC72" s="353"/>
      <c r="CD72" s="353"/>
    </row>
    <row r="73" spans="1:84">
      <c r="C73" s="3" t="s">
        <v>545</v>
      </c>
      <c r="D73" s="364" t="s">
        <v>539</v>
      </c>
      <c r="E73" s="512"/>
      <c r="F73" s="76" t="s">
        <v>633</v>
      </c>
      <c r="G73" s="2" t="s">
        <v>537</v>
      </c>
      <c r="H73" s="2"/>
      <c r="I73" s="2"/>
      <c r="M73" s="3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4"/>
      <c r="AB73" s="4"/>
      <c r="AC73" s="4"/>
      <c r="AD73" s="4"/>
      <c r="AE73" s="168" t="s">
        <v>397</v>
      </c>
      <c r="AF73" s="4"/>
      <c r="AG73" s="4"/>
      <c r="AH73" s="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353"/>
      <c r="BK73" s="353"/>
      <c r="BL73" s="353"/>
      <c r="BM73" s="353"/>
      <c r="BN73" s="353"/>
      <c r="BO73" s="353"/>
      <c r="BP73" s="353"/>
      <c r="BQ73" s="353"/>
      <c r="BR73" s="353"/>
      <c r="BS73" s="353"/>
      <c r="BT73" s="353"/>
      <c r="BU73" s="353"/>
      <c r="BV73" s="353"/>
      <c r="BW73" s="353"/>
      <c r="BX73" s="353"/>
      <c r="BY73" s="353"/>
      <c r="BZ73" s="353"/>
      <c r="CA73" s="353"/>
      <c r="CB73" s="353"/>
      <c r="CC73" s="353"/>
      <c r="CD73" s="353"/>
    </row>
    <row r="74" spans="1:84">
      <c r="C74" s="463" t="s">
        <v>546</v>
      </c>
      <c r="D74" s="364"/>
      <c r="E74" s="9"/>
      <c r="F74" s="76" t="s">
        <v>634</v>
      </c>
      <c r="G74" s="2" t="s">
        <v>537</v>
      </c>
      <c r="H74" s="2"/>
      <c r="I74" s="2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4"/>
      <c r="AD74" s="4"/>
      <c r="AE74" s="4"/>
      <c r="AF74" s="169" t="s">
        <v>471</v>
      </c>
      <c r="AG74" s="84"/>
      <c r="AH74" s="353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353"/>
      <c r="BK74" s="353"/>
      <c r="BL74" s="353"/>
      <c r="BM74" s="353"/>
      <c r="BN74" s="353"/>
      <c r="BO74" s="353"/>
      <c r="BP74" s="353"/>
      <c r="BQ74" s="353"/>
      <c r="BR74" s="353"/>
      <c r="BS74" s="353"/>
      <c r="BT74" s="353"/>
      <c r="BU74" s="353"/>
      <c r="BV74" s="353"/>
      <c r="BW74" s="353"/>
      <c r="BX74" s="353"/>
      <c r="BY74" s="353"/>
      <c r="BZ74" s="353"/>
      <c r="CA74" s="353"/>
      <c r="CB74" s="353"/>
      <c r="CC74" s="353"/>
      <c r="CD74" s="353"/>
    </row>
    <row r="75" spans="1:84">
      <c r="C75" s="463" t="s">
        <v>547</v>
      </c>
      <c r="E75" s="3"/>
      <c r="F75" s="76" t="s">
        <v>635</v>
      </c>
      <c r="G75" s="2" t="s">
        <v>599</v>
      </c>
      <c r="H75" s="2"/>
      <c r="I75" s="2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353"/>
      <c r="AF75" s="84"/>
      <c r="AG75" s="148" t="s">
        <v>451</v>
      </c>
      <c r="AH75" s="353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353"/>
      <c r="BK75" s="353"/>
      <c r="BL75" s="353"/>
      <c r="BM75" s="353"/>
      <c r="BN75" s="353"/>
      <c r="BO75" s="353"/>
      <c r="BP75" s="353"/>
      <c r="BQ75" s="353"/>
      <c r="BR75" s="353"/>
      <c r="BS75" s="353"/>
      <c r="BT75" s="353"/>
      <c r="BU75" s="353"/>
      <c r="BV75" s="353"/>
      <c r="BW75" s="353"/>
      <c r="BX75" s="353"/>
      <c r="BY75" s="353"/>
      <c r="BZ75" s="353"/>
      <c r="CA75" s="353"/>
      <c r="CB75" s="353"/>
      <c r="CC75" s="353"/>
      <c r="CD75" s="353"/>
    </row>
    <row r="76" spans="1:84">
      <c r="C76" s="3"/>
      <c r="E76" s="3"/>
      <c r="F76" s="76" t="s">
        <v>636</v>
      </c>
      <c r="G76" s="2" t="s">
        <v>537</v>
      </c>
      <c r="H76" s="2"/>
      <c r="I76" s="2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  <c r="AD76" s="84"/>
      <c r="AE76" s="353"/>
      <c r="AF76" s="84"/>
      <c r="AG76" s="84"/>
      <c r="AH76" s="169" t="s">
        <v>481</v>
      </c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353"/>
      <c r="BK76" s="353"/>
      <c r="BL76" s="353"/>
      <c r="BM76" s="353"/>
      <c r="BN76" s="353"/>
      <c r="BO76" s="353"/>
      <c r="BP76" s="353"/>
      <c r="BQ76" s="353"/>
      <c r="BR76" s="353"/>
      <c r="BS76" s="353"/>
      <c r="BT76" s="353"/>
      <c r="BU76" s="353"/>
      <c r="BV76" s="353"/>
      <c r="BW76" s="353"/>
      <c r="BX76" s="353"/>
      <c r="BY76" s="353"/>
      <c r="BZ76" s="353"/>
      <c r="CA76" s="353"/>
      <c r="CB76" s="353"/>
      <c r="CC76" s="353"/>
      <c r="CD76" s="353"/>
    </row>
    <row r="77" spans="1:84">
      <c r="A77" s="8" t="s">
        <v>621</v>
      </c>
      <c r="C77" s="3" t="s">
        <v>559</v>
      </c>
      <c r="D77" s="76" t="s">
        <v>621</v>
      </c>
      <c r="E77" s="364" t="s">
        <v>561</v>
      </c>
      <c r="F77" s="76" t="s">
        <v>637</v>
      </c>
      <c r="G77" s="2" t="s">
        <v>537</v>
      </c>
      <c r="H77" s="2"/>
      <c r="I77" s="2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  <c r="AD77" s="84"/>
      <c r="AE77" s="353"/>
      <c r="AF77" s="84"/>
      <c r="AG77" s="84"/>
      <c r="AH77" s="353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353"/>
      <c r="BK77" s="353"/>
      <c r="BL77" s="353"/>
      <c r="BM77" s="353"/>
      <c r="BN77" s="353"/>
      <c r="BO77" s="353"/>
      <c r="BP77" s="353"/>
      <c r="BQ77" s="353"/>
      <c r="BR77" s="353"/>
      <c r="BS77" s="353"/>
      <c r="BT77" s="353"/>
      <c r="BU77" s="353"/>
      <c r="BV77" s="353"/>
      <c r="BW77" s="353"/>
      <c r="BX77" s="353"/>
      <c r="BY77" s="353"/>
      <c r="BZ77" s="353"/>
      <c r="CA77" s="353"/>
      <c r="CB77" s="353"/>
      <c r="CC77" s="353"/>
      <c r="CD77" s="353"/>
    </row>
    <row r="78" spans="1:84">
      <c r="C78" s="463" t="s">
        <v>560</v>
      </c>
      <c r="D78" s="364" t="s">
        <v>539</v>
      </c>
      <c r="E78" s="512"/>
      <c r="F78" s="3"/>
      <c r="G78" s="2"/>
      <c r="H78" s="2"/>
      <c r="I78" s="2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353"/>
      <c r="AF78" s="84"/>
      <c r="AG78" s="84"/>
      <c r="AH78" s="353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353"/>
      <c r="BK78" s="353"/>
      <c r="BL78" s="353"/>
      <c r="BM78" s="353"/>
      <c r="BN78" s="353"/>
      <c r="BO78" s="353"/>
      <c r="BP78" s="353"/>
      <c r="BQ78" s="353"/>
      <c r="BR78" s="353"/>
      <c r="BS78" s="353"/>
      <c r="BT78" s="353"/>
      <c r="BU78" s="353"/>
      <c r="BV78" s="353"/>
      <c r="BW78" s="353"/>
      <c r="BX78" s="353"/>
      <c r="BY78" s="353"/>
      <c r="BZ78" s="353"/>
      <c r="CA78" s="353"/>
      <c r="CB78" s="353"/>
      <c r="CC78" s="353"/>
      <c r="CD78" s="353"/>
    </row>
    <row r="79" spans="1:84">
      <c r="A79" s="8" t="s">
        <v>622</v>
      </c>
      <c r="C79" s="3"/>
      <c r="E79" s="3"/>
      <c r="F79" s="3"/>
      <c r="G79" s="2"/>
      <c r="H79" s="2"/>
      <c r="I79" s="2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353"/>
      <c r="AF79" s="84"/>
      <c r="AG79" s="84"/>
      <c r="AH79" s="353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353"/>
      <c r="BK79" s="353"/>
      <c r="BL79" s="353"/>
      <c r="BM79" s="353"/>
      <c r="BN79" s="353"/>
      <c r="BO79" s="353"/>
      <c r="BP79" s="353"/>
      <c r="BQ79" s="353"/>
      <c r="BR79" s="353"/>
      <c r="BS79" s="353"/>
      <c r="BT79" s="353"/>
      <c r="BU79" s="353"/>
      <c r="BV79" s="353"/>
      <c r="BW79" s="353"/>
      <c r="BX79" s="353"/>
      <c r="BY79" s="353"/>
      <c r="BZ79" s="353"/>
      <c r="CA79" s="353"/>
      <c r="CB79" s="353"/>
      <c r="CC79" s="353"/>
      <c r="CD79" s="353"/>
    </row>
    <row r="80" spans="1:84">
      <c r="C80" s="3" t="s">
        <v>563</v>
      </c>
      <c r="D80" s="76" t="s">
        <v>622</v>
      </c>
      <c r="E80" s="364" t="s">
        <v>544</v>
      </c>
      <c r="F80" s="3"/>
      <c r="G80" s="2"/>
      <c r="H80" s="2"/>
      <c r="I80" s="2"/>
    </row>
    <row r="81" spans="1:9">
      <c r="C81" s="463" t="s">
        <v>564</v>
      </c>
      <c r="D81" s="364" t="s">
        <v>539</v>
      </c>
      <c r="E81" s="512"/>
      <c r="F81" s="3"/>
      <c r="G81" s="2"/>
      <c r="H81" s="2"/>
      <c r="I81" s="2"/>
    </row>
    <row r="82" spans="1:9">
      <c r="C82" s="3"/>
      <c r="E82" s="3"/>
      <c r="F82" s="3"/>
      <c r="G82" s="2"/>
      <c r="H82" s="2"/>
      <c r="I82" s="2"/>
    </row>
    <row r="83" spans="1:9">
      <c r="A83" s="8" t="s">
        <v>623</v>
      </c>
      <c r="C83" s="3" t="s">
        <v>616</v>
      </c>
      <c r="E83" s="3"/>
      <c r="F83" s="3"/>
      <c r="G83" s="2"/>
      <c r="H83" s="2"/>
      <c r="I83" s="2"/>
    </row>
    <row r="84" spans="1:9">
      <c r="C84" s="3" t="s">
        <v>567</v>
      </c>
      <c r="E84" s="3"/>
      <c r="F84" s="3"/>
      <c r="G84" s="2"/>
      <c r="H84" s="2"/>
      <c r="I84" s="2"/>
    </row>
    <row r="85" spans="1:9">
      <c r="C85" s="463" t="s">
        <v>568</v>
      </c>
      <c r="D85" s="76" t="s">
        <v>623</v>
      </c>
      <c r="E85" s="364" t="s">
        <v>561</v>
      </c>
      <c r="F85" s="3"/>
      <c r="G85" s="2"/>
      <c r="H85" s="2"/>
      <c r="I85" s="2"/>
    </row>
    <row r="86" spans="1:9">
      <c r="C86" s="463" t="s">
        <v>547</v>
      </c>
      <c r="D86" s="364" t="s">
        <v>569</v>
      </c>
      <c r="E86" s="512"/>
      <c r="F86" s="3"/>
      <c r="G86" s="2"/>
      <c r="H86" s="2"/>
      <c r="I86" s="2"/>
    </row>
    <row r="87" spans="1:9">
      <c r="C87" s="3"/>
      <c r="E87" s="3"/>
      <c r="F87" s="3"/>
      <c r="G87" s="2"/>
      <c r="H87" s="2"/>
      <c r="I87" s="2"/>
    </row>
    <row r="88" spans="1:9">
      <c r="A88" s="8" t="s">
        <v>624</v>
      </c>
      <c r="C88" s="3" t="s">
        <v>616</v>
      </c>
      <c r="D88" s="76" t="s">
        <v>624</v>
      </c>
      <c r="E88" s="364" t="s">
        <v>561</v>
      </c>
      <c r="F88" s="3"/>
      <c r="G88" s="2"/>
      <c r="H88" s="2"/>
      <c r="I88" s="2"/>
    </row>
    <row r="89" spans="1:9">
      <c r="C89" s="3" t="s">
        <v>567</v>
      </c>
      <c r="D89" s="364" t="s">
        <v>569</v>
      </c>
      <c r="E89" s="512"/>
      <c r="F89" s="3"/>
      <c r="G89" s="2"/>
      <c r="H89" s="2"/>
      <c r="I89" s="2"/>
    </row>
    <row r="90" spans="1:9">
      <c r="C90" s="463" t="s">
        <v>546</v>
      </c>
      <c r="E90" s="3"/>
      <c r="F90" s="3"/>
      <c r="G90" s="2"/>
      <c r="H90" s="2"/>
      <c r="I90" s="2"/>
    </row>
    <row r="91" spans="1:9">
      <c r="C91" s="463" t="s">
        <v>547</v>
      </c>
      <c r="E91" s="3"/>
      <c r="F91" s="3"/>
      <c r="G91" s="2"/>
      <c r="H91" s="2"/>
      <c r="I91" s="2"/>
    </row>
    <row r="92" spans="1:9">
      <c r="C92" s="3"/>
      <c r="E92" s="3"/>
      <c r="F92" s="3"/>
      <c r="G92" s="2"/>
      <c r="H92" s="2"/>
      <c r="I92" s="2"/>
    </row>
    <row r="93" spans="1:9">
      <c r="A93" s="8" t="s">
        <v>625</v>
      </c>
      <c r="C93" s="3" t="s">
        <v>559</v>
      </c>
      <c r="D93" s="76" t="s">
        <v>625</v>
      </c>
      <c r="E93" s="364" t="s">
        <v>561</v>
      </c>
      <c r="F93" s="3"/>
      <c r="G93" s="2"/>
      <c r="H93" s="2"/>
      <c r="I93" s="2"/>
    </row>
    <row r="94" spans="1:9">
      <c r="C94" s="463" t="s">
        <v>560</v>
      </c>
      <c r="D94" s="364" t="s">
        <v>539</v>
      </c>
      <c r="E94" s="512"/>
      <c r="F94" s="3"/>
      <c r="G94" s="2"/>
      <c r="H94" s="2"/>
      <c r="I94" s="2"/>
    </row>
    <row r="95" spans="1:9">
      <c r="C95" s="3"/>
      <c r="E95" s="3"/>
      <c r="F95" s="3"/>
      <c r="G95" s="2"/>
      <c r="H95" s="2"/>
      <c r="I95" s="2"/>
    </row>
    <row r="96" spans="1:9">
      <c r="A96" s="8" t="s">
        <v>627</v>
      </c>
      <c r="C96" s="3" t="s">
        <v>580</v>
      </c>
      <c r="D96" s="76" t="s">
        <v>627</v>
      </c>
      <c r="E96" s="364" t="s">
        <v>561</v>
      </c>
      <c r="F96" s="3"/>
      <c r="G96" s="2"/>
      <c r="H96" s="2"/>
      <c r="I96" s="2"/>
    </row>
    <row r="97" spans="1:9">
      <c r="C97" s="390" t="s">
        <v>581</v>
      </c>
      <c r="D97" s="364" t="s">
        <v>539</v>
      </c>
      <c r="E97" s="512"/>
      <c r="F97" s="3"/>
      <c r="G97" s="2"/>
      <c r="H97" s="2"/>
      <c r="I97" s="2"/>
    </row>
    <row r="98" spans="1:9">
      <c r="C98" s="3"/>
      <c r="E98" s="3"/>
      <c r="F98" s="3"/>
      <c r="G98" s="2"/>
      <c r="H98" s="2"/>
      <c r="I98" s="2"/>
    </row>
    <row r="99" spans="1:9">
      <c r="A99" s="8" t="s">
        <v>628</v>
      </c>
      <c r="C99" s="3" t="s">
        <v>559</v>
      </c>
      <c r="D99" s="76" t="s">
        <v>628</v>
      </c>
      <c r="E99" s="364" t="s">
        <v>561</v>
      </c>
      <c r="F99" s="3"/>
      <c r="G99" s="2"/>
      <c r="H99" s="2"/>
      <c r="I99" s="2"/>
    </row>
    <row r="100" spans="1:9">
      <c r="C100" s="390" t="s">
        <v>585</v>
      </c>
      <c r="D100" s="364" t="s">
        <v>539</v>
      </c>
      <c r="E100" s="512"/>
      <c r="F100" s="3"/>
      <c r="G100" s="2"/>
      <c r="H100" s="2"/>
      <c r="I100" s="2"/>
    </row>
    <row r="101" spans="1:9">
      <c r="C101" s="3"/>
      <c r="E101" s="3"/>
      <c r="F101" s="3"/>
      <c r="G101" s="2"/>
      <c r="H101" s="2"/>
      <c r="I101" s="2"/>
    </row>
    <row r="102" spans="1:9">
      <c r="A102" s="8" t="s">
        <v>629</v>
      </c>
      <c r="C102" s="3" t="s">
        <v>559</v>
      </c>
      <c r="D102" s="76" t="s">
        <v>629</v>
      </c>
      <c r="E102" s="364" t="s">
        <v>561</v>
      </c>
      <c r="F102" s="3"/>
      <c r="G102" s="2"/>
      <c r="H102" s="2"/>
      <c r="I102" s="2"/>
    </row>
    <row r="103" spans="1:9">
      <c r="C103" s="390" t="s">
        <v>585</v>
      </c>
      <c r="D103" s="364" t="s">
        <v>590</v>
      </c>
      <c r="E103" s="512"/>
      <c r="F103" s="3"/>
      <c r="G103" s="2"/>
      <c r="H103" s="2"/>
      <c r="I103" s="2"/>
    </row>
    <row r="104" spans="1:9">
      <c r="C104" s="90"/>
      <c r="E104" s="3"/>
      <c r="F104" s="3"/>
      <c r="G104" s="2"/>
      <c r="H104" s="2"/>
      <c r="I104" s="2"/>
    </row>
    <row r="105" spans="1:9">
      <c r="A105" s="8" t="s">
        <v>630</v>
      </c>
      <c r="C105" s="3" t="s">
        <v>563</v>
      </c>
      <c r="D105" s="76" t="s">
        <v>630</v>
      </c>
      <c r="E105" s="364" t="s">
        <v>544</v>
      </c>
      <c r="F105" s="3"/>
      <c r="G105" s="2"/>
      <c r="H105" s="2"/>
      <c r="I105" s="2"/>
    </row>
    <row r="106" spans="1:9">
      <c r="C106" s="390" t="s">
        <v>591</v>
      </c>
      <c r="D106" s="364" t="s">
        <v>569</v>
      </c>
      <c r="E106" s="512"/>
      <c r="F106" s="3"/>
      <c r="G106" s="2"/>
      <c r="H106" s="2"/>
      <c r="I106" s="2"/>
    </row>
    <row r="107" spans="1:9">
      <c r="C107" s="90"/>
      <c r="E107" s="3"/>
      <c r="F107" s="3"/>
      <c r="G107" s="2"/>
      <c r="H107" s="2"/>
      <c r="I107" s="2"/>
    </row>
    <row r="108" spans="1:9">
      <c r="C108" s="90"/>
      <c r="D108" s="8" t="s">
        <v>631</v>
      </c>
      <c r="E108" s="9" t="s">
        <v>537</v>
      </c>
      <c r="F108" s="3"/>
      <c r="G108" s="2"/>
      <c r="H108" s="2"/>
      <c r="I108" s="2"/>
    </row>
    <row r="109" spans="1:9">
      <c r="C109" s="90"/>
      <c r="D109" s="76" t="s">
        <v>593</v>
      </c>
      <c r="E109" s="564"/>
      <c r="F109" s="3"/>
      <c r="G109" s="2"/>
      <c r="H109" s="2"/>
      <c r="I109" s="2"/>
    </row>
    <row r="110" spans="1:9">
      <c r="C110" s="90"/>
      <c r="D110" s="8"/>
      <c r="E110" s="3"/>
      <c r="F110" s="3"/>
      <c r="G110" s="2"/>
      <c r="H110" s="2"/>
      <c r="I110" s="2"/>
    </row>
    <row r="111" spans="1:9">
      <c r="C111" s="90"/>
      <c r="D111" s="8" t="s">
        <v>632</v>
      </c>
      <c r="E111" s="9" t="s">
        <v>561</v>
      </c>
      <c r="F111" s="3"/>
      <c r="G111" s="2"/>
      <c r="H111" s="2"/>
      <c r="I111" s="2"/>
    </row>
    <row r="112" spans="1:9">
      <c r="C112" s="90"/>
      <c r="D112" s="76" t="s">
        <v>594</v>
      </c>
      <c r="E112" s="564"/>
      <c r="F112" s="3"/>
      <c r="G112" s="2"/>
      <c r="H112" s="2"/>
      <c r="I112" s="2"/>
    </row>
    <row r="113" spans="3:9">
      <c r="C113" s="90"/>
      <c r="D113" s="8"/>
      <c r="E113" s="3"/>
      <c r="F113" s="3"/>
      <c r="G113" s="2"/>
      <c r="H113" s="2"/>
      <c r="I113" s="2"/>
    </row>
    <row r="114" spans="3:9">
      <c r="C114" s="90"/>
      <c r="D114" s="8" t="s">
        <v>633</v>
      </c>
      <c r="E114" s="9" t="s">
        <v>537</v>
      </c>
      <c r="F114" s="3"/>
      <c r="G114" s="2"/>
      <c r="H114" s="2"/>
      <c r="I114" s="2"/>
    </row>
    <row r="115" spans="3:9">
      <c r="C115" s="90"/>
      <c r="D115" s="76" t="s">
        <v>596</v>
      </c>
      <c r="E115" s="564"/>
      <c r="F115" s="3"/>
      <c r="G115" s="2"/>
      <c r="H115" s="2"/>
      <c r="I115" s="2"/>
    </row>
    <row r="116" spans="3:9">
      <c r="C116" s="90"/>
      <c r="D116" s="8"/>
      <c r="E116" s="3"/>
      <c r="F116" s="3"/>
      <c r="G116" s="2"/>
      <c r="H116" s="2"/>
      <c r="I116" s="2"/>
    </row>
    <row r="117" spans="3:9">
      <c r="C117" s="90"/>
      <c r="D117" s="8" t="s">
        <v>634</v>
      </c>
      <c r="E117" s="9" t="s">
        <v>537</v>
      </c>
      <c r="F117" s="3"/>
      <c r="G117" s="2"/>
      <c r="H117" s="2"/>
      <c r="I117" s="2"/>
    </row>
    <row r="118" spans="3:9">
      <c r="C118" s="90"/>
      <c r="D118" s="76" t="s">
        <v>596</v>
      </c>
      <c r="E118" s="564"/>
      <c r="F118" s="3"/>
      <c r="G118" s="2"/>
      <c r="H118" s="2"/>
      <c r="I118" s="2"/>
    </row>
    <row r="119" spans="3:9">
      <c r="C119" s="90"/>
      <c r="D119" s="8"/>
      <c r="E119" s="3"/>
      <c r="F119" s="3"/>
      <c r="G119" s="2"/>
      <c r="H119" s="2"/>
      <c r="I119" s="2"/>
    </row>
    <row r="120" spans="3:9">
      <c r="C120" s="90"/>
      <c r="D120" s="8" t="s">
        <v>635</v>
      </c>
      <c r="E120" s="9" t="s">
        <v>599</v>
      </c>
      <c r="F120" s="3"/>
      <c r="G120" s="2"/>
      <c r="H120" s="2"/>
      <c r="I120" s="2"/>
    </row>
    <row r="121" spans="3:9">
      <c r="C121" s="90"/>
      <c r="D121" s="76" t="s">
        <v>596</v>
      </c>
      <c r="E121" s="564"/>
      <c r="F121" s="3"/>
      <c r="G121" s="2"/>
      <c r="H121" s="2"/>
      <c r="I121" s="2"/>
    </row>
    <row r="122" spans="3:9">
      <c r="C122" s="90"/>
      <c r="D122" s="8"/>
      <c r="E122" s="9"/>
      <c r="F122" s="3"/>
      <c r="G122" s="2"/>
      <c r="H122" s="2"/>
      <c r="I122" s="2"/>
    </row>
    <row r="123" spans="3:9">
      <c r="C123" s="90"/>
      <c r="D123" s="8" t="s">
        <v>636</v>
      </c>
      <c r="E123" s="9" t="s">
        <v>537</v>
      </c>
      <c r="F123" s="3"/>
      <c r="G123" s="2"/>
      <c r="H123" s="2"/>
      <c r="I123" s="2"/>
    </row>
    <row r="124" spans="3:9">
      <c r="C124" s="90"/>
      <c r="D124" s="76" t="s">
        <v>596</v>
      </c>
      <c r="E124" s="564"/>
      <c r="F124" s="3"/>
      <c r="G124" s="2"/>
      <c r="H124" s="2"/>
      <c r="I124" s="2"/>
    </row>
    <row r="125" spans="3:9">
      <c r="C125" s="90"/>
      <c r="D125" s="8"/>
      <c r="E125" s="3"/>
      <c r="F125" s="3"/>
      <c r="G125" s="2"/>
      <c r="H125" s="2"/>
      <c r="I125" s="2"/>
    </row>
    <row r="126" spans="3:9">
      <c r="C126" s="90"/>
      <c r="D126" s="8" t="s">
        <v>637</v>
      </c>
      <c r="E126" s="9" t="s">
        <v>537</v>
      </c>
      <c r="F126" s="3"/>
      <c r="G126" s="2"/>
      <c r="H126" s="2"/>
      <c r="I126" s="2"/>
    </row>
    <row r="127" spans="3:9">
      <c r="C127" s="90"/>
      <c r="D127" s="76" t="s">
        <v>596</v>
      </c>
      <c r="E127" s="564"/>
      <c r="F127" s="3"/>
      <c r="G127" s="2"/>
      <c r="H127" s="2"/>
      <c r="I127" s="2"/>
    </row>
    <row r="128" spans="3:9">
      <c r="C128" s="90"/>
      <c r="E128" s="3"/>
      <c r="F128" s="3"/>
      <c r="G128" s="2"/>
      <c r="H128" s="2"/>
      <c r="I128" s="2"/>
    </row>
    <row r="129" spans="3:9">
      <c r="C129" s="90"/>
      <c r="E129" s="3"/>
      <c r="F129" s="3"/>
      <c r="G129" s="2"/>
      <c r="H129" s="2"/>
      <c r="I129" s="2"/>
    </row>
    <row r="130" spans="3:9">
      <c r="C130" s="90"/>
      <c r="E130" s="3"/>
      <c r="F130" s="3"/>
      <c r="G130" s="2"/>
      <c r="H130" s="2"/>
      <c r="I130" s="2"/>
    </row>
    <row r="131" spans="3:9">
      <c r="C131" s="90"/>
      <c r="E131" s="3"/>
      <c r="F131" s="3"/>
      <c r="G131" s="2"/>
      <c r="H131" s="2"/>
      <c r="I131" s="2"/>
    </row>
    <row r="132" spans="3:9">
      <c r="C132" s="90"/>
      <c r="E132" s="3"/>
      <c r="F132" s="3"/>
      <c r="G132" s="2"/>
      <c r="H132" s="2"/>
      <c r="I132" s="2"/>
    </row>
    <row r="133" spans="3:9">
      <c r="C133" s="90"/>
      <c r="E133" s="3"/>
      <c r="F133" s="3"/>
      <c r="G133" s="2"/>
      <c r="H133" s="2"/>
      <c r="I133" s="2"/>
    </row>
  </sheetData>
  <mergeCells count="15">
    <mergeCell ref="CE1:CF1"/>
    <mergeCell ref="A52:C52"/>
    <mergeCell ref="F1:H1"/>
    <mergeCell ref="BB1:BG1"/>
    <mergeCell ref="BH1:BK1"/>
    <mergeCell ref="BL1:BW1"/>
    <mergeCell ref="A1:A2"/>
    <mergeCell ref="C1:C2"/>
    <mergeCell ref="L1:AL1"/>
    <mergeCell ref="AM1:BA1"/>
    <mergeCell ref="D1:E1"/>
    <mergeCell ref="BX1:CC1"/>
    <mergeCell ref="CD1:CD2"/>
    <mergeCell ref="I1:K1"/>
    <mergeCell ref="B1: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Y56"/>
  <sheetViews>
    <sheetView workbookViewId="0">
      <pane ySplit="2" topLeftCell="A3" activePane="bottomLeft" state="frozen"/>
      <selection pane="bottomLeft" activeCell="S10" sqref="S10:U10"/>
    </sheetView>
  </sheetViews>
  <sheetFormatPr defaultRowHeight="11.25"/>
  <cols>
    <col min="1" max="1" width="7.28515625" style="8" bestFit="1" customWidth="1"/>
    <col min="2" max="2" width="10.7109375" style="131" customWidth="1"/>
    <col min="3" max="3" width="52.42578125" style="88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1" customWidth="1"/>
    <col min="20" max="21" width="8.7109375" style="3" customWidth="1"/>
    <col min="22" max="23" width="3.28515625" style="3" bestFit="1" customWidth="1"/>
    <col min="24" max="16384" width="9.140625" style="3"/>
  </cols>
  <sheetData>
    <row r="1" spans="1:21" ht="15.75" customHeight="1">
      <c r="A1" s="877" t="s">
        <v>1</v>
      </c>
      <c r="B1" s="878" t="s">
        <v>2</v>
      </c>
      <c r="C1" s="880" t="s">
        <v>0</v>
      </c>
      <c r="D1" s="882" t="s">
        <v>7</v>
      </c>
      <c r="E1" s="872" t="s">
        <v>6</v>
      </c>
      <c r="F1" s="873"/>
      <c r="G1" s="874" t="s">
        <v>5</v>
      </c>
      <c r="H1" s="875"/>
      <c r="I1" s="872" t="s">
        <v>64</v>
      </c>
      <c r="J1" s="873"/>
      <c r="K1" s="739" t="s">
        <v>9</v>
      </c>
      <c r="L1" s="685" t="s">
        <v>398</v>
      </c>
      <c r="M1" s="886"/>
      <c r="N1" s="685" t="s">
        <v>82</v>
      </c>
      <c r="O1" s="686"/>
      <c r="P1" s="686"/>
      <c r="Q1" s="686"/>
      <c r="R1" s="686"/>
      <c r="S1" s="883" t="s">
        <v>84</v>
      </c>
      <c r="T1" s="883"/>
      <c r="U1" s="883"/>
    </row>
    <row r="2" spans="1:21" ht="15.75" customHeight="1" thickBot="1">
      <c r="A2" s="871"/>
      <c r="B2" s="879"/>
      <c r="C2" s="881"/>
      <c r="D2" s="682"/>
      <c r="E2" s="61"/>
      <c r="F2" s="36" t="s">
        <v>9</v>
      </c>
      <c r="G2" s="61"/>
      <c r="H2" s="62" t="s">
        <v>9</v>
      </c>
      <c r="I2" s="61"/>
      <c r="J2" s="36" t="s">
        <v>9</v>
      </c>
      <c r="K2" s="740"/>
      <c r="L2" s="331"/>
      <c r="M2" s="171" t="s">
        <v>9</v>
      </c>
      <c r="N2" s="172" t="s">
        <v>140</v>
      </c>
      <c r="O2" s="172" t="s">
        <v>398</v>
      </c>
      <c r="P2" s="172" t="s">
        <v>362</v>
      </c>
      <c r="Q2" s="172" t="s">
        <v>59</v>
      </c>
      <c r="R2" s="172" t="s">
        <v>139</v>
      </c>
      <c r="S2" s="884"/>
      <c r="T2" s="885"/>
      <c r="U2" s="173"/>
    </row>
    <row r="3" spans="1:21" s="5" customFormat="1">
      <c r="A3" s="341" t="str">
        <f>'1-συμβολαια'!A3</f>
        <v>21ο</v>
      </c>
      <c r="B3" s="359">
        <f>'1-συμβολαια'!B3</f>
        <v>38988</v>
      </c>
      <c r="C3" s="351" t="str">
        <f>'1-συμβολαια'!C3</f>
        <v>σύσταση οριζοντίου</v>
      </c>
      <c r="D3" s="357">
        <f>'1-συμβολαια'!D3</f>
        <v>0</v>
      </c>
      <c r="E3" s="315"/>
      <c r="F3" s="315"/>
      <c r="G3" s="315"/>
      <c r="H3" s="315"/>
      <c r="I3" s="315"/>
      <c r="J3" s="315"/>
      <c r="K3" s="317">
        <f>'1-συμβολαια'!N3</f>
        <v>99.14</v>
      </c>
      <c r="L3" s="317">
        <f>'2-δικαιώμ'!N3+'5-αντίγρ'!O3</f>
        <v>15.18</v>
      </c>
      <c r="M3" s="317">
        <v>10.36</v>
      </c>
      <c r="N3" s="317">
        <f>'1-συμβολαια'!O3</f>
        <v>598.08000000000004</v>
      </c>
      <c r="O3" s="317">
        <f t="shared" ref="O3:O9" si="0">L3-M3</f>
        <v>4.82</v>
      </c>
      <c r="P3" s="317">
        <f>'8-κ-15-17'!AG3</f>
        <v>0</v>
      </c>
      <c r="Q3" s="317">
        <f>'5-αντίγρ'!AM3+'6-μεταγρ'!P3+'6-μεταγρ'!Q3+'7-προςΔΟΥ'!L3+'11-χαρτόσ'!H3+'13-ντιΜιΧο'!CF3</f>
        <v>12.379999999999999</v>
      </c>
      <c r="R3" s="317">
        <f>'13-ντιΜιΧο'!CE3</f>
        <v>692.3</v>
      </c>
      <c r="S3" s="271"/>
      <c r="T3" s="263"/>
      <c r="U3" s="266"/>
    </row>
    <row r="4" spans="1:21" s="5" customFormat="1" ht="12" thickBot="1">
      <c r="A4" s="478" t="str">
        <f>'1-συμβολαια'!A4</f>
        <v>22ο</v>
      </c>
      <c r="B4" s="507">
        <f>'1-συμβολαια'!B4</f>
        <v>38988</v>
      </c>
      <c r="C4" s="508" t="str">
        <f>'1-συμβολαια'!C4</f>
        <v>σύσταση οριζοντίου</v>
      </c>
      <c r="D4" s="509">
        <f>'1-συμβολαια'!D4</f>
        <v>0</v>
      </c>
      <c r="E4" s="392"/>
      <c r="F4" s="392"/>
      <c r="G4" s="392"/>
      <c r="H4" s="392"/>
      <c r="I4" s="392"/>
      <c r="J4" s="392"/>
      <c r="K4" s="466">
        <f>'1-συμβολαια'!N4</f>
        <v>99.14</v>
      </c>
      <c r="L4" s="466">
        <f>'2-δικαιώμ'!N4+'5-αντίγρ'!O4</f>
        <v>15.18</v>
      </c>
      <c r="M4" s="466">
        <v>10.36</v>
      </c>
      <c r="N4" s="466">
        <f>'1-συμβολαια'!O4</f>
        <v>598.08000000000004</v>
      </c>
      <c r="O4" s="466">
        <f t="shared" si="0"/>
        <v>4.82</v>
      </c>
      <c r="P4" s="466">
        <f>'8-κ-15-17'!AG4</f>
        <v>0</v>
      </c>
      <c r="Q4" s="466">
        <f>'5-αντίγρ'!AM4+'6-μεταγρ'!P4+'6-μεταγρ'!Q4+'7-προςΔΟΥ'!L4+'11-χαρτόσ'!H4+'13-ντιΜιΧο'!CF4</f>
        <v>12.379999999999999</v>
      </c>
      <c r="R4" s="466">
        <f>'13-ντιΜιΧο'!CE4</f>
        <v>570.5</v>
      </c>
      <c r="S4" s="528"/>
      <c r="T4" s="529"/>
      <c r="U4" s="400"/>
    </row>
    <row r="5" spans="1:21" s="5" customFormat="1">
      <c r="A5" s="407" t="str">
        <f>'1-συμβολαια'!A5</f>
        <v>23ο</v>
      </c>
      <c r="B5" s="359">
        <f>'1-συμβολαια'!B5</f>
        <v>38988</v>
      </c>
      <c r="C5" s="505" t="str">
        <f>'1-συμβολαια'!C5</f>
        <v>δωρεά</v>
      </c>
      <c r="D5" s="506">
        <f>'1-συμβολαια'!D5</f>
        <v>8735.58</v>
      </c>
      <c r="E5" s="318"/>
      <c r="F5" s="318"/>
      <c r="G5" s="318"/>
      <c r="H5" s="318"/>
      <c r="I5" s="318"/>
      <c r="J5" s="318"/>
      <c r="K5" s="317">
        <f>'1-συμβολαια'!N5</f>
        <v>144.41999999999999</v>
      </c>
      <c r="L5" s="317">
        <f>'2-δικαιώμ'!N5+'5-αντίγρ'!O5</f>
        <v>23.644044000000001</v>
      </c>
      <c r="M5" s="317">
        <v>21.41</v>
      </c>
      <c r="N5" s="317">
        <f>'1-συμβολαια'!O5</f>
        <v>125.562916</v>
      </c>
      <c r="O5" s="317">
        <f t="shared" si="0"/>
        <v>2.2340440000000008</v>
      </c>
      <c r="P5" s="317">
        <f>'8-κ-15-17'!AG5</f>
        <v>7.4500000000909949E-4</v>
      </c>
      <c r="Q5" s="317">
        <f>'5-αντίγρ'!AM5+'6-μεταγρ'!P5+'6-μεταγρ'!Q5+'7-προςΔΟΥ'!L5+'11-χαρτόσ'!H5+'13-ντιΜιΧο'!CF5</f>
        <v>14.879999999999999</v>
      </c>
      <c r="R5" s="317">
        <f>'13-ντιΜιΧο'!CE5</f>
        <v>688</v>
      </c>
      <c r="S5" s="271"/>
      <c r="T5" s="267"/>
      <c r="U5" s="262"/>
    </row>
    <row r="6" spans="1:21" s="5" customFormat="1">
      <c r="A6" s="479">
        <f>'1-συμβολαια'!A6</f>
        <v>0</v>
      </c>
      <c r="B6" s="359"/>
      <c r="C6" s="351" t="str">
        <f>'1-συμβολαια'!C6</f>
        <v>διανομή αγροτεμαχίου &amp; καταστήματος &amp; αποθήκης -1 &amp; 1ου ορόφου &amp; ΙΔΙΩΣ οικοπέδου</v>
      </c>
      <c r="D6" s="357">
        <f>'1-συμβολαια'!D6</f>
        <v>8735.58</v>
      </c>
      <c r="E6" s="332"/>
      <c r="F6" s="332"/>
      <c r="G6" s="332"/>
      <c r="H6" s="332"/>
      <c r="I6" s="332"/>
      <c r="J6" s="332"/>
      <c r="K6" s="316">
        <f>'1-συμβολαια'!N6</f>
        <v>0</v>
      </c>
      <c r="L6" s="316">
        <f>'2-δικαιώμ'!N6+'5-αντίγρ'!O6</f>
        <v>17.044044</v>
      </c>
      <c r="M6" s="316"/>
      <c r="N6" s="316">
        <f>'1-συμβολαια'!O6</f>
        <v>273.782916</v>
      </c>
      <c r="O6" s="316">
        <f t="shared" si="0"/>
        <v>17.044044</v>
      </c>
      <c r="P6" s="316">
        <f>'8-κ-15-17'!AG6</f>
        <v>0</v>
      </c>
      <c r="Q6" s="316">
        <f>'5-αντίγρ'!AM6+'6-μεταγρ'!P6+'6-μεταγρ'!Q6+'7-προςΔΟΥ'!L6+'11-χαρτόσ'!H6+'13-ντιΜιΧο'!CF6</f>
        <v>3.96</v>
      </c>
      <c r="R6" s="316">
        <f>'13-ντιΜιΧο'!CE6</f>
        <v>371</v>
      </c>
      <c r="S6" s="453"/>
      <c r="T6" s="263"/>
      <c r="U6" s="266"/>
    </row>
    <row r="7" spans="1:21" s="5" customFormat="1" ht="12" thickBot="1">
      <c r="A7" s="396">
        <f>'1-συμβολαια'!A7</f>
        <v>0</v>
      </c>
      <c r="B7" s="507"/>
      <c r="C7" s="508" t="str">
        <f>'1-συμβολαια'!C7</f>
        <v>εξισορρόπηση διαφοράς διανεμομένων μεριδίων</v>
      </c>
      <c r="D7" s="509">
        <f>'1-συμβολαια'!D7</f>
        <v>666.66</v>
      </c>
      <c r="E7" s="395"/>
      <c r="F7" s="395"/>
      <c r="G7" s="395"/>
      <c r="H7" s="395"/>
      <c r="I7" s="395"/>
      <c r="J7" s="395"/>
      <c r="K7" s="466">
        <f>'1-συμβολαια'!N7</f>
        <v>0</v>
      </c>
      <c r="L7" s="466">
        <f>'2-δικαιώμ'!N7+'5-αντίγρ'!O7</f>
        <v>2.5199880000000001</v>
      </c>
      <c r="M7" s="466"/>
      <c r="N7" s="466">
        <f>'1-συμβολαια'!O7</f>
        <v>118.67993199999999</v>
      </c>
      <c r="O7" s="466">
        <f t="shared" si="0"/>
        <v>2.5199880000000001</v>
      </c>
      <c r="P7" s="466">
        <f>'8-κ-15-17'!AG7</f>
        <v>8.6665799999999997</v>
      </c>
      <c r="Q7" s="466">
        <f>'5-αντίγρ'!AM7+'6-μεταγρ'!P7+'6-μεταγρ'!Q7+'7-προςΔΟΥ'!L7+'11-χαρτόσ'!H7+'13-ντιΜιΧο'!CF7</f>
        <v>3</v>
      </c>
      <c r="R7" s="466">
        <f>'13-ντιΜιΧο'!CE7</f>
        <v>13</v>
      </c>
      <c r="S7" s="528"/>
      <c r="T7" s="529"/>
      <c r="U7" s="400"/>
    </row>
    <row r="8" spans="1:21" s="5" customFormat="1">
      <c r="A8" s="514" t="str">
        <f>'1-συμβολαια'!A8</f>
        <v>24ο</v>
      </c>
      <c r="B8" s="359">
        <f>'1-συμβολαια'!B8</f>
        <v>38988</v>
      </c>
      <c r="C8" s="505" t="str">
        <f>'1-συμβολαια'!C8</f>
        <v>δωρεά</v>
      </c>
      <c r="D8" s="506">
        <f>'1-συμβολαια'!D8</f>
        <v>6722.18</v>
      </c>
      <c r="E8" s="318"/>
      <c r="F8" s="318"/>
      <c r="G8" s="318"/>
      <c r="H8" s="318"/>
      <c r="I8" s="318"/>
      <c r="J8" s="318"/>
      <c r="K8" s="317">
        <f>'1-συμβολαια'!N8</f>
        <v>124.38999999999999</v>
      </c>
      <c r="L8" s="317">
        <f>'2-δικαιώμ'!N8+'5-αντίγρ'!O8</f>
        <v>20.019923999999996</v>
      </c>
      <c r="M8" s="317">
        <v>17.28</v>
      </c>
      <c r="N8" s="317">
        <f>'1-συμβολαια'!O8</f>
        <v>125.05623600000001</v>
      </c>
      <c r="O8" s="317">
        <f t="shared" si="0"/>
        <v>2.7399239999999949</v>
      </c>
      <c r="P8" s="317">
        <f>'8-κ-15-17'!AG8</f>
        <v>6.8950000000000955E-3</v>
      </c>
      <c r="Q8" s="317">
        <f>'5-αντίγρ'!AM8+'6-μεταγρ'!P8+'6-μεταγρ'!Q8+'7-προςΔΟΥ'!L8+'11-χαρτόσ'!H8+'13-ντιΜιΧο'!CF8</f>
        <v>11.879999999999999</v>
      </c>
      <c r="R8" s="317">
        <f>'13-ντιΜιΧο'!CE8</f>
        <v>651.20000000000005</v>
      </c>
      <c r="S8" s="271"/>
      <c r="T8" s="267"/>
      <c r="U8" s="262"/>
    </row>
    <row r="9" spans="1:21" s="5" customFormat="1">
      <c r="A9" s="515">
        <f>'1-συμβολαια'!A9</f>
        <v>0</v>
      </c>
      <c r="B9" s="384"/>
      <c r="C9" s="351" t="str">
        <f>'1-συμβολαια'!C9</f>
        <v>διανομή αγροτεμαχίου &amp; αποθήκης -2 &amp; 1ου ορόφου &amp; ΙΔΙΩΣ οικοπέδου</v>
      </c>
      <c r="D9" s="357">
        <f>'1-συμβολαια'!D9</f>
        <v>6722.18</v>
      </c>
      <c r="E9" s="332"/>
      <c r="F9" s="332"/>
      <c r="G9" s="332"/>
      <c r="H9" s="332"/>
      <c r="I9" s="332"/>
      <c r="J9" s="332"/>
      <c r="K9" s="316">
        <f>'1-συμβολαια'!N9</f>
        <v>0</v>
      </c>
      <c r="L9" s="316">
        <f>'2-δικαιώμ'!N9+'5-αντίγρ'!O9</f>
        <v>13.419923999999998</v>
      </c>
      <c r="M9" s="316"/>
      <c r="N9" s="316">
        <f>'1-συμβολαια'!O9</f>
        <v>359.24623600000001</v>
      </c>
      <c r="O9" s="316">
        <f t="shared" si="0"/>
        <v>13.419923999999998</v>
      </c>
      <c r="P9" s="316">
        <f>'8-κ-15-17'!AG9</f>
        <v>0</v>
      </c>
      <c r="Q9" s="316">
        <f>'5-αντίγρ'!AM9+'6-μεταγρ'!P9+'6-μεταγρ'!Q9+'7-προςΔΟΥ'!L9+'11-χαρτόσ'!H9+'13-ντιΜιΧο'!CF9</f>
        <v>6.9600000000000009</v>
      </c>
      <c r="R9" s="316">
        <f>'13-ντιΜιΧο'!CE9</f>
        <v>371</v>
      </c>
      <c r="S9" s="453"/>
      <c r="T9" s="263"/>
      <c r="U9" s="266"/>
    </row>
    <row r="10" spans="1:21" s="5" customFormat="1" ht="12" thickBot="1">
      <c r="A10" s="516">
        <f>'1-συμβολαια'!A10</f>
        <v>0</v>
      </c>
      <c r="B10" s="507"/>
      <c r="C10" s="508" t="str">
        <f>'1-συμβολαια'!C10</f>
        <v>εξισορρόπηση διαφοράς διανεμομένων μεριδίων</v>
      </c>
      <c r="D10" s="509">
        <f>'1-συμβολαια'!D10</f>
        <v>666.66</v>
      </c>
      <c r="E10" s="392"/>
      <c r="F10" s="392"/>
      <c r="G10" s="392"/>
      <c r="H10" s="392"/>
      <c r="I10" s="392"/>
      <c r="J10" s="392"/>
      <c r="K10" s="466">
        <f>'1-συμβολαια'!N10</f>
        <v>0</v>
      </c>
      <c r="L10" s="466">
        <f>'2-δικαιώμ'!N10+'5-αντίγρ'!O10</f>
        <v>2.5199880000000001</v>
      </c>
      <c r="M10" s="466"/>
      <c r="N10" s="466">
        <f>'1-συμβολαια'!O10</f>
        <v>182.67993199999998</v>
      </c>
      <c r="O10" s="466">
        <f t="shared" ref="O10:O51" si="1">L10-M10</f>
        <v>2.5199880000000001</v>
      </c>
      <c r="P10" s="466">
        <f>'8-κ-15-17'!AG10</f>
        <v>8.6665799999999997</v>
      </c>
      <c r="Q10" s="466">
        <f>'5-αντίγρ'!AM10+'6-μεταγρ'!P10+'6-μεταγρ'!Q10+'7-προςΔΟΥ'!L10+'11-χαρτόσ'!H10+'13-ντιΜιΧο'!CF10</f>
        <v>3</v>
      </c>
      <c r="R10" s="466">
        <f>'13-ντιΜιΧο'!CE10</f>
        <v>13</v>
      </c>
      <c r="S10" s="528"/>
      <c r="T10" s="529"/>
      <c r="U10" s="400"/>
    </row>
    <row r="11" spans="1:21" s="5" customFormat="1">
      <c r="A11" s="407" t="str">
        <f>'1-συμβολαια'!A11</f>
        <v>25ο</v>
      </c>
      <c r="B11" s="359">
        <f>'1-συμβολαια'!B11</f>
        <v>38988</v>
      </c>
      <c r="C11" s="505" t="str">
        <f>'1-συμβολαια'!C11</f>
        <v>γονική</v>
      </c>
      <c r="D11" s="506">
        <f>'1-συμβολαια'!D11</f>
        <v>3692.7</v>
      </c>
      <c r="E11" s="325"/>
      <c r="F11" s="325"/>
      <c r="G11" s="325"/>
      <c r="H11" s="325"/>
      <c r="I11" s="325"/>
      <c r="J11" s="325"/>
      <c r="K11" s="317">
        <f>'1-συμβολαια'!N11</f>
        <v>93.82</v>
      </c>
      <c r="L11" s="317">
        <f>'2-δικαιώμ'!N11+'5-αντίγρ'!O11</f>
        <v>12.366859999999999</v>
      </c>
      <c r="M11" s="317">
        <v>11.5</v>
      </c>
      <c r="N11" s="317">
        <f>'1-συμβολαια'!O11</f>
        <v>46.525540000000007</v>
      </c>
      <c r="O11" s="317">
        <f t="shared" si="1"/>
        <v>0.86685999999999908</v>
      </c>
      <c r="P11" s="317">
        <f>'8-κ-15-17'!AG11</f>
        <v>-1.5750000000025466E-3</v>
      </c>
      <c r="Q11" s="317">
        <f>'5-αντίγρ'!AM11+'6-μεταγρ'!P11+'6-μεταγρ'!Q11+'7-προςΔΟΥ'!L11+'11-χαρτόσ'!H11+'13-ντιΜιΧο'!CF11</f>
        <v>11.879999999999999</v>
      </c>
      <c r="R11" s="317">
        <f>'13-ντιΜιΧο'!CE11</f>
        <v>440.9</v>
      </c>
      <c r="S11" s="271"/>
      <c r="T11" s="267"/>
      <c r="U11" s="262"/>
    </row>
    <row r="12" spans="1:21" s="5" customFormat="1">
      <c r="A12" s="479">
        <f>'1-συμβολαια'!A12</f>
        <v>0</v>
      </c>
      <c r="B12" s="359"/>
      <c r="C12" s="351" t="str">
        <f>'1-συμβολαια'!C12</f>
        <v>διανομή καταστήματος &amp; ΙΔΙΩΣ οικοπέδου</v>
      </c>
      <c r="D12" s="357">
        <f>'1-συμβολαια'!D12</f>
        <v>3692.7</v>
      </c>
      <c r="E12" s="315"/>
      <c r="F12" s="315"/>
      <c r="G12" s="315"/>
      <c r="H12" s="315"/>
      <c r="I12" s="315"/>
      <c r="J12" s="315"/>
      <c r="K12" s="317">
        <f>'1-συμβολαια'!N12</f>
        <v>0</v>
      </c>
      <c r="L12" s="317">
        <f>'2-δικαιώμ'!N12+'5-αντίγρ'!O12</f>
        <v>7.9668599999999996</v>
      </c>
      <c r="M12" s="317"/>
      <c r="N12" s="317">
        <f>'1-συμβολαια'!O12</f>
        <v>314.34554000000003</v>
      </c>
      <c r="O12" s="317">
        <f t="shared" si="1"/>
        <v>7.9668599999999996</v>
      </c>
      <c r="P12" s="317">
        <f>'8-κ-15-17'!AG12</f>
        <v>0</v>
      </c>
      <c r="Q12" s="317">
        <f>'5-αντίγρ'!AM12+'6-μεταγρ'!P12+'6-μεταγρ'!Q12+'7-προςΔΟΥ'!L12+'11-χαρτόσ'!H12+'13-ντιΜιΧο'!CF12</f>
        <v>6.9600000000000009</v>
      </c>
      <c r="R12" s="317">
        <f>'13-ντιΜιΧο'!CE12</f>
        <v>231</v>
      </c>
      <c r="S12" s="271"/>
      <c r="T12" s="263"/>
      <c r="U12" s="266"/>
    </row>
    <row r="13" spans="1:21" s="5" customFormat="1" ht="12" thickBot="1">
      <c r="A13" s="396">
        <f>'1-συμβολαια'!A13</f>
        <v>0</v>
      </c>
      <c r="B13" s="507"/>
      <c r="C13" s="508" t="str">
        <f>'1-συμβολαια'!C13</f>
        <v>εξισορρόπηση διαφοράς διανεμομένων μεριδίων</v>
      </c>
      <c r="D13" s="509">
        <f>'1-συμβολαια'!D13</f>
        <v>333.33</v>
      </c>
      <c r="E13" s="392"/>
      <c r="F13" s="392"/>
      <c r="G13" s="392"/>
      <c r="H13" s="392"/>
      <c r="I13" s="392"/>
      <c r="J13" s="392"/>
      <c r="K13" s="466">
        <f>'1-συμβολαια'!N13</f>
        <v>0</v>
      </c>
      <c r="L13" s="466">
        <f>'2-δικαιώμ'!N13+'5-αντίγρ'!O13</f>
        <v>1.919994</v>
      </c>
      <c r="M13" s="466"/>
      <c r="N13" s="466">
        <f>'1-συμβολαια'!O13</f>
        <v>179.279966</v>
      </c>
      <c r="O13" s="466">
        <f t="shared" si="1"/>
        <v>1.919994</v>
      </c>
      <c r="P13" s="466">
        <f>'8-κ-15-17'!AG13</f>
        <v>4.3332899999999999</v>
      </c>
      <c r="Q13" s="466">
        <f>'5-αντίγρ'!AM13+'6-μεταγρ'!P13+'6-μεταγρ'!Q13+'7-προςΔΟΥ'!L13+'11-χαρτόσ'!H13+'13-ντιΜιΧο'!CF13</f>
        <v>3</v>
      </c>
      <c r="R13" s="466">
        <f>'13-ντιΜιΧο'!CE13</f>
        <v>13</v>
      </c>
      <c r="S13" s="528"/>
      <c r="T13" s="529"/>
      <c r="U13" s="266"/>
    </row>
    <row r="14" spans="1:21" s="5" customFormat="1">
      <c r="A14" s="514" t="str">
        <f>'1-συμβολαια'!A14</f>
        <v>26ο</v>
      </c>
      <c r="B14" s="359">
        <f>'1-συμβολαια'!B14</f>
        <v>38988</v>
      </c>
      <c r="C14" s="505" t="str">
        <f>'1-συμβολαια'!C14</f>
        <v>δωρεά</v>
      </c>
      <c r="D14" s="506">
        <f>'1-συμβολαια'!D14</f>
        <v>7385.4</v>
      </c>
      <c r="E14" s="325"/>
      <c r="F14" s="325"/>
      <c r="G14" s="325"/>
      <c r="H14" s="325"/>
      <c r="I14" s="325"/>
      <c r="J14" s="325"/>
      <c r="K14" s="317">
        <f>'1-συμβολαια'!N14</f>
        <v>130.9</v>
      </c>
      <c r="L14" s="317">
        <f>'2-δικαιώμ'!N14+'5-αντίγρ'!O14</f>
        <v>21.213719999999999</v>
      </c>
      <c r="M14" s="317">
        <v>18.73</v>
      </c>
      <c r="N14" s="317">
        <f>'1-συμβολαια'!O14</f>
        <v>111.31107999999998</v>
      </c>
      <c r="O14" s="317">
        <f t="shared" si="1"/>
        <v>2.4837199999999982</v>
      </c>
      <c r="P14" s="317">
        <f>'8-κ-15-17'!AG14</f>
        <v>-3.1500000000050932E-3</v>
      </c>
      <c r="Q14" s="317">
        <f>'5-αντίγρ'!AM14+'6-μεταγρ'!P14+'6-μεταγρ'!Q14+'7-προςΔΟΥ'!L14+'11-χαρτόσ'!H14+'13-ντιΜιΧο'!CF14</f>
        <v>11.879999999999999</v>
      </c>
      <c r="R14" s="317">
        <f>'13-ντιΜιΧο'!CE14</f>
        <v>473.2</v>
      </c>
      <c r="S14" s="271"/>
      <c r="T14" s="267"/>
      <c r="U14" s="266"/>
    </row>
    <row r="15" spans="1:21" s="5" customFormat="1">
      <c r="A15" s="515">
        <f>'1-συμβολαια'!A15</f>
        <v>0</v>
      </c>
      <c r="B15" s="359"/>
      <c r="C15" s="351" t="str">
        <f>'1-συμβολαια'!C15</f>
        <v>διανομή καταστήματος &amp; ΙΔΙΩΣ οικοπέδου</v>
      </c>
      <c r="D15" s="357">
        <f>'1-συμβολαια'!D15</f>
        <v>7385.4</v>
      </c>
      <c r="E15" s="315"/>
      <c r="F15" s="315"/>
      <c r="G15" s="315"/>
      <c r="H15" s="315"/>
      <c r="I15" s="315"/>
      <c r="J15" s="315"/>
      <c r="K15" s="317">
        <f>'1-συμβολαια'!N15</f>
        <v>0</v>
      </c>
      <c r="L15" s="317">
        <f>'2-δικαιώμ'!N15+'5-αντίγρ'!O15</f>
        <v>14.613719999999999</v>
      </c>
      <c r="M15" s="317"/>
      <c r="N15" s="317">
        <f>'1-συμβολαια'!O15</f>
        <v>352.01107999999999</v>
      </c>
      <c r="O15" s="317">
        <f t="shared" si="1"/>
        <v>14.613719999999999</v>
      </c>
      <c r="P15" s="317">
        <f>'8-κ-15-17'!AG15</f>
        <v>0</v>
      </c>
      <c r="Q15" s="317">
        <f>'5-αντίγρ'!AM15+'6-μεταγρ'!P15+'6-μεταγρ'!Q15+'7-προςΔΟΥ'!L15+'11-χαρτόσ'!H15+'13-ντιΜιΧο'!CF15</f>
        <v>6.9600000000000009</v>
      </c>
      <c r="R15" s="317">
        <f>'13-ντιΜιΧο'!CE15</f>
        <v>231</v>
      </c>
      <c r="S15" s="271"/>
      <c r="T15" s="263"/>
      <c r="U15" s="266"/>
    </row>
    <row r="16" spans="1:21" s="5" customFormat="1" ht="12" thickBot="1">
      <c r="A16" s="516">
        <f>'1-συμβολαια'!A16</f>
        <v>0</v>
      </c>
      <c r="B16" s="507"/>
      <c r="C16" s="508" t="str">
        <f>'1-συμβολαια'!C16</f>
        <v>εξισορρόπηση διαφοράς διανεμομένων μεριδίων</v>
      </c>
      <c r="D16" s="509">
        <f>'1-συμβολαια'!D16</f>
        <v>777.77</v>
      </c>
      <c r="E16" s="392"/>
      <c r="F16" s="392"/>
      <c r="G16" s="392"/>
      <c r="H16" s="392"/>
      <c r="I16" s="392"/>
      <c r="J16" s="392"/>
      <c r="K16" s="466">
        <f>'1-συμβολαια'!N16</f>
        <v>0</v>
      </c>
      <c r="L16" s="466">
        <f>'2-δικαιώμ'!N16+'5-αντίγρ'!O16</f>
        <v>2.719986</v>
      </c>
      <c r="M16" s="466"/>
      <c r="N16" s="466">
        <f>'1-συμβολαια'!O16</f>
        <v>183.81325399999997</v>
      </c>
      <c r="O16" s="466">
        <f t="shared" si="1"/>
        <v>2.719986</v>
      </c>
      <c r="P16" s="466">
        <f>'8-κ-15-17'!AG16</f>
        <v>10.11101</v>
      </c>
      <c r="Q16" s="466">
        <f>'5-αντίγρ'!AM16+'6-μεταγρ'!P16+'6-μεταγρ'!Q16+'7-προςΔΟΥ'!L16+'11-χαρτόσ'!H16+'13-ντιΜιΧο'!CF16</f>
        <v>3</v>
      </c>
      <c r="R16" s="466">
        <f>'13-ντιΜιΧο'!CE16</f>
        <v>13</v>
      </c>
      <c r="S16" s="528"/>
      <c r="T16" s="529"/>
      <c r="U16" s="400"/>
    </row>
    <row r="17" spans="1:21" s="5" customFormat="1">
      <c r="A17" s="407" t="str">
        <f>'1-συμβολαια'!A17</f>
        <v>27ο</v>
      </c>
      <c r="B17" s="359">
        <f>'1-συμβολαια'!B17</f>
        <v>38988</v>
      </c>
      <c r="C17" s="505" t="str">
        <f>'1-συμβολαια'!C17</f>
        <v>γονική ΨΙΛΗΣ ΚΥΡΙΟΤΗΤΑΣ</v>
      </c>
      <c r="D17" s="506">
        <f>'1-συμβολαια'!D17</f>
        <v>3931.01</v>
      </c>
      <c r="E17" s="325"/>
      <c r="F17" s="325"/>
      <c r="G17" s="325"/>
      <c r="H17" s="325"/>
      <c r="I17" s="325"/>
      <c r="J17" s="325"/>
      <c r="K17" s="317">
        <f>'1-συμβολαια'!N17</f>
        <v>107.77999999999999</v>
      </c>
      <c r="L17" s="317">
        <f>'2-δικαιώμ'!N17+'5-αντίγρ'!O17</f>
        <v>16.315818</v>
      </c>
      <c r="M17" s="317">
        <v>12.39</v>
      </c>
      <c r="N17" s="317">
        <f>'1-συμβολαια'!O17</f>
        <v>81.476302000000047</v>
      </c>
      <c r="O17" s="317">
        <f t="shared" si="1"/>
        <v>3.9258179999999996</v>
      </c>
      <c r="P17" s="317">
        <f>'8-κ-15-17'!AG17</f>
        <v>-4.6724999999945283E-3</v>
      </c>
      <c r="Q17" s="317">
        <f>'5-αντίγρ'!AM17+'6-μεταγρ'!P17+'6-μεταγρ'!Q17+'7-προςΔΟΥ'!L17+'11-χαρτόσ'!H17+'13-ντιΜιΧο'!CF17</f>
        <v>11.879999999999999</v>
      </c>
      <c r="R17" s="317">
        <f>'13-ντιΜιΧο'!CE17</f>
        <v>617.9</v>
      </c>
      <c r="S17" s="271"/>
      <c r="T17" s="267"/>
      <c r="U17" s="262"/>
    </row>
    <row r="18" spans="1:21" s="5" customFormat="1">
      <c r="A18" s="479">
        <f>'1-συμβολαια'!A18</f>
        <v>0</v>
      </c>
      <c r="B18" s="359"/>
      <c r="C18" s="351" t="str">
        <f>'1-συμβολαια'!C18</f>
        <v>διανομή αγροτεμαχίου &amp; καταστήματος &amp; αποθήκης -2 &amp; ΙΔΙΩΣ οικοπέδου</v>
      </c>
      <c r="D18" s="357">
        <f>'1-συμβολαια'!D18</f>
        <v>3931.01</v>
      </c>
      <c r="E18" s="315"/>
      <c r="F18" s="315"/>
      <c r="G18" s="315"/>
      <c r="H18" s="315"/>
      <c r="I18" s="315"/>
      <c r="J18" s="315"/>
      <c r="K18" s="317">
        <f>'1-συμβολαια'!N18</f>
        <v>0</v>
      </c>
      <c r="L18" s="317">
        <f>'2-δικαιώμ'!N18+'5-αντίγρ'!O18</f>
        <v>8.3958180000000002</v>
      </c>
      <c r="M18" s="317"/>
      <c r="N18" s="317">
        <f>'1-συμβολαια'!O18</f>
        <v>354.77630199999999</v>
      </c>
      <c r="O18" s="317">
        <f t="shared" si="1"/>
        <v>8.3958180000000002</v>
      </c>
      <c r="P18" s="317">
        <f>'8-κ-15-17'!AG18</f>
        <v>0</v>
      </c>
      <c r="Q18" s="317">
        <f>'5-αντίγρ'!AM18+'6-μεταγρ'!P18+'6-μεταγρ'!Q18+'7-προςΔΟΥ'!L18+'11-χαρτόσ'!H18+'13-ντιΜιΧο'!CF18</f>
        <v>6.9600000000000009</v>
      </c>
      <c r="R18" s="317">
        <f>'13-ντιΜιΧο'!CE18</f>
        <v>371</v>
      </c>
      <c r="S18" s="271"/>
      <c r="T18" s="263"/>
      <c r="U18" s="266"/>
    </row>
    <row r="19" spans="1:21" s="5" customFormat="1" ht="12" thickBot="1">
      <c r="A19" s="396">
        <f>'1-συμβολαια'!A19</f>
        <v>0</v>
      </c>
      <c r="B19" s="507"/>
      <c r="C19" s="508" t="str">
        <f>'1-συμβολαια'!C19</f>
        <v>εξισορρόπηση διαφοράς διανεμομένων μεριδίων</v>
      </c>
      <c r="D19" s="509">
        <f>'1-συμβολαια'!D19</f>
        <v>333.33</v>
      </c>
      <c r="E19" s="392"/>
      <c r="F19" s="392"/>
      <c r="G19" s="392"/>
      <c r="H19" s="392"/>
      <c r="I19" s="392"/>
      <c r="J19" s="392"/>
      <c r="K19" s="466">
        <f>'1-συμβολαια'!N19</f>
        <v>0</v>
      </c>
      <c r="L19" s="466">
        <f>'2-δικαιώμ'!N19+'5-αντίγρ'!O19</f>
        <v>1.919994</v>
      </c>
      <c r="M19" s="466"/>
      <c r="N19" s="466">
        <f>'1-συμβολαια'!O19</f>
        <v>195.279966</v>
      </c>
      <c r="O19" s="466">
        <f t="shared" si="1"/>
        <v>1.919994</v>
      </c>
      <c r="P19" s="466">
        <f>'8-κ-15-17'!AG19</f>
        <v>4.3332899999999999</v>
      </c>
      <c r="Q19" s="466">
        <f>'5-αντίγρ'!AM19+'6-μεταγρ'!P19+'6-μεταγρ'!Q19+'7-προςΔΟΥ'!L19+'11-χαρτόσ'!H19+'13-ντιΜιΧο'!CF19</f>
        <v>3</v>
      </c>
      <c r="R19" s="466">
        <f>'13-ντιΜιΧο'!CE19</f>
        <v>13</v>
      </c>
      <c r="S19" s="528"/>
      <c r="T19" s="529"/>
      <c r="U19" s="400"/>
    </row>
    <row r="20" spans="1:21" s="5" customFormat="1">
      <c r="A20" s="514" t="str">
        <f>'1-συμβολαια'!A20</f>
        <v>28ο</v>
      </c>
      <c r="B20" s="359">
        <f>'1-συμβολαια'!B20</f>
        <v>38988</v>
      </c>
      <c r="C20" s="505" t="str">
        <f>'1-συμβολαια'!C20</f>
        <v>γονική ΨΙΛΗΣ ΚΥΡΙΟΤΗΤΑΣ</v>
      </c>
      <c r="D20" s="506">
        <f>'1-συμβολαια'!D20</f>
        <v>3024.98</v>
      </c>
      <c r="E20" s="325"/>
      <c r="F20" s="325"/>
      <c r="G20" s="325"/>
      <c r="H20" s="325"/>
      <c r="I20" s="325"/>
      <c r="J20" s="325"/>
      <c r="K20" s="317">
        <f>'1-συμβολαια'!N20</f>
        <v>98.94</v>
      </c>
      <c r="L20" s="317">
        <f>'2-δικαιώμ'!N20+'5-αντίγρ'!O20</f>
        <v>12.044964</v>
      </c>
      <c r="M20" s="317">
        <v>11.16</v>
      </c>
      <c r="N20" s="317">
        <f>'1-συμβολαια'!O20</f>
        <v>59.714796000000007</v>
      </c>
      <c r="O20" s="317">
        <f t="shared" si="1"/>
        <v>0.88496400000000008</v>
      </c>
      <c r="P20" s="317">
        <f>'8-κ-15-17'!AG20</f>
        <v>3.595000000000681E-3</v>
      </c>
      <c r="Q20" s="317">
        <f>'5-αντίγρ'!AM20+'6-μεταγρ'!P20+'6-μεταγρ'!Q20+'7-προςΔΟΥ'!L20+'11-χαρτόσ'!H20+'13-ντιΜιΧο'!CF20</f>
        <v>11.879999999999999</v>
      </c>
      <c r="R20" s="317">
        <f>'13-ντιΜιΧο'!CE20</f>
        <v>609.9</v>
      </c>
      <c r="S20" s="271"/>
      <c r="T20" s="267"/>
      <c r="U20" s="262"/>
    </row>
    <row r="21" spans="1:21" s="5" customFormat="1">
      <c r="A21" s="515">
        <f>'1-συμβολαια'!A21</f>
        <v>0</v>
      </c>
      <c r="B21" s="359"/>
      <c r="C21" s="351" t="str">
        <f>'1-συμβολαια'!C21</f>
        <v>διανομή αγροτεμαχίου &amp; αποθήκης -2 &amp; 1ου ορόφου &amp; ΙΔΙΩΣ οικοπέδου</v>
      </c>
      <c r="D21" s="357">
        <f>'1-συμβολαια'!D21</f>
        <v>3024.98</v>
      </c>
      <c r="E21" s="315"/>
      <c r="F21" s="315"/>
      <c r="G21" s="315"/>
      <c r="H21" s="315"/>
      <c r="I21" s="315"/>
      <c r="J21" s="315"/>
      <c r="K21" s="317">
        <f>'1-συμβολαια'!N21</f>
        <v>0</v>
      </c>
      <c r="L21" s="317">
        <f>'2-δικαιώμ'!N21+'5-αντίγρ'!O21</f>
        <v>6.764964</v>
      </c>
      <c r="M21" s="317"/>
      <c r="N21" s="317">
        <f>'1-συμβολαια'!O21</f>
        <v>345.53479600000003</v>
      </c>
      <c r="O21" s="317">
        <f t="shared" si="1"/>
        <v>6.764964</v>
      </c>
      <c r="P21" s="317">
        <f>'8-κ-15-17'!AG21</f>
        <v>0</v>
      </c>
      <c r="Q21" s="317">
        <f>'5-αντίγρ'!AM21+'6-μεταγρ'!P21+'6-μεταγρ'!Q21+'7-προςΔΟΥ'!L21+'11-χαρτόσ'!H21+'13-ντιΜιΧο'!CF21</f>
        <v>6.9600000000000009</v>
      </c>
      <c r="R21" s="317">
        <f>'13-ντιΜιΧο'!CE21</f>
        <v>371</v>
      </c>
      <c r="S21" s="271"/>
      <c r="T21" s="263"/>
      <c r="U21" s="266"/>
    </row>
    <row r="22" spans="1:21" s="5" customFormat="1" ht="12" thickBot="1">
      <c r="A22" s="516">
        <f>'1-συμβολαια'!A22</f>
        <v>0</v>
      </c>
      <c r="B22" s="507"/>
      <c r="C22" s="508" t="str">
        <f>'1-συμβολαια'!C22</f>
        <v>εξισορρόπηση διαφοράς διανεμομένων μεριδίων</v>
      </c>
      <c r="D22" s="509">
        <f>'1-συμβολαια'!D22</f>
        <v>333.33</v>
      </c>
      <c r="E22" s="392"/>
      <c r="F22" s="392"/>
      <c r="G22" s="392"/>
      <c r="H22" s="392"/>
      <c r="I22" s="392"/>
      <c r="J22" s="392"/>
      <c r="K22" s="466">
        <f>'1-συμβολαια'!N22</f>
        <v>0</v>
      </c>
      <c r="L22" s="466">
        <f>'2-δικαιώμ'!N22+'5-αντίγρ'!O22</f>
        <v>1.919994</v>
      </c>
      <c r="M22" s="466"/>
      <c r="N22" s="466">
        <f>'1-συμβολαια'!O22</f>
        <v>195.279966</v>
      </c>
      <c r="O22" s="466">
        <f t="shared" si="1"/>
        <v>1.919994</v>
      </c>
      <c r="P22" s="466">
        <f>'8-κ-15-17'!AG22</f>
        <v>4.3332899999999999</v>
      </c>
      <c r="Q22" s="466">
        <f>'5-αντίγρ'!AM22+'6-μεταγρ'!P22+'6-μεταγρ'!Q22+'7-προςΔΟΥ'!L22+'11-χαρτόσ'!H22+'13-ντιΜιΧο'!CF22</f>
        <v>3</v>
      </c>
      <c r="R22" s="466">
        <f>'13-ντιΜιΧο'!CE22</f>
        <v>13</v>
      </c>
      <c r="S22" s="528"/>
      <c r="T22" s="529"/>
      <c r="U22" s="400"/>
    </row>
    <row r="23" spans="1:21" s="5" customFormat="1">
      <c r="A23" s="407" t="str">
        <f>'1-συμβολαια'!A23</f>
        <v>29ο</v>
      </c>
      <c r="B23" s="359">
        <f>'1-συμβολαια'!B23</f>
        <v>38988</v>
      </c>
      <c r="C23" s="505" t="str">
        <f>'1-συμβολαια'!C23</f>
        <v>δωρεά ΨΙΛΗΣ ΚΥΡΙΟΤΗΤΑΣ</v>
      </c>
      <c r="D23" s="506">
        <f>'1-συμβολαια'!D23</f>
        <v>3323.43</v>
      </c>
      <c r="E23" s="325"/>
      <c r="F23" s="325"/>
      <c r="G23" s="325"/>
      <c r="H23" s="325"/>
      <c r="I23" s="325"/>
      <c r="J23" s="325"/>
      <c r="K23" s="317">
        <f>'1-συμβολαια'!N23</f>
        <v>79.209999999999994</v>
      </c>
      <c r="L23" s="317">
        <f>'2-δικαιώμ'!N23+'5-αντίγρ'!O23</f>
        <v>11.702174000000001</v>
      </c>
      <c r="M23" s="317">
        <v>9.67</v>
      </c>
      <c r="N23" s="317">
        <f>'1-συμβολαια'!O23</f>
        <v>57.368986000000021</v>
      </c>
      <c r="O23" s="317">
        <f t="shared" si="1"/>
        <v>2.0321740000000013</v>
      </c>
      <c r="P23" s="317">
        <f>'8-κ-15-17'!AG23</f>
        <v>-3.4175000000011835E-3</v>
      </c>
      <c r="Q23" s="317">
        <f>'5-αντίγρ'!AM23+'6-μεταγρ'!P23+'6-μεταγρ'!Q23+'7-προςΔΟΥ'!L23+'11-χαρτόσ'!H23+'13-ντιΜιΧο'!CF23</f>
        <v>11.879999999999999</v>
      </c>
      <c r="R23" s="317">
        <f>'13-ντιΜιΧο'!CE23</f>
        <v>441.5</v>
      </c>
      <c r="S23" s="271"/>
      <c r="T23" s="267"/>
      <c r="U23" s="262"/>
    </row>
    <row r="24" spans="1:21" s="5" customFormat="1">
      <c r="A24" s="479">
        <f>'1-συμβολαια'!A24</f>
        <v>0</v>
      </c>
      <c r="B24" s="359"/>
      <c r="C24" s="351" t="str">
        <f>'1-συμβολαια'!C24</f>
        <v>διανομή καταστήματος &amp; ΙΔΙΩΣ οικοπέδου</v>
      </c>
      <c r="D24" s="357">
        <f>'1-συμβολαια'!D24</f>
        <v>3323.43</v>
      </c>
      <c r="E24" s="315"/>
      <c r="F24" s="315"/>
      <c r="G24" s="315"/>
      <c r="H24" s="315"/>
      <c r="I24" s="315"/>
      <c r="J24" s="315"/>
      <c r="K24" s="317">
        <f>'1-συμβολαια'!N24</f>
        <v>0</v>
      </c>
      <c r="L24" s="317">
        <f>'2-δικαιώμ'!N24+'5-αντίγρ'!O24</f>
        <v>7.3021740000000008</v>
      </c>
      <c r="M24" s="317"/>
      <c r="N24" s="317">
        <f>'1-συμβολαια'!O24</f>
        <v>310.57898599999999</v>
      </c>
      <c r="O24" s="317">
        <f t="shared" si="1"/>
        <v>7.3021740000000008</v>
      </c>
      <c r="P24" s="317">
        <f>'8-κ-15-17'!AG24</f>
        <v>0</v>
      </c>
      <c r="Q24" s="317">
        <f>'5-αντίγρ'!AM24+'6-μεταγρ'!P24+'6-μεταγρ'!Q24+'7-προςΔΟΥ'!L24+'11-χαρτόσ'!H24+'13-ντιΜιΧο'!CF24</f>
        <v>6.9600000000000009</v>
      </c>
      <c r="R24" s="317">
        <f>'13-ντιΜιΧο'!CE24</f>
        <v>231</v>
      </c>
      <c r="S24" s="271"/>
      <c r="T24" s="263"/>
      <c r="U24" s="266"/>
    </row>
    <row r="25" spans="1:21" s="5" customFormat="1" ht="12" thickBot="1">
      <c r="A25" s="396">
        <f>'1-συμβολαια'!A25</f>
        <v>0</v>
      </c>
      <c r="B25" s="507"/>
      <c r="C25" s="508" t="str">
        <f>'1-συμβολαια'!C25</f>
        <v>εξισορρόπηση διαφοράς διανεμομένων μεριδίων</v>
      </c>
      <c r="D25" s="509">
        <f>'1-συμβολαια'!D25</f>
        <v>333.33</v>
      </c>
      <c r="E25" s="392"/>
      <c r="F25" s="392"/>
      <c r="G25" s="392"/>
      <c r="H25" s="392"/>
      <c r="I25" s="392"/>
      <c r="J25" s="392"/>
      <c r="K25" s="466">
        <f>'1-συμβολαια'!N25</f>
        <v>0</v>
      </c>
      <c r="L25" s="466">
        <f>'2-δικαιώμ'!N25+'5-αντίγρ'!O25</f>
        <v>1.919994</v>
      </c>
      <c r="M25" s="466"/>
      <c r="N25" s="466">
        <f>'1-συμβολαια'!O25</f>
        <v>179.279966</v>
      </c>
      <c r="O25" s="466">
        <f t="shared" si="1"/>
        <v>1.919994</v>
      </c>
      <c r="P25" s="466">
        <f>'8-κ-15-17'!AG25</f>
        <v>4.3332899999999999</v>
      </c>
      <c r="Q25" s="466">
        <f>'5-αντίγρ'!AM25+'6-μεταγρ'!P25+'6-μεταγρ'!Q25+'7-προςΔΟΥ'!L25+'11-χαρτόσ'!H25+'13-ντιΜιΧο'!CF25</f>
        <v>3</v>
      </c>
      <c r="R25" s="466">
        <f>'13-ντιΜιΧο'!CE25</f>
        <v>13</v>
      </c>
      <c r="S25" s="528"/>
      <c r="T25" s="529"/>
      <c r="U25" s="400"/>
    </row>
    <row r="26" spans="1:21" s="5" customFormat="1" ht="12" thickBot="1">
      <c r="A26" s="405" t="str">
        <f>'1-συμβολαια'!A26</f>
        <v>30ο</v>
      </c>
      <c r="B26" s="555">
        <f>'1-συμβολαια'!B26</f>
        <v>38988</v>
      </c>
      <c r="C26" s="556" t="str">
        <f>'1-συμβολαια'!C26</f>
        <v>πληρεξούσιο</v>
      </c>
      <c r="D26" s="557">
        <f>'1-συμβολαια'!D26</f>
        <v>0</v>
      </c>
      <c r="E26" s="398"/>
      <c r="F26" s="398"/>
      <c r="G26" s="398"/>
      <c r="H26" s="398"/>
      <c r="I26" s="398"/>
      <c r="J26" s="398"/>
      <c r="K26" s="541">
        <f>'1-συμβολαια'!N26</f>
        <v>41.68</v>
      </c>
      <c r="L26" s="541">
        <f>'2-δικαιώμ'!N26+'5-αντίγρ'!O26</f>
        <v>2.6400000000000006</v>
      </c>
      <c r="M26" s="541">
        <v>1.32</v>
      </c>
      <c r="N26" s="541">
        <f>'1-συμβολαια'!O26</f>
        <v>82.88</v>
      </c>
      <c r="O26" s="541">
        <f t="shared" si="1"/>
        <v>1.3200000000000005</v>
      </c>
      <c r="P26" s="541">
        <f>'8-κ-15-17'!AG26</f>
        <v>0</v>
      </c>
      <c r="Q26" s="541">
        <f>'5-αντίγρ'!AM26+'6-μεταγρ'!P26+'6-μεταγρ'!Q26+'7-προςΔΟΥ'!L26+'11-χαρτόσ'!H26+'13-ντιΜιΧο'!CF26</f>
        <v>0</v>
      </c>
      <c r="R26" s="541">
        <f>'13-ντιΜιΧο'!CE26</f>
        <v>16</v>
      </c>
      <c r="S26" s="558"/>
      <c r="T26" s="559"/>
      <c r="U26" s="403"/>
    </row>
    <row r="27" spans="1:21" s="5" customFormat="1">
      <c r="A27" s="407" t="str">
        <f>'1-συμβολαια'!A27</f>
        <v>31ο</v>
      </c>
      <c r="B27" s="359">
        <f>'1-συμβολαια'!B27</f>
        <v>39006</v>
      </c>
      <c r="C27" s="505" t="str">
        <f>'1-συμβολαια'!C27</f>
        <v>γονική</v>
      </c>
      <c r="D27" s="506">
        <f>'1-συμβολαια'!D27</f>
        <v>18224.009999999998</v>
      </c>
      <c r="E27" s="325"/>
      <c r="F27" s="325"/>
      <c r="G27" s="325"/>
      <c r="H27" s="325"/>
      <c r="I27" s="325"/>
      <c r="J27" s="325"/>
      <c r="K27" s="317">
        <f>'1-συμβολαια'!N27</f>
        <v>259.76</v>
      </c>
      <c r="L27" s="317">
        <f>'2-δικαιώμ'!N27+'5-αντίγρ'!O27</f>
        <v>40.723218000000003</v>
      </c>
      <c r="M27" s="317">
        <v>39.93</v>
      </c>
      <c r="N27" s="317">
        <f>'1-συμβολαια'!O27</f>
        <v>28.204902000000004</v>
      </c>
      <c r="O27" s="317">
        <f t="shared" si="1"/>
        <v>0.79321800000000309</v>
      </c>
      <c r="P27" s="317">
        <f>'8-κ-15-17'!AG27</f>
        <v>-3.9225000000158161E-3</v>
      </c>
      <c r="Q27" s="317">
        <f>'5-αντίγρ'!AM27+'6-μεταγρ'!P27+'6-μεταγρ'!Q27+'7-προςΔΟΥ'!L27+'11-χαρτόσ'!H27+'13-ντιΜιΧο'!CF27</f>
        <v>11.879999999999999</v>
      </c>
      <c r="R27" s="317">
        <f>'13-ντιΜιΧο'!CE27</f>
        <v>416.5</v>
      </c>
      <c r="S27" s="271"/>
      <c r="T27" s="267"/>
      <c r="U27" s="262"/>
    </row>
    <row r="28" spans="1:21" s="5" customFormat="1" ht="12" thickBot="1">
      <c r="A28" s="396">
        <f>'1-συμβολαια'!A28</f>
        <v>0</v>
      </c>
      <c r="B28" s="507"/>
      <c r="C28" s="508" t="str">
        <f>'1-συμβολαια'!C28</f>
        <v>χρησικτησία οικοπέδου = ;;;??? &amp; ;;;??? &amp; ;;;??? 19882 ΑΝΤΑΛΑΓΗ άτυπος</v>
      </c>
      <c r="D28" s="509">
        <f>'1-συμβολαια'!D28</f>
        <v>2222.2199999999998</v>
      </c>
      <c r="E28" s="392"/>
      <c r="F28" s="392"/>
      <c r="G28" s="392"/>
      <c r="H28" s="392"/>
      <c r="I28" s="392"/>
      <c r="J28" s="392"/>
      <c r="K28" s="466">
        <f>'1-συμβολαια'!N28</f>
        <v>0</v>
      </c>
      <c r="L28" s="466">
        <f>'2-δικαιώμ'!N28+'5-αντίγρ'!O28</f>
        <v>5.3199960000000006</v>
      </c>
      <c r="M28" s="466"/>
      <c r="N28" s="466">
        <f>'1-συμβολαια'!O28</f>
        <v>115.346644</v>
      </c>
      <c r="O28" s="466">
        <f t="shared" si="1"/>
        <v>5.3199960000000006</v>
      </c>
      <c r="P28" s="466">
        <f>'8-κ-15-17'!AG28</f>
        <v>17.222204999999999</v>
      </c>
      <c r="Q28" s="466">
        <f>'5-αντίγρ'!AM28+'6-μεταγρ'!P28+'6-μεταγρ'!Q28+'7-προςΔΟΥ'!L28+'11-χαρτόσ'!H28+'13-ντιΜιΧο'!CF28</f>
        <v>3</v>
      </c>
      <c r="R28" s="466">
        <f>'13-ντιΜιΧο'!CE28</f>
        <v>161</v>
      </c>
      <c r="S28" s="528"/>
      <c r="T28" s="529"/>
      <c r="U28" s="400"/>
    </row>
    <row r="29" spans="1:21" s="5" customFormat="1">
      <c r="A29" s="514" t="str">
        <f>'1-συμβολαια'!A29</f>
        <v>32ο</v>
      </c>
      <c r="B29" s="359">
        <f>'1-συμβολαια'!B29</f>
        <v>39086</v>
      </c>
      <c r="C29" s="505" t="str">
        <f>'1-συμβολαια'!C29</f>
        <v>γονική</v>
      </c>
      <c r="D29" s="506">
        <f>'1-συμβολαια'!D29</f>
        <v>2626.85</v>
      </c>
      <c r="E29" s="325"/>
      <c r="F29" s="325"/>
      <c r="G29" s="325"/>
      <c r="H29" s="325"/>
      <c r="I29" s="325"/>
      <c r="J29" s="325"/>
      <c r="K29" s="317">
        <f>'1-συμβολαια'!N29</f>
        <v>80.11</v>
      </c>
      <c r="L29" s="317">
        <f>'2-δικαιώμ'!N29+'5-αντίγρ'!O29</f>
        <v>10.44833</v>
      </c>
      <c r="M29" s="317">
        <v>10.41</v>
      </c>
      <c r="N29" s="317">
        <f>'1-συμβολαια'!O29</f>
        <v>30.96387</v>
      </c>
      <c r="O29" s="317">
        <f t="shared" si="1"/>
        <v>3.8330000000000197E-2</v>
      </c>
      <c r="P29" s="317">
        <f>'8-κ-15-17'!AG29</f>
        <v>-1.9124999999995396E-3</v>
      </c>
      <c r="Q29" s="317">
        <f>'5-αντίγρ'!AM29+'6-μεταγρ'!P29+'6-μεταγρ'!Q29+'7-προςΔΟΥ'!L29+'11-χαρτόσ'!H29+'13-ντιΜιΧο'!CF29</f>
        <v>14.879999999999999</v>
      </c>
      <c r="R29" s="317">
        <f>'13-ντιΜιΧο'!CE29</f>
        <v>429.5</v>
      </c>
      <c r="S29" s="271"/>
      <c r="T29" s="267"/>
      <c r="U29" s="262"/>
    </row>
    <row r="30" spans="1:21" s="5" customFormat="1">
      <c r="A30" s="515">
        <f>'1-συμβολαια'!A30</f>
        <v>0</v>
      </c>
      <c r="B30" s="359"/>
      <c r="C30" s="351" t="str">
        <f>'1-συμβολαια'!C30</f>
        <v>διανομή 1ου ορόφου &amp; ΙΔΙΩΣ οικοπέδου</v>
      </c>
      <c r="D30" s="357">
        <f>'1-συμβολαια'!D30</f>
        <v>2626.65</v>
      </c>
      <c r="E30" s="315"/>
      <c r="F30" s="315"/>
      <c r="G30" s="315"/>
      <c r="H30" s="315"/>
      <c r="I30" s="315"/>
      <c r="J30" s="315"/>
      <c r="K30" s="317">
        <f>'1-συμβολαια'!N30</f>
        <v>0</v>
      </c>
      <c r="L30" s="317">
        <f>'2-δικαιώμ'!N30+'5-αντίγρ'!O30</f>
        <v>6.0479699999999994</v>
      </c>
      <c r="M30" s="317"/>
      <c r="N30" s="317">
        <f>'1-συμβολαια'!O30</f>
        <v>91.471830000000011</v>
      </c>
      <c r="O30" s="317">
        <f t="shared" si="1"/>
        <v>6.0479699999999994</v>
      </c>
      <c r="P30" s="317">
        <f>'8-κ-15-17'!AG30</f>
        <v>0</v>
      </c>
      <c r="Q30" s="317">
        <f>'5-αντίγρ'!AM30+'6-μεταγρ'!P30+'6-μεταγρ'!Q30+'7-προςΔΟΥ'!L30+'11-χαρτόσ'!H30+'13-ντιΜιΧο'!CF30</f>
        <v>3.96</v>
      </c>
      <c r="R30" s="317">
        <f>'13-ντιΜιΧο'!CE30</f>
        <v>161</v>
      </c>
      <c r="S30" s="271"/>
      <c r="T30" s="263"/>
      <c r="U30" s="266"/>
    </row>
    <row r="31" spans="1:21" s="5" customFormat="1" ht="12" thickBot="1">
      <c r="A31" s="516">
        <f>'1-συμβολαια'!A31</f>
        <v>0</v>
      </c>
      <c r="B31" s="507"/>
      <c r="C31" s="508" t="str">
        <f>'1-συμβολαια'!C31</f>
        <v>εξισορρόπηση διαφοράς διανεμομένων μεριδίων</v>
      </c>
      <c r="D31" s="509">
        <f>'1-συμβολαια'!D31</f>
        <v>222.22</v>
      </c>
      <c r="E31" s="392"/>
      <c r="F31" s="392"/>
      <c r="G31" s="392"/>
      <c r="H31" s="392"/>
      <c r="I31" s="392"/>
      <c r="J31" s="392"/>
      <c r="K31" s="466">
        <f>'1-συμβολαια'!N31</f>
        <v>0</v>
      </c>
      <c r="L31" s="466">
        <f>'2-δικαιώμ'!N31+'5-αντίγρ'!O31</f>
        <v>1.7199960000000001</v>
      </c>
      <c r="M31" s="466"/>
      <c r="N31" s="466">
        <f>'1-συμβολαια'!O31</f>
        <v>42.946643999999999</v>
      </c>
      <c r="O31" s="466">
        <f t="shared" si="1"/>
        <v>1.7199960000000001</v>
      </c>
      <c r="P31" s="466">
        <f>'8-κ-15-17'!AG31</f>
        <v>2.8888600000000002</v>
      </c>
      <c r="Q31" s="466">
        <f>'5-αντίγρ'!AM31+'6-μεταγρ'!P31+'6-μεταγρ'!Q31+'7-προςΔΟΥ'!L31+'11-χαρτόσ'!H31+'13-ντιΜιΧο'!CF31</f>
        <v>0</v>
      </c>
      <c r="R31" s="466">
        <f>'13-ντιΜιΧο'!CE31</f>
        <v>13</v>
      </c>
      <c r="S31" s="528"/>
      <c r="T31" s="529"/>
      <c r="U31" s="400"/>
    </row>
    <row r="32" spans="1:21" s="5" customFormat="1">
      <c r="A32" s="407" t="str">
        <f>'1-συμβολαια'!A32</f>
        <v>33ο</v>
      </c>
      <c r="B32" s="359">
        <f>'1-συμβολαια'!B32</f>
        <v>39086</v>
      </c>
      <c r="C32" s="505" t="str">
        <f>'1-συμβολαια'!C32</f>
        <v>δωρεά ΨΙΛΗΣ κυριότητας</v>
      </c>
      <c r="D32" s="506">
        <f>'1-συμβολαια'!D32</f>
        <v>2364.16</v>
      </c>
      <c r="E32" s="325"/>
      <c r="F32" s="325"/>
      <c r="G32" s="325"/>
      <c r="H32" s="325"/>
      <c r="I32" s="325"/>
      <c r="J32" s="325"/>
      <c r="K32" s="317">
        <f>'1-συμβολαια'!N32</f>
        <v>68.419999999999987</v>
      </c>
      <c r="L32" s="317">
        <f>'2-δικαιώμ'!N32+'5-αντίγρ'!O32</f>
        <v>9.0954879999999996</v>
      </c>
      <c r="M32" s="317">
        <v>8.9600000000000009</v>
      </c>
      <c r="N32" s="317">
        <f>'1-συμβολαια'!O32</f>
        <v>28.854432000000017</v>
      </c>
      <c r="O32" s="317">
        <f t="shared" si="1"/>
        <v>0.13548799999999872</v>
      </c>
      <c r="P32" s="317">
        <f>'8-κ-15-17'!AG32</f>
        <v>2.2400000000004638E-3</v>
      </c>
      <c r="Q32" s="317">
        <f>'5-αντίγρ'!AM32+'6-μεταγρ'!P32+'6-μεταγρ'!Q32+'7-προςΔΟΥ'!L32+'11-χαρτόσ'!H32+'13-ντιΜιΧο'!CF32</f>
        <v>14.879999999999999</v>
      </c>
      <c r="R32" s="317">
        <f>'13-ντιΜιΧο'!CE32</f>
        <v>371.9</v>
      </c>
      <c r="S32" s="271"/>
      <c r="T32" s="267"/>
      <c r="U32" s="262"/>
    </row>
    <row r="33" spans="1:21" s="5" customFormat="1">
      <c r="A33" s="479">
        <f>'1-συμβολαια'!A33</f>
        <v>0</v>
      </c>
      <c r="B33" s="359"/>
      <c r="C33" s="351" t="str">
        <f>'1-συμβολαια'!C33</f>
        <v>διανομή 1ου ορόφου &amp; ΙΔΙΩΣ οικοπέδου</v>
      </c>
      <c r="D33" s="357">
        <f>'1-συμβολαια'!D33</f>
        <v>2364.16</v>
      </c>
      <c r="E33" s="315"/>
      <c r="F33" s="315"/>
      <c r="G33" s="315"/>
      <c r="H33" s="315"/>
      <c r="I33" s="315"/>
      <c r="J33" s="315"/>
      <c r="K33" s="317">
        <f>'1-συμβολαια'!N33</f>
        <v>0</v>
      </c>
      <c r="L33" s="317">
        <f>'2-δικαιώμ'!N33+'5-αντίγρ'!O33</f>
        <v>5.575488</v>
      </c>
      <c r="M33" s="317"/>
      <c r="N33" s="317">
        <f>'1-συμβολαια'!O33</f>
        <v>184.794432</v>
      </c>
      <c r="O33" s="317">
        <f t="shared" si="1"/>
        <v>5.575488</v>
      </c>
      <c r="P33" s="317">
        <f>'8-κ-15-17'!AG33</f>
        <v>0</v>
      </c>
      <c r="Q33" s="317">
        <f>'5-αντίγρ'!AM33+'6-μεταγρ'!P33+'6-μεταγρ'!Q33+'7-προςΔΟΥ'!L33+'11-χαρτόσ'!H33+'13-ντιΜιΧο'!CF33</f>
        <v>6.9600000000000009</v>
      </c>
      <c r="R33" s="317">
        <f>'13-ντιΜιΧο'!CE33</f>
        <v>161</v>
      </c>
      <c r="S33" s="271"/>
      <c r="T33" s="263"/>
      <c r="U33" s="266"/>
    </row>
    <row r="34" spans="1:21" s="5" customFormat="1" ht="12" thickBot="1">
      <c r="A34" s="396">
        <f>'1-συμβολαια'!A34</f>
        <v>0</v>
      </c>
      <c r="B34" s="507"/>
      <c r="C34" s="508" t="str">
        <f>'1-συμβολαια'!C34</f>
        <v>εξισορρόπηση διαφοράς διανεμομένων μεριδίων</v>
      </c>
      <c r="D34" s="509">
        <f>'1-συμβολαια'!D34</f>
        <v>222.22</v>
      </c>
      <c r="E34" s="392"/>
      <c r="F34" s="392"/>
      <c r="G34" s="392"/>
      <c r="H34" s="392"/>
      <c r="I34" s="392"/>
      <c r="J34" s="392"/>
      <c r="K34" s="466">
        <f>'1-συμβολαια'!N34</f>
        <v>0</v>
      </c>
      <c r="L34" s="466">
        <f>'2-δικαιώμ'!N34+'5-αντίγρ'!O34</f>
        <v>1.7199960000000001</v>
      </c>
      <c r="M34" s="466"/>
      <c r="N34" s="466">
        <f>'1-συμβολαια'!O34</f>
        <v>106.94664399999999</v>
      </c>
      <c r="O34" s="466">
        <f t="shared" si="1"/>
        <v>1.7199960000000001</v>
      </c>
      <c r="P34" s="466">
        <f>'8-κ-15-17'!AG34</f>
        <v>2.8888600000000002</v>
      </c>
      <c r="Q34" s="466">
        <f>'5-αντίγρ'!AM34+'6-μεταγρ'!P34+'6-μεταγρ'!Q34+'7-προςΔΟΥ'!L34+'11-χαρτόσ'!H34+'13-ντιΜιΧο'!CF34</f>
        <v>3</v>
      </c>
      <c r="R34" s="466">
        <f>'13-ντιΜιΧο'!CE34</f>
        <v>13</v>
      </c>
      <c r="S34" s="528"/>
      <c r="T34" s="529"/>
      <c r="U34" s="400"/>
    </row>
    <row r="35" spans="1:21" s="5" customFormat="1">
      <c r="A35" s="514" t="str">
        <f>'1-συμβολαια'!A35</f>
        <v>34ο</v>
      </c>
      <c r="B35" s="359">
        <f>'1-συμβολαια'!B35</f>
        <v>39086</v>
      </c>
      <c r="C35" s="505" t="str">
        <f>'1-συμβολαια'!C35</f>
        <v>δωρεά</v>
      </c>
      <c r="D35" s="506">
        <f>'1-συμβολαια'!D35</f>
        <v>5253.7</v>
      </c>
      <c r="E35" s="325"/>
      <c r="F35" s="325"/>
      <c r="G35" s="325"/>
      <c r="H35" s="325"/>
      <c r="I35" s="325"/>
      <c r="J35" s="325"/>
      <c r="K35" s="317">
        <f>'1-συμβολαια'!N35</f>
        <v>108.02000000000001</v>
      </c>
      <c r="L35" s="317">
        <f>'2-δικαιώμ'!N35+'5-αντίγρ'!O35</f>
        <v>18.696660000000001</v>
      </c>
      <c r="M35" s="317">
        <v>16.03</v>
      </c>
      <c r="N35" s="317">
        <f>'1-συμβολαια'!O35</f>
        <v>94.327739999999977</v>
      </c>
      <c r="O35" s="317">
        <f t="shared" si="1"/>
        <v>2.6666600000000003</v>
      </c>
      <c r="P35" s="317">
        <f>'8-κ-15-17'!AG35</f>
        <v>-3.8249999999990791E-3</v>
      </c>
      <c r="Q35" s="317">
        <f>'5-αντίγρ'!AM35+'6-μεταγρ'!P35+'6-μεταγρ'!Q35+'7-προςΔΟΥ'!L35+'11-χαρτόσ'!H35+'13-ντιΜιΧο'!CF35</f>
        <v>14.879999999999999</v>
      </c>
      <c r="R35" s="317">
        <f>'13-ντιΜιΧο'!CE35</f>
        <v>425.4</v>
      </c>
      <c r="S35" s="271"/>
      <c r="T35" s="267"/>
      <c r="U35" s="262"/>
    </row>
    <row r="36" spans="1:21" s="5" customFormat="1">
      <c r="A36" s="515">
        <f>'1-συμβολαια'!A36</f>
        <v>0</v>
      </c>
      <c r="B36" s="359"/>
      <c r="C36" s="351" t="str">
        <f>'1-συμβολαια'!C36</f>
        <v>διανομή 1ου ορόφου &amp; ΙΔΙΩΣ οικοπέδου</v>
      </c>
      <c r="D36" s="357">
        <f>'1-συμβολαια'!D36</f>
        <v>5253.7</v>
      </c>
      <c r="E36" s="315"/>
      <c r="F36" s="315"/>
      <c r="G36" s="315"/>
      <c r="H36" s="315"/>
      <c r="I36" s="315"/>
      <c r="J36" s="315"/>
      <c r="K36" s="317">
        <f>'1-συμβολαια'!N36</f>
        <v>0</v>
      </c>
      <c r="L36" s="317">
        <f>'2-δικαιώμ'!N36+'5-αντίγρ'!O36</f>
        <v>10.77666</v>
      </c>
      <c r="M36" s="317"/>
      <c r="N36" s="317">
        <f>'1-συμβολαια'!O36</f>
        <v>262.26774</v>
      </c>
      <c r="O36" s="317">
        <f t="shared" si="1"/>
        <v>10.77666</v>
      </c>
      <c r="P36" s="317">
        <f>'8-κ-15-17'!AG36</f>
        <v>0</v>
      </c>
      <c r="Q36" s="317">
        <f>'5-αντίγρ'!AM36+'6-μεταγρ'!P36+'6-μεταγρ'!Q36+'7-προςΔΟΥ'!L36+'11-χαρτόσ'!H36+'13-ντιΜιΧο'!CF36</f>
        <v>6.9600000000000009</v>
      </c>
      <c r="R36" s="317">
        <f>'13-ντιΜιΧο'!CE36</f>
        <v>161</v>
      </c>
      <c r="S36" s="271"/>
      <c r="T36" s="263"/>
      <c r="U36" s="266"/>
    </row>
    <row r="37" spans="1:21" s="5" customFormat="1" ht="12" thickBot="1">
      <c r="A37" s="516">
        <f>'1-συμβολαια'!A37</f>
        <v>0</v>
      </c>
      <c r="B37" s="507"/>
      <c r="C37" s="508" t="str">
        <f>'1-συμβολαια'!C37</f>
        <v>εξισορρόπηση διαφοράς διανεμομένων μεριδίων</v>
      </c>
      <c r="D37" s="509">
        <f>'1-συμβολαια'!D37</f>
        <v>555.54999999999995</v>
      </c>
      <c r="E37" s="392"/>
      <c r="F37" s="392"/>
      <c r="G37" s="392"/>
      <c r="H37" s="392"/>
      <c r="I37" s="392"/>
      <c r="J37" s="392"/>
      <c r="K37" s="466">
        <f>'1-συμβολαια'!N37</f>
        <v>0</v>
      </c>
      <c r="L37" s="466">
        <f>'2-δικαιώμ'!N37+'5-αντίγρ'!O37</f>
        <v>2.3199899999999998</v>
      </c>
      <c r="M37" s="466"/>
      <c r="N37" s="466">
        <f>'1-συμβολαια'!O37</f>
        <v>142.34661</v>
      </c>
      <c r="O37" s="466">
        <f t="shared" si="1"/>
        <v>2.3199899999999998</v>
      </c>
      <c r="P37" s="466">
        <f>'8-κ-15-17'!AG37</f>
        <v>7.2221500000000001</v>
      </c>
      <c r="Q37" s="466">
        <f>'5-αντίγρ'!AM37+'6-μεταγρ'!P37+'6-μεταγρ'!Q37+'7-προςΔΟΥ'!L37+'11-χαρτόσ'!H37+'13-ντιΜιΧο'!CF37</f>
        <v>3</v>
      </c>
      <c r="R37" s="466">
        <f>'13-ντιΜιΧο'!CE37</f>
        <v>13</v>
      </c>
      <c r="S37" s="528"/>
      <c r="T37" s="529"/>
      <c r="U37" s="400"/>
    </row>
    <row r="38" spans="1:21" s="5" customFormat="1">
      <c r="A38" s="407">
        <f>'1-συμβολαια'!A38</f>
        <v>350</v>
      </c>
      <c r="B38" s="359">
        <f>'1-συμβολαια'!B38</f>
        <v>39148</v>
      </c>
      <c r="C38" s="505" t="str">
        <f>'1-συμβολαια'!C38</f>
        <v>κληρονομιάς ΑΠΟΔΟΧΗ [από 1/4 του 1/10 αγροτεμάχιο ;;;??? Παναγίας -'';;;???'' 1.186μ2</v>
      </c>
      <c r="D38" s="506">
        <f>'1-συμβολαια'!D38</f>
        <v>0</v>
      </c>
      <c r="E38" s="325"/>
      <c r="F38" s="325"/>
      <c r="G38" s="325"/>
      <c r="H38" s="325"/>
      <c r="I38" s="325"/>
      <c r="J38" s="325"/>
      <c r="K38" s="317">
        <f>'1-συμβολαια'!N38</f>
        <v>74.100000000000009</v>
      </c>
      <c r="L38" s="317">
        <f>'2-δικαιώμ'!N38+'5-αντίγρ'!O38</f>
        <v>6.6770000000000014</v>
      </c>
      <c r="M38" s="317">
        <v>6.6</v>
      </c>
      <c r="N38" s="317">
        <f>'1-συμβολαια'!O38</f>
        <v>140.02300000000002</v>
      </c>
      <c r="O38" s="317">
        <f t="shared" si="1"/>
        <v>7.7000000000001734E-2</v>
      </c>
      <c r="P38" s="317">
        <f>'8-κ-15-17'!AG38</f>
        <v>0</v>
      </c>
      <c r="Q38" s="317">
        <f>'5-αντίγρ'!AM38+'6-μεταγρ'!P38+'6-μεταγρ'!Q38+'7-προςΔΟΥ'!L38+'11-χαρτόσ'!H38+'13-ντιΜιΧο'!CF38</f>
        <v>15.879999999999999</v>
      </c>
      <c r="R38" s="317">
        <f>'13-ντιΜιΧο'!CE38</f>
        <v>404.9</v>
      </c>
      <c r="S38" s="271"/>
      <c r="T38" s="267"/>
      <c r="U38" s="262"/>
    </row>
    <row r="39" spans="1:21" s="5" customFormat="1" ht="12" thickBot="1">
      <c r="A39" s="396">
        <f>'1-συμβολαια'!A39</f>
        <v>0</v>
      </c>
      <c r="B39" s="507">
        <f>'1-συμβολαια'!B39</f>
        <v>0</v>
      </c>
      <c r="C39" s="508" t="str">
        <f>'1-συμβολαια'!C39</f>
        <v xml:space="preserve">χρησικτησία αγροτεμαχίου = 20?? επερχόμενου ΑΝΑΔΑΣΜΟΥ </v>
      </c>
      <c r="D39" s="509">
        <f>'1-συμβολαια'!D39</f>
        <v>11.11</v>
      </c>
      <c r="E39" s="392"/>
      <c r="F39" s="392"/>
      <c r="G39" s="392"/>
      <c r="H39" s="392"/>
      <c r="I39" s="392"/>
      <c r="J39" s="392"/>
      <c r="K39" s="466">
        <f>'1-συμβολαια'!N39</f>
        <v>0</v>
      </c>
      <c r="L39" s="466">
        <f>'2-δικαιώμ'!N39+'5-αντίγρ'!O39</f>
        <v>1.339998</v>
      </c>
      <c r="M39" s="466"/>
      <c r="N39" s="466">
        <f>'1-συμβολαια'!O39</f>
        <v>28.793322</v>
      </c>
      <c r="O39" s="466">
        <f t="shared" si="1"/>
        <v>1.339998</v>
      </c>
      <c r="P39" s="466">
        <f>'8-κ-15-17'!AG39</f>
        <v>8.6102499999999998E-2</v>
      </c>
      <c r="Q39" s="466">
        <f>'5-αντίγρ'!AM39+'6-μεταγρ'!P39+'6-μεταγρ'!Q39+'7-προςΔΟΥ'!L39+'11-χαρτόσ'!H39+'13-ντιΜιΧο'!CF39</f>
        <v>3</v>
      </c>
      <c r="R39" s="466">
        <f>'13-ντιΜιΧο'!CE39</f>
        <v>83</v>
      </c>
      <c r="S39" s="528"/>
      <c r="T39" s="529"/>
      <c r="U39" s="400"/>
    </row>
    <row r="40" spans="1:21" s="5" customFormat="1">
      <c r="A40" s="514" t="str">
        <f>'1-συμβολαια'!A40</f>
        <v>36ο</v>
      </c>
      <c r="B40" s="359">
        <f>'1-συμβολαια'!B40</f>
        <v>39148</v>
      </c>
      <c r="C40" s="505" t="str">
        <f>'1-συμβολαια'!C40</f>
        <v>κληρονομίας ΑΠΟΔΟΧΗ [1/10 αγροτεμάχιο ;;;??? Παναγίας -'';;;???'' 1.186μ2</v>
      </c>
      <c r="D40" s="506">
        <f>'1-συμβολαια'!D40</f>
        <v>0</v>
      </c>
      <c r="E40" s="325"/>
      <c r="F40" s="325"/>
      <c r="G40" s="325"/>
      <c r="H40" s="325"/>
      <c r="I40" s="325"/>
      <c r="J40" s="325"/>
      <c r="K40" s="317">
        <f>'1-συμβολαια'!N40</f>
        <v>61.580000000000005</v>
      </c>
      <c r="L40" s="317">
        <f>'2-δικαιώμ'!N40+'5-αντίγρ'!O40</f>
        <v>7.1170000000000009</v>
      </c>
      <c r="M40" s="317">
        <v>7.12</v>
      </c>
      <c r="N40" s="317">
        <f>'1-συμβολαια'!O40</f>
        <v>18.002999999999993</v>
      </c>
      <c r="O40" s="317">
        <f t="shared" si="1"/>
        <v>-2.9999999999992255E-3</v>
      </c>
      <c r="P40" s="317">
        <f>'8-κ-15-17'!AG40</f>
        <v>0</v>
      </c>
      <c r="Q40" s="317">
        <f>'5-αντίγρ'!AM40+'6-μεταγρ'!P40+'6-μεταγρ'!Q40+'7-προςΔΟΥ'!L40+'11-χαρτόσ'!H40+'13-ντιΜιΧο'!CF40</f>
        <v>15.879999999999999</v>
      </c>
      <c r="R40" s="317">
        <f>'13-ντιΜιΧο'!CE40</f>
        <v>214.9</v>
      </c>
      <c r="S40" s="271"/>
      <c r="T40" s="267"/>
      <c r="U40" s="262"/>
    </row>
    <row r="41" spans="1:21" s="5" customFormat="1" ht="12" thickBot="1">
      <c r="A41" s="516">
        <f>'1-συμβολαια'!A41</f>
        <v>0</v>
      </c>
      <c r="B41" s="507">
        <f>'1-συμβολαια'!B41</f>
        <v>0</v>
      </c>
      <c r="C41" s="508" t="str">
        <f>'1-συμβολαια'!C41</f>
        <v xml:space="preserve">χρησικτησία αγροτεμαχίου = 20?? επερχόμενου ΑΝΑΔΑΣΜΟΥ </v>
      </c>
      <c r="D41" s="509">
        <f>'1-συμβολαια'!D41</f>
        <v>111.11</v>
      </c>
      <c r="E41" s="392"/>
      <c r="F41" s="392"/>
      <c r="G41" s="392"/>
      <c r="H41" s="392"/>
      <c r="I41" s="392"/>
      <c r="J41" s="392"/>
      <c r="K41" s="466">
        <f>'1-συμβολαια'!N41</f>
        <v>0</v>
      </c>
      <c r="L41" s="466">
        <f>'2-δικαιώμ'!N41+'5-αντίγρ'!O41</f>
        <v>1.5199980000000002</v>
      </c>
      <c r="M41" s="466"/>
      <c r="N41" s="466">
        <f>'1-συμβολαια'!O41</f>
        <v>25.813321999999999</v>
      </c>
      <c r="O41" s="466">
        <f t="shared" si="1"/>
        <v>1.5199980000000002</v>
      </c>
      <c r="P41" s="466">
        <f>'8-κ-15-17'!AG41</f>
        <v>0.8611025000000001</v>
      </c>
      <c r="Q41" s="466">
        <f>'5-αντίγρ'!AM41+'6-μεταγρ'!P41+'6-μεταγρ'!Q41+'7-προςΔΟΥ'!L41+'11-χαρτόσ'!H41+'13-ντιΜιΧο'!CF41</f>
        <v>3</v>
      </c>
      <c r="R41" s="466">
        <f>'13-ντιΜιΧο'!CE41</f>
        <v>83</v>
      </c>
      <c r="S41" s="528"/>
      <c r="T41" s="529"/>
      <c r="U41" s="400"/>
    </row>
    <row r="42" spans="1:21" s="5" customFormat="1">
      <c r="A42" s="407" t="str">
        <f>'1-συμβολαια'!A42</f>
        <v>37ο</v>
      </c>
      <c r="B42" s="359">
        <f>'1-συμβολαια'!B42</f>
        <v>39148</v>
      </c>
      <c r="C42" s="505" t="str">
        <f>'1-συμβολαια'!C42</f>
        <v>κληρονομίας ΑΠΟΔΟΧΗ [1/10 αγροτεμάχιο ;;;??? Παναγίας -'';;;???'' 1.186μ2</v>
      </c>
      <c r="D42" s="506">
        <f>'1-συμβολαια'!D42</f>
        <v>0</v>
      </c>
      <c r="E42" s="325"/>
      <c r="F42" s="325"/>
      <c r="G42" s="325"/>
      <c r="H42" s="325"/>
      <c r="I42" s="325"/>
      <c r="J42" s="325"/>
      <c r="K42" s="317">
        <f>'1-συμβολαια'!N42</f>
        <v>73.820000000000007</v>
      </c>
      <c r="L42" s="317">
        <f>'2-δικαιώμ'!N42+'5-αντίγρ'!O42</f>
        <v>9.3170000000000019</v>
      </c>
      <c r="M42" s="317">
        <v>6.88</v>
      </c>
      <c r="N42" s="317">
        <f>'1-συμβολαια'!O42</f>
        <v>161.66300000000001</v>
      </c>
      <c r="O42" s="317">
        <f t="shared" si="1"/>
        <v>2.4370000000000021</v>
      </c>
      <c r="P42" s="317">
        <f>'8-κ-15-17'!AG42</f>
        <v>0</v>
      </c>
      <c r="Q42" s="317">
        <f>'5-αντίγρ'!AM42+'6-μεταγρ'!P42+'6-μεταγρ'!Q42+'7-προςΔΟΥ'!L42+'11-χαρτόσ'!H42+'13-ντιΜιΧο'!CF42</f>
        <v>15.879999999999999</v>
      </c>
      <c r="R42" s="317">
        <f>'13-ντιΜιΧο'!CE42</f>
        <v>292.5</v>
      </c>
      <c r="S42" s="271"/>
      <c r="T42" s="267"/>
      <c r="U42" s="262"/>
    </row>
    <row r="43" spans="1:21" s="5" customFormat="1" ht="12" thickBot="1">
      <c r="A43" s="396">
        <f>'1-συμβολαια'!A43</f>
        <v>0</v>
      </c>
      <c r="B43" s="507">
        <f>'1-συμβολαια'!B43</f>
        <v>0</v>
      </c>
      <c r="C43" s="508" t="str">
        <f>'1-συμβολαια'!C43</f>
        <v xml:space="preserve">χρησικτησία αγροτεμαχίου = 20?? επερχόμενου ΑΝΑΔΑΣΜΟΥ </v>
      </c>
      <c r="D43" s="509">
        <f>'1-συμβολαια'!D43</f>
        <v>111.11</v>
      </c>
      <c r="E43" s="392"/>
      <c r="F43" s="392"/>
      <c r="G43" s="392"/>
      <c r="H43" s="392"/>
      <c r="I43" s="392"/>
      <c r="J43" s="392"/>
      <c r="K43" s="466">
        <f>'1-συμβολαια'!N43</f>
        <v>0</v>
      </c>
      <c r="L43" s="466">
        <f>'2-δικαιώμ'!N43+'5-αντίγρ'!O43</f>
        <v>1.5199980000000002</v>
      </c>
      <c r="M43" s="466"/>
      <c r="N43" s="466">
        <f>'1-συμβολαια'!O43</f>
        <v>29.813321999999999</v>
      </c>
      <c r="O43" s="466">
        <f t="shared" si="1"/>
        <v>1.5199980000000002</v>
      </c>
      <c r="P43" s="466">
        <f>'8-κ-15-17'!AG43</f>
        <v>0.8611025000000001</v>
      </c>
      <c r="Q43" s="466">
        <f>'5-αντίγρ'!AM43+'6-μεταγρ'!P43+'6-μεταγρ'!Q43+'7-προςΔΟΥ'!L43+'11-χαρτόσ'!H43+'13-ντιΜιΧο'!CF43</f>
        <v>3</v>
      </c>
      <c r="R43" s="466">
        <f>'13-ντιΜιΧο'!CE43</f>
        <v>83</v>
      </c>
      <c r="S43" s="528"/>
      <c r="T43" s="529"/>
      <c r="U43" s="400"/>
    </row>
    <row r="44" spans="1:21" s="5" customFormat="1">
      <c r="A44" s="514" t="str">
        <f>'1-συμβολαια'!A44</f>
        <v>38ο</v>
      </c>
      <c r="B44" s="359">
        <f>'1-συμβολαια'!B44</f>
        <v>39232</v>
      </c>
      <c r="C44" s="505" t="str">
        <f>'1-συμβολαια'!C44</f>
        <v>αποδοχή κληρονομίας [12/120  οικοπέδου &amp; αποθήκης 20,91μ2</v>
      </c>
      <c r="D44" s="506">
        <f>'1-συμβολαια'!D44</f>
        <v>0</v>
      </c>
      <c r="E44" s="325"/>
      <c r="F44" s="325"/>
      <c r="G44" s="325"/>
      <c r="H44" s="325"/>
      <c r="I44" s="325"/>
      <c r="J44" s="325"/>
      <c r="K44" s="317">
        <f>'1-συμβολαια'!N44</f>
        <v>97.72</v>
      </c>
      <c r="L44" s="317">
        <f>'2-δικαιώμ'!N44+'5-αντίγρ'!O44</f>
        <v>10.637</v>
      </c>
      <c r="M44" s="317">
        <v>6.68</v>
      </c>
      <c r="N44" s="317">
        <f>'1-συμβολαια'!O44</f>
        <v>148.44300000000004</v>
      </c>
      <c r="O44" s="317">
        <f t="shared" si="1"/>
        <v>3.9570000000000007</v>
      </c>
      <c r="P44" s="317">
        <f>'8-κ-15-17'!AG44</f>
        <v>0</v>
      </c>
      <c r="Q44" s="317">
        <f>'5-αντίγρ'!AM44+'6-μεταγρ'!P44+'6-μεταγρ'!Q44+'7-προςΔΟΥ'!L44+'11-χαρτόσ'!H44+'13-ντιΜιΧο'!CF44</f>
        <v>15.879999999999999</v>
      </c>
      <c r="R44" s="317">
        <f>'13-ντιΜιΧο'!CE44</f>
        <v>411.9</v>
      </c>
      <c r="S44" s="271"/>
      <c r="T44" s="267"/>
      <c r="U44" s="262"/>
    </row>
    <row r="45" spans="1:21" s="5" customFormat="1" ht="12" thickBot="1">
      <c r="A45" s="516">
        <f>'1-συμβολαια'!A45</f>
        <v>0</v>
      </c>
      <c r="B45" s="507">
        <f>'1-συμβολαια'!B45</f>
        <v>0</v>
      </c>
      <c r="C45" s="508" t="str">
        <f>'1-συμβολαια'!C45</f>
        <v>χρησικτησία οικοπέδου &amp; αποθήκης = 1992 αδερφού ΚΛΗΡΟΝΟΜΙΑ άτυπος</v>
      </c>
      <c r="D45" s="509">
        <f>'1-συμβολαια'!D45</f>
        <v>187.35</v>
      </c>
      <c r="E45" s="392"/>
      <c r="F45" s="392"/>
      <c r="G45" s="392"/>
      <c r="H45" s="392"/>
      <c r="I45" s="392"/>
      <c r="J45" s="392"/>
      <c r="K45" s="466">
        <f>'1-συμβολαια'!N45</f>
        <v>0</v>
      </c>
      <c r="L45" s="466">
        <f>'2-δικαιώμ'!N45+'5-αντίγρ'!O45</f>
        <v>1.6572300000000002</v>
      </c>
      <c r="M45" s="466"/>
      <c r="N45" s="466">
        <f>'1-συμβολαια'!O45</f>
        <v>30.590969999999999</v>
      </c>
      <c r="O45" s="466">
        <f t="shared" si="1"/>
        <v>1.6572300000000002</v>
      </c>
      <c r="P45" s="466">
        <f>'8-κ-15-17'!AG45</f>
        <v>1.4519625</v>
      </c>
      <c r="Q45" s="466">
        <f>'5-αντίγρ'!AM45+'6-μεταγρ'!P45+'6-μεταγρ'!Q45+'7-προςΔΟΥ'!L45+'11-χαρτόσ'!H45+'13-ντιΜιΧο'!CF45</f>
        <v>3</v>
      </c>
      <c r="R45" s="466">
        <f>'13-ντιΜιΧο'!CE45</f>
        <v>83</v>
      </c>
      <c r="S45" s="528"/>
      <c r="T45" s="529"/>
      <c r="U45" s="400"/>
    </row>
    <row r="46" spans="1:21" s="5" customFormat="1">
      <c r="A46" s="407" t="str">
        <f>'1-συμβολαια'!A46</f>
        <v>39ο</v>
      </c>
      <c r="B46" s="359">
        <f>'1-συμβολαια'!B46</f>
        <v>39252</v>
      </c>
      <c r="C46" s="505" t="str">
        <f>'1-συμβολαια'!C46</f>
        <v>αποδοχή κληρονομίας [1/10 αγροτεμάχιο ;;;??? Παναγία -'';;;???'' =2.740μ2</v>
      </c>
      <c r="D46" s="506">
        <f>'1-συμβολαια'!D46</f>
        <v>0</v>
      </c>
      <c r="E46" s="325"/>
      <c r="F46" s="325"/>
      <c r="G46" s="325"/>
      <c r="H46" s="325"/>
      <c r="I46" s="325"/>
      <c r="J46" s="325"/>
      <c r="K46" s="317">
        <f>'1-συμβολαια'!N46</f>
        <v>59.7</v>
      </c>
      <c r="L46" s="317">
        <f>'2-δικαιώμ'!N46+'5-αντίγρ'!O46</f>
        <v>7.9970000000000017</v>
      </c>
      <c r="M46" s="317">
        <v>8</v>
      </c>
      <c r="N46" s="317">
        <f>'1-συμβολαια'!O46</f>
        <v>31.003</v>
      </c>
      <c r="O46" s="317">
        <f t="shared" si="1"/>
        <v>-2.9999999999983373E-3</v>
      </c>
      <c r="P46" s="317">
        <f>'8-κ-15-17'!AG46</f>
        <v>0</v>
      </c>
      <c r="Q46" s="317">
        <f>'5-αντίγρ'!AM46+'6-μεταγρ'!P46+'6-μεταγρ'!Q46+'7-προςΔΟΥ'!L46+'11-χαρτόσ'!H46+'13-ντιΜιΧο'!CF46</f>
        <v>15.879999999999999</v>
      </c>
      <c r="R46" s="317">
        <f>'13-ντιΜιΧο'!CE46</f>
        <v>322.8</v>
      </c>
      <c r="S46" s="271"/>
      <c r="T46" s="267"/>
      <c r="U46" s="262"/>
    </row>
    <row r="47" spans="1:21" s="5" customFormat="1" ht="12" thickBot="1">
      <c r="A47" s="396">
        <f>'1-συμβολαια'!A47</f>
        <v>0</v>
      </c>
      <c r="B47" s="507">
        <f>'1-συμβολαια'!B47</f>
        <v>0</v>
      </c>
      <c r="C47" s="508" t="str">
        <f>'1-συμβολαια'!C47</f>
        <v xml:space="preserve">χρησικτησία αγροτεμαχίου = 20?? επερχόμενου ΑΝΑΔΑΣΜΟΥ </v>
      </c>
      <c r="D47" s="509">
        <f>'1-συμβολαια'!D47</f>
        <v>22.22</v>
      </c>
      <c r="E47" s="392"/>
      <c r="F47" s="392"/>
      <c r="G47" s="392"/>
      <c r="H47" s="392"/>
      <c r="I47" s="392"/>
      <c r="J47" s="392"/>
      <c r="K47" s="466">
        <f>'1-συμβολαια'!N47</f>
        <v>0</v>
      </c>
      <c r="L47" s="466">
        <f>'2-δικαιώμ'!N47+'5-αντίγρ'!O47</f>
        <v>1.3599960000000002</v>
      </c>
      <c r="M47" s="466"/>
      <c r="N47" s="466">
        <f>'1-συμβολαια'!O47</f>
        <v>28.906644</v>
      </c>
      <c r="O47" s="466">
        <f t="shared" si="1"/>
        <v>1.3599960000000002</v>
      </c>
      <c r="P47" s="466">
        <f>'8-κ-15-17'!AG47</f>
        <v>0.172205</v>
      </c>
      <c r="Q47" s="466">
        <f>'5-αντίγρ'!AM47+'6-μεταγρ'!P47+'6-μεταγρ'!Q47+'7-προςΔΟΥ'!L47+'11-χαρτόσ'!H47+'13-ντιΜιΧο'!CF47</f>
        <v>3</v>
      </c>
      <c r="R47" s="466">
        <f>'13-ντιΜιΧο'!CE47</f>
        <v>83</v>
      </c>
      <c r="S47" s="528"/>
      <c r="T47" s="529"/>
      <c r="U47" s="400"/>
    </row>
    <row r="48" spans="1:21" s="5" customFormat="1">
      <c r="A48" s="514" t="str">
        <f>'1-συμβολαια'!A48</f>
        <v>40ο</v>
      </c>
      <c r="B48" s="359">
        <f>'1-συμβολαια'!B48</f>
        <v>39252</v>
      </c>
      <c r="C48" s="505" t="str">
        <f>'1-συμβολαια'!C48</f>
        <v>αποδοχή κληρονομίας [1/10 αγροτεμάχιο ;;;??? Παναγία -'';;;???'' =2.740μ2</v>
      </c>
      <c r="D48" s="506">
        <f>'1-συμβολαια'!D48</f>
        <v>0</v>
      </c>
      <c r="E48" s="325"/>
      <c r="F48" s="325"/>
      <c r="G48" s="325"/>
      <c r="H48" s="325"/>
      <c r="I48" s="325"/>
      <c r="J48" s="325"/>
      <c r="K48" s="317">
        <f>'1-συμβολαια'!N48</f>
        <v>71.7</v>
      </c>
      <c r="L48" s="317">
        <f>'2-δικαιώμ'!N48+'5-αντίγρ'!O48</f>
        <v>10.637000000000002</v>
      </c>
      <c r="M48" s="317">
        <v>8</v>
      </c>
      <c r="N48" s="317">
        <f>'1-συμβολαια'!O48</f>
        <v>210.46300000000002</v>
      </c>
      <c r="O48" s="317">
        <f t="shared" si="1"/>
        <v>2.6370000000000022</v>
      </c>
      <c r="P48" s="317">
        <f>'8-κ-15-17'!AG48</f>
        <v>0</v>
      </c>
      <c r="Q48" s="317">
        <f>'5-αντίγρ'!AM48+'6-μεταγρ'!P48+'6-μεταγρ'!Q48+'7-προςΔΟΥ'!L48+'11-χαρτόσ'!H48+'13-ντιΜιΧο'!CF48</f>
        <v>15.879999999999999</v>
      </c>
      <c r="R48" s="317">
        <f>'13-ντιΜιΧο'!CE48</f>
        <v>314.7</v>
      </c>
      <c r="S48" s="271"/>
      <c r="T48" s="267"/>
      <c r="U48" s="262"/>
    </row>
    <row r="49" spans="1:25" s="5" customFormat="1" ht="12" thickBot="1">
      <c r="A49" s="516">
        <f>'1-συμβολαια'!A49</f>
        <v>0</v>
      </c>
      <c r="B49" s="507">
        <f>'1-συμβολαια'!B49</f>
        <v>0</v>
      </c>
      <c r="C49" s="508" t="str">
        <f>'1-συμβολαια'!C49</f>
        <v xml:space="preserve">χρησικτησία αγροτεμαχίου = 20?? επερχόμενου ΑΝΑΔΑΣΜΟΥ </v>
      </c>
      <c r="D49" s="509">
        <f>'1-συμβολαια'!D49</f>
        <v>22.22</v>
      </c>
      <c r="E49" s="392"/>
      <c r="F49" s="392"/>
      <c r="G49" s="392"/>
      <c r="H49" s="392"/>
      <c r="I49" s="392"/>
      <c r="J49" s="392"/>
      <c r="K49" s="466">
        <f>'1-συμβολαια'!N49</f>
        <v>0</v>
      </c>
      <c r="L49" s="466">
        <f>'2-δικαιώμ'!N49+'5-αντίγρ'!O49</f>
        <v>1.3599960000000002</v>
      </c>
      <c r="M49" s="466"/>
      <c r="N49" s="466">
        <f>'1-συμβολαια'!O49</f>
        <v>28.906644</v>
      </c>
      <c r="O49" s="466">
        <f t="shared" si="1"/>
        <v>1.3599960000000002</v>
      </c>
      <c r="P49" s="466">
        <f>'8-κ-15-17'!AG49</f>
        <v>0.172205</v>
      </c>
      <c r="Q49" s="466">
        <f>'5-αντίγρ'!AM49+'6-μεταγρ'!P49+'6-μεταγρ'!Q49+'7-προςΔΟΥ'!L49+'11-χαρτόσ'!H49+'13-ντιΜιΧο'!CF49</f>
        <v>3</v>
      </c>
      <c r="R49" s="466">
        <f>'13-ντιΜιΧο'!CE49</f>
        <v>83</v>
      </c>
      <c r="S49" s="528"/>
      <c r="T49" s="529"/>
      <c r="U49" s="400"/>
    </row>
    <row r="50" spans="1:25" s="5" customFormat="1">
      <c r="A50" s="407" t="str">
        <f>'1-συμβολαια'!A50</f>
        <v>41ο</v>
      </c>
      <c r="B50" s="359">
        <f>'1-συμβολαια'!B50</f>
        <v>39252</v>
      </c>
      <c r="C50" s="505" t="str">
        <f>'1-συμβολαια'!C50</f>
        <v>αποδοχή κληρονομίας [1/10 αγροτεμάχιο ;;;??? Παναγία -'';;;???'' =2.740μ2</v>
      </c>
      <c r="D50" s="506">
        <f>'1-συμβολαια'!D50</f>
        <v>0</v>
      </c>
      <c r="E50" s="325"/>
      <c r="F50" s="325"/>
      <c r="G50" s="325"/>
      <c r="H50" s="325"/>
      <c r="I50" s="325"/>
      <c r="J50" s="325"/>
      <c r="K50" s="317">
        <f>'1-συμβολαια'!N50</f>
        <v>59.650000000000006</v>
      </c>
      <c r="L50" s="317">
        <f>'2-δικαιώμ'!N50+'5-αντίγρ'!O50</f>
        <v>10.637000000000002</v>
      </c>
      <c r="M50" s="317">
        <v>8</v>
      </c>
      <c r="N50" s="317">
        <f>'1-συμβολαια'!O50</f>
        <v>222.51300000000001</v>
      </c>
      <c r="O50" s="317">
        <f t="shared" si="1"/>
        <v>2.6370000000000022</v>
      </c>
      <c r="P50" s="317">
        <f>'8-κ-15-17'!AG50</f>
        <v>0</v>
      </c>
      <c r="Q50" s="317">
        <f>'5-αντίγρ'!AM50+'6-μεταγρ'!P50+'6-μεταγρ'!Q50+'7-προςΔΟΥ'!L50+'11-χαρτόσ'!H50+'13-ντιΜιΧο'!CF50</f>
        <v>15.879999999999999</v>
      </c>
      <c r="R50" s="317">
        <f>'13-ντιΜιΧο'!CE50</f>
        <v>292.5</v>
      </c>
      <c r="S50" s="271"/>
      <c r="T50" s="267"/>
      <c r="U50" s="262"/>
    </row>
    <row r="51" spans="1:25" s="5" customFormat="1" ht="12" thickBot="1">
      <c r="A51" s="396">
        <f>'1-συμβολαια'!A51</f>
        <v>0</v>
      </c>
      <c r="B51" s="507">
        <f>'1-συμβολαια'!B51</f>
        <v>0</v>
      </c>
      <c r="C51" s="508" t="str">
        <f>'1-συμβολαια'!C51</f>
        <v xml:space="preserve">χρησικτησία αγροτεμαχίου = 20?? επερχόμενου ΑΝΑΔΑΣΜΟΥ </v>
      </c>
      <c r="D51" s="509">
        <f>'1-συμβολαια'!D51</f>
        <v>22.22</v>
      </c>
      <c r="E51" s="392"/>
      <c r="F51" s="392"/>
      <c r="G51" s="392"/>
      <c r="H51" s="392"/>
      <c r="I51" s="392"/>
      <c r="J51" s="392"/>
      <c r="K51" s="466">
        <f>'1-συμβολαια'!N51</f>
        <v>0</v>
      </c>
      <c r="L51" s="466">
        <f>'2-δικαιώμ'!N51+'5-αντίγρ'!O51</f>
        <v>1.3599960000000002</v>
      </c>
      <c r="M51" s="466"/>
      <c r="N51" s="466">
        <f>'1-συμβολαια'!O51</f>
        <v>28.906644</v>
      </c>
      <c r="O51" s="466">
        <f t="shared" si="1"/>
        <v>1.3599960000000002</v>
      </c>
      <c r="P51" s="466">
        <f>'8-κ-15-17'!AG51</f>
        <v>0.172205</v>
      </c>
      <c r="Q51" s="466">
        <f>'5-αντίγρ'!AM51+'6-μεταγρ'!P51+'6-μεταγρ'!Q51+'7-προςΔΟΥ'!L51+'11-χαρτόσ'!H51+'13-ντιΜιΧο'!CF51</f>
        <v>3</v>
      </c>
      <c r="R51" s="466">
        <f>'13-ντιΜιΧο'!CE51</f>
        <v>83</v>
      </c>
      <c r="S51" s="528"/>
      <c r="T51" s="529"/>
      <c r="U51" s="400"/>
    </row>
    <row r="52" spans="1:25">
      <c r="A52" s="876" t="s">
        <v>56</v>
      </c>
      <c r="B52" s="876"/>
      <c r="C52" s="876"/>
      <c r="D52" s="876"/>
      <c r="E52" s="413">
        <f t="shared" ref="E52:U52" si="2">SUM(E3:E51)</f>
        <v>0</v>
      </c>
      <c r="F52" s="413">
        <f t="shared" si="2"/>
        <v>0</v>
      </c>
      <c r="G52" s="413">
        <f t="shared" si="2"/>
        <v>0</v>
      </c>
      <c r="H52" s="413">
        <f t="shared" si="2"/>
        <v>0</v>
      </c>
      <c r="I52" s="413">
        <f t="shared" si="2"/>
        <v>0</v>
      </c>
      <c r="J52" s="413">
        <f t="shared" si="2"/>
        <v>0</v>
      </c>
      <c r="K52" s="413">
        <f t="shared" si="2"/>
        <v>2033.9999999999998</v>
      </c>
      <c r="L52" s="413">
        <f t="shared" si="2"/>
        <v>426.83495000000011</v>
      </c>
      <c r="M52" s="413">
        <f t="shared" si="2"/>
        <v>250.79</v>
      </c>
      <c r="N52" s="413">
        <f t="shared" si="2"/>
        <v>7692.9380499999997</v>
      </c>
      <c r="O52" s="413">
        <f t="shared" si="2"/>
        <v>176.04495000000006</v>
      </c>
      <c r="P52" s="413">
        <f t="shared" si="2"/>
        <v>78.76728999999996</v>
      </c>
      <c r="Q52" s="413">
        <f t="shared" si="2"/>
        <v>393.2</v>
      </c>
      <c r="R52" s="413">
        <f t="shared" si="2"/>
        <v>12630.899999999998</v>
      </c>
      <c r="S52" s="434">
        <f t="shared" si="2"/>
        <v>0</v>
      </c>
      <c r="T52" s="434">
        <f t="shared" si="2"/>
        <v>0</v>
      </c>
      <c r="U52" s="435">
        <f t="shared" si="2"/>
        <v>0</v>
      </c>
    </row>
    <row r="54" spans="1:25">
      <c r="T54" s="81"/>
      <c r="U54" s="81"/>
      <c r="V54" s="81"/>
      <c r="W54" s="81"/>
      <c r="X54" s="81"/>
      <c r="Y54" s="81"/>
    </row>
    <row r="55" spans="1:25">
      <c r="T55" s="81"/>
      <c r="U55" s="81"/>
      <c r="V55" s="81"/>
      <c r="W55" s="81"/>
      <c r="X55" s="81"/>
      <c r="Y55" s="81"/>
    </row>
    <row r="56" spans="1:25" s="5" customFormat="1">
      <c r="A56" s="57"/>
      <c r="B56" s="108"/>
      <c r="C56" s="109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81"/>
      <c r="T56" s="81"/>
      <c r="U56" s="81"/>
      <c r="V56" s="81"/>
      <c r="W56" s="81"/>
      <c r="X56" s="81"/>
      <c r="Y56" s="81"/>
    </row>
  </sheetData>
  <mergeCells count="13">
    <mergeCell ref="S1:U1"/>
    <mergeCell ref="S2:T2"/>
    <mergeCell ref="N1:R1"/>
    <mergeCell ref="K1:K2"/>
    <mergeCell ref="L1:M1"/>
    <mergeCell ref="E1:F1"/>
    <mergeCell ref="G1:H1"/>
    <mergeCell ref="I1:J1"/>
    <mergeCell ref="A52:D52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66"/>
  <sheetViews>
    <sheetView workbookViewId="0">
      <pane ySplit="2" topLeftCell="A3" activePane="bottomLeft" state="frozen"/>
      <selection pane="bottomLeft" activeCell="A52" sqref="A52:XFD16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89" t="s">
        <v>76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</row>
    <row r="2" spans="1:17" s="9" customFormat="1" ht="23.25" customHeight="1" thickBot="1">
      <c r="A2" s="239" t="s">
        <v>19</v>
      </c>
      <c r="B2" s="890" t="s">
        <v>29</v>
      </c>
      <c r="C2" s="891"/>
      <c r="D2" s="892"/>
      <c r="E2" s="893" t="s">
        <v>84</v>
      </c>
      <c r="F2" s="894"/>
      <c r="G2" s="894"/>
      <c r="H2" s="895"/>
      <c r="I2" s="896" t="s">
        <v>84</v>
      </c>
      <c r="J2" s="897"/>
      <c r="K2" s="897"/>
      <c r="L2" s="898"/>
      <c r="M2" s="240" t="s">
        <v>38</v>
      </c>
      <c r="N2" s="240" t="s">
        <v>39</v>
      </c>
      <c r="O2" s="240" t="s">
        <v>40</v>
      </c>
      <c r="P2" s="240" t="s">
        <v>41</v>
      </c>
      <c r="Q2" s="240" t="s">
        <v>42</v>
      </c>
    </row>
    <row r="3" spans="1:17" s="17" customFormat="1">
      <c r="A3" s="29" t="str">
        <f>'1-συμβολαια'!A3</f>
        <v>21ο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 t="str">
        <f>'1-συμβολαια'!A4</f>
        <v>22ο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 t="str">
        <f>'1-συμβολαια'!A5</f>
        <v>23ο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 t="str">
        <f>'1-συμβολαια'!A8</f>
        <v>24ο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>
        <f>'1-συμβολαια'!A9</f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 t="str">
        <f>'1-συμβολαια'!A11</f>
        <v>25ο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>
      <c r="A12" s="29">
        <f>'1-συμβολαια'!A12</f>
        <v>0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>
      <c r="A13" s="29">
        <f>'1-συμβολαια'!A13</f>
        <v>0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>
      <c r="A14" s="29" t="str">
        <f>'1-συμβολαια'!A14</f>
        <v>26ο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>
      <c r="A15" s="29">
        <f>'1-συμβολαια'!A15</f>
        <v>0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>
      <c r="A16" s="29">
        <f>'1-συμβολαια'!A16</f>
        <v>0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s="17" customFormat="1">
      <c r="A17" s="29" t="str">
        <f>'1-συμβολαια'!A17</f>
        <v>27ο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s="17" customFormat="1">
      <c r="A18" s="29">
        <f>'1-συμβολαια'!A18</f>
        <v>0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17" customFormat="1">
      <c r="A19" s="29">
        <f>'1-συμβολαια'!A19</f>
        <v>0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s="17" customFormat="1">
      <c r="A20" s="29" t="str">
        <f>'1-συμβολαια'!A20</f>
        <v>28ο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7" customFormat="1">
      <c r="A21" s="29">
        <f>'1-συμβολαια'!A21</f>
        <v>0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 s="17" customFormat="1">
      <c r="A22" s="29">
        <f>'1-συμβολαια'!A22</f>
        <v>0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17" s="17" customFormat="1">
      <c r="A23" s="29" t="str">
        <f>'1-συμβολαια'!A23</f>
        <v>29ο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1:17" s="17" customFormat="1">
      <c r="A24" s="29">
        <f>'1-συμβολαια'!A24</f>
        <v>0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spans="1:17" s="17" customFormat="1">
      <c r="A25" s="29">
        <f>'1-συμβολαια'!A25</f>
        <v>0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</row>
    <row r="26" spans="1:17" s="17" customFormat="1">
      <c r="A26" s="29" t="str">
        <f>'1-συμβολαια'!A26</f>
        <v>30ο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</row>
    <row r="27" spans="1:17" s="17" customFormat="1">
      <c r="A27" s="29" t="str">
        <f>'1-συμβολαια'!A27</f>
        <v>31ο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</row>
    <row r="28" spans="1:17" s="17" customFormat="1">
      <c r="A28" s="29">
        <f>'1-συμβολαια'!A28</f>
        <v>0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</row>
    <row r="29" spans="1:17" s="17" customFormat="1">
      <c r="A29" s="29" t="str">
        <f>'1-συμβολαια'!A29</f>
        <v>32ο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</row>
    <row r="30" spans="1:17" s="17" customFormat="1">
      <c r="A30" s="29">
        <f>'1-συμβολαια'!A30</f>
        <v>0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s="17" customFormat="1">
      <c r="A31" s="29">
        <f>'1-συμβολαια'!A31</f>
        <v>0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 s="17" customFormat="1">
      <c r="A32" s="29" t="str">
        <f>'1-συμβολαια'!A32</f>
        <v>33ο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17" customFormat="1">
      <c r="A33" s="29">
        <f>'1-συμβολαια'!A33</f>
        <v>0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17" customFormat="1">
      <c r="A34" s="29">
        <f>'1-συμβολαια'!A34</f>
        <v>0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17" customFormat="1">
      <c r="A35" s="29" t="str">
        <f>'1-συμβολαια'!A35</f>
        <v>34ο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1:17" s="17" customFormat="1">
      <c r="A36" s="29">
        <f>'1-συμβολαια'!A36</f>
        <v>0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17" customFormat="1">
      <c r="A37" s="29">
        <f>'1-συμβολαια'!A37</f>
        <v>0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17" customFormat="1">
      <c r="A38" s="29">
        <f>'1-συμβολαια'!A38</f>
        <v>350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17" customFormat="1">
      <c r="A39" s="29">
        <f>'1-συμβολαια'!A39</f>
        <v>0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</row>
    <row r="40" spans="1:17" s="17" customFormat="1">
      <c r="A40" s="29" t="str">
        <f>'1-συμβολαια'!A40</f>
        <v>36ο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</row>
    <row r="41" spans="1:17" s="17" customFormat="1">
      <c r="A41" s="29">
        <f>'1-συμβολαια'!A41</f>
        <v>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</row>
    <row r="42" spans="1:17" s="17" customFormat="1">
      <c r="A42" s="29" t="str">
        <f>'1-συμβολαια'!A42</f>
        <v>37ο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</row>
    <row r="43" spans="1:17" s="17" customFormat="1">
      <c r="A43" s="29">
        <f>'1-συμβολαια'!A43</f>
        <v>0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</row>
    <row r="44" spans="1:17" s="17" customFormat="1">
      <c r="A44" s="29" t="str">
        <f>'1-συμβολαια'!A44</f>
        <v>38ο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</row>
    <row r="45" spans="1:17" s="17" customFormat="1">
      <c r="A45" s="29">
        <f>'1-συμβολαια'!A45</f>
        <v>0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</row>
    <row r="46" spans="1:17" s="17" customFormat="1">
      <c r="A46" s="29" t="str">
        <f>'1-συμβολαια'!A46</f>
        <v>39ο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</row>
    <row r="47" spans="1:17" s="17" customFormat="1">
      <c r="A47" s="29">
        <f>'1-συμβολαια'!A47</f>
        <v>0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</row>
    <row r="48" spans="1:17" s="17" customFormat="1">
      <c r="A48" s="29" t="str">
        <f>'1-συμβολαια'!A48</f>
        <v>40ο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</row>
    <row r="49" spans="1:23" s="17" customFormat="1">
      <c r="A49" s="29">
        <f>'1-συμβολαια'!A49</f>
        <v>0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</row>
    <row r="50" spans="1:23" s="17" customFormat="1">
      <c r="A50" s="29" t="str">
        <f>'1-συμβολαια'!A50</f>
        <v>41ο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</row>
    <row r="51" spans="1:23" s="17" customFormat="1">
      <c r="A51" s="29">
        <f>'1-συμβολαια'!A51</f>
        <v>0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</row>
    <row r="53" spans="1:23" ht="15.75" customHeight="1">
      <c r="B53" s="887" t="s">
        <v>104</v>
      </c>
      <c r="C53" s="887"/>
      <c r="D53" s="887"/>
      <c r="E53" s="887"/>
      <c r="F53" s="887"/>
      <c r="G53" s="887"/>
      <c r="H53" s="887"/>
      <c r="I53" s="887"/>
      <c r="J53" s="887"/>
      <c r="K53" s="887"/>
      <c r="L53" s="3"/>
      <c r="M53" s="3"/>
      <c r="N53" s="3"/>
      <c r="O53" s="3"/>
      <c r="P53" s="3"/>
      <c r="Q53" s="3"/>
    </row>
    <row r="54" spans="1:23" ht="15.75" customHeight="1">
      <c r="C54" s="888" t="s">
        <v>105</v>
      </c>
      <c r="D54" s="888"/>
      <c r="E54" s="888"/>
      <c r="F54" s="888"/>
      <c r="G54" s="888"/>
      <c r="H54" s="888"/>
      <c r="I54" s="888"/>
      <c r="J54" s="888"/>
      <c r="K54" s="888"/>
      <c r="L54" s="3"/>
      <c r="M54" s="3"/>
      <c r="N54" s="3"/>
      <c r="O54" s="3"/>
      <c r="P54" s="3"/>
      <c r="Q54" s="3"/>
    </row>
    <row r="55" spans="1:23" ht="15.75" customHeight="1">
      <c r="D55" s="887" t="s">
        <v>290</v>
      </c>
      <c r="E55" s="887"/>
      <c r="F55" s="887"/>
      <c r="G55" s="887"/>
      <c r="H55" s="887"/>
      <c r="I55" s="887"/>
      <c r="J55" s="887"/>
      <c r="K55" s="887"/>
      <c r="L55" s="887"/>
      <c r="M55" s="887"/>
      <c r="N55" s="887"/>
      <c r="O55" s="887"/>
      <c r="P55" s="3"/>
      <c r="Q55" s="3"/>
    </row>
    <row r="56" spans="1:23" s="5" customFormat="1" ht="15.75" customHeight="1">
      <c r="A56" s="57"/>
      <c r="B56" s="237"/>
      <c r="C56" s="237"/>
      <c r="D56" s="238"/>
      <c r="E56" s="888" t="s">
        <v>399</v>
      </c>
      <c r="F56" s="888"/>
      <c r="G56" s="888"/>
      <c r="H56" s="888"/>
      <c r="I56" s="888"/>
      <c r="J56" s="888"/>
      <c r="K56" s="888"/>
      <c r="L56" s="888"/>
      <c r="M56" s="888"/>
      <c r="N56" s="3"/>
      <c r="O56" s="3"/>
      <c r="P56" s="3"/>
      <c r="Q56" s="3"/>
    </row>
    <row r="57" spans="1:23" s="5" customFormat="1" ht="15.75" customHeight="1">
      <c r="A57" s="57"/>
      <c r="B57" s="237"/>
      <c r="C57" s="237"/>
      <c r="D57" s="238"/>
      <c r="E57" s="6"/>
      <c r="F57" s="887" t="s">
        <v>127</v>
      </c>
      <c r="G57" s="887"/>
      <c r="H57" s="887"/>
      <c r="I57" s="887"/>
      <c r="J57" s="887"/>
      <c r="K57" s="887"/>
      <c r="L57" s="887"/>
      <c r="M57" s="887"/>
      <c r="N57" s="887"/>
      <c r="O57" s="887"/>
      <c r="P57" s="887"/>
      <c r="Q57" s="3"/>
    </row>
    <row r="58" spans="1:23" s="5" customFormat="1" ht="15.75" customHeight="1">
      <c r="A58" s="57"/>
      <c r="B58" s="237"/>
      <c r="C58" s="237"/>
      <c r="D58" s="238"/>
      <c r="E58" s="6"/>
      <c r="F58" s="6"/>
      <c r="G58" s="888" t="s">
        <v>400</v>
      </c>
      <c r="H58" s="888"/>
      <c r="I58" s="888"/>
      <c r="J58" s="888"/>
      <c r="K58" s="888"/>
      <c r="L58" s="888"/>
      <c r="M58" s="888"/>
      <c r="N58" s="888"/>
      <c r="O58" s="888"/>
      <c r="P58" s="888"/>
      <c r="Q58" s="888"/>
    </row>
    <row r="59" spans="1:23" s="5" customFormat="1" ht="15.75" customHeight="1">
      <c r="A59" s="57"/>
      <c r="B59" s="237"/>
      <c r="C59" s="237"/>
      <c r="D59" s="238"/>
      <c r="E59" s="6"/>
      <c r="F59" s="6"/>
      <c r="G59" s="232"/>
      <c r="H59" s="887" t="s">
        <v>106</v>
      </c>
      <c r="I59" s="887"/>
      <c r="J59" s="887"/>
      <c r="K59" s="887"/>
      <c r="L59" s="887"/>
      <c r="M59" s="887"/>
      <c r="N59" s="887"/>
      <c r="O59" s="3"/>
      <c r="P59" s="3"/>
      <c r="Q59" s="3"/>
      <c r="R59" s="3"/>
      <c r="S59" s="3"/>
      <c r="T59" s="3"/>
      <c r="U59" s="3"/>
      <c r="V59" s="3"/>
      <c r="W59" s="3"/>
    </row>
    <row r="60" spans="1:23" s="5" customFormat="1" ht="15.75" customHeight="1">
      <c r="A60" s="57"/>
      <c r="B60" s="237"/>
      <c r="C60" s="237"/>
      <c r="D60" s="238"/>
      <c r="E60" s="6"/>
      <c r="F60" s="6"/>
      <c r="G60" s="232"/>
      <c r="H60" s="6"/>
      <c r="I60" s="888" t="s">
        <v>107</v>
      </c>
      <c r="J60" s="888"/>
      <c r="K60" s="888"/>
      <c r="L60" s="888"/>
      <c r="M60" s="888"/>
      <c r="N60" s="888"/>
      <c r="O60" s="888"/>
      <c r="P60" s="888"/>
      <c r="Q60" s="888"/>
      <c r="R60" s="888"/>
      <c r="S60" s="3"/>
      <c r="T60" s="3"/>
      <c r="U60" s="3"/>
      <c r="V60" s="3"/>
      <c r="W60" s="3"/>
    </row>
    <row r="61" spans="1:23" s="5" customFormat="1" ht="15.75" customHeight="1">
      <c r="A61" s="57"/>
      <c r="B61" s="237"/>
      <c r="C61" s="237"/>
      <c r="D61" s="238"/>
      <c r="E61" s="6"/>
      <c r="F61" s="6"/>
      <c r="G61" s="232"/>
      <c r="H61" s="6"/>
      <c r="I61" s="6"/>
      <c r="J61" s="887" t="s">
        <v>108</v>
      </c>
      <c r="K61" s="887"/>
      <c r="L61" s="887"/>
      <c r="M61" s="887"/>
      <c r="N61" s="887"/>
      <c r="O61" s="887"/>
      <c r="P61" s="887"/>
      <c r="Q61" s="887"/>
      <c r="R61" s="3"/>
      <c r="S61" s="3"/>
      <c r="T61" s="3"/>
      <c r="U61" s="3"/>
      <c r="V61" s="3"/>
      <c r="W61" s="3"/>
    </row>
    <row r="62" spans="1:23" s="5" customFormat="1" ht="15.75" customHeight="1">
      <c r="A62" s="57"/>
      <c r="B62" s="237"/>
      <c r="C62" s="237"/>
      <c r="D62" s="238"/>
      <c r="E62" s="6"/>
      <c r="F62" s="6"/>
      <c r="G62" s="232"/>
      <c r="H62" s="6"/>
      <c r="I62" s="6"/>
      <c r="J62" s="6"/>
      <c r="K62" s="899" t="s">
        <v>128</v>
      </c>
      <c r="L62" s="899"/>
      <c r="M62" s="899"/>
      <c r="N62" s="899"/>
      <c r="O62" s="899"/>
      <c r="P62" s="899"/>
      <c r="Q62" s="899"/>
      <c r="R62" s="899"/>
      <c r="S62" s="899"/>
      <c r="T62" s="899"/>
      <c r="U62" s="899"/>
      <c r="V62" s="3"/>
      <c r="W62" s="3"/>
    </row>
    <row r="63" spans="1:23" s="5" customFormat="1" ht="15.75" customHeight="1">
      <c r="A63" s="57"/>
      <c r="B63" s="237"/>
      <c r="C63" s="237"/>
      <c r="D63" s="238"/>
      <c r="E63" s="6"/>
      <c r="F63" s="6"/>
      <c r="G63" s="232"/>
      <c r="H63" s="6"/>
      <c r="I63" s="6"/>
      <c r="J63" s="6"/>
      <c r="K63" s="6"/>
      <c r="L63" s="887" t="s">
        <v>109</v>
      </c>
      <c r="M63" s="887"/>
      <c r="N63" s="887"/>
      <c r="O63" s="887"/>
      <c r="P63" s="887"/>
      <c r="Q63" s="887"/>
      <c r="R63" s="887"/>
      <c r="S63" s="887"/>
      <c r="T63" s="3"/>
      <c r="U63" s="3"/>
      <c r="V63" s="3"/>
      <c r="W63" s="3"/>
    </row>
    <row r="64" spans="1:23" s="5" customFormat="1" ht="15.75" customHeight="1">
      <c r="A64" s="57"/>
      <c r="B64" s="237"/>
      <c r="C64" s="237"/>
      <c r="D64" s="238"/>
      <c r="E64" s="6"/>
      <c r="F64" s="6"/>
      <c r="G64" s="232"/>
      <c r="H64" s="6"/>
      <c r="I64" s="6"/>
      <c r="J64" s="6"/>
      <c r="K64" s="6"/>
      <c r="L64" s="3"/>
      <c r="M64" s="888" t="s">
        <v>110</v>
      </c>
      <c r="N64" s="888"/>
      <c r="O64" s="888"/>
      <c r="P64" s="888"/>
      <c r="Q64" s="888"/>
      <c r="R64" s="888"/>
      <c r="S64" s="888"/>
      <c r="T64" s="888"/>
      <c r="U64" s="3"/>
      <c r="V64" s="3"/>
      <c r="W64" s="3"/>
    </row>
    <row r="65" spans="1:23" s="5" customFormat="1" ht="15.75" customHeight="1">
      <c r="A65" s="57"/>
      <c r="B65" s="237"/>
      <c r="C65" s="237"/>
      <c r="D65" s="238"/>
      <c r="E65" s="6"/>
      <c r="F65" s="6"/>
      <c r="G65" s="232"/>
      <c r="H65" s="6"/>
      <c r="I65" s="6"/>
      <c r="J65" s="6"/>
      <c r="K65" s="6"/>
      <c r="L65" s="3"/>
      <c r="M65" s="3"/>
      <c r="N65" s="887" t="s">
        <v>111</v>
      </c>
      <c r="O65" s="887"/>
      <c r="P65" s="887"/>
      <c r="Q65" s="887"/>
      <c r="R65" s="887"/>
      <c r="S65" s="887"/>
      <c r="T65" s="887"/>
      <c r="U65" s="887"/>
      <c r="V65" s="887"/>
      <c r="W65" s="887"/>
    </row>
    <row r="66" spans="1:23" s="5" customFormat="1" ht="15.75" customHeight="1">
      <c r="A66" s="57"/>
      <c r="B66" s="237"/>
      <c r="C66" s="237"/>
      <c r="D66" s="238"/>
      <c r="E66" s="6"/>
      <c r="F66" s="6"/>
      <c r="G66" s="232"/>
      <c r="H66" s="232"/>
      <c r="I66" s="232"/>
      <c r="J66" s="232"/>
      <c r="K66" s="232"/>
      <c r="L66" s="232"/>
      <c r="M66" s="232"/>
      <c r="N66" s="232"/>
      <c r="O66" s="232"/>
      <c r="P66" s="232"/>
      <c r="Q66" s="232"/>
    </row>
  </sheetData>
  <mergeCells count="17">
    <mergeCell ref="J61:Q61"/>
    <mergeCell ref="K62:U62"/>
    <mergeCell ref="L63:S63"/>
    <mergeCell ref="M64:T64"/>
    <mergeCell ref="N65:W65"/>
    <mergeCell ref="A1:Q1"/>
    <mergeCell ref="B2:D2"/>
    <mergeCell ref="E2:H2"/>
    <mergeCell ref="I2:L2"/>
    <mergeCell ref="B53:K53"/>
    <mergeCell ref="H59:N59"/>
    <mergeCell ref="I60:R60"/>
    <mergeCell ref="C54:K54"/>
    <mergeCell ref="D55:O55"/>
    <mergeCell ref="E56:M56"/>
    <mergeCell ref="F57:P57"/>
    <mergeCell ref="G58:Q5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60"/>
  <sheetViews>
    <sheetView workbookViewId="0">
      <pane ySplit="2" topLeftCell="A3" activePane="bottomLeft" state="frozen"/>
      <selection pane="bottomLeft" activeCell="A52" sqref="A52:XFD56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889" t="s">
        <v>76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</row>
    <row r="2" spans="1:20" s="9" customFormat="1" ht="23.25" customHeight="1" thickBot="1">
      <c r="A2" s="239" t="s">
        <v>19</v>
      </c>
      <c r="B2" s="890" t="s">
        <v>29</v>
      </c>
      <c r="C2" s="891"/>
      <c r="D2" s="892"/>
      <c r="E2" s="893" t="s">
        <v>84</v>
      </c>
      <c r="F2" s="894"/>
      <c r="G2" s="895"/>
      <c r="H2" s="900" t="s">
        <v>84</v>
      </c>
      <c r="I2" s="901"/>
      <c r="J2" s="902"/>
      <c r="K2" s="896" t="s">
        <v>84</v>
      </c>
      <c r="L2" s="897"/>
      <c r="M2" s="898"/>
      <c r="N2" s="240" t="s">
        <v>36</v>
      </c>
      <c r="O2" s="240" t="s">
        <v>37</v>
      </c>
      <c r="P2" s="240" t="s">
        <v>38</v>
      </c>
      <c r="Q2" s="240" t="s">
        <v>39</v>
      </c>
      <c r="R2" s="240" t="s">
        <v>40</v>
      </c>
      <c r="S2" s="240" t="s">
        <v>41</v>
      </c>
      <c r="T2" s="240" t="s">
        <v>42</v>
      </c>
    </row>
    <row r="3" spans="1:20" s="17" customFormat="1">
      <c r="A3" s="29" t="str">
        <f>'1-συμβολαια'!A3</f>
        <v>21ο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 t="str">
        <f>'1-συμβολαια'!A4</f>
        <v>22ο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17" customFormat="1">
      <c r="A5" s="29" t="str">
        <f>'1-συμβολαια'!A5</f>
        <v>23ο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17" customFormat="1">
      <c r="A6" s="29">
        <f>'1-συμβολαια'!A6</f>
        <v>0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s="17" customFormat="1">
      <c r="A7" s="29">
        <f>'1-συμβολαια'!A7</f>
        <v>0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s="17" customFormat="1">
      <c r="A8" s="29" t="str">
        <f>'1-συμβολαια'!A8</f>
        <v>24ο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spans="1:20" s="17" customFormat="1">
      <c r="A9" s="29">
        <f>'1-συμβολαια'!A9</f>
        <v>0</v>
      </c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spans="1:20" s="17" customFormat="1">
      <c r="A10" s="29">
        <f>'1-συμβολαια'!A10</f>
        <v>0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</row>
    <row r="11" spans="1:20" s="17" customFormat="1">
      <c r="A11" s="29" t="str">
        <f>'1-συμβολαια'!A11</f>
        <v>25ο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</row>
    <row r="12" spans="1:20" s="17" customFormat="1">
      <c r="A12" s="29">
        <f>'1-συμβολαια'!A12</f>
        <v>0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</row>
    <row r="13" spans="1:20" s="17" customFormat="1">
      <c r="A13" s="29">
        <f>'1-συμβολαια'!A13</f>
        <v>0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</row>
    <row r="14" spans="1:20" s="17" customFormat="1">
      <c r="A14" s="29" t="str">
        <f>'1-συμβολαια'!A14</f>
        <v>26ο</v>
      </c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</row>
    <row r="15" spans="1:20" s="17" customFormat="1">
      <c r="A15" s="29">
        <f>'1-συμβολαια'!A15</f>
        <v>0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</row>
    <row r="16" spans="1:20" s="17" customFormat="1">
      <c r="A16" s="29">
        <f>'1-συμβολαια'!A16</f>
        <v>0</v>
      </c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</row>
    <row r="17" spans="1:20" s="17" customFormat="1">
      <c r="A17" s="29" t="str">
        <f>'1-συμβολαια'!A17</f>
        <v>27ο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</row>
    <row r="18" spans="1:20" s="17" customFormat="1">
      <c r="A18" s="29">
        <f>'1-συμβολαια'!A18</f>
        <v>0</v>
      </c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</row>
    <row r="19" spans="1:20" s="17" customFormat="1">
      <c r="A19" s="29">
        <f>'1-συμβολαια'!A19</f>
        <v>0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</row>
    <row r="20" spans="1:20" s="17" customFormat="1">
      <c r="A20" s="29" t="str">
        <f>'1-συμβολαια'!A20</f>
        <v>28ο</v>
      </c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</row>
    <row r="21" spans="1:20" s="17" customFormat="1">
      <c r="A21" s="29">
        <f>'1-συμβολαια'!A21</f>
        <v>0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</row>
    <row r="22" spans="1:20" s="17" customFormat="1">
      <c r="A22" s="29">
        <f>'1-συμβολαια'!A22</f>
        <v>0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</row>
    <row r="23" spans="1:20" s="17" customFormat="1">
      <c r="A23" s="29" t="str">
        <f>'1-συμβολαια'!A23</f>
        <v>29ο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</row>
    <row r="24" spans="1:20" s="17" customFormat="1">
      <c r="A24" s="29">
        <f>'1-συμβολαια'!A24</f>
        <v>0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</row>
    <row r="25" spans="1:20" s="17" customFormat="1">
      <c r="A25" s="29">
        <f>'1-συμβολαια'!A25</f>
        <v>0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</row>
    <row r="26" spans="1:20" s="17" customFormat="1">
      <c r="A26" s="29" t="str">
        <f>'1-συμβολαια'!A26</f>
        <v>30ο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</row>
    <row r="27" spans="1:20" s="17" customFormat="1">
      <c r="A27" s="29" t="str">
        <f>'1-συμβολαια'!A27</f>
        <v>31ο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</row>
    <row r="28" spans="1:20" s="17" customFormat="1">
      <c r="A28" s="29">
        <f>'1-συμβολαια'!A28</f>
        <v>0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</row>
    <row r="29" spans="1:20" s="17" customFormat="1">
      <c r="A29" s="29" t="str">
        <f>'1-συμβολαια'!A29</f>
        <v>32ο</v>
      </c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</row>
    <row r="30" spans="1:20" s="17" customFormat="1">
      <c r="A30" s="29">
        <f>'1-συμβολαια'!A30</f>
        <v>0</v>
      </c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</row>
    <row r="31" spans="1:20" s="17" customFormat="1">
      <c r="A31" s="29">
        <f>'1-συμβολαια'!A31</f>
        <v>0</v>
      </c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</row>
    <row r="32" spans="1:20" s="17" customFormat="1">
      <c r="A32" s="29" t="str">
        <f>'1-συμβολαια'!A32</f>
        <v>33ο</v>
      </c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</row>
    <row r="33" spans="1:20" s="17" customFormat="1">
      <c r="A33" s="29">
        <f>'1-συμβολαια'!A33</f>
        <v>0</v>
      </c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</row>
    <row r="34" spans="1:20" s="17" customFormat="1">
      <c r="A34" s="29">
        <f>'1-συμβολαια'!A34</f>
        <v>0</v>
      </c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</row>
    <row r="35" spans="1:20" s="17" customFormat="1">
      <c r="A35" s="29" t="str">
        <f>'1-συμβολαια'!A35</f>
        <v>34ο</v>
      </c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</row>
    <row r="36" spans="1:20" s="17" customFormat="1">
      <c r="A36" s="29">
        <f>'1-συμβολαια'!A36</f>
        <v>0</v>
      </c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</row>
    <row r="37" spans="1:20" s="17" customFormat="1">
      <c r="A37" s="29">
        <f>'1-συμβολαια'!A37</f>
        <v>0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</row>
    <row r="38" spans="1:20" s="17" customFormat="1">
      <c r="A38" s="29">
        <f>'1-συμβολαια'!A38</f>
        <v>350</v>
      </c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</row>
    <row r="39" spans="1:20" s="17" customFormat="1">
      <c r="A39" s="29">
        <f>'1-συμβολαια'!A39</f>
        <v>0</v>
      </c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</row>
    <row r="40" spans="1:20" s="17" customFormat="1">
      <c r="A40" s="29" t="str">
        <f>'1-συμβολαια'!A40</f>
        <v>36ο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</row>
    <row r="41" spans="1:20" s="17" customFormat="1">
      <c r="A41" s="29">
        <f>'1-συμβολαια'!A41</f>
        <v>0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</row>
    <row r="42" spans="1:20" s="17" customFormat="1">
      <c r="A42" s="29" t="str">
        <f>'1-συμβολαια'!A42</f>
        <v>37ο</v>
      </c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</row>
    <row r="43" spans="1:20" s="17" customFormat="1">
      <c r="A43" s="29">
        <f>'1-συμβολαια'!A43</f>
        <v>0</v>
      </c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</row>
    <row r="44" spans="1:20" s="17" customFormat="1">
      <c r="A44" s="29" t="str">
        <f>'1-συμβολαια'!A44</f>
        <v>38ο</v>
      </c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</row>
    <row r="45" spans="1:20" s="17" customFormat="1">
      <c r="A45" s="29">
        <f>'1-συμβολαια'!A45</f>
        <v>0</v>
      </c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</row>
    <row r="46" spans="1:20" s="17" customFormat="1">
      <c r="A46" s="29" t="str">
        <f>'1-συμβολαια'!A46</f>
        <v>39ο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</row>
    <row r="47" spans="1:20" s="17" customFormat="1">
      <c r="A47" s="29">
        <f>'1-συμβολαια'!A47</f>
        <v>0</v>
      </c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</row>
    <row r="48" spans="1:20" s="17" customFormat="1">
      <c r="A48" s="29" t="str">
        <f>'1-συμβολαια'!A48</f>
        <v>40ο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</row>
    <row r="49" spans="1:20" s="17" customFormat="1">
      <c r="A49" s="29">
        <f>'1-συμβολαια'!A49</f>
        <v>0</v>
      </c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</row>
    <row r="50" spans="1:20" s="17" customFormat="1">
      <c r="A50" s="29" t="str">
        <f>'1-συμβολαια'!A50</f>
        <v>41ο</v>
      </c>
      <c r="B50" s="79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</row>
    <row r="51" spans="1:20" s="17" customFormat="1">
      <c r="A51" s="29">
        <f>'1-συμβολαια'!A51</f>
        <v>0</v>
      </c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</row>
    <row r="53" spans="1:20" ht="15.75">
      <c r="B53" s="887" t="s">
        <v>112</v>
      </c>
      <c r="C53" s="887"/>
      <c r="D53" s="887"/>
      <c r="E53" s="887"/>
      <c r="F53" s="887"/>
      <c r="G53" s="887"/>
      <c r="H53" s="887"/>
      <c r="I53" s="115"/>
      <c r="J53" s="6"/>
      <c r="K53" s="6"/>
      <c r="L53" s="3"/>
      <c r="M53" s="3"/>
      <c r="N53" s="3"/>
      <c r="O53" s="3"/>
    </row>
    <row r="54" spans="1:20" ht="15.75">
      <c r="B54" s="6"/>
      <c r="C54" s="888" t="s">
        <v>113</v>
      </c>
      <c r="D54" s="888"/>
      <c r="E54" s="888"/>
      <c r="F54" s="888"/>
      <c r="G54" s="888"/>
      <c r="H54" s="888"/>
      <c r="I54" s="888"/>
      <c r="J54" s="6"/>
      <c r="K54" s="6"/>
      <c r="L54" s="3"/>
      <c r="M54" s="3"/>
      <c r="N54" s="3"/>
      <c r="O54" s="3"/>
    </row>
    <row r="55" spans="1:20" ht="15.75" customHeight="1">
      <c r="B55" s="6"/>
      <c r="C55" s="6"/>
      <c r="D55" s="887" t="s">
        <v>114</v>
      </c>
      <c r="E55" s="887"/>
      <c r="F55" s="887"/>
      <c r="G55" s="887"/>
      <c r="H55" s="887"/>
      <c r="I55" s="887"/>
      <c r="J55" s="887"/>
      <c r="K55" s="887"/>
      <c r="L55" s="3"/>
      <c r="M55" s="3"/>
      <c r="N55" s="3"/>
      <c r="O55" s="3"/>
    </row>
    <row r="56" spans="1:20" ht="15.75" customHeight="1">
      <c r="B56" s="6"/>
      <c r="C56" s="6"/>
      <c r="D56" s="6"/>
      <c r="E56" s="903" t="s">
        <v>119</v>
      </c>
      <c r="F56" s="903"/>
      <c r="G56" s="903"/>
      <c r="H56" s="903"/>
      <c r="I56" s="903"/>
      <c r="J56" s="903"/>
      <c r="K56" s="903"/>
      <c r="L56" s="903"/>
      <c r="M56" s="3"/>
      <c r="N56" s="3"/>
      <c r="O56" s="3"/>
    </row>
    <row r="57" spans="1:20" ht="15.75" customHeight="1">
      <c r="B57" s="6"/>
      <c r="C57" s="6"/>
      <c r="D57" s="6"/>
      <c r="E57" s="6"/>
      <c r="F57" s="887" t="s">
        <v>115</v>
      </c>
      <c r="G57" s="887"/>
      <c r="H57" s="887"/>
      <c r="I57" s="887"/>
      <c r="J57" s="887"/>
      <c r="K57" s="887"/>
      <c r="L57" s="887"/>
      <c r="M57" s="3"/>
      <c r="N57" s="3"/>
      <c r="O57" s="3"/>
    </row>
    <row r="58" spans="1:20" ht="15.75" customHeight="1">
      <c r="B58" s="6"/>
      <c r="C58" s="6"/>
      <c r="D58" s="6"/>
      <c r="E58" s="6"/>
      <c r="F58" s="6"/>
      <c r="G58" s="888" t="s">
        <v>116</v>
      </c>
      <c r="H58" s="888"/>
      <c r="I58" s="888"/>
      <c r="J58" s="888"/>
      <c r="K58" s="888"/>
      <c r="L58" s="888"/>
      <c r="M58" s="888"/>
      <c r="N58" s="3"/>
      <c r="O58" s="3"/>
    </row>
    <row r="59" spans="1:20" ht="15.75">
      <c r="B59" s="6"/>
      <c r="C59" s="6"/>
      <c r="D59" s="6"/>
      <c r="E59" s="6"/>
      <c r="F59" s="6"/>
      <c r="G59" s="6"/>
      <c r="H59" s="887" t="s">
        <v>117</v>
      </c>
      <c r="I59" s="887"/>
      <c r="J59" s="887"/>
      <c r="K59" s="887"/>
      <c r="L59" s="887"/>
      <c r="M59" s="887"/>
      <c r="N59" s="887"/>
      <c r="O59" s="3"/>
    </row>
    <row r="60" spans="1:20" ht="15.75">
      <c r="B60" s="6"/>
      <c r="C60" s="6"/>
      <c r="D60" s="6"/>
      <c r="E60" s="6"/>
      <c r="F60" s="6"/>
      <c r="G60" s="6"/>
      <c r="H60" s="6"/>
      <c r="I60" s="888" t="s">
        <v>118</v>
      </c>
      <c r="J60" s="888"/>
      <c r="K60" s="888"/>
      <c r="L60" s="888"/>
      <c r="M60" s="888"/>
      <c r="N60" s="888"/>
      <c r="O60" s="888"/>
    </row>
  </sheetData>
  <mergeCells count="13">
    <mergeCell ref="G58:M58"/>
    <mergeCell ref="H59:N59"/>
    <mergeCell ref="I60:O60"/>
    <mergeCell ref="B53:H53"/>
    <mergeCell ref="C54:I54"/>
    <mergeCell ref="D55:K55"/>
    <mergeCell ref="E56:L56"/>
    <mergeCell ref="F57:L57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60"/>
  <sheetViews>
    <sheetView zoomScaleNormal="100" workbookViewId="0">
      <pane ySplit="2" topLeftCell="A3" activePane="bottomLeft" state="frozen"/>
      <selection pane="bottomLeft" activeCell="A52" sqref="A52:XFD55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3" customFormat="1" ht="15.75" customHeight="1">
      <c r="A1" s="737" t="s">
        <v>66</v>
      </c>
      <c r="B1" s="737"/>
      <c r="C1" s="907" t="s">
        <v>67</v>
      </c>
      <c r="D1" s="907"/>
      <c r="E1" s="737" t="s">
        <v>0</v>
      </c>
      <c r="F1" s="737"/>
      <c r="G1" s="908" t="s">
        <v>10</v>
      </c>
      <c r="H1" s="908"/>
      <c r="I1" s="908"/>
      <c r="J1" s="737" t="s">
        <v>8</v>
      </c>
      <c r="K1" s="737"/>
      <c r="L1" s="909" t="s">
        <v>401</v>
      </c>
      <c r="M1" s="910"/>
      <c r="N1" s="910"/>
      <c r="O1" s="911"/>
      <c r="P1" s="906" t="s">
        <v>65</v>
      </c>
      <c r="Q1" s="906"/>
      <c r="R1" s="908" t="s">
        <v>55</v>
      </c>
      <c r="S1" s="908"/>
      <c r="T1" s="914" t="s">
        <v>46</v>
      </c>
      <c r="U1" s="912" t="s">
        <v>84</v>
      </c>
      <c r="V1" s="912"/>
      <c r="W1" s="912"/>
      <c r="X1" s="912"/>
      <c r="Y1" s="912"/>
      <c r="Z1" s="912"/>
      <c r="AA1" s="912"/>
      <c r="AB1" s="912"/>
      <c r="AC1" s="912"/>
    </row>
    <row r="2" spans="1:29" s="11" customFormat="1" ht="15.75" customHeight="1" thickBot="1">
      <c r="A2" s="93"/>
      <c r="B2" s="50"/>
      <c r="C2" s="82"/>
      <c r="D2" s="53" t="s">
        <v>68</v>
      </c>
      <c r="E2" s="94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319</v>
      </c>
      <c r="M2" s="72" t="s">
        <v>320</v>
      </c>
      <c r="N2" s="72" t="s">
        <v>321</v>
      </c>
      <c r="O2" s="236" t="s">
        <v>29</v>
      </c>
      <c r="P2" s="59" t="s">
        <v>23</v>
      </c>
      <c r="Q2" s="52" t="s">
        <v>68</v>
      </c>
      <c r="R2" s="72" t="s">
        <v>23</v>
      </c>
      <c r="S2" s="35" t="s">
        <v>68</v>
      </c>
      <c r="T2" s="915"/>
      <c r="U2" s="913"/>
      <c r="V2" s="913"/>
      <c r="W2" s="913"/>
      <c r="X2" s="913"/>
      <c r="Y2" s="913"/>
      <c r="Z2" s="913"/>
      <c r="AA2" s="913"/>
      <c r="AB2" s="913"/>
      <c r="AC2" s="913"/>
    </row>
    <row r="3" spans="1:29" s="17" customFormat="1">
      <c r="A3" s="12" t="str">
        <f>'1-συμβολαια'!A3</f>
        <v>21ο</v>
      </c>
      <c r="B3" s="49"/>
      <c r="C3" s="78">
        <f>'1-συμβολαια'!B3</f>
        <v>38988</v>
      </c>
      <c r="D3" s="18"/>
      <c r="E3" s="89" t="str">
        <f>'1-συμβολαια'!C3</f>
        <v>σύσταση οριζοντίου</v>
      </c>
      <c r="F3" s="13"/>
      <c r="G3" s="14" t="str">
        <f>'4-πολλυπρ'!D3</f>
        <v>219-17</v>
      </c>
      <c r="H3" s="14">
        <f>'4-πολλυπρ'!I3</f>
        <v>0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3.52</v>
      </c>
      <c r="S3" s="22"/>
      <c r="T3" s="23"/>
      <c r="U3" s="83"/>
      <c r="V3" s="83"/>
      <c r="W3" s="79"/>
      <c r="X3" s="24"/>
      <c r="Y3" s="24"/>
      <c r="Z3" s="24"/>
      <c r="AA3" s="24"/>
      <c r="AB3" s="24"/>
      <c r="AC3" s="24"/>
    </row>
    <row r="4" spans="1:29" s="17" customFormat="1">
      <c r="A4" s="12" t="str">
        <f>'1-συμβολαια'!A4</f>
        <v>22ο</v>
      </c>
      <c r="B4" s="49"/>
      <c r="C4" s="78">
        <f>'1-συμβολαια'!B4</f>
        <v>38988</v>
      </c>
      <c r="D4" s="18"/>
      <c r="E4" s="89" t="str">
        <f>'1-συμβολαια'!C4</f>
        <v>σύσταση οριζοντίου</v>
      </c>
      <c r="F4" s="13"/>
      <c r="G4" s="14" t="str">
        <f>'4-πολλυπρ'!D4</f>
        <v>219-17</v>
      </c>
      <c r="H4" s="14">
        <f>'4-πολλυπρ'!I4</f>
        <v>0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3.52</v>
      </c>
      <c r="S4" s="22"/>
      <c r="T4" s="23"/>
      <c r="U4" s="83"/>
      <c r="V4" s="83"/>
      <c r="W4" s="79"/>
      <c r="X4" s="24"/>
      <c r="Y4" s="24"/>
      <c r="Z4" s="24"/>
      <c r="AA4" s="24"/>
      <c r="AB4" s="24"/>
      <c r="AC4" s="24"/>
    </row>
    <row r="5" spans="1:29" s="17" customFormat="1">
      <c r="A5" s="12" t="str">
        <f>'1-συμβολαια'!A5</f>
        <v>23ο</v>
      </c>
      <c r="B5" s="49"/>
      <c r="C5" s="78">
        <f>'1-συμβολαια'!B5</f>
        <v>38988</v>
      </c>
      <c r="D5" s="18"/>
      <c r="E5" s="89" t="str">
        <f>'1-συμβολαια'!C5</f>
        <v>δωρεά</v>
      </c>
      <c r="F5" s="13"/>
      <c r="G5" s="14" t="str">
        <f>'4-πολλυπρ'!D5</f>
        <v>219-17</v>
      </c>
      <c r="H5" s="14" t="str">
        <f>'4-πολλυπρ'!I5</f>
        <v>219-17</v>
      </c>
      <c r="I5" s="19"/>
      <c r="J5" s="19">
        <f>'1-συμβολαια'!D5</f>
        <v>8735.58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2.1999999999999993</v>
      </c>
      <c r="S5" s="22"/>
      <c r="T5" s="23"/>
      <c r="U5" s="83"/>
      <c r="V5" s="83"/>
      <c r="W5" s="79"/>
      <c r="X5" s="24"/>
      <c r="Y5" s="24"/>
      <c r="Z5" s="24"/>
      <c r="AA5" s="24"/>
      <c r="AB5" s="24"/>
      <c r="AC5" s="24"/>
    </row>
    <row r="6" spans="1:29" s="17" customFormat="1">
      <c r="A6" s="12">
        <f>'1-συμβολαια'!A6</f>
        <v>0</v>
      </c>
      <c r="B6" s="49"/>
      <c r="C6" s="78">
        <f>'1-συμβολαια'!B6</f>
        <v>0</v>
      </c>
      <c r="D6" s="18"/>
      <c r="E6" s="89" t="str">
        <f>'1-συμβολαια'!C6</f>
        <v>διανομή αγροτεμαχίου &amp; καταστήματος &amp; αποθήκης -1 &amp; 1ου ορόφου &amp; ΙΔΙΩΣ οικοπέδου</v>
      </c>
      <c r="F6" s="13"/>
      <c r="G6" s="14" t="str">
        <f>'4-πολλυπρ'!D6</f>
        <v>219-17</v>
      </c>
      <c r="H6" s="14">
        <f>'4-πολλυπρ'!I6</f>
        <v>0</v>
      </c>
      <c r="I6" s="19"/>
      <c r="J6" s="19">
        <f>'1-συμβολαια'!D6</f>
        <v>8735.58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9"/>
      <c r="X6" s="24"/>
      <c r="Y6" s="24"/>
      <c r="Z6" s="24"/>
      <c r="AA6" s="24"/>
      <c r="AB6" s="24"/>
      <c r="AC6" s="24"/>
    </row>
    <row r="7" spans="1:29" s="17" customFormat="1">
      <c r="A7" s="12">
        <f>'1-συμβολαια'!A7</f>
        <v>0</v>
      </c>
      <c r="B7" s="49"/>
      <c r="C7" s="78">
        <f>'1-συμβολαια'!B7</f>
        <v>0</v>
      </c>
      <c r="D7" s="18"/>
      <c r="E7" s="89" t="str">
        <f>'1-συμβολαια'!C7</f>
        <v>εξισορρόπηση διαφοράς διανεμομένων μεριδίων</v>
      </c>
      <c r="F7" s="13"/>
      <c r="G7" s="14" t="str">
        <f>'4-πολλυπρ'!D7</f>
        <v>219-17</v>
      </c>
      <c r="H7" s="14">
        <f>'4-πολλυπρ'!I7</f>
        <v>0</v>
      </c>
      <c r="I7" s="19"/>
      <c r="J7" s="19">
        <f>'1-συμβολαια'!D7</f>
        <v>666.66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9"/>
      <c r="X7" s="24"/>
      <c r="Y7" s="24"/>
      <c r="Z7" s="24"/>
      <c r="AA7" s="24"/>
      <c r="AB7" s="24"/>
      <c r="AC7" s="24"/>
    </row>
    <row r="8" spans="1:29" s="17" customFormat="1">
      <c r="A8" s="12" t="str">
        <f>'1-συμβολαια'!A8</f>
        <v>24ο</v>
      </c>
      <c r="B8" s="49"/>
      <c r="C8" s="78">
        <f>'1-συμβολαια'!B8</f>
        <v>38988</v>
      </c>
      <c r="D8" s="18"/>
      <c r="E8" s="89" t="str">
        <f>'1-συμβολαια'!C8</f>
        <v>δωρεά</v>
      </c>
      <c r="F8" s="13"/>
      <c r="G8" s="14" t="str">
        <f>'4-πολλυπρ'!D8</f>
        <v>219-17</v>
      </c>
      <c r="H8" s="14" t="str">
        <f>'4-πολλυπρ'!I8</f>
        <v>219-17</v>
      </c>
      <c r="I8" s="19"/>
      <c r="J8" s="19">
        <f>'1-συμβολαια'!D8</f>
        <v>6722.18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2.1999999999999993</v>
      </c>
      <c r="S8" s="22"/>
      <c r="T8" s="23"/>
      <c r="U8" s="83"/>
      <c r="V8" s="83"/>
      <c r="W8" s="79"/>
      <c r="X8" s="24"/>
      <c r="Y8" s="24"/>
      <c r="Z8" s="24"/>
      <c r="AA8" s="24"/>
      <c r="AB8" s="24"/>
      <c r="AC8" s="24"/>
    </row>
    <row r="9" spans="1:29" s="17" customFormat="1">
      <c r="A9" s="12">
        <f>'1-συμβολαια'!A9</f>
        <v>0</v>
      </c>
      <c r="B9" s="49"/>
      <c r="C9" s="78">
        <f>'1-συμβολαια'!B9</f>
        <v>0</v>
      </c>
      <c r="D9" s="18"/>
      <c r="E9" s="89" t="str">
        <f>'1-συμβολαια'!C9</f>
        <v>διανομή αγροτεμαχίου &amp; αποθήκης -2 &amp; 1ου ορόφου &amp; ΙΔΙΩΣ οικοπέδου</v>
      </c>
      <c r="F9" s="13"/>
      <c r="G9" s="14" t="str">
        <f>'4-πολλυπρ'!D9</f>
        <v>219-17</v>
      </c>
      <c r="H9" s="14">
        <f>'4-πολλυπρ'!I9</f>
        <v>0</v>
      </c>
      <c r="I9" s="19"/>
      <c r="J9" s="19">
        <f>'1-συμβολαια'!D9</f>
        <v>6722.18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3"/>
      <c r="V9" s="83"/>
      <c r="W9" s="79"/>
      <c r="X9" s="24"/>
      <c r="Y9" s="24"/>
      <c r="Z9" s="24"/>
      <c r="AA9" s="24"/>
      <c r="AB9" s="24"/>
      <c r="AC9" s="24"/>
    </row>
    <row r="10" spans="1:29" s="17" customFormat="1">
      <c r="A10" s="12">
        <f>'1-συμβολαια'!A10</f>
        <v>0</v>
      </c>
      <c r="B10" s="49"/>
      <c r="C10" s="78">
        <f>'1-συμβολαια'!B10</f>
        <v>0</v>
      </c>
      <c r="D10" s="18"/>
      <c r="E10" s="89" t="str">
        <f>'1-συμβολαια'!C10</f>
        <v>εξισορρόπηση διαφοράς διανεμομένων μεριδίων</v>
      </c>
      <c r="F10" s="13"/>
      <c r="G10" s="14" t="str">
        <f>'4-πολλυπρ'!D10</f>
        <v>219-17</v>
      </c>
      <c r="H10" s="14">
        <f>'4-πολλυπρ'!I10</f>
        <v>0</v>
      </c>
      <c r="I10" s="19"/>
      <c r="J10" s="19">
        <f>'1-συμβολαια'!D10</f>
        <v>666.66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3"/>
      <c r="V10" s="83"/>
      <c r="W10" s="79"/>
      <c r="X10" s="24"/>
      <c r="Y10" s="24"/>
      <c r="Z10" s="24"/>
      <c r="AA10" s="24"/>
      <c r="AB10" s="24"/>
      <c r="AC10" s="24"/>
    </row>
    <row r="11" spans="1:29" s="17" customFormat="1">
      <c r="A11" s="12" t="str">
        <f>'1-συμβολαια'!A11</f>
        <v>25ο</v>
      </c>
      <c r="B11" s="49"/>
      <c r="C11" s="78">
        <f>'1-συμβολαια'!B11</f>
        <v>38988</v>
      </c>
      <c r="D11" s="18"/>
      <c r="E11" s="89" t="str">
        <f>'1-συμβολαια'!C11</f>
        <v>γονική</v>
      </c>
      <c r="F11" s="13"/>
      <c r="G11" s="14" t="str">
        <f>'4-πολλυπρ'!D11</f>
        <v>219-17</v>
      </c>
      <c r="H11" s="14" t="str">
        <f>'4-πολλυπρ'!I11</f>
        <v>219-17</v>
      </c>
      <c r="I11" s="19"/>
      <c r="J11" s="19">
        <f>'1-συμβολαια'!D11</f>
        <v>3692.7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3"/>
      <c r="V11" s="83"/>
      <c r="W11" s="79"/>
      <c r="X11" s="24"/>
      <c r="Y11" s="24"/>
      <c r="Z11" s="24"/>
      <c r="AA11" s="24"/>
      <c r="AB11" s="24"/>
      <c r="AC11" s="24"/>
    </row>
    <row r="12" spans="1:29" s="17" customFormat="1">
      <c r="A12" s="12">
        <f>'1-συμβολαια'!A12</f>
        <v>0</v>
      </c>
      <c r="B12" s="49"/>
      <c r="C12" s="78">
        <f>'1-συμβολαια'!B12</f>
        <v>0</v>
      </c>
      <c r="D12" s="18"/>
      <c r="E12" s="89" t="str">
        <f>'1-συμβολαια'!C12</f>
        <v>διανομή καταστήματος &amp; ΙΔΙΩΣ οικοπέδου</v>
      </c>
      <c r="F12" s="13"/>
      <c r="G12" s="14" t="str">
        <f>'4-πολλυπρ'!D12</f>
        <v>219-17</v>
      </c>
      <c r="H12" s="14">
        <f>'4-πολλυπρ'!I12</f>
        <v>0</v>
      </c>
      <c r="I12" s="19"/>
      <c r="J12" s="19">
        <f>'1-συμβολαια'!D12</f>
        <v>3692.7</v>
      </c>
      <c r="K12" s="19"/>
      <c r="L12" s="26">
        <f>'11-χαρτόσ'!D12</f>
        <v>0</v>
      </c>
      <c r="M12" s="26"/>
      <c r="N12" s="26"/>
      <c r="O12" s="20"/>
      <c r="P12" s="16" t="e">
        <f>#REF!-R12</f>
        <v>#REF!</v>
      </c>
      <c r="Q12" s="15"/>
      <c r="R12" s="21">
        <f>'5-αντίγρ'!Q12</f>
        <v>0</v>
      </c>
      <c r="S12" s="22"/>
      <c r="T12" s="23"/>
      <c r="U12" s="83"/>
      <c r="V12" s="83"/>
      <c r="W12" s="79"/>
      <c r="X12" s="24"/>
      <c r="Y12" s="24"/>
      <c r="Z12" s="24"/>
      <c r="AA12" s="24"/>
      <c r="AB12" s="24"/>
      <c r="AC12" s="24"/>
    </row>
    <row r="13" spans="1:29" s="17" customFormat="1">
      <c r="A13" s="12">
        <f>'1-συμβολαια'!A13</f>
        <v>0</v>
      </c>
      <c r="B13" s="49"/>
      <c r="C13" s="78">
        <f>'1-συμβολαια'!B13</f>
        <v>0</v>
      </c>
      <c r="D13" s="18"/>
      <c r="E13" s="89" t="str">
        <f>'1-συμβολαια'!C13</f>
        <v>εξισορρόπηση διαφοράς διανεμομένων μεριδίων</v>
      </c>
      <c r="F13" s="13"/>
      <c r="G13" s="14" t="str">
        <f>'4-πολλυπρ'!D13</f>
        <v>219-17</v>
      </c>
      <c r="H13" s="14">
        <f>'4-πολλυπρ'!I13</f>
        <v>0</v>
      </c>
      <c r="I13" s="19"/>
      <c r="J13" s="19">
        <f>'1-συμβολαια'!D13</f>
        <v>333.33</v>
      </c>
      <c r="K13" s="19"/>
      <c r="L13" s="26">
        <f>'11-χαρτόσ'!D13</f>
        <v>0</v>
      </c>
      <c r="M13" s="26"/>
      <c r="N13" s="26"/>
      <c r="O13" s="20"/>
      <c r="P13" s="16" t="e">
        <f>#REF!-R13</f>
        <v>#REF!</v>
      </c>
      <c r="Q13" s="15"/>
      <c r="R13" s="21">
        <f>'5-αντίγρ'!Q13</f>
        <v>0</v>
      </c>
      <c r="S13" s="22"/>
      <c r="T13" s="23"/>
      <c r="U13" s="83"/>
      <c r="V13" s="83"/>
      <c r="W13" s="79"/>
      <c r="X13" s="24"/>
      <c r="Y13" s="24"/>
      <c r="Z13" s="24"/>
      <c r="AA13" s="24"/>
      <c r="AB13" s="24"/>
      <c r="AC13" s="24"/>
    </row>
    <row r="14" spans="1:29" s="17" customFormat="1">
      <c r="A14" s="12" t="str">
        <f>'1-συμβολαια'!A14</f>
        <v>26ο</v>
      </c>
      <c r="B14" s="49"/>
      <c r="C14" s="78">
        <f>'1-συμβολαια'!B14</f>
        <v>38988</v>
      </c>
      <c r="D14" s="18"/>
      <c r="E14" s="89" t="str">
        <f>'1-συμβολαια'!C14</f>
        <v>δωρεά</v>
      </c>
      <c r="F14" s="13"/>
      <c r="G14" s="14" t="str">
        <f>'4-πολλυπρ'!D14</f>
        <v>219-17</v>
      </c>
      <c r="H14" s="14" t="str">
        <f>'4-πολλυπρ'!I14</f>
        <v>219-17</v>
      </c>
      <c r="I14" s="19"/>
      <c r="J14" s="19">
        <f>'1-συμβολαια'!D14</f>
        <v>7385.4</v>
      </c>
      <c r="K14" s="19"/>
      <c r="L14" s="26">
        <f>'11-χαρτόσ'!D14</f>
        <v>0</v>
      </c>
      <c r="M14" s="26"/>
      <c r="N14" s="26"/>
      <c r="O14" s="20"/>
      <c r="P14" s="16" t="e">
        <f>#REF!-R14</f>
        <v>#REF!</v>
      </c>
      <c r="Q14" s="15"/>
      <c r="R14" s="21">
        <f>'5-αντίγρ'!Q14</f>
        <v>2.1999999999999993</v>
      </c>
      <c r="S14" s="22"/>
      <c r="T14" s="23"/>
      <c r="U14" s="83"/>
      <c r="V14" s="83"/>
      <c r="W14" s="79"/>
      <c r="X14" s="24"/>
      <c r="Y14" s="24"/>
      <c r="Z14" s="24"/>
      <c r="AA14" s="24"/>
      <c r="AB14" s="24"/>
      <c r="AC14" s="24"/>
    </row>
    <row r="15" spans="1:29" s="17" customFormat="1">
      <c r="A15" s="12">
        <f>'1-συμβολαια'!A15</f>
        <v>0</v>
      </c>
      <c r="B15" s="49"/>
      <c r="C15" s="78">
        <f>'1-συμβολαια'!B15</f>
        <v>0</v>
      </c>
      <c r="D15" s="18"/>
      <c r="E15" s="89" t="str">
        <f>'1-συμβολαια'!C15</f>
        <v>διανομή καταστήματος &amp; ΙΔΙΩΣ οικοπέδου</v>
      </c>
      <c r="F15" s="13"/>
      <c r="G15" s="14" t="str">
        <f>'4-πολλυπρ'!D15</f>
        <v>219-17</v>
      </c>
      <c r="H15" s="14">
        <f>'4-πολλυπρ'!I15</f>
        <v>0</v>
      </c>
      <c r="I15" s="19"/>
      <c r="J15" s="19">
        <f>'1-συμβολαια'!D15</f>
        <v>7385.4</v>
      </c>
      <c r="K15" s="19"/>
      <c r="L15" s="26">
        <f>'11-χαρτόσ'!D15</f>
        <v>0</v>
      </c>
      <c r="M15" s="26"/>
      <c r="N15" s="26"/>
      <c r="O15" s="20"/>
      <c r="P15" s="16" t="e">
        <f>#REF!-R15</f>
        <v>#REF!</v>
      </c>
      <c r="Q15" s="15"/>
      <c r="R15" s="21">
        <f>'5-αντίγρ'!Q15</f>
        <v>0</v>
      </c>
      <c r="S15" s="22"/>
      <c r="T15" s="23"/>
      <c r="U15" s="83"/>
      <c r="V15" s="83"/>
      <c r="W15" s="79"/>
      <c r="X15" s="24"/>
      <c r="Y15" s="24"/>
      <c r="Z15" s="24"/>
      <c r="AA15" s="24"/>
      <c r="AB15" s="24"/>
      <c r="AC15" s="24"/>
    </row>
    <row r="16" spans="1:29" s="17" customFormat="1">
      <c r="A16" s="12">
        <f>'1-συμβολαια'!A16</f>
        <v>0</v>
      </c>
      <c r="B16" s="49"/>
      <c r="C16" s="78">
        <f>'1-συμβολαια'!B16</f>
        <v>0</v>
      </c>
      <c r="D16" s="18"/>
      <c r="E16" s="89" t="str">
        <f>'1-συμβολαια'!C16</f>
        <v>εξισορρόπηση διαφοράς διανεμομένων μεριδίων</v>
      </c>
      <c r="F16" s="13"/>
      <c r="G16" s="14" t="str">
        <f>'4-πολλυπρ'!D16</f>
        <v>219-17</v>
      </c>
      <c r="H16" s="14">
        <f>'4-πολλυπρ'!I16</f>
        <v>0</v>
      </c>
      <c r="I16" s="19"/>
      <c r="J16" s="19">
        <f>'1-συμβολαια'!D16</f>
        <v>777.77</v>
      </c>
      <c r="K16" s="19"/>
      <c r="L16" s="26">
        <f>'11-χαρτόσ'!D16</f>
        <v>0</v>
      </c>
      <c r="M16" s="26"/>
      <c r="N16" s="26"/>
      <c r="O16" s="20"/>
      <c r="P16" s="16" t="e">
        <f>#REF!-R16</f>
        <v>#REF!</v>
      </c>
      <c r="Q16" s="15"/>
      <c r="R16" s="21">
        <f>'5-αντίγρ'!Q16</f>
        <v>0</v>
      </c>
      <c r="S16" s="22"/>
      <c r="T16" s="23"/>
      <c r="U16" s="83"/>
      <c r="V16" s="83"/>
      <c r="W16" s="79"/>
      <c r="X16" s="24"/>
      <c r="Y16" s="24"/>
      <c r="Z16" s="24"/>
      <c r="AA16" s="24"/>
      <c r="AB16" s="24"/>
      <c r="AC16" s="24"/>
    </row>
    <row r="17" spans="1:29" s="17" customFormat="1">
      <c r="A17" s="12" t="str">
        <f>'1-συμβολαια'!A17</f>
        <v>27ο</v>
      </c>
      <c r="B17" s="49"/>
      <c r="C17" s="78">
        <f>'1-συμβολαια'!B17</f>
        <v>38988</v>
      </c>
      <c r="D17" s="18"/>
      <c r="E17" s="89" t="str">
        <f>'1-συμβολαια'!C17</f>
        <v>γονική ΨΙΛΗΣ ΚΥΡΙΟΤΗΤΑΣ</v>
      </c>
      <c r="F17" s="13"/>
      <c r="G17" s="14" t="str">
        <f>'4-πολλυπρ'!D17</f>
        <v>219-17</v>
      </c>
      <c r="H17" s="14" t="str">
        <f>'4-πολλυπρ'!I17</f>
        <v>219-17</v>
      </c>
      <c r="I17" s="19"/>
      <c r="J17" s="19">
        <f>'1-συμβολαια'!D17</f>
        <v>3931.01</v>
      </c>
      <c r="K17" s="19"/>
      <c r="L17" s="26">
        <f>'11-χαρτόσ'!D17</f>
        <v>0</v>
      </c>
      <c r="M17" s="26"/>
      <c r="N17" s="26"/>
      <c r="O17" s="20"/>
      <c r="P17" s="16" t="e">
        <f>#REF!-R17</f>
        <v>#REF!</v>
      </c>
      <c r="Q17" s="15"/>
      <c r="R17" s="21">
        <f>'5-αντίγρ'!Q17</f>
        <v>2.6399999999999997</v>
      </c>
      <c r="S17" s="22"/>
      <c r="T17" s="23"/>
      <c r="U17" s="83"/>
      <c r="V17" s="83"/>
      <c r="W17" s="79"/>
      <c r="X17" s="24"/>
      <c r="Y17" s="24"/>
      <c r="Z17" s="24"/>
      <c r="AA17" s="24"/>
      <c r="AB17" s="24"/>
      <c r="AC17" s="24"/>
    </row>
    <row r="18" spans="1:29" s="17" customFormat="1">
      <c r="A18" s="12">
        <f>'1-συμβολαια'!A18</f>
        <v>0</v>
      </c>
      <c r="B18" s="49"/>
      <c r="C18" s="78">
        <f>'1-συμβολαια'!B18</f>
        <v>0</v>
      </c>
      <c r="D18" s="18"/>
      <c r="E18" s="89" t="str">
        <f>'1-συμβολαια'!C18</f>
        <v>διανομή αγροτεμαχίου &amp; καταστήματος &amp; αποθήκης -2 &amp; ΙΔΙΩΣ οικοπέδου</v>
      </c>
      <c r="F18" s="13"/>
      <c r="G18" s="14" t="str">
        <f>'4-πολλυπρ'!D18</f>
        <v>219-17</v>
      </c>
      <c r="H18" s="14">
        <f>'4-πολλυπρ'!I18</f>
        <v>0</v>
      </c>
      <c r="I18" s="19"/>
      <c r="J18" s="19">
        <f>'1-συμβολαια'!D18</f>
        <v>3931.01</v>
      </c>
      <c r="K18" s="19"/>
      <c r="L18" s="26">
        <f>'11-χαρτόσ'!D18</f>
        <v>0</v>
      </c>
      <c r="M18" s="26"/>
      <c r="N18" s="26"/>
      <c r="O18" s="20"/>
      <c r="P18" s="16" t="e">
        <f>#REF!-R18</f>
        <v>#REF!</v>
      </c>
      <c r="Q18" s="15"/>
      <c r="R18" s="21">
        <f>'5-αντίγρ'!Q18</f>
        <v>0</v>
      </c>
      <c r="S18" s="22"/>
      <c r="T18" s="23"/>
      <c r="U18" s="83"/>
      <c r="V18" s="83"/>
      <c r="W18" s="79"/>
      <c r="X18" s="24"/>
      <c r="Y18" s="24"/>
      <c r="Z18" s="24"/>
      <c r="AA18" s="24"/>
      <c r="AB18" s="24"/>
      <c r="AC18" s="24"/>
    </row>
    <row r="19" spans="1:29" s="17" customFormat="1">
      <c r="A19" s="12">
        <f>'1-συμβολαια'!A19</f>
        <v>0</v>
      </c>
      <c r="B19" s="49"/>
      <c r="C19" s="78">
        <f>'1-συμβολαια'!B19</f>
        <v>0</v>
      </c>
      <c r="D19" s="18"/>
      <c r="E19" s="89" t="str">
        <f>'1-συμβολαια'!C19</f>
        <v>εξισορρόπηση διαφοράς διανεμομένων μεριδίων</v>
      </c>
      <c r="F19" s="13"/>
      <c r="G19" s="14" t="str">
        <f>'4-πολλυπρ'!D19</f>
        <v>219-17</v>
      </c>
      <c r="H19" s="14">
        <f>'4-πολλυπρ'!I19</f>
        <v>0</v>
      </c>
      <c r="I19" s="19"/>
      <c r="J19" s="19">
        <f>'1-συμβολαια'!D19</f>
        <v>333.33</v>
      </c>
      <c r="K19" s="19"/>
      <c r="L19" s="26">
        <f>'11-χαρτόσ'!D19</f>
        <v>0</v>
      </c>
      <c r="M19" s="26"/>
      <c r="N19" s="26"/>
      <c r="O19" s="20"/>
      <c r="P19" s="16" t="e">
        <f>#REF!-R19</f>
        <v>#REF!</v>
      </c>
      <c r="Q19" s="15"/>
      <c r="R19" s="21">
        <f>'5-αντίγρ'!Q19</f>
        <v>0</v>
      </c>
      <c r="S19" s="22"/>
      <c r="T19" s="23"/>
      <c r="U19" s="83"/>
      <c r="V19" s="83"/>
      <c r="W19" s="79"/>
      <c r="X19" s="24"/>
      <c r="Y19" s="24"/>
      <c r="Z19" s="24"/>
      <c r="AA19" s="24"/>
      <c r="AB19" s="24"/>
      <c r="AC19" s="24"/>
    </row>
    <row r="20" spans="1:29" s="17" customFormat="1">
      <c r="A20" s="12" t="str">
        <f>'1-συμβολαια'!A20</f>
        <v>28ο</v>
      </c>
      <c r="B20" s="49"/>
      <c r="C20" s="78">
        <f>'1-συμβολαια'!B20</f>
        <v>38988</v>
      </c>
      <c r="D20" s="18"/>
      <c r="E20" s="89" t="str">
        <f>'1-συμβολαια'!C20</f>
        <v>γονική ΨΙΛΗΣ ΚΥΡΙΟΤΗΤΑΣ</v>
      </c>
      <c r="F20" s="13"/>
      <c r="G20" s="14" t="str">
        <f>'4-πολλυπρ'!D20</f>
        <v>219-17</v>
      </c>
      <c r="H20" s="14" t="str">
        <f>'4-πολλυπρ'!I20</f>
        <v>219-17</v>
      </c>
      <c r="I20" s="19"/>
      <c r="J20" s="19">
        <f>'1-συμβολαια'!D20</f>
        <v>3024.98</v>
      </c>
      <c r="K20" s="19"/>
      <c r="L20" s="26">
        <f>'11-χαρτόσ'!D20</f>
        <v>0</v>
      </c>
      <c r="M20" s="26"/>
      <c r="N20" s="26"/>
      <c r="O20" s="20"/>
      <c r="P20" s="16" t="e">
        <f>#REF!-R20</f>
        <v>#REF!</v>
      </c>
      <c r="Q20" s="15"/>
      <c r="R20" s="21">
        <f>'5-αντίγρ'!Q20</f>
        <v>0.88000000000000078</v>
      </c>
      <c r="S20" s="22"/>
      <c r="T20" s="23"/>
      <c r="U20" s="83"/>
      <c r="V20" s="83"/>
      <c r="W20" s="79"/>
      <c r="X20" s="24"/>
      <c r="Y20" s="24"/>
      <c r="Z20" s="24"/>
      <c r="AA20" s="24"/>
      <c r="AB20" s="24"/>
      <c r="AC20" s="24"/>
    </row>
    <row r="21" spans="1:29" s="17" customFormat="1">
      <c r="A21" s="12">
        <f>'1-συμβολαια'!A21</f>
        <v>0</v>
      </c>
      <c r="B21" s="49"/>
      <c r="C21" s="78">
        <f>'1-συμβολαια'!B21</f>
        <v>0</v>
      </c>
      <c r="D21" s="18"/>
      <c r="E21" s="89" t="str">
        <f>'1-συμβολαια'!C21</f>
        <v>διανομή αγροτεμαχίου &amp; αποθήκης -2 &amp; 1ου ορόφου &amp; ΙΔΙΩΣ οικοπέδου</v>
      </c>
      <c r="F21" s="13"/>
      <c r="G21" s="14" t="str">
        <f>'4-πολλυπρ'!D21</f>
        <v>219-17</v>
      </c>
      <c r="H21" s="14">
        <f>'4-πολλυπρ'!I21</f>
        <v>0</v>
      </c>
      <c r="I21" s="19"/>
      <c r="J21" s="19">
        <f>'1-συμβολαια'!D21</f>
        <v>3024.98</v>
      </c>
      <c r="K21" s="19"/>
      <c r="L21" s="26">
        <f>'11-χαρτόσ'!D21</f>
        <v>0</v>
      </c>
      <c r="M21" s="26"/>
      <c r="N21" s="26"/>
      <c r="O21" s="20"/>
      <c r="P21" s="16" t="e">
        <f>#REF!-R21</f>
        <v>#REF!</v>
      </c>
      <c r="Q21" s="15"/>
      <c r="R21" s="21">
        <f>'5-αντίγρ'!Q21</f>
        <v>0</v>
      </c>
      <c r="S21" s="22"/>
      <c r="T21" s="23"/>
      <c r="U21" s="83"/>
      <c r="V21" s="83"/>
      <c r="W21" s="79"/>
      <c r="X21" s="24"/>
      <c r="Y21" s="24"/>
      <c r="Z21" s="24"/>
      <c r="AA21" s="24"/>
      <c r="AB21" s="24"/>
      <c r="AC21" s="24"/>
    </row>
    <row r="22" spans="1:29" s="17" customFormat="1">
      <c r="A22" s="12">
        <f>'1-συμβολαια'!A22</f>
        <v>0</v>
      </c>
      <c r="B22" s="49"/>
      <c r="C22" s="78">
        <f>'1-συμβολαια'!B22</f>
        <v>0</v>
      </c>
      <c r="D22" s="18"/>
      <c r="E22" s="89" t="str">
        <f>'1-συμβολαια'!C22</f>
        <v>εξισορρόπηση διαφοράς διανεμομένων μεριδίων</v>
      </c>
      <c r="F22" s="13"/>
      <c r="G22" s="14" t="str">
        <f>'4-πολλυπρ'!D22</f>
        <v>219-17</v>
      </c>
      <c r="H22" s="14">
        <f>'4-πολλυπρ'!I22</f>
        <v>0</v>
      </c>
      <c r="I22" s="19"/>
      <c r="J22" s="19">
        <f>'1-συμβολαια'!D22</f>
        <v>333.33</v>
      </c>
      <c r="K22" s="19"/>
      <c r="L22" s="26">
        <f>'11-χαρτόσ'!D22</f>
        <v>0</v>
      </c>
      <c r="M22" s="26"/>
      <c r="N22" s="26"/>
      <c r="O22" s="20"/>
      <c r="P22" s="16" t="e">
        <f>#REF!-R22</f>
        <v>#REF!</v>
      </c>
      <c r="Q22" s="15"/>
      <c r="R22" s="21">
        <f>'5-αντίγρ'!Q22</f>
        <v>0</v>
      </c>
      <c r="S22" s="22"/>
      <c r="T22" s="23"/>
      <c r="U22" s="83"/>
      <c r="V22" s="83"/>
      <c r="W22" s="79"/>
      <c r="X22" s="24"/>
      <c r="Y22" s="24"/>
      <c r="Z22" s="24"/>
      <c r="AA22" s="24"/>
      <c r="AB22" s="24"/>
      <c r="AC22" s="24"/>
    </row>
    <row r="23" spans="1:29" s="17" customFormat="1">
      <c r="A23" s="12" t="str">
        <f>'1-συμβολαια'!A23</f>
        <v>29ο</v>
      </c>
      <c r="B23" s="49"/>
      <c r="C23" s="78">
        <f>'1-συμβολαια'!B23</f>
        <v>38988</v>
      </c>
      <c r="D23" s="18"/>
      <c r="E23" s="89" t="str">
        <f>'1-συμβολαια'!C23</f>
        <v>δωρεά ΨΙΛΗΣ ΚΥΡΙΟΤΗΤΑΣ</v>
      </c>
      <c r="F23" s="13"/>
      <c r="G23" s="14" t="str">
        <f>'4-πολλυπρ'!D23</f>
        <v>219-17</v>
      </c>
      <c r="H23" s="14" t="str">
        <f>'4-πολλυπρ'!I23</f>
        <v>219-17</v>
      </c>
      <c r="I23" s="19"/>
      <c r="J23" s="19">
        <f>'1-συμβολαια'!D23</f>
        <v>3323.43</v>
      </c>
      <c r="K23" s="19"/>
      <c r="L23" s="26">
        <f>'11-χαρτόσ'!D23</f>
        <v>0</v>
      </c>
      <c r="M23" s="26"/>
      <c r="N23" s="26"/>
      <c r="O23" s="20"/>
      <c r="P23" s="16" t="e">
        <f>#REF!-R23</f>
        <v>#REF!</v>
      </c>
      <c r="Q23" s="15"/>
      <c r="R23" s="21">
        <f>'5-αντίγρ'!Q23</f>
        <v>0.88000000000000034</v>
      </c>
      <c r="S23" s="22"/>
      <c r="T23" s="23"/>
      <c r="U23" s="83"/>
      <c r="V23" s="83"/>
      <c r="W23" s="79"/>
      <c r="X23" s="24"/>
      <c r="Y23" s="24"/>
      <c r="Z23" s="24"/>
      <c r="AA23" s="24"/>
      <c r="AB23" s="24"/>
      <c r="AC23" s="24"/>
    </row>
    <row r="24" spans="1:29" s="17" customFormat="1">
      <c r="A24" s="12">
        <f>'1-συμβολαια'!A24</f>
        <v>0</v>
      </c>
      <c r="B24" s="49"/>
      <c r="C24" s="78">
        <f>'1-συμβολαια'!B24</f>
        <v>0</v>
      </c>
      <c r="D24" s="18"/>
      <c r="E24" s="89" t="str">
        <f>'1-συμβολαια'!C24</f>
        <v>διανομή καταστήματος &amp; ΙΔΙΩΣ οικοπέδου</v>
      </c>
      <c r="F24" s="13"/>
      <c r="G24" s="14" t="str">
        <f>'4-πολλυπρ'!D24</f>
        <v>219-17</v>
      </c>
      <c r="H24" s="14">
        <f>'4-πολλυπρ'!I24</f>
        <v>0</v>
      </c>
      <c r="I24" s="19"/>
      <c r="J24" s="19">
        <f>'1-συμβολαια'!D24</f>
        <v>3323.43</v>
      </c>
      <c r="K24" s="19"/>
      <c r="L24" s="26">
        <f>'11-χαρτόσ'!D24</f>
        <v>0</v>
      </c>
      <c r="M24" s="26"/>
      <c r="N24" s="26"/>
      <c r="O24" s="20"/>
      <c r="P24" s="16" t="e">
        <f>#REF!-R24</f>
        <v>#REF!</v>
      </c>
      <c r="Q24" s="15"/>
      <c r="R24" s="21">
        <f>'5-αντίγρ'!Q24</f>
        <v>0</v>
      </c>
      <c r="S24" s="22"/>
      <c r="T24" s="23"/>
      <c r="U24" s="83"/>
      <c r="V24" s="83"/>
      <c r="W24" s="79"/>
      <c r="X24" s="24"/>
      <c r="Y24" s="24"/>
      <c r="Z24" s="24"/>
      <c r="AA24" s="24"/>
      <c r="AB24" s="24"/>
      <c r="AC24" s="24"/>
    </row>
    <row r="25" spans="1:29" s="17" customFormat="1">
      <c r="A25" s="12">
        <f>'1-συμβολαια'!A25</f>
        <v>0</v>
      </c>
      <c r="B25" s="49"/>
      <c r="C25" s="78">
        <f>'1-συμβολαια'!B25</f>
        <v>0</v>
      </c>
      <c r="D25" s="18"/>
      <c r="E25" s="89" t="str">
        <f>'1-συμβολαια'!C25</f>
        <v>εξισορρόπηση διαφοράς διανεμομένων μεριδίων</v>
      </c>
      <c r="F25" s="13"/>
      <c r="G25" s="14" t="str">
        <f>'4-πολλυπρ'!D25</f>
        <v>219-17</v>
      </c>
      <c r="H25" s="14">
        <f>'4-πολλυπρ'!I25</f>
        <v>0</v>
      </c>
      <c r="I25" s="19"/>
      <c r="J25" s="19">
        <f>'1-συμβολαια'!D25</f>
        <v>333.33</v>
      </c>
      <c r="K25" s="19"/>
      <c r="L25" s="26">
        <f>'11-χαρτόσ'!D25</f>
        <v>0</v>
      </c>
      <c r="M25" s="26"/>
      <c r="N25" s="26"/>
      <c r="O25" s="20"/>
      <c r="P25" s="16" t="e">
        <f>#REF!-R25</f>
        <v>#REF!</v>
      </c>
      <c r="Q25" s="15"/>
      <c r="R25" s="21">
        <f>'5-αντίγρ'!Q25</f>
        <v>0</v>
      </c>
      <c r="S25" s="22"/>
      <c r="T25" s="23"/>
      <c r="U25" s="83"/>
      <c r="V25" s="83"/>
      <c r="W25" s="79"/>
      <c r="X25" s="24"/>
      <c r="Y25" s="24"/>
      <c r="Z25" s="24"/>
      <c r="AA25" s="24"/>
      <c r="AB25" s="24"/>
      <c r="AC25" s="24"/>
    </row>
    <row r="26" spans="1:29" s="17" customFormat="1">
      <c r="A26" s="12" t="str">
        <f>'1-συμβολαια'!A26</f>
        <v>30ο</v>
      </c>
      <c r="B26" s="49"/>
      <c r="C26" s="78">
        <f>'1-συμβολαια'!B26</f>
        <v>38988</v>
      </c>
      <c r="D26" s="18"/>
      <c r="E26" s="89" t="str">
        <f>'1-συμβολαια'!C26</f>
        <v>πληρεξούσιο</v>
      </c>
      <c r="F26" s="13"/>
      <c r="G26" s="14" t="str">
        <f>'4-πολλυπρ'!D26</f>
        <v>219-17</v>
      </c>
      <c r="H26" s="14" t="str">
        <f>'4-πολλυπρ'!I26</f>
        <v>219-17</v>
      </c>
      <c r="I26" s="19"/>
      <c r="J26" s="19">
        <f>'1-συμβολαια'!D26</f>
        <v>0</v>
      </c>
      <c r="K26" s="19"/>
      <c r="L26" s="26">
        <f>'11-χαρτόσ'!D26</f>
        <v>0</v>
      </c>
      <c r="M26" s="26"/>
      <c r="N26" s="26"/>
      <c r="O26" s="20"/>
      <c r="P26" s="16" t="e">
        <f>#REF!-R26</f>
        <v>#REF!</v>
      </c>
      <c r="Q26" s="15"/>
      <c r="R26" s="21">
        <f>'5-αντίγρ'!Q26</f>
        <v>1.3200000000000003</v>
      </c>
      <c r="S26" s="22"/>
      <c r="T26" s="23"/>
      <c r="U26" s="83"/>
      <c r="V26" s="83"/>
      <c r="W26" s="79"/>
      <c r="X26" s="24"/>
      <c r="Y26" s="24"/>
      <c r="Z26" s="24"/>
      <c r="AA26" s="24"/>
      <c r="AB26" s="24"/>
      <c r="AC26" s="24"/>
    </row>
    <row r="27" spans="1:29" s="17" customFormat="1">
      <c r="A27" s="12" t="str">
        <f>'1-συμβολαια'!A27</f>
        <v>31ο</v>
      </c>
      <c r="B27" s="49"/>
      <c r="C27" s="78">
        <f>'1-συμβολαια'!B27</f>
        <v>39006</v>
      </c>
      <c r="D27" s="18"/>
      <c r="E27" s="89" t="str">
        <f>'1-συμβολαια'!C27</f>
        <v>γονική</v>
      </c>
      <c r="F27" s="13"/>
      <c r="G27" s="14" t="str">
        <f>'4-πολλυπρ'!D27</f>
        <v>219-17</v>
      </c>
      <c r="H27" s="14" t="str">
        <f>'4-πολλυπρ'!I27</f>
        <v>219-17</v>
      </c>
      <c r="I27" s="19"/>
      <c r="J27" s="19">
        <f>'1-συμβολαια'!D27</f>
        <v>18224.009999999998</v>
      </c>
      <c r="K27" s="19"/>
      <c r="L27" s="26">
        <f>'11-χαρτόσ'!D27</f>
        <v>0</v>
      </c>
      <c r="M27" s="26"/>
      <c r="N27" s="26"/>
      <c r="O27" s="20"/>
      <c r="P27" s="16" t="e">
        <f>#REF!-R27</f>
        <v>#REF!</v>
      </c>
      <c r="Q27" s="15"/>
      <c r="R27" s="21">
        <f>'5-αντίγρ'!Q27</f>
        <v>0</v>
      </c>
      <c r="S27" s="22"/>
      <c r="T27" s="23"/>
      <c r="U27" s="83"/>
      <c r="V27" s="83"/>
      <c r="W27" s="79"/>
      <c r="X27" s="24"/>
      <c r="Y27" s="24"/>
      <c r="Z27" s="24"/>
      <c r="AA27" s="24"/>
      <c r="AB27" s="24"/>
      <c r="AC27" s="24"/>
    </row>
    <row r="28" spans="1:29" s="17" customFormat="1">
      <c r="A28" s="12">
        <f>'1-συμβολαια'!A28</f>
        <v>0</v>
      </c>
      <c r="B28" s="49"/>
      <c r="C28" s="78">
        <f>'1-συμβολαια'!B28</f>
        <v>0</v>
      </c>
      <c r="D28" s="18"/>
      <c r="E28" s="89" t="str">
        <f>'1-συμβολαια'!C28</f>
        <v>χρησικτησία οικοπέδου = ;;;??? &amp; ;;;??? &amp; ;;;??? 19882 ΑΝΤΑΛΑΓΗ άτυπος</v>
      </c>
      <c r="F28" s="13"/>
      <c r="G28" s="14" t="str">
        <f>'4-πολλυπρ'!D28</f>
        <v>219-17</v>
      </c>
      <c r="H28" s="14" t="str">
        <f>'4-πολλυπρ'!I28</f>
        <v>219-17</v>
      </c>
      <c r="I28" s="19"/>
      <c r="J28" s="19">
        <f>'1-συμβολαια'!D28</f>
        <v>2222.2199999999998</v>
      </c>
      <c r="K28" s="19"/>
      <c r="L28" s="26">
        <f>'11-χαρτόσ'!D28</f>
        <v>0</v>
      </c>
      <c r="M28" s="26"/>
      <c r="N28" s="26"/>
      <c r="O28" s="20"/>
      <c r="P28" s="16" t="e">
        <f>#REF!-R28</f>
        <v>#REF!</v>
      </c>
      <c r="Q28" s="15"/>
      <c r="R28" s="21">
        <f>'5-αντίγρ'!Q28</f>
        <v>0</v>
      </c>
      <c r="S28" s="22"/>
      <c r="T28" s="23"/>
      <c r="U28" s="83"/>
      <c r="V28" s="83"/>
      <c r="W28" s="79"/>
      <c r="X28" s="24"/>
      <c r="Y28" s="24"/>
      <c r="Z28" s="24"/>
      <c r="AA28" s="24"/>
      <c r="AB28" s="24"/>
      <c r="AC28" s="24"/>
    </row>
    <row r="29" spans="1:29" s="17" customFormat="1">
      <c r="A29" s="12" t="str">
        <f>'1-συμβολαια'!A29</f>
        <v>32ο</v>
      </c>
      <c r="B29" s="49"/>
      <c r="C29" s="78">
        <f>'1-συμβολαια'!B29</f>
        <v>39086</v>
      </c>
      <c r="D29" s="18"/>
      <c r="E29" s="89" t="str">
        <f>'1-συμβολαια'!C29</f>
        <v>γονική</v>
      </c>
      <c r="F29" s="13"/>
      <c r="G29" s="14" t="str">
        <f>'4-πολλυπρ'!D29</f>
        <v>219-17</v>
      </c>
      <c r="H29" s="14" t="str">
        <f>'4-πολλυπρ'!I29</f>
        <v>219-17</v>
      </c>
      <c r="I29" s="19"/>
      <c r="J29" s="19">
        <f>'1-συμβολαια'!D29</f>
        <v>2626.85</v>
      </c>
      <c r="K29" s="19"/>
      <c r="L29" s="26">
        <f>'11-χαρτόσ'!D29</f>
        <v>0</v>
      </c>
      <c r="M29" s="26"/>
      <c r="N29" s="26"/>
      <c r="O29" s="20"/>
      <c r="P29" s="16" t="e">
        <f>#REF!-R29</f>
        <v>#REF!</v>
      </c>
      <c r="Q29" s="15"/>
      <c r="R29" s="21">
        <f>'5-αντίγρ'!Q29</f>
        <v>0</v>
      </c>
      <c r="S29" s="22"/>
      <c r="T29" s="23"/>
      <c r="U29" s="83"/>
      <c r="V29" s="83"/>
      <c r="W29" s="79"/>
      <c r="X29" s="24"/>
      <c r="Y29" s="24"/>
      <c r="Z29" s="24"/>
      <c r="AA29" s="24"/>
      <c r="AB29" s="24"/>
      <c r="AC29" s="24"/>
    </row>
    <row r="30" spans="1:29" s="17" customFormat="1">
      <c r="A30" s="12">
        <f>'1-συμβολαια'!A30</f>
        <v>0</v>
      </c>
      <c r="B30" s="49"/>
      <c r="C30" s="78">
        <f>'1-συμβολαια'!B30</f>
        <v>0</v>
      </c>
      <c r="D30" s="18"/>
      <c r="E30" s="89" t="str">
        <f>'1-συμβολαια'!C30</f>
        <v>διανομή 1ου ορόφου &amp; ΙΔΙΩΣ οικοπέδου</v>
      </c>
      <c r="F30" s="13"/>
      <c r="G30" s="14" t="str">
        <f>'4-πολλυπρ'!D30</f>
        <v>219-17</v>
      </c>
      <c r="H30" s="14">
        <f>'4-πολλυπρ'!I30</f>
        <v>0</v>
      </c>
      <c r="I30" s="19"/>
      <c r="J30" s="19">
        <f>'1-συμβολαια'!D30</f>
        <v>2626.65</v>
      </c>
      <c r="K30" s="19"/>
      <c r="L30" s="26">
        <f>'11-χαρτόσ'!D30</f>
        <v>0</v>
      </c>
      <c r="M30" s="26"/>
      <c r="N30" s="26"/>
      <c r="O30" s="20"/>
      <c r="P30" s="16" t="e">
        <f>#REF!-R30</f>
        <v>#REF!</v>
      </c>
      <c r="Q30" s="15"/>
      <c r="R30" s="21">
        <f>'5-αντίγρ'!Q30</f>
        <v>0</v>
      </c>
      <c r="S30" s="22"/>
      <c r="T30" s="23"/>
      <c r="U30" s="83"/>
      <c r="V30" s="83"/>
      <c r="W30" s="79"/>
      <c r="X30" s="24"/>
      <c r="Y30" s="24"/>
      <c r="Z30" s="24"/>
      <c r="AA30" s="24"/>
      <c r="AB30" s="24"/>
      <c r="AC30" s="24"/>
    </row>
    <row r="31" spans="1:29" s="17" customFormat="1">
      <c r="A31" s="12">
        <f>'1-συμβολαια'!A31</f>
        <v>0</v>
      </c>
      <c r="B31" s="49"/>
      <c r="C31" s="78">
        <f>'1-συμβολαια'!B31</f>
        <v>0</v>
      </c>
      <c r="D31" s="18"/>
      <c r="E31" s="89" t="str">
        <f>'1-συμβολαια'!C31</f>
        <v>εξισορρόπηση διαφοράς διανεμομένων μεριδίων</v>
      </c>
      <c r="F31" s="13"/>
      <c r="G31" s="14" t="str">
        <f>'4-πολλυπρ'!D31</f>
        <v>219-17</v>
      </c>
      <c r="H31" s="14">
        <f>'4-πολλυπρ'!I31</f>
        <v>0</v>
      </c>
      <c r="I31" s="19"/>
      <c r="J31" s="19">
        <f>'1-συμβολαια'!D31</f>
        <v>222.22</v>
      </c>
      <c r="K31" s="19"/>
      <c r="L31" s="26">
        <f>'11-χαρτόσ'!D31</f>
        <v>0</v>
      </c>
      <c r="M31" s="26"/>
      <c r="N31" s="26"/>
      <c r="O31" s="20"/>
      <c r="P31" s="16" t="e">
        <f>#REF!-R31</f>
        <v>#REF!</v>
      </c>
      <c r="Q31" s="15"/>
      <c r="R31" s="21">
        <f>'5-αντίγρ'!Q31</f>
        <v>0</v>
      </c>
      <c r="S31" s="22"/>
      <c r="T31" s="23"/>
      <c r="U31" s="83"/>
      <c r="V31" s="83"/>
      <c r="W31" s="79"/>
      <c r="X31" s="24"/>
      <c r="Y31" s="24"/>
      <c r="Z31" s="24"/>
      <c r="AA31" s="24"/>
      <c r="AB31" s="24"/>
      <c r="AC31" s="24"/>
    </row>
    <row r="32" spans="1:29" s="17" customFormat="1">
      <c r="A32" s="12" t="str">
        <f>'1-συμβολαια'!A32</f>
        <v>33ο</v>
      </c>
      <c r="B32" s="49"/>
      <c r="C32" s="78">
        <f>'1-συμβολαια'!B32</f>
        <v>39086</v>
      </c>
      <c r="D32" s="18"/>
      <c r="E32" s="89" t="str">
        <f>'1-συμβολαια'!C32</f>
        <v>δωρεά ΨΙΛΗΣ κυριότητας</v>
      </c>
      <c r="F32" s="13"/>
      <c r="G32" s="14" t="str">
        <f>'4-πολλυπρ'!D32</f>
        <v>219-17</v>
      </c>
      <c r="H32" s="14" t="str">
        <f>'4-πολλυπρ'!I32</f>
        <v>219-17</v>
      </c>
      <c r="I32" s="19"/>
      <c r="J32" s="19">
        <f>'1-συμβολαια'!D32</f>
        <v>2364.16</v>
      </c>
      <c r="K32" s="19"/>
      <c r="L32" s="26">
        <f>'11-χαρτόσ'!D32</f>
        <v>0</v>
      </c>
      <c r="M32" s="26"/>
      <c r="N32" s="26"/>
      <c r="O32" s="20"/>
      <c r="P32" s="16" t="e">
        <f>#REF!-R32</f>
        <v>#REF!</v>
      </c>
      <c r="Q32" s="15"/>
      <c r="R32" s="21">
        <f>'5-αντίγρ'!Q32</f>
        <v>0</v>
      </c>
      <c r="S32" s="22"/>
      <c r="T32" s="23"/>
      <c r="U32" s="83"/>
      <c r="V32" s="83"/>
      <c r="W32" s="79"/>
      <c r="X32" s="24"/>
      <c r="Y32" s="24"/>
      <c r="Z32" s="24"/>
      <c r="AA32" s="24"/>
      <c r="AB32" s="24"/>
      <c r="AC32" s="24"/>
    </row>
    <row r="33" spans="1:29" s="17" customFormat="1">
      <c r="A33" s="12">
        <f>'1-συμβολαια'!A33</f>
        <v>0</v>
      </c>
      <c r="B33" s="49"/>
      <c r="C33" s="78">
        <f>'1-συμβολαια'!B33</f>
        <v>0</v>
      </c>
      <c r="D33" s="18"/>
      <c r="E33" s="89" t="str">
        <f>'1-συμβολαια'!C33</f>
        <v>διανομή 1ου ορόφου &amp; ΙΔΙΩΣ οικοπέδου</v>
      </c>
      <c r="F33" s="13"/>
      <c r="G33" s="14" t="str">
        <f>'4-πολλυπρ'!D33</f>
        <v>219-17</v>
      </c>
      <c r="H33" s="14">
        <f>'4-πολλυπρ'!I33</f>
        <v>0</v>
      </c>
      <c r="I33" s="19"/>
      <c r="J33" s="19">
        <f>'1-συμβολαια'!D33</f>
        <v>2364.16</v>
      </c>
      <c r="K33" s="19"/>
      <c r="L33" s="26">
        <f>'11-χαρτόσ'!D33</f>
        <v>0</v>
      </c>
      <c r="M33" s="26"/>
      <c r="N33" s="26"/>
      <c r="O33" s="20"/>
      <c r="P33" s="16" t="e">
        <f>#REF!-R33</f>
        <v>#REF!</v>
      </c>
      <c r="Q33" s="15"/>
      <c r="R33" s="21">
        <f>'5-αντίγρ'!Q33</f>
        <v>0</v>
      </c>
      <c r="S33" s="22"/>
      <c r="T33" s="23"/>
      <c r="U33" s="83"/>
      <c r="V33" s="83"/>
      <c r="W33" s="79"/>
      <c r="X33" s="24"/>
      <c r="Y33" s="24"/>
      <c r="Z33" s="24"/>
      <c r="AA33" s="24"/>
      <c r="AB33" s="24"/>
      <c r="AC33" s="24"/>
    </row>
    <row r="34" spans="1:29" s="17" customFormat="1">
      <c r="A34" s="12">
        <f>'1-συμβολαια'!A34</f>
        <v>0</v>
      </c>
      <c r="B34" s="49"/>
      <c r="C34" s="78">
        <f>'1-συμβολαια'!B34</f>
        <v>0</v>
      </c>
      <c r="D34" s="18"/>
      <c r="E34" s="89" t="str">
        <f>'1-συμβολαια'!C34</f>
        <v>εξισορρόπηση διαφοράς διανεμομένων μεριδίων</v>
      </c>
      <c r="F34" s="13"/>
      <c r="G34" s="14" t="str">
        <f>'4-πολλυπρ'!D34</f>
        <v>219-17</v>
      </c>
      <c r="H34" s="14">
        <f>'4-πολλυπρ'!I34</f>
        <v>0</v>
      </c>
      <c r="I34" s="19"/>
      <c r="J34" s="19">
        <f>'1-συμβολαια'!D34</f>
        <v>222.22</v>
      </c>
      <c r="K34" s="19"/>
      <c r="L34" s="26">
        <f>'11-χαρτόσ'!D34</f>
        <v>0</v>
      </c>
      <c r="M34" s="26"/>
      <c r="N34" s="26"/>
      <c r="O34" s="20"/>
      <c r="P34" s="16" t="e">
        <f>#REF!-R34</f>
        <v>#REF!</v>
      </c>
      <c r="Q34" s="15"/>
      <c r="R34" s="21">
        <f>'5-αντίγρ'!Q34</f>
        <v>0</v>
      </c>
      <c r="S34" s="22"/>
      <c r="T34" s="23"/>
      <c r="U34" s="83"/>
      <c r="V34" s="83"/>
      <c r="W34" s="79"/>
      <c r="X34" s="24"/>
      <c r="Y34" s="24"/>
      <c r="Z34" s="24"/>
      <c r="AA34" s="24"/>
      <c r="AB34" s="24"/>
      <c r="AC34" s="24"/>
    </row>
    <row r="35" spans="1:29" s="17" customFormat="1">
      <c r="A35" s="12" t="str">
        <f>'1-συμβολαια'!A35</f>
        <v>34ο</v>
      </c>
      <c r="B35" s="49"/>
      <c r="C35" s="78">
        <f>'1-συμβολαια'!B35</f>
        <v>39086</v>
      </c>
      <c r="D35" s="18"/>
      <c r="E35" s="89" t="str">
        <f>'1-συμβολαια'!C35</f>
        <v>δωρεά</v>
      </c>
      <c r="F35" s="13"/>
      <c r="G35" s="14" t="str">
        <f>'4-πολλυπρ'!D35</f>
        <v>219-17</v>
      </c>
      <c r="H35" s="14" t="str">
        <f>'4-πολλυπρ'!I35</f>
        <v>κ-σΑποστολια</v>
      </c>
      <c r="I35" s="19"/>
      <c r="J35" s="19">
        <f>'1-συμβολαια'!D35</f>
        <v>5253.7</v>
      </c>
      <c r="K35" s="19"/>
      <c r="L35" s="26">
        <f>'11-χαρτόσ'!D35</f>
        <v>0</v>
      </c>
      <c r="M35" s="26"/>
      <c r="N35" s="26"/>
      <c r="O35" s="20"/>
      <c r="P35" s="16" t="e">
        <f>#REF!-R35</f>
        <v>#REF!</v>
      </c>
      <c r="Q35" s="15"/>
      <c r="R35" s="21">
        <f>'5-αντίγρ'!Q35</f>
        <v>2.6399999999999997</v>
      </c>
      <c r="S35" s="22"/>
      <c r="T35" s="23"/>
      <c r="U35" s="83"/>
      <c r="V35" s="83"/>
      <c r="W35" s="79"/>
      <c r="X35" s="24"/>
      <c r="Y35" s="24"/>
      <c r="Z35" s="24"/>
      <c r="AA35" s="24"/>
      <c r="AB35" s="24"/>
      <c r="AC35" s="24"/>
    </row>
    <row r="36" spans="1:29" s="17" customFormat="1">
      <c r="A36" s="12">
        <f>'1-συμβολαια'!A36</f>
        <v>0</v>
      </c>
      <c r="B36" s="49"/>
      <c r="C36" s="78">
        <f>'1-συμβολαια'!B36</f>
        <v>0</v>
      </c>
      <c r="D36" s="18"/>
      <c r="E36" s="89" t="str">
        <f>'1-συμβολαια'!C36</f>
        <v>διανομή 1ου ορόφου &amp; ΙΔΙΩΣ οικοπέδου</v>
      </c>
      <c r="F36" s="13"/>
      <c r="G36" s="14" t="str">
        <f>'4-πολλυπρ'!D36</f>
        <v>219-17</v>
      </c>
      <c r="H36" s="14">
        <f>'4-πολλυπρ'!I36</f>
        <v>0</v>
      </c>
      <c r="I36" s="19"/>
      <c r="J36" s="19">
        <f>'1-συμβολαια'!D36</f>
        <v>5253.7</v>
      </c>
      <c r="K36" s="19"/>
      <c r="L36" s="26">
        <f>'11-χαρτόσ'!D36</f>
        <v>0</v>
      </c>
      <c r="M36" s="26"/>
      <c r="N36" s="26"/>
      <c r="O36" s="20"/>
      <c r="P36" s="16" t="e">
        <f>#REF!-R36</f>
        <v>#REF!</v>
      </c>
      <c r="Q36" s="15"/>
      <c r="R36" s="21">
        <f>'5-αντίγρ'!Q36</f>
        <v>0</v>
      </c>
      <c r="S36" s="22"/>
      <c r="T36" s="23"/>
      <c r="U36" s="83"/>
      <c r="V36" s="83"/>
      <c r="W36" s="79"/>
      <c r="X36" s="24"/>
      <c r="Y36" s="24"/>
      <c r="Z36" s="24"/>
      <c r="AA36" s="24"/>
      <c r="AB36" s="24"/>
      <c r="AC36" s="24"/>
    </row>
    <row r="37" spans="1:29" s="17" customFormat="1">
      <c r="A37" s="12">
        <f>'1-συμβολαια'!A37</f>
        <v>0</v>
      </c>
      <c r="B37" s="49"/>
      <c r="C37" s="78">
        <f>'1-συμβολαια'!B37</f>
        <v>0</v>
      </c>
      <c r="D37" s="18"/>
      <c r="E37" s="89" t="str">
        <f>'1-συμβολαια'!C37</f>
        <v>εξισορρόπηση διαφοράς διανεμομένων μεριδίων</v>
      </c>
      <c r="F37" s="13"/>
      <c r="G37" s="14" t="str">
        <f>'4-πολλυπρ'!D37</f>
        <v>219-17</v>
      </c>
      <c r="H37" s="14">
        <f>'4-πολλυπρ'!I37</f>
        <v>0</v>
      </c>
      <c r="I37" s="19"/>
      <c r="J37" s="19">
        <f>'1-συμβολαια'!D37</f>
        <v>555.54999999999995</v>
      </c>
      <c r="K37" s="19"/>
      <c r="L37" s="26">
        <f>'11-χαρτόσ'!D37</f>
        <v>0</v>
      </c>
      <c r="M37" s="26"/>
      <c r="N37" s="26"/>
      <c r="O37" s="20"/>
      <c r="P37" s="16" t="e">
        <f>#REF!-R37</f>
        <v>#REF!</v>
      </c>
      <c r="Q37" s="15"/>
      <c r="R37" s="21">
        <f>'5-αντίγρ'!Q37</f>
        <v>0</v>
      </c>
      <c r="S37" s="22"/>
      <c r="T37" s="23"/>
      <c r="U37" s="83"/>
      <c r="V37" s="83"/>
      <c r="W37" s="79"/>
      <c r="X37" s="24"/>
      <c r="Y37" s="24"/>
      <c r="Z37" s="24"/>
      <c r="AA37" s="24"/>
      <c r="AB37" s="24"/>
      <c r="AC37" s="24"/>
    </row>
    <row r="38" spans="1:29" s="17" customFormat="1">
      <c r="A38" s="12">
        <f>'1-συμβολαια'!A38</f>
        <v>350</v>
      </c>
      <c r="B38" s="49"/>
      <c r="C38" s="78">
        <f>'1-συμβολαια'!B38</f>
        <v>39148</v>
      </c>
      <c r="D38" s="18"/>
      <c r="E38" s="89" t="str">
        <f>'1-συμβολαια'!C38</f>
        <v>κληρονομιάς ΑΠΟΔΟΧΗ [από 1/4 του 1/10 αγροτεμάχιο ;;;??? Παναγίας -'';;;???'' 1.186μ2</v>
      </c>
      <c r="F38" s="13"/>
      <c r="G38" s="14" t="str">
        <f>'4-πολλυπρ'!D38</f>
        <v>219-17</v>
      </c>
      <c r="H38" s="14" t="str">
        <f>'4-πολλυπρ'!I38</f>
        <v>219-17</v>
      </c>
      <c r="I38" s="19"/>
      <c r="J38" s="19">
        <f>'1-συμβολαια'!D38</f>
        <v>0</v>
      </c>
      <c r="K38" s="19"/>
      <c r="L38" s="26">
        <f>'11-χαρτόσ'!D38</f>
        <v>0</v>
      </c>
      <c r="M38" s="26"/>
      <c r="N38" s="26"/>
      <c r="O38" s="20"/>
      <c r="P38" s="16" t="e">
        <f>#REF!-R38</f>
        <v>#REF!</v>
      </c>
      <c r="Q38" s="15"/>
      <c r="R38" s="21">
        <f>'5-αντίγρ'!Q38</f>
        <v>0</v>
      </c>
      <c r="S38" s="22"/>
      <c r="T38" s="23"/>
      <c r="U38" s="83"/>
      <c r="V38" s="83"/>
      <c r="W38" s="79"/>
      <c r="X38" s="24"/>
      <c r="Y38" s="24"/>
      <c r="Z38" s="24"/>
      <c r="AA38" s="24"/>
      <c r="AB38" s="24"/>
      <c r="AC38" s="24"/>
    </row>
    <row r="39" spans="1:29" s="17" customFormat="1">
      <c r="A39" s="12">
        <f>'1-συμβολαια'!A39</f>
        <v>0</v>
      </c>
      <c r="B39" s="49"/>
      <c r="C39" s="78">
        <f>'1-συμβολαια'!B39</f>
        <v>0</v>
      </c>
      <c r="D39" s="18"/>
      <c r="E39" s="89" t="str">
        <f>'1-συμβολαια'!C39</f>
        <v xml:space="preserve">χρησικτησία αγροτεμαχίου = 20?? επερχόμενου ΑΝΑΔΑΣΜΟΥ </v>
      </c>
      <c r="F39" s="13"/>
      <c r="G39" s="14" t="str">
        <f>'4-πολλυπρ'!D39</f>
        <v>219-17</v>
      </c>
      <c r="H39" s="14" t="str">
        <f>'4-πολλυπρ'!I39</f>
        <v>219-17</v>
      </c>
      <c r="I39" s="19"/>
      <c r="J39" s="19">
        <f>'1-συμβολαια'!D39</f>
        <v>11.11</v>
      </c>
      <c r="K39" s="19"/>
      <c r="L39" s="26">
        <f>'11-χαρτόσ'!D39</f>
        <v>0</v>
      </c>
      <c r="M39" s="26"/>
      <c r="N39" s="26"/>
      <c r="O39" s="20"/>
      <c r="P39" s="16" t="e">
        <f>#REF!-R39</f>
        <v>#REF!</v>
      </c>
      <c r="Q39" s="15"/>
      <c r="R39" s="21">
        <f>'5-αντίγρ'!Q39</f>
        <v>0</v>
      </c>
      <c r="S39" s="22"/>
      <c r="T39" s="23"/>
      <c r="U39" s="83"/>
      <c r="V39" s="83"/>
      <c r="W39" s="79"/>
      <c r="X39" s="24"/>
      <c r="Y39" s="24"/>
      <c r="Z39" s="24"/>
      <c r="AA39" s="24"/>
      <c r="AB39" s="24"/>
      <c r="AC39" s="24"/>
    </row>
    <row r="40" spans="1:29" s="17" customFormat="1">
      <c r="A40" s="12" t="str">
        <f>'1-συμβολαια'!A40</f>
        <v>36ο</v>
      </c>
      <c r="B40" s="49"/>
      <c r="C40" s="78">
        <f>'1-συμβολαια'!B40</f>
        <v>39148</v>
      </c>
      <c r="D40" s="18"/>
      <c r="E40" s="89" t="str">
        <f>'1-συμβολαια'!C40</f>
        <v>κληρονομίας ΑΠΟΔΟΧΗ [1/10 αγροτεμάχιο ;;;??? Παναγίας -'';;;???'' 1.186μ2</v>
      </c>
      <c r="F40" s="13"/>
      <c r="G40" s="14" t="str">
        <f>'4-πολλυπρ'!D40</f>
        <v>219-17</v>
      </c>
      <c r="H40" s="14" t="str">
        <f>'4-πολλυπρ'!I40</f>
        <v>219-17</v>
      </c>
      <c r="I40" s="19"/>
      <c r="J40" s="19">
        <f>'1-συμβολαια'!D40</f>
        <v>0</v>
      </c>
      <c r="K40" s="19"/>
      <c r="L40" s="26">
        <f>'11-χαρτόσ'!D40</f>
        <v>0</v>
      </c>
      <c r="M40" s="26"/>
      <c r="N40" s="26"/>
      <c r="O40" s="20"/>
      <c r="P40" s="16" t="e">
        <f>#REF!-R40</f>
        <v>#REF!</v>
      </c>
      <c r="Q40" s="15"/>
      <c r="R40" s="21">
        <f>'5-αντίγρ'!Q40</f>
        <v>0</v>
      </c>
      <c r="S40" s="22"/>
      <c r="T40" s="23"/>
      <c r="U40" s="83"/>
      <c r="V40" s="83"/>
      <c r="W40" s="79"/>
      <c r="X40" s="24"/>
      <c r="Y40" s="24"/>
      <c r="Z40" s="24"/>
      <c r="AA40" s="24"/>
      <c r="AB40" s="24"/>
      <c r="AC40" s="24"/>
    </row>
    <row r="41" spans="1:29" s="17" customFormat="1">
      <c r="A41" s="12">
        <f>'1-συμβολαια'!A41</f>
        <v>0</v>
      </c>
      <c r="B41" s="49"/>
      <c r="C41" s="78">
        <f>'1-συμβολαια'!B41</f>
        <v>0</v>
      </c>
      <c r="D41" s="18"/>
      <c r="E41" s="89" t="str">
        <f>'1-συμβολαια'!C41</f>
        <v xml:space="preserve">χρησικτησία αγροτεμαχίου = 20?? επερχόμενου ΑΝΑΔΑΣΜΟΥ </v>
      </c>
      <c r="F41" s="13"/>
      <c r="G41" s="14" t="str">
        <f>'4-πολλυπρ'!D41</f>
        <v>219-17</v>
      </c>
      <c r="H41" s="14" t="str">
        <f>'4-πολλυπρ'!I41</f>
        <v>219-17</v>
      </c>
      <c r="I41" s="19"/>
      <c r="J41" s="19">
        <f>'1-συμβολαια'!D41</f>
        <v>111.11</v>
      </c>
      <c r="K41" s="19"/>
      <c r="L41" s="26">
        <f>'11-χαρτόσ'!D41</f>
        <v>0</v>
      </c>
      <c r="M41" s="26"/>
      <c r="N41" s="26"/>
      <c r="O41" s="20"/>
      <c r="P41" s="16" t="e">
        <f>#REF!-R41</f>
        <v>#REF!</v>
      </c>
      <c r="Q41" s="15"/>
      <c r="R41" s="21">
        <f>'5-αντίγρ'!Q41</f>
        <v>0</v>
      </c>
      <c r="S41" s="22"/>
      <c r="T41" s="23"/>
      <c r="U41" s="83"/>
      <c r="V41" s="83"/>
      <c r="W41" s="79"/>
      <c r="X41" s="24"/>
      <c r="Y41" s="24"/>
      <c r="Z41" s="24"/>
      <c r="AA41" s="24"/>
      <c r="AB41" s="24"/>
      <c r="AC41" s="24"/>
    </row>
    <row r="42" spans="1:29" s="17" customFormat="1">
      <c r="A42" s="12" t="str">
        <f>'1-συμβολαια'!A42</f>
        <v>37ο</v>
      </c>
      <c r="B42" s="49"/>
      <c r="C42" s="78">
        <f>'1-συμβολαια'!B42</f>
        <v>39148</v>
      </c>
      <c r="D42" s="18"/>
      <c r="E42" s="89" t="str">
        <f>'1-συμβολαια'!C42</f>
        <v>κληρονομίας ΑΠΟΔΟΧΗ [1/10 αγροτεμάχιο ;;;??? Παναγίας -'';;;???'' 1.186μ2</v>
      </c>
      <c r="F42" s="13"/>
      <c r="G42" s="14" t="str">
        <f>'4-πολλυπρ'!D42</f>
        <v>219-17</v>
      </c>
      <c r="H42" s="14" t="str">
        <f>'4-πολλυπρ'!I42</f>
        <v>219-17</v>
      </c>
      <c r="I42" s="19"/>
      <c r="J42" s="19">
        <f>'1-συμβολαια'!D42</f>
        <v>0</v>
      </c>
      <c r="K42" s="19"/>
      <c r="L42" s="26">
        <f>'11-χαρτόσ'!D42</f>
        <v>0</v>
      </c>
      <c r="M42" s="26"/>
      <c r="N42" s="26"/>
      <c r="O42" s="20"/>
      <c r="P42" s="16" t="e">
        <f>#REF!-R42</f>
        <v>#REF!</v>
      </c>
      <c r="Q42" s="15"/>
      <c r="R42" s="21">
        <f>'5-αντίγρ'!Q42</f>
        <v>2.640000000000001</v>
      </c>
      <c r="S42" s="22"/>
      <c r="T42" s="23"/>
      <c r="U42" s="83"/>
      <c r="V42" s="83"/>
      <c r="W42" s="79"/>
      <c r="X42" s="24"/>
      <c r="Y42" s="24"/>
      <c r="Z42" s="24"/>
      <c r="AA42" s="24"/>
      <c r="AB42" s="24"/>
      <c r="AC42" s="24"/>
    </row>
    <row r="43" spans="1:29" s="17" customFormat="1">
      <c r="A43" s="12">
        <f>'1-συμβολαια'!A43</f>
        <v>0</v>
      </c>
      <c r="B43" s="49"/>
      <c r="C43" s="78">
        <f>'1-συμβολαια'!B43</f>
        <v>0</v>
      </c>
      <c r="D43" s="18"/>
      <c r="E43" s="89" t="str">
        <f>'1-συμβολαια'!C43</f>
        <v xml:space="preserve">χρησικτησία αγροτεμαχίου = 20?? επερχόμενου ΑΝΑΔΑΣΜΟΥ </v>
      </c>
      <c r="F43" s="13"/>
      <c r="G43" s="14" t="str">
        <f>'4-πολλυπρ'!D43</f>
        <v>219-17</v>
      </c>
      <c r="H43" s="14" t="str">
        <f>'4-πολλυπρ'!I43</f>
        <v>219-17</v>
      </c>
      <c r="I43" s="19"/>
      <c r="J43" s="19">
        <f>'1-συμβολαια'!D43</f>
        <v>111.11</v>
      </c>
      <c r="K43" s="19"/>
      <c r="L43" s="26">
        <f>'11-χαρτόσ'!D43</f>
        <v>0</v>
      </c>
      <c r="M43" s="26"/>
      <c r="N43" s="26"/>
      <c r="O43" s="20"/>
      <c r="P43" s="16" t="e">
        <f>#REF!-R43</f>
        <v>#REF!</v>
      </c>
      <c r="Q43" s="15"/>
      <c r="R43" s="21">
        <f>'5-αντίγρ'!Q43</f>
        <v>0</v>
      </c>
      <c r="S43" s="22"/>
      <c r="T43" s="23"/>
      <c r="U43" s="83"/>
      <c r="V43" s="83"/>
      <c r="W43" s="79"/>
      <c r="X43" s="24"/>
      <c r="Y43" s="24"/>
      <c r="Z43" s="24"/>
      <c r="AA43" s="24"/>
      <c r="AB43" s="24"/>
      <c r="AC43" s="24"/>
    </row>
    <row r="44" spans="1:29" s="17" customFormat="1">
      <c r="A44" s="12" t="str">
        <f>'1-συμβολαια'!A44</f>
        <v>38ο</v>
      </c>
      <c r="B44" s="49"/>
      <c r="C44" s="78">
        <f>'1-συμβολαια'!B44</f>
        <v>39232</v>
      </c>
      <c r="D44" s="18"/>
      <c r="E44" s="89" t="str">
        <f>'1-συμβολαια'!C44</f>
        <v>αποδοχή κληρονομίας [12/120  οικοπέδου &amp; αποθήκης 20,91μ2</v>
      </c>
      <c r="F44" s="13"/>
      <c r="G44" s="14" t="str">
        <f>'4-πολλυπρ'!D44</f>
        <v>219-17</v>
      </c>
      <c r="H44" s="14" t="str">
        <f>'4-πολλυπρ'!I44</f>
        <v>219-17</v>
      </c>
      <c r="I44" s="19"/>
      <c r="J44" s="19">
        <f>'1-συμβολαια'!D44</f>
        <v>0</v>
      </c>
      <c r="K44" s="19"/>
      <c r="L44" s="26">
        <f>'11-χαρτόσ'!D44</f>
        <v>0</v>
      </c>
      <c r="M44" s="26"/>
      <c r="N44" s="26"/>
      <c r="O44" s="20"/>
      <c r="P44" s="16" t="e">
        <f>#REF!-R44</f>
        <v>#REF!</v>
      </c>
      <c r="Q44" s="15"/>
      <c r="R44" s="21">
        <f>'5-αντίγρ'!Q44</f>
        <v>3.9599999999999995</v>
      </c>
      <c r="S44" s="22"/>
      <c r="T44" s="23"/>
      <c r="U44" s="83"/>
      <c r="V44" s="83"/>
      <c r="W44" s="79"/>
      <c r="X44" s="24"/>
      <c r="Y44" s="24"/>
      <c r="Z44" s="24"/>
      <c r="AA44" s="24"/>
      <c r="AB44" s="24"/>
      <c r="AC44" s="24"/>
    </row>
    <row r="45" spans="1:29" s="17" customFormat="1">
      <c r="A45" s="12">
        <f>'1-συμβολαια'!A45</f>
        <v>0</v>
      </c>
      <c r="B45" s="49"/>
      <c r="C45" s="78">
        <f>'1-συμβολαια'!B45</f>
        <v>0</v>
      </c>
      <c r="D45" s="18"/>
      <c r="E45" s="89" t="str">
        <f>'1-συμβολαια'!C45</f>
        <v>χρησικτησία οικοπέδου &amp; αποθήκης = 1992 αδερφού ΚΛΗΡΟΝΟΜΙΑ άτυπος</v>
      </c>
      <c r="F45" s="13"/>
      <c r="G45" s="14" t="str">
        <f>'4-πολλυπρ'!D45</f>
        <v>219-17</v>
      </c>
      <c r="H45" s="14" t="str">
        <f>'4-πολλυπρ'!I45</f>
        <v>219-17</v>
      </c>
      <c r="I45" s="19"/>
      <c r="J45" s="19">
        <f>'1-συμβολαια'!D45</f>
        <v>187.35</v>
      </c>
      <c r="K45" s="19"/>
      <c r="L45" s="26">
        <f>'11-χαρτόσ'!D45</f>
        <v>0</v>
      </c>
      <c r="M45" s="26"/>
      <c r="N45" s="26"/>
      <c r="O45" s="20"/>
      <c r="P45" s="16" t="e">
        <f>#REF!-R45</f>
        <v>#REF!</v>
      </c>
      <c r="Q45" s="15"/>
      <c r="R45" s="21">
        <f>'5-αντίγρ'!Q45</f>
        <v>0</v>
      </c>
      <c r="S45" s="22"/>
      <c r="T45" s="23"/>
      <c r="U45" s="83"/>
      <c r="V45" s="83"/>
      <c r="W45" s="79"/>
      <c r="X45" s="24"/>
      <c r="Y45" s="24"/>
      <c r="Z45" s="24"/>
      <c r="AA45" s="24"/>
      <c r="AB45" s="24"/>
      <c r="AC45" s="24"/>
    </row>
    <row r="46" spans="1:29" s="17" customFormat="1">
      <c r="A46" s="12" t="str">
        <f>'1-συμβολαια'!A46</f>
        <v>39ο</v>
      </c>
      <c r="B46" s="49"/>
      <c r="C46" s="78">
        <f>'1-συμβολαια'!B46</f>
        <v>39252</v>
      </c>
      <c r="D46" s="18"/>
      <c r="E46" s="89" t="str">
        <f>'1-συμβολαια'!C46</f>
        <v>αποδοχή κληρονομίας [1/10 αγροτεμάχιο ;;;??? Παναγία -'';;;???'' =2.740μ2</v>
      </c>
      <c r="F46" s="13"/>
      <c r="G46" s="14" t="str">
        <f>'4-πολλυπρ'!D46</f>
        <v>219-17</v>
      </c>
      <c r="H46" s="14" t="str">
        <f>'4-πολλυπρ'!I46</f>
        <v>219-17</v>
      </c>
      <c r="I46" s="19"/>
      <c r="J46" s="19">
        <f>'1-συμβολαια'!D46</f>
        <v>0</v>
      </c>
      <c r="K46" s="19"/>
      <c r="L46" s="26">
        <f>'11-χαρτόσ'!D46</f>
        <v>0</v>
      </c>
      <c r="M46" s="26"/>
      <c r="N46" s="26"/>
      <c r="O46" s="20"/>
      <c r="P46" s="16" t="e">
        <f>#REF!-R46</f>
        <v>#REF!</v>
      </c>
      <c r="Q46" s="15"/>
      <c r="R46" s="21">
        <f>'5-αντίγρ'!Q46</f>
        <v>0</v>
      </c>
      <c r="S46" s="22"/>
      <c r="T46" s="23"/>
      <c r="U46" s="83"/>
      <c r="V46" s="83"/>
      <c r="W46" s="79"/>
      <c r="X46" s="24"/>
      <c r="Y46" s="24"/>
      <c r="Z46" s="24"/>
      <c r="AA46" s="24"/>
      <c r="AB46" s="24"/>
      <c r="AC46" s="24"/>
    </row>
    <row r="47" spans="1:29" s="17" customFormat="1">
      <c r="A47" s="12">
        <f>'1-συμβολαια'!A47</f>
        <v>0</v>
      </c>
      <c r="B47" s="49"/>
      <c r="C47" s="78">
        <f>'1-συμβολαια'!B47</f>
        <v>0</v>
      </c>
      <c r="D47" s="18"/>
      <c r="E47" s="89" t="str">
        <f>'1-συμβολαια'!C47</f>
        <v xml:space="preserve">χρησικτησία αγροτεμαχίου = 20?? επερχόμενου ΑΝΑΔΑΣΜΟΥ </v>
      </c>
      <c r="F47" s="13"/>
      <c r="G47" s="14" t="str">
        <f>'4-πολλυπρ'!D47</f>
        <v>219-17</v>
      </c>
      <c r="H47" s="14" t="str">
        <f>'4-πολλυπρ'!I47</f>
        <v>219-17</v>
      </c>
      <c r="I47" s="19"/>
      <c r="J47" s="19">
        <f>'1-συμβολαια'!D47</f>
        <v>22.22</v>
      </c>
      <c r="K47" s="19"/>
      <c r="L47" s="26">
        <f>'11-χαρτόσ'!D47</f>
        <v>0</v>
      </c>
      <c r="M47" s="26"/>
      <c r="N47" s="26"/>
      <c r="O47" s="20"/>
      <c r="P47" s="16" t="e">
        <f>#REF!-R47</f>
        <v>#REF!</v>
      </c>
      <c r="Q47" s="15"/>
      <c r="R47" s="21">
        <f>'5-αντίγρ'!Q47</f>
        <v>0</v>
      </c>
      <c r="S47" s="22"/>
      <c r="T47" s="23"/>
      <c r="U47" s="83"/>
      <c r="V47" s="83"/>
      <c r="W47" s="79"/>
      <c r="X47" s="24"/>
      <c r="Y47" s="24"/>
      <c r="Z47" s="24"/>
      <c r="AA47" s="24"/>
      <c r="AB47" s="24"/>
      <c r="AC47" s="24"/>
    </row>
    <row r="48" spans="1:29" s="17" customFormat="1">
      <c r="A48" s="12" t="str">
        <f>'1-συμβολαια'!A48</f>
        <v>40ο</v>
      </c>
      <c r="B48" s="49"/>
      <c r="C48" s="78">
        <f>'1-συμβολαια'!B48</f>
        <v>39252</v>
      </c>
      <c r="D48" s="18"/>
      <c r="E48" s="89" t="str">
        <f>'1-συμβολαια'!C48</f>
        <v>αποδοχή κληρονομίας [1/10 αγροτεμάχιο ;;;??? Παναγία -'';;;???'' =2.740μ2</v>
      </c>
      <c r="F48" s="13"/>
      <c r="G48" s="14" t="str">
        <f>'4-πολλυπρ'!D48</f>
        <v>219-17</v>
      </c>
      <c r="H48" s="14" t="str">
        <f>'4-πολλυπρ'!I48</f>
        <v>219-17</v>
      </c>
      <c r="I48" s="19"/>
      <c r="J48" s="19">
        <f>'1-συμβολαια'!D48</f>
        <v>0</v>
      </c>
      <c r="K48" s="19"/>
      <c r="L48" s="26">
        <f>'11-χαρτόσ'!D48</f>
        <v>0</v>
      </c>
      <c r="M48" s="26"/>
      <c r="N48" s="26"/>
      <c r="O48" s="20"/>
      <c r="P48" s="16" t="e">
        <f>#REF!-R48</f>
        <v>#REF!</v>
      </c>
      <c r="Q48" s="15"/>
      <c r="R48" s="21">
        <f>'5-αντίγρ'!Q48</f>
        <v>2.640000000000001</v>
      </c>
      <c r="S48" s="22"/>
      <c r="T48" s="23"/>
      <c r="U48" s="83"/>
      <c r="V48" s="83"/>
      <c r="W48" s="79"/>
      <c r="X48" s="24"/>
      <c r="Y48" s="24"/>
      <c r="Z48" s="24"/>
      <c r="AA48" s="24"/>
      <c r="AB48" s="24"/>
      <c r="AC48" s="24"/>
    </row>
    <row r="49" spans="1:35" s="17" customFormat="1">
      <c r="A49" s="12">
        <f>'1-συμβολαια'!A49</f>
        <v>0</v>
      </c>
      <c r="B49" s="49"/>
      <c r="C49" s="78">
        <f>'1-συμβολαια'!B49</f>
        <v>0</v>
      </c>
      <c r="D49" s="18"/>
      <c r="E49" s="89" t="str">
        <f>'1-συμβολαια'!C49</f>
        <v xml:space="preserve">χρησικτησία αγροτεμαχίου = 20?? επερχόμενου ΑΝΑΔΑΣΜΟΥ </v>
      </c>
      <c r="F49" s="13"/>
      <c r="G49" s="14" t="str">
        <f>'4-πολλυπρ'!D49</f>
        <v>219-17</v>
      </c>
      <c r="H49" s="14" t="str">
        <f>'4-πολλυπρ'!I49</f>
        <v>219-17</v>
      </c>
      <c r="I49" s="19"/>
      <c r="J49" s="19">
        <f>'1-συμβολαια'!D49</f>
        <v>22.22</v>
      </c>
      <c r="K49" s="19"/>
      <c r="L49" s="26">
        <f>'11-χαρτόσ'!D49</f>
        <v>0</v>
      </c>
      <c r="M49" s="26"/>
      <c r="N49" s="26"/>
      <c r="O49" s="20"/>
      <c r="P49" s="16" t="e">
        <f>#REF!-R49</f>
        <v>#REF!</v>
      </c>
      <c r="Q49" s="15"/>
      <c r="R49" s="21">
        <f>'5-αντίγρ'!Q49</f>
        <v>0</v>
      </c>
      <c r="S49" s="22"/>
      <c r="T49" s="23"/>
      <c r="U49" s="83"/>
      <c r="V49" s="83"/>
      <c r="W49" s="79"/>
      <c r="X49" s="24"/>
      <c r="Y49" s="24"/>
      <c r="Z49" s="24"/>
      <c r="AA49" s="24"/>
      <c r="AB49" s="24"/>
      <c r="AC49" s="24"/>
    </row>
    <row r="50" spans="1:35" s="17" customFormat="1">
      <c r="A50" s="12" t="str">
        <f>'1-συμβολαια'!A50</f>
        <v>41ο</v>
      </c>
      <c r="B50" s="49"/>
      <c r="C50" s="78">
        <f>'1-συμβολαια'!B50</f>
        <v>39252</v>
      </c>
      <c r="D50" s="18"/>
      <c r="E50" s="89" t="str">
        <f>'1-συμβολαια'!C50</f>
        <v>αποδοχή κληρονομίας [1/10 αγροτεμάχιο ;;;??? Παναγία -'';;;???'' =2.740μ2</v>
      </c>
      <c r="F50" s="13"/>
      <c r="G50" s="14" t="str">
        <f>'4-πολλυπρ'!D50</f>
        <v>219-17</v>
      </c>
      <c r="H50" s="14" t="str">
        <f>'4-πολλυπρ'!I50</f>
        <v>219-17</v>
      </c>
      <c r="I50" s="19"/>
      <c r="J50" s="19">
        <f>'1-συμβολαια'!D50</f>
        <v>0</v>
      </c>
      <c r="K50" s="19"/>
      <c r="L50" s="26">
        <f>'11-χαρτόσ'!D50</f>
        <v>0</v>
      </c>
      <c r="M50" s="26"/>
      <c r="N50" s="26"/>
      <c r="O50" s="20"/>
      <c r="P50" s="16" t="e">
        <f>#REF!-R50</f>
        <v>#REF!</v>
      </c>
      <c r="Q50" s="15"/>
      <c r="R50" s="21">
        <f>'5-αντίγρ'!Q50</f>
        <v>2.640000000000001</v>
      </c>
      <c r="S50" s="22"/>
      <c r="T50" s="23"/>
      <c r="U50" s="83"/>
      <c r="V50" s="83"/>
      <c r="W50" s="79"/>
      <c r="X50" s="24"/>
      <c r="Y50" s="24"/>
      <c r="Z50" s="24"/>
      <c r="AA50" s="24"/>
      <c r="AB50" s="24"/>
      <c r="AC50" s="24"/>
    </row>
    <row r="51" spans="1:35" s="17" customFormat="1">
      <c r="A51" s="12">
        <f>'1-συμβολαια'!A51</f>
        <v>0</v>
      </c>
      <c r="B51" s="49"/>
      <c r="C51" s="78">
        <f>'1-συμβολαια'!B51</f>
        <v>0</v>
      </c>
      <c r="D51" s="18"/>
      <c r="E51" s="89" t="str">
        <f>'1-συμβολαια'!C51</f>
        <v xml:space="preserve">χρησικτησία αγροτεμαχίου = 20?? επερχόμενου ΑΝΑΔΑΣΜΟΥ </v>
      </c>
      <c r="F51" s="13"/>
      <c r="G51" s="14" t="str">
        <f>'4-πολλυπρ'!D51</f>
        <v>219-17</v>
      </c>
      <c r="H51" s="14" t="str">
        <f>'4-πολλυπρ'!I51</f>
        <v>219-17</v>
      </c>
      <c r="I51" s="19"/>
      <c r="J51" s="19">
        <f>'1-συμβολαια'!D51</f>
        <v>22.22</v>
      </c>
      <c r="K51" s="19"/>
      <c r="L51" s="26">
        <f>'11-χαρτόσ'!D51</f>
        <v>0</v>
      </c>
      <c r="M51" s="26"/>
      <c r="N51" s="26"/>
      <c r="O51" s="20"/>
      <c r="P51" s="16" t="e">
        <f>#REF!-R51</f>
        <v>#REF!</v>
      </c>
      <c r="Q51" s="15"/>
      <c r="R51" s="21">
        <f>'5-αντίγρ'!Q51</f>
        <v>0</v>
      </c>
      <c r="S51" s="22"/>
      <c r="T51" s="23"/>
      <c r="U51" s="83"/>
      <c r="V51" s="83"/>
      <c r="W51" s="79"/>
      <c r="X51" s="24"/>
      <c r="Y51" s="24"/>
      <c r="Z51" s="24"/>
      <c r="AA51" s="24"/>
      <c r="AB51" s="24"/>
      <c r="AC51" s="24"/>
    </row>
    <row r="52" spans="1:35">
      <c r="A52" s="904" t="s">
        <v>56</v>
      </c>
      <c r="B52" s="905"/>
      <c r="C52" s="905"/>
      <c r="D52" s="905"/>
      <c r="E52" s="905"/>
      <c r="F52" s="905"/>
      <c r="G52" s="905"/>
      <c r="H52" s="905"/>
      <c r="I52" s="905"/>
      <c r="J52" s="905"/>
      <c r="K52" s="44"/>
      <c r="L52" s="1">
        <f>SUM(L3:L51)</f>
        <v>0</v>
      </c>
      <c r="M52" s="1"/>
      <c r="N52" s="1"/>
      <c r="O52" s="1">
        <f>SUM(O3:O51)</f>
        <v>0</v>
      </c>
      <c r="P52" s="37" t="e">
        <f>SUM(P3:P51)</f>
        <v>#REF!</v>
      </c>
      <c r="Q52" s="1">
        <f>SUM(Q3:Q51)</f>
        <v>0</v>
      </c>
      <c r="R52" s="1">
        <f>SUM(R3:R51)</f>
        <v>33.880000000000003</v>
      </c>
      <c r="S52" s="1">
        <f>SUM(S3:S51)</f>
        <v>0</v>
      </c>
      <c r="T52" s="3"/>
      <c r="U52" s="80"/>
      <c r="V52" s="80"/>
    </row>
    <row r="53" spans="1:35">
      <c r="T53" s="117"/>
    </row>
    <row r="54" spans="1:35" ht="15.75" customHeight="1">
      <c r="T54" s="117"/>
      <c r="U54" s="887" t="s">
        <v>120</v>
      </c>
      <c r="V54" s="887"/>
      <c r="W54" s="887"/>
      <c r="X54" s="887"/>
      <c r="Y54" s="887"/>
      <c r="Z54" s="887"/>
      <c r="AA54" s="887"/>
      <c r="AB54" s="887"/>
      <c r="AC54" s="887"/>
      <c r="AD54" s="115"/>
      <c r="AE54" s="115"/>
      <c r="AF54" s="115"/>
      <c r="AG54" s="115"/>
      <c r="AH54" s="111"/>
      <c r="AI54" s="111"/>
    </row>
    <row r="55" spans="1:35" ht="15.75" customHeight="1">
      <c r="T55" s="117"/>
      <c r="U55" s="116"/>
      <c r="V55" s="888" t="s">
        <v>121</v>
      </c>
      <c r="W55" s="888"/>
      <c r="X55" s="888"/>
      <c r="Y55" s="888"/>
      <c r="Z55" s="888"/>
      <c r="AA55" s="888"/>
      <c r="AB55" s="888"/>
      <c r="AC55" s="888"/>
      <c r="AD55" s="888"/>
      <c r="AE55" s="111"/>
      <c r="AF55" s="111"/>
      <c r="AG55" s="111"/>
      <c r="AH55" s="111"/>
      <c r="AI55" s="111"/>
    </row>
    <row r="56" spans="1:35" ht="15.75" customHeight="1">
      <c r="T56" s="117"/>
      <c r="U56" s="116"/>
      <c r="V56" s="116"/>
      <c r="W56" s="887" t="s">
        <v>122</v>
      </c>
      <c r="X56" s="887"/>
      <c r="Y56" s="887"/>
      <c r="Z56" s="887"/>
      <c r="AA56" s="887"/>
      <c r="AB56" s="887"/>
      <c r="AC56" s="887"/>
      <c r="AD56" s="887"/>
      <c r="AE56" s="887"/>
      <c r="AF56" s="111"/>
      <c r="AG56" s="111"/>
      <c r="AH56" s="111"/>
      <c r="AI56" s="111"/>
    </row>
    <row r="57" spans="1:35" ht="15.75">
      <c r="U57" s="116"/>
      <c r="V57" s="116"/>
      <c r="W57" s="116"/>
      <c r="X57" s="888" t="s">
        <v>123</v>
      </c>
      <c r="Y57" s="888"/>
      <c r="Z57" s="888"/>
      <c r="AA57" s="888"/>
      <c r="AB57" s="888"/>
      <c r="AC57" s="888"/>
      <c r="AD57" s="888"/>
      <c r="AE57" s="888"/>
      <c r="AF57" s="888"/>
      <c r="AG57" s="111"/>
      <c r="AH57" s="111"/>
      <c r="AI57" s="111"/>
    </row>
    <row r="58" spans="1:35" ht="15.75">
      <c r="U58" s="116"/>
      <c r="V58" s="116"/>
      <c r="W58" s="116"/>
      <c r="X58" s="116"/>
      <c r="Y58" s="887" t="s">
        <v>124</v>
      </c>
      <c r="Z58" s="887"/>
      <c r="AA58" s="887"/>
      <c r="AB58" s="887"/>
      <c r="AC58" s="887"/>
      <c r="AD58" s="887"/>
      <c r="AE58" s="887"/>
      <c r="AF58" s="887"/>
      <c r="AG58" s="887"/>
      <c r="AH58" s="111"/>
      <c r="AI58" s="111"/>
    </row>
    <row r="59" spans="1:35" ht="15.75">
      <c r="U59" s="116"/>
      <c r="V59" s="116"/>
      <c r="W59" s="116"/>
      <c r="X59" s="116"/>
      <c r="Y59" s="116"/>
      <c r="Z59" s="888" t="s">
        <v>125</v>
      </c>
      <c r="AA59" s="888"/>
      <c r="AB59" s="888"/>
      <c r="AC59" s="888"/>
      <c r="AD59" s="888"/>
      <c r="AE59" s="888"/>
      <c r="AF59" s="888"/>
      <c r="AG59" s="888"/>
      <c r="AH59" s="888"/>
      <c r="AI59" s="111"/>
    </row>
    <row r="60" spans="1:35" ht="15.75">
      <c r="U60" s="116"/>
      <c r="V60" s="116"/>
      <c r="W60" s="116"/>
      <c r="X60" s="116"/>
      <c r="Y60" s="116"/>
      <c r="Z60" s="116"/>
      <c r="AA60" s="887" t="s">
        <v>126</v>
      </c>
      <c r="AB60" s="887"/>
      <c r="AC60" s="887"/>
      <c r="AD60" s="887"/>
      <c r="AE60" s="887"/>
      <c r="AF60" s="887"/>
      <c r="AG60" s="887"/>
      <c r="AH60" s="887"/>
      <c r="AI60" s="887"/>
    </row>
  </sheetData>
  <mergeCells count="18">
    <mergeCell ref="W56:AE56"/>
    <mergeCell ref="X57:AF57"/>
    <mergeCell ref="Y58:AG58"/>
    <mergeCell ref="Z59:AH59"/>
    <mergeCell ref="AA60:AI60"/>
    <mergeCell ref="U54:AC54"/>
    <mergeCell ref="V55:AD55"/>
    <mergeCell ref="U1:AC2"/>
    <mergeCell ref="T1:T2"/>
    <mergeCell ref="R1:S1"/>
    <mergeCell ref="A52:J52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54"/>
  <sheetViews>
    <sheetView workbookViewId="0">
      <pane ySplit="2" topLeftCell="A3" activePane="bottomLeft" state="frozen"/>
      <selection pane="bottomLeft" activeCell="I25" sqref="I2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6" customFormat="1" ht="32.25" customHeight="1">
      <c r="A1" s="920" t="s">
        <v>31</v>
      </c>
      <c r="B1" s="921"/>
      <c r="C1" s="921"/>
      <c r="D1" s="921"/>
      <c r="E1" s="922"/>
      <c r="F1" s="923" t="s">
        <v>292</v>
      </c>
      <c r="G1" s="924"/>
      <c r="H1" s="924"/>
      <c r="I1" s="925"/>
      <c r="J1" s="916" t="s">
        <v>293</v>
      </c>
      <c r="K1" s="917"/>
      <c r="L1" s="917"/>
      <c r="M1" s="917"/>
      <c r="N1" s="917"/>
      <c r="O1" s="917"/>
      <c r="P1" s="917"/>
      <c r="Q1" s="917"/>
      <c r="R1" s="917"/>
      <c r="S1" s="917"/>
      <c r="T1" s="917"/>
      <c r="U1" s="917"/>
      <c r="V1" s="917"/>
      <c r="W1" s="917"/>
      <c r="X1" s="917"/>
      <c r="Y1" s="918"/>
      <c r="Z1" s="926" t="s">
        <v>294</v>
      </c>
      <c r="AA1" s="927"/>
      <c r="AB1" s="927"/>
      <c r="AC1" s="928"/>
      <c r="AD1" s="916" t="s">
        <v>295</v>
      </c>
      <c r="AE1" s="917"/>
      <c r="AF1" s="917"/>
      <c r="AG1" s="917"/>
      <c r="AH1" s="917"/>
      <c r="AI1" s="917"/>
      <c r="AJ1" s="917"/>
      <c r="AK1" s="917"/>
      <c r="AL1" s="917"/>
      <c r="AM1" s="917"/>
      <c r="AN1" s="917"/>
      <c r="AO1" s="917"/>
      <c r="AP1" s="917"/>
      <c r="AQ1" s="917"/>
      <c r="AR1" s="917"/>
      <c r="AS1" s="918"/>
      <c r="AT1" s="923" t="s">
        <v>296</v>
      </c>
      <c r="AU1" s="924"/>
      <c r="AV1" s="924"/>
      <c r="AW1" s="925"/>
      <c r="AX1" s="916" t="s">
        <v>297</v>
      </c>
      <c r="AY1" s="917"/>
      <c r="AZ1" s="917"/>
      <c r="BA1" s="917"/>
      <c r="BB1" s="917"/>
      <c r="BC1" s="917"/>
      <c r="BD1" s="917"/>
      <c r="BE1" s="917"/>
      <c r="BF1" s="917"/>
      <c r="BG1" s="917"/>
      <c r="BH1" s="917"/>
      <c r="BI1" s="917"/>
      <c r="BJ1" s="917"/>
      <c r="BK1" s="917"/>
      <c r="BL1" s="917"/>
      <c r="BM1" s="918"/>
    </row>
    <row r="2" spans="1:65" s="4" customFormat="1" ht="23.25" customHeight="1">
      <c r="A2" s="178" t="s">
        <v>19</v>
      </c>
      <c r="B2" s="178" t="s">
        <v>298</v>
      </c>
      <c r="C2" s="179" t="s">
        <v>299</v>
      </c>
      <c r="D2" s="685" t="s">
        <v>29</v>
      </c>
      <c r="E2" s="886"/>
      <c r="F2" s="180" t="s">
        <v>300</v>
      </c>
      <c r="G2" s="178" t="s">
        <v>18</v>
      </c>
      <c r="H2" s="180" t="s">
        <v>23</v>
      </c>
      <c r="I2" s="181" t="s">
        <v>84</v>
      </c>
      <c r="J2" s="182" t="s">
        <v>301</v>
      </c>
      <c r="K2" s="182" t="s">
        <v>302</v>
      </c>
      <c r="L2" s="180" t="s">
        <v>303</v>
      </c>
      <c r="M2" s="180" t="s">
        <v>304</v>
      </c>
      <c r="N2" s="180" t="s">
        <v>305</v>
      </c>
      <c r="O2" s="180" t="s">
        <v>306</v>
      </c>
      <c r="P2" s="180" t="s">
        <v>307</v>
      </c>
      <c r="Q2" s="180" t="s">
        <v>308</v>
      </c>
      <c r="R2" s="180" t="s">
        <v>309</v>
      </c>
      <c r="S2" s="180" t="s">
        <v>310</v>
      </c>
      <c r="T2" s="180" t="s">
        <v>311</v>
      </c>
      <c r="U2" s="180" t="s">
        <v>23</v>
      </c>
      <c r="V2" s="180" t="s">
        <v>312</v>
      </c>
      <c r="W2" s="180" t="s">
        <v>313</v>
      </c>
      <c r="X2" s="180" t="s">
        <v>314</v>
      </c>
      <c r="Y2" s="183" t="s">
        <v>315</v>
      </c>
      <c r="Z2" s="180" t="s">
        <v>300</v>
      </c>
      <c r="AA2" s="178" t="s">
        <v>18</v>
      </c>
      <c r="AB2" s="180" t="s">
        <v>23</v>
      </c>
      <c r="AC2" s="184" t="s">
        <v>84</v>
      </c>
      <c r="AD2" s="182" t="s">
        <v>301</v>
      </c>
      <c r="AE2" s="182" t="s">
        <v>302</v>
      </c>
      <c r="AF2" s="180" t="s">
        <v>303</v>
      </c>
      <c r="AG2" s="180" t="s">
        <v>304</v>
      </c>
      <c r="AH2" s="180" t="s">
        <v>305</v>
      </c>
      <c r="AI2" s="180" t="s">
        <v>306</v>
      </c>
      <c r="AJ2" s="180" t="s">
        <v>307</v>
      </c>
      <c r="AK2" s="180" t="s">
        <v>308</v>
      </c>
      <c r="AL2" s="180" t="s">
        <v>309</v>
      </c>
      <c r="AM2" s="180" t="s">
        <v>310</v>
      </c>
      <c r="AN2" s="180" t="s">
        <v>311</v>
      </c>
      <c r="AO2" s="180" t="s">
        <v>23</v>
      </c>
      <c r="AP2" s="180" t="s">
        <v>312</v>
      </c>
      <c r="AQ2" s="180" t="s">
        <v>313</v>
      </c>
      <c r="AR2" s="180" t="s">
        <v>314</v>
      </c>
      <c r="AS2" s="183" t="s">
        <v>315</v>
      </c>
      <c r="AT2" s="180" t="s">
        <v>300</v>
      </c>
      <c r="AU2" s="178" t="s">
        <v>18</v>
      </c>
      <c r="AV2" s="180" t="s">
        <v>23</v>
      </c>
      <c r="AW2" s="181" t="s">
        <v>84</v>
      </c>
      <c r="AX2" s="182" t="s">
        <v>301</v>
      </c>
      <c r="AY2" s="182" t="s">
        <v>302</v>
      </c>
      <c r="AZ2" s="180" t="s">
        <v>303</v>
      </c>
      <c r="BA2" s="180" t="s">
        <v>304</v>
      </c>
      <c r="BB2" s="180" t="s">
        <v>305</v>
      </c>
      <c r="BC2" s="180" t="s">
        <v>306</v>
      </c>
      <c r="BD2" s="180" t="s">
        <v>307</v>
      </c>
      <c r="BE2" s="180" t="s">
        <v>308</v>
      </c>
      <c r="BF2" s="180" t="s">
        <v>309</v>
      </c>
      <c r="BG2" s="180" t="s">
        <v>310</v>
      </c>
      <c r="BH2" s="180" t="s">
        <v>311</v>
      </c>
      <c r="BI2" s="180" t="s">
        <v>23</v>
      </c>
      <c r="BJ2" s="180" t="s">
        <v>312</v>
      </c>
      <c r="BK2" s="180" t="s">
        <v>313</v>
      </c>
      <c r="BL2" s="180" t="s">
        <v>316</v>
      </c>
      <c r="BM2" s="183" t="s">
        <v>315</v>
      </c>
    </row>
    <row r="3" spans="1:65" s="33" customFormat="1">
      <c r="A3" s="29" t="str">
        <f>'1-συμβολαια'!A3</f>
        <v>21ο</v>
      </c>
      <c r="B3" s="14" t="str">
        <f>'4-πολλυπρ'!D3</f>
        <v>219-17</v>
      </c>
      <c r="C3" s="14">
        <f>'4-πολλυπρ'!I3</f>
        <v>0</v>
      </c>
      <c r="D3" s="31"/>
      <c r="E3" s="29"/>
      <c r="F3" s="29"/>
      <c r="G3" s="30"/>
      <c r="H3" s="29"/>
      <c r="I3" s="29"/>
      <c r="J3" s="29"/>
      <c r="K3" s="137" t="s">
        <v>317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5" t="s">
        <v>317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22ο</v>
      </c>
      <c r="B4" s="14" t="str">
        <f>'4-πολλυπρ'!D4</f>
        <v>219-17</v>
      </c>
      <c r="C4" s="14">
        <f>'4-πολλυπρ'!I4</f>
        <v>0</v>
      </c>
      <c r="D4" s="31"/>
      <c r="E4" s="29"/>
      <c r="F4" s="29"/>
      <c r="G4" s="30"/>
      <c r="H4" s="29"/>
      <c r="I4" s="29"/>
      <c r="J4" s="29"/>
      <c r="K4" s="137" t="s">
        <v>317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5" t="s">
        <v>317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23ο</v>
      </c>
      <c r="B5" s="14" t="str">
        <f>'4-πολλυπρ'!D5</f>
        <v>219-17</v>
      </c>
      <c r="C5" s="14" t="str">
        <f>'4-πολλυπρ'!I5</f>
        <v>219-17</v>
      </c>
      <c r="D5" s="31"/>
      <c r="E5" s="29"/>
      <c r="F5" s="29"/>
      <c r="G5" s="30"/>
      <c r="H5" s="29"/>
      <c r="I5" s="29"/>
      <c r="J5" s="29"/>
      <c r="K5" s="137" t="s">
        <v>317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5" t="s">
        <v>317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4" t="str">
        <f>'4-πολλυπρ'!D6</f>
        <v>219-17</v>
      </c>
      <c r="C6" s="14">
        <f>'4-πολλυπρ'!I6</f>
        <v>0</v>
      </c>
      <c r="D6" s="31"/>
      <c r="E6" s="29"/>
      <c r="F6" s="29"/>
      <c r="G6" s="30"/>
      <c r="H6" s="29"/>
      <c r="I6" s="29"/>
      <c r="J6" s="29"/>
      <c r="K6" s="137" t="s">
        <v>317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5" t="s">
        <v>317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>
        <f>'1-συμβολαια'!A7</f>
        <v>0</v>
      </c>
      <c r="B7" s="14" t="str">
        <f>'4-πολλυπρ'!D7</f>
        <v>219-17</v>
      </c>
      <c r="C7" s="14">
        <f>'4-πολλυπρ'!I7</f>
        <v>0</v>
      </c>
      <c r="D7" s="31"/>
      <c r="E7" s="29"/>
      <c r="F7" s="29"/>
      <c r="G7" s="30"/>
      <c r="H7" s="29"/>
      <c r="I7" s="29"/>
      <c r="J7" s="29"/>
      <c r="K7" s="137" t="s">
        <v>317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85" t="s">
        <v>317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 t="str">
        <f>'1-συμβολαια'!A8</f>
        <v>24ο</v>
      </c>
      <c r="B8" s="14" t="str">
        <f>'4-πολλυπρ'!D8</f>
        <v>219-17</v>
      </c>
      <c r="C8" s="14" t="str">
        <f>'4-πολλυπρ'!I8</f>
        <v>219-17</v>
      </c>
      <c r="D8" s="31"/>
      <c r="E8" s="29"/>
      <c r="F8" s="29"/>
      <c r="G8" s="30"/>
      <c r="H8" s="29"/>
      <c r="I8" s="29"/>
      <c r="J8" s="29"/>
      <c r="K8" s="137" t="s">
        <v>317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85" t="s">
        <v>317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>
        <f>'1-συμβολαια'!A9</f>
        <v>0</v>
      </c>
      <c r="B9" s="14" t="str">
        <f>'4-πολλυπρ'!D9</f>
        <v>219-17</v>
      </c>
      <c r="C9" s="14">
        <f>'4-πολλυπρ'!I9</f>
        <v>0</v>
      </c>
      <c r="D9" s="31"/>
      <c r="E9" s="29"/>
      <c r="F9" s="29"/>
      <c r="G9" s="30"/>
      <c r="H9" s="29"/>
      <c r="I9" s="29"/>
      <c r="J9" s="29"/>
      <c r="K9" s="137" t="s">
        <v>317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85" t="s">
        <v>317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>
        <f>'1-συμβολαια'!A10</f>
        <v>0</v>
      </c>
      <c r="B10" s="14" t="str">
        <f>'4-πολλυπρ'!D10</f>
        <v>219-17</v>
      </c>
      <c r="C10" s="14">
        <f>'4-πολλυπρ'!I10</f>
        <v>0</v>
      </c>
      <c r="D10" s="31"/>
      <c r="E10" s="29"/>
      <c r="F10" s="29"/>
      <c r="G10" s="30"/>
      <c r="H10" s="29"/>
      <c r="I10" s="29"/>
      <c r="J10" s="29"/>
      <c r="K10" s="137" t="s">
        <v>317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85" t="s">
        <v>317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 t="str">
        <f>'1-συμβολαια'!A11</f>
        <v>25ο</v>
      </c>
      <c r="B11" s="14" t="str">
        <f>'4-πολλυπρ'!D11</f>
        <v>219-17</v>
      </c>
      <c r="C11" s="14" t="str">
        <f>'4-πολλυπρ'!I11</f>
        <v>219-17</v>
      </c>
      <c r="D11" s="31"/>
      <c r="E11" s="29"/>
      <c r="F11" s="29"/>
      <c r="G11" s="30"/>
      <c r="H11" s="29"/>
      <c r="I11" s="29"/>
      <c r="J11" s="29"/>
      <c r="K11" s="137" t="s">
        <v>317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85" t="s">
        <v>317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2" spans="1:65" s="33" customFormat="1">
      <c r="A12" s="29">
        <f>'1-συμβολαια'!A12</f>
        <v>0</v>
      </c>
      <c r="B12" s="14" t="str">
        <f>'4-πολλυπρ'!D12</f>
        <v>219-17</v>
      </c>
      <c r="C12" s="14">
        <f>'4-πολλυπρ'!I12</f>
        <v>0</v>
      </c>
      <c r="D12" s="31"/>
      <c r="E12" s="29"/>
      <c r="F12" s="29"/>
      <c r="G12" s="30"/>
      <c r="H12" s="29"/>
      <c r="I12" s="29"/>
      <c r="J12" s="29"/>
      <c r="K12" s="137" t="s">
        <v>317</v>
      </c>
      <c r="L12" s="32"/>
      <c r="M12" s="32"/>
      <c r="N12" s="32"/>
      <c r="O12" s="32"/>
      <c r="P12" s="32"/>
      <c r="Q12" s="32"/>
      <c r="R12" s="32"/>
      <c r="S12" s="32"/>
      <c r="T12" s="32"/>
      <c r="U12" s="29"/>
      <c r="V12" s="30"/>
      <c r="W12" s="30"/>
      <c r="X12" s="32"/>
      <c r="Y12" s="32"/>
      <c r="Z12" s="29"/>
      <c r="AA12" s="32"/>
      <c r="AB12" s="29"/>
      <c r="AC12" s="32"/>
      <c r="AD12" s="29"/>
      <c r="AE12" s="185" t="s">
        <v>317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29"/>
      <c r="AU12" s="32"/>
      <c r="AV12" s="29"/>
      <c r="AW12" s="32"/>
      <c r="AX12" s="29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29"/>
      <c r="BJ12" s="32"/>
      <c r="BK12" s="32"/>
      <c r="BL12" s="32"/>
      <c r="BM12" s="32"/>
    </row>
    <row r="13" spans="1:65" s="33" customFormat="1">
      <c r="A13" s="29">
        <f>'1-συμβολαια'!A13</f>
        <v>0</v>
      </c>
      <c r="B13" s="14" t="str">
        <f>'4-πολλυπρ'!D13</f>
        <v>219-17</v>
      </c>
      <c r="C13" s="14">
        <f>'4-πολλυπρ'!I13</f>
        <v>0</v>
      </c>
      <c r="D13" s="31"/>
      <c r="E13" s="29"/>
      <c r="F13" s="29"/>
      <c r="G13" s="30"/>
      <c r="H13" s="29"/>
      <c r="I13" s="29"/>
      <c r="J13" s="29"/>
      <c r="K13" s="137" t="s">
        <v>317</v>
      </c>
      <c r="L13" s="32"/>
      <c r="M13" s="32"/>
      <c r="N13" s="32"/>
      <c r="O13" s="32"/>
      <c r="P13" s="32"/>
      <c r="Q13" s="32"/>
      <c r="R13" s="32"/>
      <c r="S13" s="32"/>
      <c r="T13" s="32"/>
      <c r="U13" s="29"/>
      <c r="V13" s="30"/>
      <c r="W13" s="30"/>
      <c r="X13" s="32"/>
      <c r="Y13" s="32"/>
      <c r="Z13" s="29"/>
      <c r="AA13" s="32"/>
      <c r="AB13" s="29"/>
      <c r="AC13" s="32"/>
      <c r="AD13" s="29"/>
      <c r="AE13" s="185" t="s">
        <v>317</v>
      </c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29"/>
      <c r="AU13" s="32"/>
      <c r="AV13" s="29"/>
      <c r="AW13" s="32"/>
      <c r="AX13" s="29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29"/>
      <c r="BJ13" s="32"/>
      <c r="BK13" s="32"/>
      <c r="BL13" s="32"/>
      <c r="BM13" s="32"/>
    </row>
    <row r="14" spans="1:65" s="33" customFormat="1">
      <c r="A14" s="29" t="str">
        <f>'1-συμβολαια'!A14</f>
        <v>26ο</v>
      </c>
      <c r="B14" s="14" t="str">
        <f>'4-πολλυπρ'!D14</f>
        <v>219-17</v>
      </c>
      <c r="C14" s="14" t="str">
        <f>'4-πολλυπρ'!I14</f>
        <v>219-17</v>
      </c>
      <c r="D14" s="31"/>
      <c r="E14" s="29"/>
      <c r="F14" s="29"/>
      <c r="G14" s="30"/>
      <c r="H14" s="29"/>
      <c r="I14" s="29"/>
      <c r="J14" s="29"/>
      <c r="K14" s="137" t="s">
        <v>317</v>
      </c>
      <c r="L14" s="32"/>
      <c r="M14" s="32"/>
      <c r="N14" s="32"/>
      <c r="O14" s="32"/>
      <c r="P14" s="32"/>
      <c r="Q14" s="32"/>
      <c r="R14" s="32"/>
      <c r="S14" s="32"/>
      <c r="T14" s="32"/>
      <c r="U14" s="29"/>
      <c r="V14" s="30"/>
      <c r="W14" s="30"/>
      <c r="X14" s="32"/>
      <c r="Y14" s="32"/>
      <c r="Z14" s="29"/>
      <c r="AA14" s="32"/>
      <c r="AB14" s="29"/>
      <c r="AC14" s="32"/>
      <c r="AD14" s="29"/>
      <c r="AE14" s="185" t="s">
        <v>317</v>
      </c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29"/>
      <c r="AU14" s="32"/>
      <c r="AV14" s="29"/>
      <c r="AW14" s="32"/>
      <c r="AX14" s="29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29"/>
      <c r="BJ14" s="32"/>
      <c r="BK14" s="32"/>
      <c r="BL14" s="32"/>
      <c r="BM14" s="32"/>
    </row>
    <row r="15" spans="1:65" s="33" customFormat="1">
      <c r="A15" s="29">
        <f>'1-συμβολαια'!A15</f>
        <v>0</v>
      </c>
      <c r="B15" s="14" t="str">
        <f>'4-πολλυπρ'!D15</f>
        <v>219-17</v>
      </c>
      <c r="C15" s="14">
        <f>'4-πολλυπρ'!I15</f>
        <v>0</v>
      </c>
      <c r="D15" s="31"/>
      <c r="E15" s="29"/>
      <c r="F15" s="29"/>
      <c r="G15" s="30"/>
      <c r="H15" s="29"/>
      <c r="I15" s="29"/>
      <c r="J15" s="29"/>
      <c r="K15" s="137" t="s">
        <v>317</v>
      </c>
      <c r="L15" s="32"/>
      <c r="M15" s="32"/>
      <c r="N15" s="32"/>
      <c r="O15" s="32"/>
      <c r="P15" s="32"/>
      <c r="Q15" s="32"/>
      <c r="R15" s="32"/>
      <c r="S15" s="32"/>
      <c r="T15" s="32"/>
      <c r="U15" s="29"/>
      <c r="V15" s="30"/>
      <c r="W15" s="30"/>
      <c r="X15" s="32"/>
      <c r="Y15" s="32"/>
      <c r="Z15" s="29"/>
      <c r="AA15" s="32"/>
      <c r="AB15" s="29"/>
      <c r="AC15" s="32"/>
      <c r="AD15" s="29"/>
      <c r="AE15" s="185" t="s">
        <v>317</v>
      </c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29"/>
      <c r="AU15" s="32"/>
      <c r="AV15" s="29"/>
      <c r="AW15" s="32"/>
      <c r="AX15" s="29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29"/>
      <c r="BJ15" s="32"/>
      <c r="BK15" s="32"/>
      <c r="BL15" s="32"/>
      <c r="BM15" s="32"/>
    </row>
    <row r="16" spans="1:65" s="33" customFormat="1">
      <c r="A16" s="29">
        <f>'1-συμβολαια'!A16</f>
        <v>0</v>
      </c>
      <c r="B16" s="14" t="str">
        <f>'4-πολλυπρ'!D16</f>
        <v>219-17</v>
      </c>
      <c r="C16" s="14">
        <f>'4-πολλυπρ'!I16</f>
        <v>0</v>
      </c>
      <c r="D16" s="31"/>
      <c r="E16" s="29"/>
      <c r="F16" s="29"/>
      <c r="G16" s="30"/>
      <c r="H16" s="29"/>
      <c r="I16" s="29"/>
      <c r="J16" s="29"/>
      <c r="K16" s="137" t="s">
        <v>317</v>
      </c>
      <c r="L16" s="32"/>
      <c r="M16" s="32"/>
      <c r="N16" s="32"/>
      <c r="O16" s="32"/>
      <c r="P16" s="32"/>
      <c r="Q16" s="32"/>
      <c r="R16" s="32"/>
      <c r="S16" s="32"/>
      <c r="T16" s="32"/>
      <c r="U16" s="29"/>
      <c r="V16" s="30"/>
      <c r="W16" s="30"/>
      <c r="X16" s="32"/>
      <c r="Y16" s="32"/>
      <c r="Z16" s="29"/>
      <c r="AA16" s="32"/>
      <c r="AB16" s="29"/>
      <c r="AC16" s="32"/>
      <c r="AD16" s="29"/>
      <c r="AE16" s="185" t="s">
        <v>317</v>
      </c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29"/>
      <c r="AU16" s="32"/>
      <c r="AV16" s="29"/>
      <c r="AW16" s="32"/>
      <c r="AX16" s="29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29"/>
      <c r="BJ16" s="32"/>
      <c r="BK16" s="32"/>
      <c r="BL16" s="32"/>
      <c r="BM16" s="32"/>
    </row>
    <row r="17" spans="1:65" s="33" customFormat="1">
      <c r="A17" s="29" t="str">
        <f>'1-συμβολαια'!A17</f>
        <v>27ο</v>
      </c>
      <c r="B17" s="14" t="str">
        <f>'4-πολλυπρ'!D17</f>
        <v>219-17</v>
      </c>
      <c r="C17" s="14" t="str">
        <f>'4-πολλυπρ'!I17</f>
        <v>219-17</v>
      </c>
      <c r="D17" s="31"/>
      <c r="E17" s="29"/>
      <c r="F17" s="29"/>
      <c r="G17" s="30"/>
      <c r="H17" s="29"/>
      <c r="I17" s="29"/>
      <c r="J17" s="29"/>
      <c r="K17" s="137" t="s">
        <v>317</v>
      </c>
      <c r="L17" s="32"/>
      <c r="M17" s="32"/>
      <c r="N17" s="32"/>
      <c r="O17" s="32"/>
      <c r="P17" s="32"/>
      <c r="Q17" s="32"/>
      <c r="R17" s="32"/>
      <c r="S17" s="32"/>
      <c r="T17" s="32"/>
      <c r="U17" s="29"/>
      <c r="V17" s="30"/>
      <c r="W17" s="30"/>
      <c r="X17" s="32"/>
      <c r="Y17" s="32"/>
      <c r="Z17" s="29"/>
      <c r="AA17" s="32"/>
      <c r="AB17" s="29"/>
      <c r="AC17" s="32"/>
      <c r="AD17" s="29"/>
      <c r="AE17" s="185" t="s">
        <v>317</v>
      </c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29"/>
      <c r="AU17" s="32"/>
      <c r="AV17" s="29"/>
      <c r="AW17" s="32"/>
      <c r="AX17" s="29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29"/>
      <c r="BJ17" s="32"/>
      <c r="BK17" s="32"/>
      <c r="BL17" s="32"/>
      <c r="BM17" s="32"/>
    </row>
    <row r="18" spans="1:65" s="33" customFormat="1">
      <c r="A18" s="29">
        <f>'1-συμβολαια'!A18</f>
        <v>0</v>
      </c>
      <c r="B18" s="14" t="str">
        <f>'4-πολλυπρ'!D18</f>
        <v>219-17</v>
      </c>
      <c r="C18" s="14">
        <f>'4-πολλυπρ'!I18</f>
        <v>0</v>
      </c>
      <c r="D18" s="31"/>
      <c r="E18" s="29"/>
      <c r="F18" s="29"/>
      <c r="G18" s="30"/>
      <c r="H18" s="29"/>
      <c r="I18" s="29"/>
      <c r="J18" s="29"/>
      <c r="K18" s="137" t="s">
        <v>317</v>
      </c>
      <c r="L18" s="32"/>
      <c r="M18" s="32"/>
      <c r="N18" s="32"/>
      <c r="O18" s="32"/>
      <c r="P18" s="32"/>
      <c r="Q18" s="32"/>
      <c r="R18" s="32"/>
      <c r="S18" s="32"/>
      <c r="T18" s="32"/>
      <c r="U18" s="29"/>
      <c r="V18" s="30"/>
      <c r="W18" s="30"/>
      <c r="X18" s="32"/>
      <c r="Y18" s="32"/>
      <c r="Z18" s="29"/>
      <c r="AA18" s="32"/>
      <c r="AB18" s="29"/>
      <c r="AC18" s="32"/>
      <c r="AD18" s="29"/>
      <c r="AE18" s="185" t="s">
        <v>317</v>
      </c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29"/>
      <c r="AU18" s="32"/>
      <c r="AV18" s="29"/>
      <c r="AW18" s="32"/>
      <c r="AX18" s="29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29"/>
      <c r="BJ18" s="32"/>
      <c r="BK18" s="32"/>
      <c r="BL18" s="32"/>
      <c r="BM18" s="32"/>
    </row>
    <row r="19" spans="1:65" s="33" customFormat="1">
      <c r="A19" s="29">
        <f>'1-συμβολαια'!A19</f>
        <v>0</v>
      </c>
      <c r="B19" s="14" t="str">
        <f>'4-πολλυπρ'!D19</f>
        <v>219-17</v>
      </c>
      <c r="C19" s="14">
        <f>'4-πολλυπρ'!I19</f>
        <v>0</v>
      </c>
      <c r="D19" s="31"/>
      <c r="E19" s="29"/>
      <c r="F19" s="29"/>
      <c r="G19" s="30"/>
      <c r="H19" s="29"/>
      <c r="I19" s="29"/>
      <c r="J19" s="29"/>
      <c r="K19" s="137" t="s">
        <v>317</v>
      </c>
      <c r="L19" s="32"/>
      <c r="M19" s="32"/>
      <c r="N19" s="32"/>
      <c r="O19" s="32"/>
      <c r="P19" s="32"/>
      <c r="Q19" s="32"/>
      <c r="R19" s="32"/>
      <c r="S19" s="32"/>
      <c r="T19" s="32"/>
      <c r="U19" s="29"/>
      <c r="V19" s="30"/>
      <c r="W19" s="30"/>
      <c r="X19" s="32"/>
      <c r="Y19" s="32"/>
      <c r="Z19" s="29"/>
      <c r="AA19" s="32"/>
      <c r="AB19" s="29"/>
      <c r="AC19" s="32"/>
      <c r="AD19" s="29"/>
      <c r="AE19" s="185" t="s">
        <v>317</v>
      </c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29"/>
      <c r="AU19" s="32"/>
      <c r="AV19" s="29"/>
      <c r="AW19" s="32"/>
      <c r="AX19" s="29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29"/>
      <c r="BJ19" s="32"/>
      <c r="BK19" s="32"/>
      <c r="BL19" s="32"/>
      <c r="BM19" s="32"/>
    </row>
    <row r="20" spans="1:65" s="33" customFormat="1">
      <c r="A20" s="29" t="str">
        <f>'1-συμβολαια'!A20</f>
        <v>28ο</v>
      </c>
      <c r="B20" s="14" t="str">
        <f>'4-πολλυπρ'!D20</f>
        <v>219-17</v>
      </c>
      <c r="C20" s="14" t="str">
        <f>'4-πολλυπρ'!I20</f>
        <v>219-17</v>
      </c>
      <c r="D20" s="31"/>
      <c r="E20" s="29"/>
      <c r="F20" s="29"/>
      <c r="G20" s="30"/>
      <c r="H20" s="29"/>
      <c r="I20" s="29"/>
      <c r="J20" s="29"/>
      <c r="K20" s="137" t="s">
        <v>317</v>
      </c>
      <c r="L20" s="32"/>
      <c r="M20" s="32"/>
      <c r="N20" s="32"/>
      <c r="O20" s="32"/>
      <c r="P20" s="32"/>
      <c r="Q20" s="32"/>
      <c r="R20" s="32"/>
      <c r="S20" s="32"/>
      <c r="T20" s="32"/>
      <c r="U20" s="29"/>
      <c r="V20" s="30"/>
      <c r="W20" s="30"/>
      <c r="X20" s="32"/>
      <c r="Y20" s="32"/>
      <c r="Z20" s="29"/>
      <c r="AA20" s="32"/>
      <c r="AB20" s="29"/>
      <c r="AC20" s="32"/>
      <c r="AD20" s="29"/>
      <c r="AE20" s="185" t="s">
        <v>317</v>
      </c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29"/>
      <c r="AU20" s="32"/>
      <c r="AV20" s="29"/>
      <c r="AW20" s="32"/>
      <c r="AX20" s="29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29"/>
      <c r="BJ20" s="32"/>
      <c r="BK20" s="32"/>
      <c r="BL20" s="32"/>
      <c r="BM20" s="32"/>
    </row>
    <row r="21" spans="1:65" s="33" customFormat="1">
      <c r="A21" s="29">
        <f>'1-συμβολαια'!A21</f>
        <v>0</v>
      </c>
      <c r="B21" s="14" t="str">
        <f>'4-πολλυπρ'!D21</f>
        <v>219-17</v>
      </c>
      <c r="C21" s="14">
        <f>'4-πολλυπρ'!I21</f>
        <v>0</v>
      </c>
      <c r="D21" s="31"/>
      <c r="E21" s="29"/>
      <c r="F21" s="29"/>
      <c r="G21" s="30"/>
      <c r="H21" s="29"/>
      <c r="I21" s="29"/>
      <c r="J21" s="29"/>
      <c r="K21" s="137" t="s">
        <v>317</v>
      </c>
      <c r="L21" s="32"/>
      <c r="M21" s="32"/>
      <c r="N21" s="32"/>
      <c r="O21" s="32"/>
      <c r="P21" s="32"/>
      <c r="Q21" s="32"/>
      <c r="R21" s="32"/>
      <c r="S21" s="32"/>
      <c r="T21" s="32"/>
      <c r="U21" s="29"/>
      <c r="V21" s="30"/>
      <c r="W21" s="30"/>
      <c r="X21" s="32"/>
      <c r="Y21" s="32"/>
      <c r="Z21" s="29"/>
      <c r="AA21" s="32"/>
      <c r="AB21" s="29"/>
      <c r="AC21" s="32"/>
      <c r="AD21" s="29"/>
      <c r="AE21" s="185" t="s">
        <v>317</v>
      </c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29"/>
      <c r="AU21" s="32"/>
      <c r="AV21" s="29"/>
      <c r="AW21" s="32"/>
      <c r="AX21" s="29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29"/>
      <c r="BJ21" s="32"/>
      <c r="BK21" s="32"/>
      <c r="BL21" s="32"/>
      <c r="BM21" s="32"/>
    </row>
    <row r="22" spans="1:65" s="33" customFormat="1">
      <c r="A22" s="29">
        <f>'1-συμβολαια'!A22</f>
        <v>0</v>
      </c>
      <c r="B22" s="14" t="str">
        <f>'4-πολλυπρ'!D22</f>
        <v>219-17</v>
      </c>
      <c r="C22" s="14">
        <f>'4-πολλυπρ'!I22</f>
        <v>0</v>
      </c>
      <c r="D22" s="31"/>
      <c r="E22" s="29"/>
      <c r="F22" s="29"/>
      <c r="G22" s="30"/>
      <c r="H22" s="29"/>
      <c r="I22" s="29"/>
      <c r="J22" s="29"/>
      <c r="K22" s="137" t="s">
        <v>317</v>
      </c>
      <c r="L22" s="32"/>
      <c r="M22" s="32"/>
      <c r="N22" s="32"/>
      <c r="O22" s="32"/>
      <c r="P22" s="32"/>
      <c r="Q22" s="32"/>
      <c r="R22" s="32"/>
      <c r="S22" s="32"/>
      <c r="T22" s="32"/>
      <c r="U22" s="29"/>
      <c r="V22" s="30"/>
      <c r="W22" s="30"/>
      <c r="X22" s="32"/>
      <c r="Y22" s="32"/>
      <c r="Z22" s="29"/>
      <c r="AA22" s="32"/>
      <c r="AB22" s="29"/>
      <c r="AC22" s="32"/>
      <c r="AD22" s="29"/>
      <c r="AE22" s="185" t="s">
        <v>317</v>
      </c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29"/>
      <c r="AU22" s="32"/>
      <c r="AV22" s="29"/>
      <c r="AW22" s="32"/>
      <c r="AX22" s="29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29"/>
      <c r="BJ22" s="32"/>
      <c r="BK22" s="32"/>
      <c r="BL22" s="32"/>
      <c r="BM22" s="32"/>
    </row>
    <row r="23" spans="1:65" s="33" customFormat="1">
      <c r="A23" s="29" t="str">
        <f>'1-συμβολαια'!A23</f>
        <v>29ο</v>
      </c>
      <c r="B23" s="14" t="str">
        <f>'4-πολλυπρ'!D23</f>
        <v>219-17</v>
      </c>
      <c r="C23" s="14" t="str">
        <f>'4-πολλυπρ'!I23</f>
        <v>219-17</v>
      </c>
      <c r="D23" s="31"/>
      <c r="E23" s="29"/>
      <c r="F23" s="29"/>
      <c r="G23" s="30"/>
      <c r="H23" s="29"/>
      <c r="I23" s="29"/>
      <c r="J23" s="29"/>
      <c r="K23" s="137" t="s">
        <v>317</v>
      </c>
      <c r="L23" s="32"/>
      <c r="M23" s="32"/>
      <c r="N23" s="32"/>
      <c r="O23" s="32"/>
      <c r="P23" s="32"/>
      <c r="Q23" s="32"/>
      <c r="R23" s="32"/>
      <c r="S23" s="32"/>
      <c r="T23" s="32"/>
      <c r="U23" s="29"/>
      <c r="V23" s="30"/>
      <c r="W23" s="30"/>
      <c r="X23" s="32"/>
      <c r="Y23" s="32"/>
      <c r="Z23" s="29"/>
      <c r="AA23" s="32"/>
      <c r="AB23" s="29"/>
      <c r="AC23" s="32"/>
      <c r="AD23" s="29"/>
      <c r="AE23" s="185" t="s">
        <v>317</v>
      </c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29"/>
      <c r="AU23" s="32"/>
      <c r="AV23" s="29"/>
      <c r="AW23" s="32"/>
      <c r="AX23" s="29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29"/>
      <c r="BJ23" s="32"/>
      <c r="BK23" s="32"/>
      <c r="BL23" s="32"/>
      <c r="BM23" s="32"/>
    </row>
    <row r="24" spans="1:65" s="33" customFormat="1">
      <c r="A24" s="29">
        <f>'1-συμβολαια'!A24</f>
        <v>0</v>
      </c>
      <c r="B24" s="14" t="str">
        <f>'4-πολλυπρ'!D24</f>
        <v>219-17</v>
      </c>
      <c r="C24" s="14">
        <f>'4-πολλυπρ'!I24</f>
        <v>0</v>
      </c>
      <c r="D24" s="31"/>
      <c r="E24" s="29"/>
      <c r="F24" s="29"/>
      <c r="G24" s="30"/>
      <c r="H24" s="29"/>
      <c r="I24" s="29"/>
      <c r="J24" s="29"/>
      <c r="K24" s="137" t="s">
        <v>317</v>
      </c>
      <c r="L24" s="32"/>
      <c r="M24" s="32"/>
      <c r="N24" s="32"/>
      <c r="O24" s="32"/>
      <c r="P24" s="32"/>
      <c r="Q24" s="32"/>
      <c r="R24" s="32"/>
      <c r="S24" s="32"/>
      <c r="T24" s="32"/>
      <c r="U24" s="29"/>
      <c r="V24" s="30"/>
      <c r="W24" s="30"/>
      <c r="X24" s="32"/>
      <c r="Y24" s="32"/>
      <c r="Z24" s="29"/>
      <c r="AA24" s="32"/>
      <c r="AB24" s="29"/>
      <c r="AC24" s="32"/>
      <c r="AD24" s="29"/>
      <c r="AE24" s="185" t="s">
        <v>317</v>
      </c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29"/>
      <c r="AU24" s="32"/>
      <c r="AV24" s="29"/>
      <c r="AW24" s="32"/>
      <c r="AX24" s="29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29"/>
      <c r="BJ24" s="32"/>
      <c r="BK24" s="32"/>
      <c r="BL24" s="32"/>
      <c r="BM24" s="32"/>
    </row>
    <row r="25" spans="1:65" s="33" customFormat="1">
      <c r="A25" s="29">
        <f>'1-συμβολαια'!A25</f>
        <v>0</v>
      </c>
      <c r="B25" s="14" t="str">
        <f>'4-πολλυπρ'!D25</f>
        <v>219-17</v>
      </c>
      <c r="C25" s="14">
        <f>'4-πολλυπρ'!I25</f>
        <v>0</v>
      </c>
      <c r="D25" s="31"/>
      <c r="E25" s="29"/>
      <c r="F25" s="29"/>
      <c r="G25" s="30"/>
      <c r="H25" s="29"/>
      <c r="I25" s="29"/>
      <c r="J25" s="29"/>
      <c r="K25" s="137" t="s">
        <v>317</v>
      </c>
      <c r="L25" s="32"/>
      <c r="M25" s="32"/>
      <c r="N25" s="32"/>
      <c r="O25" s="32"/>
      <c r="P25" s="32"/>
      <c r="Q25" s="32"/>
      <c r="R25" s="32"/>
      <c r="S25" s="32"/>
      <c r="T25" s="32"/>
      <c r="U25" s="29"/>
      <c r="V25" s="30"/>
      <c r="W25" s="30"/>
      <c r="X25" s="32"/>
      <c r="Y25" s="32"/>
      <c r="Z25" s="29"/>
      <c r="AA25" s="32"/>
      <c r="AB25" s="29"/>
      <c r="AC25" s="32"/>
      <c r="AD25" s="29"/>
      <c r="AE25" s="185" t="s">
        <v>317</v>
      </c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29"/>
      <c r="AU25" s="32"/>
      <c r="AV25" s="29"/>
      <c r="AW25" s="32"/>
      <c r="AX25" s="29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29"/>
      <c r="BJ25" s="32"/>
      <c r="BK25" s="32"/>
      <c r="BL25" s="32"/>
      <c r="BM25" s="32"/>
    </row>
    <row r="26" spans="1:65" s="33" customFormat="1">
      <c r="A26" s="29" t="str">
        <f>'1-συμβολαια'!A26</f>
        <v>30ο</v>
      </c>
      <c r="B26" s="14" t="str">
        <f>'4-πολλυπρ'!D26</f>
        <v>219-17</v>
      </c>
      <c r="C26" s="14" t="str">
        <f>'4-πολλυπρ'!I26</f>
        <v>219-17</v>
      </c>
      <c r="D26" s="31"/>
      <c r="E26" s="29"/>
      <c r="F26" s="29"/>
      <c r="G26" s="30"/>
      <c r="H26" s="29"/>
      <c r="I26" s="29"/>
      <c r="J26" s="29"/>
      <c r="K26" s="137" t="s">
        <v>317</v>
      </c>
      <c r="L26" s="32"/>
      <c r="M26" s="32"/>
      <c r="N26" s="32"/>
      <c r="O26" s="32"/>
      <c r="P26" s="32"/>
      <c r="Q26" s="32"/>
      <c r="R26" s="32"/>
      <c r="S26" s="32"/>
      <c r="T26" s="32"/>
      <c r="U26" s="29"/>
      <c r="V26" s="30"/>
      <c r="W26" s="30"/>
      <c r="X26" s="32"/>
      <c r="Y26" s="32"/>
      <c r="Z26" s="29"/>
      <c r="AA26" s="32"/>
      <c r="AB26" s="29"/>
      <c r="AC26" s="32"/>
      <c r="AD26" s="29"/>
      <c r="AE26" s="185" t="s">
        <v>317</v>
      </c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29"/>
      <c r="AU26" s="32"/>
      <c r="AV26" s="29"/>
      <c r="AW26" s="32"/>
      <c r="AX26" s="29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29"/>
      <c r="BJ26" s="32"/>
      <c r="BK26" s="32"/>
      <c r="BL26" s="32"/>
      <c r="BM26" s="32"/>
    </row>
    <row r="27" spans="1:65" s="33" customFormat="1">
      <c r="A27" s="29" t="str">
        <f>'1-συμβολαια'!A27</f>
        <v>31ο</v>
      </c>
      <c r="B27" s="14" t="str">
        <f>'4-πολλυπρ'!D27</f>
        <v>219-17</v>
      </c>
      <c r="C27" s="14" t="str">
        <f>'4-πολλυπρ'!I27</f>
        <v>219-17</v>
      </c>
      <c r="D27" s="31"/>
      <c r="E27" s="29"/>
      <c r="F27" s="29"/>
      <c r="G27" s="30"/>
      <c r="H27" s="29"/>
      <c r="I27" s="29"/>
      <c r="J27" s="29"/>
      <c r="K27" s="137" t="s">
        <v>317</v>
      </c>
      <c r="L27" s="32"/>
      <c r="M27" s="32"/>
      <c r="N27" s="32"/>
      <c r="O27" s="32"/>
      <c r="P27" s="32"/>
      <c r="Q27" s="32"/>
      <c r="R27" s="32"/>
      <c r="S27" s="32"/>
      <c r="T27" s="32"/>
      <c r="U27" s="29"/>
      <c r="V27" s="30"/>
      <c r="W27" s="30"/>
      <c r="X27" s="32"/>
      <c r="Y27" s="32"/>
      <c r="Z27" s="29"/>
      <c r="AA27" s="32"/>
      <c r="AB27" s="29"/>
      <c r="AC27" s="32"/>
      <c r="AD27" s="29"/>
      <c r="AE27" s="185" t="s">
        <v>317</v>
      </c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29"/>
      <c r="AU27" s="32"/>
      <c r="AV27" s="29"/>
      <c r="AW27" s="32"/>
      <c r="AX27" s="29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29"/>
      <c r="BJ27" s="32"/>
      <c r="BK27" s="32"/>
      <c r="BL27" s="32"/>
      <c r="BM27" s="32"/>
    </row>
    <row r="28" spans="1:65" s="33" customFormat="1">
      <c r="A28" s="29">
        <f>'1-συμβολαια'!A28</f>
        <v>0</v>
      </c>
      <c r="B28" s="14" t="str">
        <f>'4-πολλυπρ'!D28</f>
        <v>219-17</v>
      </c>
      <c r="C28" s="14" t="str">
        <f>'4-πολλυπρ'!I28</f>
        <v>219-17</v>
      </c>
      <c r="D28" s="31"/>
      <c r="E28" s="29"/>
      <c r="F28" s="29"/>
      <c r="G28" s="30"/>
      <c r="H28" s="29"/>
      <c r="I28" s="29"/>
      <c r="J28" s="29"/>
      <c r="K28" s="137" t="s">
        <v>317</v>
      </c>
      <c r="L28" s="32"/>
      <c r="M28" s="32"/>
      <c r="N28" s="32"/>
      <c r="O28" s="32"/>
      <c r="P28" s="32"/>
      <c r="Q28" s="32"/>
      <c r="R28" s="32"/>
      <c r="S28" s="32"/>
      <c r="T28" s="32"/>
      <c r="U28" s="29"/>
      <c r="V28" s="30"/>
      <c r="W28" s="30"/>
      <c r="X28" s="32"/>
      <c r="Y28" s="32"/>
      <c r="Z28" s="29"/>
      <c r="AA28" s="32"/>
      <c r="AB28" s="29"/>
      <c r="AC28" s="32"/>
      <c r="AD28" s="29"/>
      <c r="AE28" s="185" t="s">
        <v>317</v>
      </c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29"/>
      <c r="AU28" s="32"/>
      <c r="AV28" s="29"/>
      <c r="AW28" s="32"/>
      <c r="AX28" s="29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29"/>
      <c r="BJ28" s="32"/>
      <c r="BK28" s="32"/>
      <c r="BL28" s="32"/>
      <c r="BM28" s="32"/>
    </row>
    <row r="29" spans="1:65" s="33" customFormat="1">
      <c r="A29" s="29" t="str">
        <f>'1-συμβολαια'!A29</f>
        <v>32ο</v>
      </c>
      <c r="B29" s="14" t="str">
        <f>'4-πολλυπρ'!D29</f>
        <v>219-17</v>
      </c>
      <c r="C29" s="14" t="str">
        <f>'4-πολλυπρ'!I29</f>
        <v>219-17</v>
      </c>
      <c r="D29" s="31"/>
      <c r="E29" s="29"/>
      <c r="F29" s="29"/>
      <c r="G29" s="30"/>
      <c r="H29" s="29"/>
      <c r="I29" s="29"/>
      <c r="J29" s="29"/>
      <c r="K29" s="137" t="s">
        <v>317</v>
      </c>
      <c r="L29" s="32"/>
      <c r="M29" s="32"/>
      <c r="N29" s="32"/>
      <c r="O29" s="32"/>
      <c r="P29" s="32"/>
      <c r="Q29" s="32"/>
      <c r="R29" s="32"/>
      <c r="S29" s="32"/>
      <c r="T29" s="32"/>
      <c r="U29" s="29"/>
      <c r="V29" s="30"/>
      <c r="W29" s="30"/>
      <c r="X29" s="32"/>
      <c r="Y29" s="32"/>
      <c r="Z29" s="29"/>
      <c r="AA29" s="32"/>
      <c r="AB29" s="29"/>
      <c r="AC29" s="32"/>
      <c r="AD29" s="29"/>
      <c r="AE29" s="185" t="s">
        <v>317</v>
      </c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29"/>
      <c r="AU29" s="32"/>
      <c r="AV29" s="29"/>
      <c r="AW29" s="32"/>
      <c r="AX29" s="29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29"/>
      <c r="BJ29" s="32"/>
      <c r="BK29" s="32"/>
      <c r="BL29" s="32"/>
      <c r="BM29" s="32"/>
    </row>
    <row r="30" spans="1:65" s="33" customFormat="1">
      <c r="A30" s="29">
        <f>'1-συμβολαια'!A30</f>
        <v>0</v>
      </c>
      <c r="B30" s="14" t="str">
        <f>'4-πολλυπρ'!D30</f>
        <v>219-17</v>
      </c>
      <c r="C30" s="14">
        <f>'4-πολλυπρ'!I30</f>
        <v>0</v>
      </c>
      <c r="D30" s="31"/>
      <c r="E30" s="29"/>
      <c r="F30" s="29"/>
      <c r="G30" s="30"/>
      <c r="H30" s="29"/>
      <c r="I30" s="29"/>
      <c r="J30" s="29"/>
      <c r="K30" s="137" t="s">
        <v>317</v>
      </c>
      <c r="L30" s="32"/>
      <c r="M30" s="32"/>
      <c r="N30" s="32"/>
      <c r="O30" s="32"/>
      <c r="P30" s="32"/>
      <c r="Q30" s="32"/>
      <c r="R30" s="32"/>
      <c r="S30" s="32"/>
      <c r="T30" s="32"/>
      <c r="U30" s="29"/>
      <c r="V30" s="30"/>
      <c r="W30" s="30"/>
      <c r="X30" s="32"/>
      <c r="Y30" s="32"/>
      <c r="Z30" s="29"/>
      <c r="AA30" s="32"/>
      <c r="AB30" s="29"/>
      <c r="AC30" s="32"/>
      <c r="AD30" s="29"/>
      <c r="AE30" s="185" t="s">
        <v>317</v>
      </c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29"/>
      <c r="AU30" s="32"/>
      <c r="AV30" s="29"/>
      <c r="AW30" s="32"/>
      <c r="AX30" s="29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29"/>
      <c r="BJ30" s="32"/>
      <c r="BK30" s="32"/>
      <c r="BL30" s="32"/>
      <c r="BM30" s="32"/>
    </row>
    <row r="31" spans="1:65" s="33" customFormat="1">
      <c r="A31" s="29">
        <f>'1-συμβολαια'!A31</f>
        <v>0</v>
      </c>
      <c r="B31" s="14" t="str">
        <f>'4-πολλυπρ'!D31</f>
        <v>219-17</v>
      </c>
      <c r="C31" s="14">
        <f>'4-πολλυπρ'!I31</f>
        <v>0</v>
      </c>
      <c r="D31" s="31"/>
      <c r="E31" s="29"/>
      <c r="F31" s="29"/>
      <c r="G31" s="30"/>
      <c r="H31" s="29"/>
      <c r="I31" s="29"/>
      <c r="J31" s="29"/>
      <c r="K31" s="137" t="s">
        <v>317</v>
      </c>
      <c r="L31" s="32"/>
      <c r="M31" s="32"/>
      <c r="N31" s="32"/>
      <c r="O31" s="32"/>
      <c r="P31" s="32"/>
      <c r="Q31" s="32"/>
      <c r="R31" s="32"/>
      <c r="S31" s="32"/>
      <c r="T31" s="32"/>
      <c r="U31" s="29"/>
      <c r="V31" s="30"/>
      <c r="W31" s="30"/>
      <c r="X31" s="32"/>
      <c r="Y31" s="32"/>
      <c r="Z31" s="29"/>
      <c r="AA31" s="32"/>
      <c r="AB31" s="29"/>
      <c r="AC31" s="32"/>
      <c r="AD31" s="29"/>
      <c r="AE31" s="185" t="s">
        <v>317</v>
      </c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29"/>
      <c r="AU31" s="32"/>
      <c r="AV31" s="29"/>
      <c r="AW31" s="32"/>
      <c r="AX31" s="29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29"/>
      <c r="BJ31" s="32"/>
      <c r="BK31" s="32"/>
      <c r="BL31" s="32"/>
      <c r="BM31" s="32"/>
    </row>
    <row r="32" spans="1:65" s="33" customFormat="1">
      <c r="A32" s="29" t="str">
        <f>'1-συμβολαια'!A32</f>
        <v>33ο</v>
      </c>
      <c r="B32" s="14" t="str">
        <f>'4-πολλυπρ'!D32</f>
        <v>219-17</v>
      </c>
      <c r="C32" s="14" t="str">
        <f>'4-πολλυπρ'!I32</f>
        <v>219-17</v>
      </c>
      <c r="D32" s="31"/>
      <c r="E32" s="29"/>
      <c r="F32" s="29"/>
      <c r="G32" s="30"/>
      <c r="H32" s="29"/>
      <c r="I32" s="29"/>
      <c r="J32" s="29"/>
      <c r="K32" s="137" t="s">
        <v>317</v>
      </c>
      <c r="L32" s="32"/>
      <c r="M32" s="32"/>
      <c r="N32" s="32"/>
      <c r="O32" s="32"/>
      <c r="P32" s="32"/>
      <c r="Q32" s="32"/>
      <c r="R32" s="32"/>
      <c r="S32" s="32"/>
      <c r="T32" s="32"/>
      <c r="U32" s="29"/>
      <c r="V32" s="30"/>
      <c r="W32" s="30"/>
      <c r="X32" s="32"/>
      <c r="Y32" s="32"/>
      <c r="Z32" s="29"/>
      <c r="AA32" s="32"/>
      <c r="AB32" s="29"/>
      <c r="AC32" s="32"/>
      <c r="AD32" s="29"/>
      <c r="AE32" s="185" t="s">
        <v>317</v>
      </c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29"/>
      <c r="AU32" s="32"/>
      <c r="AV32" s="29"/>
      <c r="AW32" s="32"/>
      <c r="AX32" s="29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29"/>
      <c r="BJ32" s="32"/>
      <c r="BK32" s="32"/>
      <c r="BL32" s="32"/>
      <c r="BM32" s="32"/>
    </row>
    <row r="33" spans="1:65" s="33" customFormat="1">
      <c r="A33" s="29">
        <f>'1-συμβολαια'!A33</f>
        <v>0</v>
      </c>
      <c r="B33" s="14" t="str">
        <f>'4-πολλυπρ'!D33</f>
        <v>219-17</v>
      </c>
      <c r="C33" s="14">
        <f>'4-πολλυπρ'!I33</f>
        <v>0</v>
      </c>
      <c r="D33" s="31"/>
      <c r="E33" s="29"/>
      <c r="F33" s="29"/>
      <c r="G33" s="30"/>
      <c r="H33" s="29"/>
      <c r="I33" s="29"/>
      <c r="J33" s="29"/>
      <c r="K33" s="137" t="s">
        <v>317</v>
      </c>
      <c r="L33" s="32"/>
      <c r="M33" s="32"/>
      <c r="N33" s="32"/>
      <c r="O33" s="32"/>
      <c r="P33" s="32"/>
      <c r="Q33" s="32"/>
      <c r="R33" s="32"/>
      <c r="S33" s="32"/>
      <c r="T33" s="32"/>
      <c r="U33" s="29"/>
      <c r="V33" s="30"/>
      <c r="W33" s="30"/>
      <c r="X33" s="32"/>
      <c r="Y33" s="32"/>
      <c r="Z33" s="29"/>
      <c r="AA33" s="32"/>
      <c r="AB33" s="29"/>
      <c r="AC33" s="32"/>
      <c r="AD33" s="29"/>
      <c r="AE33" s="185" t="s">
        <v>317</v>
      </c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29"/>
      <c r="AU33" s="32"/>
      <c r="AV33" s="29"/>
      <c r="AW33" s="32"/>
      <c r="AX33" s="29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29"/>
      <c r="BJ33" s="32"/>
      <c r="BK33" s="32"/>
      <c r="BL33" s="32"/>
      <c r="BM33" s="32"/>
    </row>
    <row r="34" spans="1:65" s="33" customFormat="1">
      <c r="A34" s="29">
        <f>'1-συμβολαια'!A34</f>
        <v>0</v>
      </c>
      <c r="B34" s="14" t="str">
        <f>'4-πολλυπρ'!D34</f>
        <v>219-17</v>
      </c>
      <c r="C34" s="14">
        <f>'4-πολλυπρ'!I34</f>
        <v>0</v>
      </c>
      <c r="D34" s="31"/>
      <c r="E34" s="29"/>
      <c r="F34" s="29"/>
      <c r="G34" s="30"/>
      <c r="H34" s="29"/>
      <c r="I34" s="29"/>
      <c r="J34" s="29"/>
      <c r="K34" s="137" t="s">
        <v>317</v>
      </c>
      <c r="L34" s="32"/>
      <c r="M34" s="32"/>
      <c r="N34" s="32"/>
      <c r="O34" s="32"/>
      <c r="P34" s="32"/>
      <c r="Q34" s="32"/>
      <c r="R34" s="32"/>
      <c r="S34" s="32"/>
      <c r="T34" s="32"/>
      <c r="U34" s="29"/>
      <c r="V34" s="30"/>
      <c r="W34" s="30"/>
      <c r="X34" s="32"/>
      <c r="Y34" s="32"/>
      <c r="Z34" s="29"/>
      <c r="AA34" s="32"/>
      <c r="AB34" s="29"/>
      <c r="AC34" s="32"/>
      <c r="AD34" s="29"/>
      <c r="AE34" s="185" t="s">
        <v>317</v>
      </c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29"/>
      <c r="AU34" s="32"/>
      <c r="AV34" s="29"/>
      <c r="AW34" s="32"/>
      <c r="AX34" s="29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29"/>
      <c r="BJ34" s="32"/>
      <c r="BK34" s="32"/>
      <c r="BL34" s="32"/>
      <c r="BM34" s="32"/>
    </row>
    <row r="35" spans="1:65" s="33" customFormat="1">
      <c r="A35" s="29" t="str">
        <f>'1-συμβολαια'!A35</f>
        <v>34ο</v>
      </c>
      <c r="B35" s="14" t="str">
        <f>'4-πολλυπρ'!D35</f>
        <v>219-17</v>
      </c>
      <c r="C35" s="14" t="str">
        <f>'4-πολλυπρ'!I35</f>
        <v>κ-σΑποστολια</v>
      </c>
      <c r="D35" s="31"/>
      <c r="E35" s="29"/>
      <c r="F35" s="29"/>
      <c r="G35" s="30"/>
      <c r="H35" s="29"/>
      <c r="I35" s="29"/>
      <c r="J35" s="29"/>
      <c r="K35" s="137" t="s">
        <v>317</v>
      </c>
      <c r="L35" s="32"/>
      <c r="M35" s="32"/>
      <c r="N35" s="32"/>
      <c r="O35" s="32"/>
      <c r="P35" s="32"/>
      <c r="Q35" s="32"/>
      <c r="R35" s="32"/>
      <c r="S35" s="32"/>
      <c r="T35" s="32"/>
      <c r="U35" s="29"/>
      <c r="V35" s="30"/>
      <c r="W35" s="30"/>
      <c r="X35" s="32"/>
      <c r="Y35" s="32"/>
      <c r="Z35" s="29"/>
      <c r="AA35" s="32"/>
      <c r="AB35" s="29"/>
      <c r="AC35" s="32"/>
      <c r="AD35" s="29"/>
      <c r="AE35" s="185" t="s">
        <v>317</v>
      </c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29"/>
      <c r="AU35" s="32"/>
      <c r="AV35" s="29"/>
      <c r="AW35" s="32"/>
      <c r="AX35" s="29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29"/>
      <c r="BJ35" s="32"/>
      <c r="BK35" s="32"/>
      <c r="BL35" s="32"/>
      <c r="BM35" s="32"/>
    </row>
    <row r="36" spans="1:65" s="33" customFormat="1">
      <c r="A36" s="29">
        <f>'1-συμβολαια'!A36</f>
        <v>0</v>
      </c>
      <c r="B36" s="14" t="str">
        <f>'4-πολλυπρ'!D36</f>
        <v>219-17</v>
      </c>
      <c r="C36" s="14">
        <f>'4-πολλυπρ'!I36</f>
        <v>0</v>
      </c>
      <c r="D36" s="31"/>
      <c r="E36" s="29"/>
      <c r="F36" s="29"/>
      <c r="G36" s="30"/>
      <c r="H36" s="29"/>
      <c r="I36" s="29"/>
      <c r="J36" s="29"/>
      <c r="K36" s="137" t="s">
        <v>317</v>
      </c>
      <c r="L36" s="32"/>
      <c r="M36" s="32"/>
      <c r="N36" s="32"/>
      <c r="O36" s="32"/>
      <c r="P36" s="32"/>
      <c r="Q36" s="32"/>
      <c r="R36" s="32"/>
      <c r="S36" s="32"/>
      <c r="T36" s="32"/>
      <c r="U36" s="29"/>
      <c r="V36" s="30"/>
      <c r="W36" s="30"/>
      <c r="X36" s="32"/>
      <c r="Y36" s="32"/>
      <c r="Z36" s="29"/>
      <c r="AA36" s="32"/>
      <c r="AB36" s="29"/>
      <c r="AC36" s="32"/>
      <c r="AD36" s="29"/>
      <c r="AE36" s="185" t="s">
        <v>317</v>
      </c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29"/>
      <c r="AU36" s="32"/>
      <c r="AV36" s="29"/>
      <c r="AW36" s="32"/>
      <c r="AX36" s="29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29"/>
      <c r="BJ36" s="32"/>
      <c r="BK36" s="32"/>
      <c r="BL36" s="32"/>
      <c r="BM36" s="32"/>
    </row>
    <row r="37" spans="1:65" s="33" customFormat="1">
      <c r="A37" s="29">
        <f>'1-συμβολαια'!A37</f>
        <v>0</v>
      </c>
      <c r="B37" s="14" t="str">
        <f>'4-πολλυπρ'!D37</f>
        <v>219-17</v>
      </c>
      <c r="C37" s="14">
        <f>'4-πολλυπρ'!I37</f>
        <v>0</v>
      </c>
      <c r="D37" s="31"/>
      <c r="E37" s="29"/>
      <c r="F37" s="29"/>
      <c r="G37" s="30"/>
      <c r="H37" s="29"/>
      <c r="I37" s="29"/>
      <c r="J37" s="29"/>
      <c r="K37" s="137" t="s">
        <v>317</v>
      </c>
      <c r="L37" s="32"/>
      <c r="M37" s="32"/>
      <c r="N37" s="32"/>
      <c r="O37" s="32"/>
      <c r="P37" s="32"/>
      <c r="Q37" s="32"/>
      <c r="R37" s="32"/>
      <c r="S37" s="32"/>
      <c r="T37" s="32"/>
      <c r="U37" s="29"/>
      <c r="V37" s="30"/>
      <c r="W37" s="30"/>
      <c r="X37" s="32"/>
      <c r="Y37" s="32"/>
      <c r="Z37" s="29"/>
      <c r="AA37" s="32"/>
      <c r="AB37" s="29"/>
      <c r="AC37" s="32"/>
      <c r="AD37" s="29"/>
      <c r="AE37" s="185" t="s">
        <v>317</v>
      </c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29"/>
      <c r="AU37" s="32"/>
      <c r="AV37" s="29"/>
      <c r="AW37" s="32"/>
      <c r="AX37" s="29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29"/>
      <c r="BJ37" s="32"/>
      <c r="BK37" s="32"/>
      <c r="BL37" s="32"/>
      <c r="BM37" s="32"/>
    </row>
    <row r="38" spans="1:65" s="33" customFormat="1">
      <c r="A38" s="29">
        <f>'1-συμβολαια'!A38</f>
        <v>350</v>
      </c>
      <c r="B38" s="14" t="str">
        <f>'4-πολλυπρ'!D38</f>
        <v>219-17</v>
      </c>
      <c r="C38" s="14" t="str">
        <f>'4-πολλυπρ'!I38</f>
        <v>219-17</v>
      </c>
      <c r="D38" s="31"/>
      <c r="E38" s="29"/>
      <c r="F38" s="29"/>
      <c r="G38" s="30"/>
      <c r="H38" s="29"/>
      <c r="I38" s="29"/>
      <c r="J38" s="29"/>
      <c r="K38" s="137" t="s">
        <v>317</v>
      </c>
      <c r="L38" s="32"/>
      <c r="M38" s="32"/>
      <c r="N38" s="32"/>
      <c r="O38" s="32"/>
      <c r="P38" s="32"/>
      <c r="Q38" s="32"/>
      <c r="R38" s="32"/>
      <c r="S38" s="32"/>
      <c r="T38" s="32"/>
      <c r="U38" s="29"/>
      <c r="V38" s="30"/>
      <c r="W38" s="30"/>
      <c r="X38" s="32"/>
      <c r="Y38" s="32"/>
      <c r="Z38" s="29"/>
      <c r="AA38" s="32"/>
      <c r="AB38" s="29"/>
      <c r="AC38" s="32"/>
      <c r="AD38" s="29"/>
      <c r="AE38" s="185" t="s">
        <v>317</v>
      </c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29"/>
      <c r="AU38" s="32"/>
      <c r="AV38" s="29"/>
      <c r="AW38" s="32"/>
      <c r="AX38" s="29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29"/>
      <c r="BJ38" s="32"/>
      <c r="BK38" s="32"/>
      <c r="BL38" s="32"/>
      <c r="BM38" s="32"/>
    </row>
    <row r="39" spans="1:65" s="33" customFormat="1">
      <c r="A39" s="29">
        <f>'1-συμβολαια'!A39</f>
        <v>0</v>
      </c>
      <c r="B39" s="14" t="str">
        <f>'4-πολλυπρ'!D39</f>
        <v>219-17</v>
      </c>
      <c r="C39" s="14" t="str">
        <f>'4-πολλυπρ'!I39</f>
        <v>219-17</v>
      </c>
      <c r="D39" s="31"/>
      <c r="E39" s="29"/>
      <c r="F39" s="29"/>
      <c r="G39" s="30"/>
      <c r="H39" s="29"/>
      <c r="I39" s="29"/>
      <c r="J39" s="29"/>
      <c r="K39" s="137" t="s">
        <v>317</v>
      </c>
      <c r="L39" s="32"/>
      <c r="M39" s="32"/>
      <c r="N39" s="32"/>
      <c r="O39" s="32"/>
      <c r="P39" s="32"/>
      <c r="Q39" s="32"/>
      <c r="R39" s="32"/>
      <c r="S39" s="32"/>
      <c r="T39" s="32"/>
      <c r="U39" s="29"/>
      <c r="V39" s="30"/>
      <c r="W39" s="30"/>
      <c r="X39" s="32"/>
      <c r="Y39" s="32"/>
      <c r="Z39" s="29"/>
      <c r="AA39" s="32"/>
      <c r="AB39" s="29"/>
      <c r="AC39" s="32"/>
      <c r="AD39" s="29"/>
      <c r="AE39" s="185" t="s">
        <v>317</v>
      </c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29"/>
      <c r="AU39" s="32"/>
      <c r="AV39" s="29"/>
      <c r="AW39" s="32"/>
      <c r="AX39" s="29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29"/>
      <c r="BJ39" s="32"/>
      <c r="BK39" s="32"/>
      <c r="BL39" s="32"/>
      <c r="BM39" s="32"/>
    </row>
    <row r="40" spans="1:65" s="33" customFormat="1">
      <c r="A40" s="29" t="str">
        <f>'1-συμβολαια'!A40</f>
        <v>36ο</v>
      </c>
      <c r="B40" s="14" t="str">
        <f>'4-πολλυπρ'!D40</f>
        <v>219-17</v>
      </c>
      <c r="C40" s="14" t="str">
        <f>'4-πολλυπρ'!I40</f>
        <v>219-17</v>
      </c>
      <c r="D40" s="31"/>
      <c r="E40" s="29"/>
      <c r="F40" s="29"/>
      <c r="G40" s="30"/>
      <c r="H40" s="29"/>
      <c r="I40" s="29"/>
      <c r="J40" s="29"/>
      <c r="K40" s="137" t="s">
        <v>317</v>
      </c>
      <c r="L40" s="32"/>
      <c r="M40" s="32"/>
      <c r="N40" s="32"/>
      <c r="O40" s="32"/>
      <c r="P40" s="32"/>
      <c r="Q40" s="32"/>
      <c r="R40" s="32"/>
      <c r="S40" s="32"/>
      <c r="T40" s="32"/>
      <c r="U40" s="29"/>
      <c r="V40" s="30"/>
      <c r="W40" s="30"/>
      <c r="X40" s="32"/>
      <c r="Y40" s="32"/>
      <c r="Z40" s="29"/>
      <c r="AA40" s="32"/>
      <c r="AB40" s="29"/>
      <c r="AC40" s="32"/>
      <c r="AD40" s="29"/>
      <c r="AE40" s="185" t="s">
        <v>317</v>
      </c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29"/>
      <c r="AU40" s="32"/>
      <c r="AV40" s="29"/>
      <c r="AW40" s="32"/>
      <c r="AX40" s="29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29"/>
      <c r="BJ40" s="32"/>
      <c r="BK40" s="32"/>
      <c r="BL40" s="32"/>
      <c r="BM40" s="32"/>
    </row>
    <row r="41" spans="1:65" s="33" customFormat="1">
      <c r="A41" s="29">
        <f>'1-συμβολαια'!A41</f>
        <v>0</v>
      </c>
      <c r="B41" s="14" t="str">
        <f>'4-πολλυπρ'!D41</f>
        <v>219-17</v>
      </c>
      <c r="C41" s="14" t="str">
        <f>'4-πολλυπρ'!I41</f>
        <v>219-17</v>
      </c>
      <c r="D41" s="31"/>
      <c r="E41" s="29"/>
      <c r="F41" s="29"/>
      <c r="G41" s="30"/>
      <c r="H41" s="29"/>
      <c r="I41" s="29"/>
      <c r="J41" s="29"/>
      <c r="K41" s="137" t="s">
        <v>317</v>
      </c>
      <c r="L41" s="32"/>
      <c r="M41" s="32"/>
      <c r="N41" s="32"/>
      <c r="O41" s="32"/>
      <c r="P41" s="32"/>
      <c r="Q41" s="32"/>
      <c r="R41" s="32"/>
      <c r="S41" s="32"/>
      <c r="T41" s="32"/>
      <c r="U41" s="29"/>
      <c r="V41" s="30"/>
      <c r="W41" s="30"/>
      <c r="X41" s="32"/>
      <c r="Y41" s="32"/>
      <c r="Z41" s="29"/>
      <c r="AA41" s="32"/>
      <c r="AB41" s="29"/>
      <c r="AC41" s="32"/>
      <c r="AD41" s="29"/>
      <c r="AE41" s="185" t="s">
        <v>317</v>
      </c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29"/>
      <c r="AU41" s="32"/>
      <c r="AV41" s="29"/>
      <c r="AW41" s="32"/>
      <c r="AX41" s="29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29"/>
      <c r="BJ41" s="32"/>
      <c r="BK41" s="32"/>
      <c r="BL41" s="32"/>
      <c r="BM41" s="32"/>
    </row>
    <row r="42" spans="1:65" s="33" customFormat="1">
      <c r="A42" s="29" t="str">
        <f>'1-συμβολαια'!A42</f>
        <v>37ο</v>
      </c>
      <c r="B42" s="14" t="str">
        <f>'4-πολλυπρ'!D42</f>
        <v>219-17</v>
      </c>
      <c r="C42" s="14" t="str">
        <f>'4-πολλυπρ'!I42</f>
        <v>219-17</v>
      </c>
      <c r="D42" s="31"/>
      <c r="E42" s="29"/>
      <c r="F42" s="29"/>
      <c r="G42" s="30"/>
      <c r="H42" s="29"/>
      <c r="I42" s="29"/>
      <c r="J42" s="29"/>
      <c r="K42" s="137" t="s">
        <v>317</v>
      </c>
      <c r="L42" s="32"/>
      <c r="M42" s="32"/>
      <c r="N42" s="32"/>
      <c r="O42" s="32"/>
      <c r="P42" s="32"/>
      <c r="Q42" s="32"/>
      <c r="R42" s="32"/>
      <c r="S42" s="32"/>
      <c r="T42" s="32"/>
      <c r="U42" s="29"/>
      <c r="V42" s="30"/>
      <c r="W42" s="30"/>
      <c r="X42" s="32"/>
      <c r="Y42" s="32"/>
      <c r="Z42" s="29"/>
      <c r="AA42" s="32"/>
      <c r="AB42" s="29"/>
      <c r="AC42" s="32"/>
      <c r="AD42" s="29"/>
      <c r="AE42" s="185" t="s">
        <v>317</v>
      </c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29"/>
      <c r="AU42" s="32"/>
      <c r="AV42" s="29"/>
      <c r="AW42" s="32"/>
      <c r="AX42" s="29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29"/>
      <c r="BJ42" s="32"/>
      <c r="BK42" s="32"/>
      <c r="BL42" s="32"/>
      <c r="BM42" s="32"/>
    </row>
    <row r="43" spans="1:65" s="33" customFormat="1">
      <c r="A43" s="29">
        <f>'1-συμβολαια'!A43</f>
        <v>0</v>
      </c>
      <c r="B43" s="14" t="str">
        <f>'4-πολλυπρ'!D43</f>
        <v>219-17</v>
      </c>
      <c r="C43" s="14" t="str">
        <f>'4-πολλυπρ'!I43</f>
        <v>219-17</v>
      </c>
      <c r="D43" s="31"/>
      <c r="E43" s="29"/>
      <c r="F43" s="29"/>
      <c r="G43" s="30"/>
      <c r="H43" s="29"/>
      <c r="I43" s="29"/>
      <c r="J43" s="29"/>
      <c r="K43" s="137" t="s">
        <v>317</v>
      </c>
      <c r="L43" s="32"/>
      <c r="M43" s="32"/>
      <c r="N43" s="32"/>
      <c r="O43" s="32"/>
      <c r="P43" s="32"/>
      <c r="Q43" s="32"/>
      <c r="R43" s="32"/>
      <c r="S43" s="32"/>
      <c r="T43" s="32"/>
      <c r="U43" s="29"/>
      <c r="V43" s="30"/>
      <c r="W43" s="30"/>
      <c r="X43" s="32"/>
      <c r="Y43" s="32"/>
      <c r="Z43" s="29"/>
      <c r="AA43" s="32"/>
      <c r="AB43" s="29"/>
      <c r="AC43" s="32"/>
      <c r="AD43" s="29"/>
      <c r="AE43" s="185" t="s">
        <v>317</v>
      </c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29"/>
      <c r="AU43" s="32"/>
      <c r="AV43" s="29"/>
      <c r="AW43" s="32"/>
      <c r="AX43" s="29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29"/>
      <c r="BJ43" s="32"/>
      <c r="BK43" s="32"/>
      <c r="BL43" s="32"/>
      <c r="BM43" s="32"/>
    </row>
    <row r="44" spans="1:65" s="33" customFormat="1">
      <c r="A44" s="29" t="str">
        <f>'1-συμβολαια'!A44</f>
        <v>38ο</v>
      </c>
      <c r="B44" s="14" t="str">
        <f>'4-πολλυπρ'!D44</f>
        <v>219-17</v>
      </c>
      <c r="C44" s="14" t="str">
        <f>'4-πολλυπρ'!I44</f>
        <v>219-17</v>
      </c>
      <c r="D44" s="31"/>
      <c r="E44" s="29"/>
      <c r="F44" s="29"/>
      <c r="G44" s="30"/>
      <c r="H44" s="29"/>
      <c r="I44" s="29"/>
      <c r="J44" s="29"/>
      <c r="K44" s="137" t="s">
        <v>317</v>
      </c>
      <c r="L44" s="32"/>
      <c r="M44" s="32"/>
      <c r="N44" s="32"/>
      <c r="O44" s="32"/>
      <c r="P44" s="32"/>
      <c r="Q44" s="32"/>
      <c r="R44" s="32"/>
      <c r="S44" s="32"/>
      <c r="T44" s="32"/>
      <c r="U44" s="29"/>
      <c r="V44" s="30"/>
      <c r="W44" s="30"/>
      <c r="X44" s="32"/>
      <c r="Y44" s="32"/>
      <c r="Z44" s="29"/>
      <c r="AA44" s="32"/>
      <c r="AB44" s="29"/>
      <c r="AC44" s="32"/>
      <c r="AD44" s="29"/>
      <c r="AE44" s="185" t="s">
        <v>317</v>
      </c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29"/>
      <c r="AU44" s="32"/>
      <c r="AV44" s="29"/>
      <c r="AW44" s="32"/>
      <c r="AX44" s="29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29"/>
      <c r="BJ44" s="32"/>
      <c r="BK44" s="32"/>
      <c r="BL44" s="32"/>
      <c r="BM44" s="32"/>
    </row>
    <row r="45" spans="1:65" s="33" customFormat="1">
      <c r="A45" s="29">
        <f>'1-συμβολαια'!A45</f>
        <v>0</v>
      </c>
      <c r="B45" s="14" t="str">
        <f>'4-πολλυπρ'!D45</f>
        <v>219-17</v>
      </c>
      <c r="C45" s="14" t="str">
        <f>'4-πολλυπρ'!I45</f>
        <v>219-17</v>
      </c>
      <c r="D45" s="31"/>
      <c r="E45" s="29"/>
      <c r="F45" s="29"/>
      <c r="G45" s="30"/>
      <c r="H45" s="29"/>
      <c r="I45" s="29"/>
      <c r="J45" s="29"/>
      <c r="K45" s="137" t="s">
        <v>317</v>
      </c>
      <c r="L45" s="32"/>
      <c r="M45" s="32"/>
      <c r="N45" s="32"/>
      <c r="O45" s="32"/>
      <c r="P45" s="32"/>
      <c r="Q45" s="32"/>
      <c r="R45" s="32"/>
      <c r="S45" s="32"/>
      <c r="T45" s="32"/>
      <c r="U45" s="29"/>
      <c r="V45" s="30"/>
      <c r="W45" s="30"/>
      <c r="X45" s="32"/>
      <c r="Y45" s="32"/>
      <c r="Z45" s="29"/>
      <c r="AA45" s="32"/>
      <c r="AB45" s="29"/>
      <c r="AC45" s="32"/>
      <c r="AD45" s="29"/>
      <c r="AE45" s="185" t="s">
        <v>317</v>
      </c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29"/>
      <c r="AU45" s="32"/>
      <c r="AV45" s="29"/>
      <c r="AW45" s="32"/>
      <c r="AX45" s="29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29"/>
      <c r="BJ45" s="32"/>
      <c r="BK45" s="32"/>
      <c r="BL45" s="32"/>
      <c r="BM45" s="32"/>
    </row>
    <row r="46" spans="1:65" s="33" customFormat="1">
      <c r="A46" s="29" t="str">
        <f>'1-συμβολαια'!A46</f>
        <v>39ο</v>
      </c>
      <c r="B46" s="14" t="str">
        <f>'4-πολλυπρ'!D46</f>
        <v>219-17</v>
      </c>
      <c r="C46" s="14" t="str">
        <f>'4-πολλυπρ'!I46</f>
        <v>219-17</v>
      </c>
      <c r="D46" s="31"/>
      <c r="E46" s="29"/>
      <c r="F46" s="29"/>
      <c r="G46" s="30"/>
      <c r="H46" s="29"/>
      <c r="I46" s="29"/>
      <c r="J46" s="29"/>
      <c r="K46" s="137" t="s">
        <v>317</v>
      </c>
      <c r="L46" s="32"/>
      <c r="M46" s="32"/>
      <c r="N46" s="32"/>
      <c r="O46" s="32"/>
      <c r="P46" s="32"/>
      <c r="Q46" s="32"/>
      <c r="R46" s="32"/>
      <c r="S46" s="32"/>
      <c r="T46" s="32"/>
      <c r="U46" s="29"/>
      <c r="V46" s="30"/>
      <c r="W46" s="30"/>
      <c r="X46" s="32"/>
      <c r="Y46" s="32"/>
      <c r="Z46" s="29"/>
      <c r="AA46" s="32"/>
      <c r="AB46" s="29"/>
      <c r="AC46" s="32"/>
      <c r="AD46" s="29"/>
      <c r="AE46" s="185" t="s">
        <v>317</v>
      </c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29"/>
      <c r="AU46" s="32"/>
      <c r="AV46" s="29"/>
      <c r="AW46" s="32"/>
      <c r="AX46" s="29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29"/>
      <c r="BJ46" s="32"/>
      <c r="BK46" s="32"/>
      <c r="BL46" s="32"/>
      <c r="BM46" s="32"/>
    </row>
    <row r="47" spans="1:65" s="33" customFormat="1">
      <c r="A47" s="29">
        <f>'1-συμβολαια'!A47</f>
        <v>0</v>
      </c>
      <c r="B47" s="14" t="str">
        <f>'4-πολλυπρ'!D47</f>
        <v>219-17</v>
      </c>
      <c r="C47" s="14" t="str">
        <f>'4-πολλυπρ'!I47</f>
        <v>219-17</v>
      </c>
      <c r="D47" s="31"/>
      <c r="E47" s="29"/>
      <c r="F47" s="29"/>
      <c r="G47" s="30"/>
      <c r="H47" s="29"/>
      <c r="I47" s="29"/>
      <c r="J47" s="29"/>
      <c r="K47" s="137" t="s">
        <v>317</v>
      </c>
      <c r="L47" s="32"/>
      <c r="M47" s="32"/>
      <c r="N47" s="32"/>
      <c r="O47" s="32"/>
      <c r="P47" s="32"/>
      <c r="Q47" s="32"/>
      <c r="R47" s="32"/>
      <c r="S47" s="32"/>
      <c r="T47" s="32"/>
      <c r="U47" s="29"/>
      <c r="V47" s="30"/>
      <c r="W47" s="30"/>
      <c r="X47" s="32"/>
      <c r="Y47" s="32"/>
      <c r="Z47" s="29"/>
      <c r="AA47" s="32"/>
      <c r="AB47" s="29"/>
      <c r="AC47" s="32"/>
      <c r="AD47" s="29"/>
      <c r="AE47" s="185" t="s">
        <v>317</v>
      </c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29"/>
      <c r="AU47" s="32"/>
      <c r="AV47" s="29"/>
      <c r="AW47" s="32"/>
      <c r="AX47" s="29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29"/>
      <c r="BJ47" s="32"/>
      <c r="BK47" s="32"/>
      <c r="BL47" s="32"/>
      <c r="BM47" s="32"/>
    </row>
    <row r="48" spans="1:65" s="33" customFormat="1">
      <c r="A48" s="29" t="str">
        <f>'1-συμβολαια'!A48</f>
        <v>40ο</v>
      </c>
      <c r="B48" s="14" t="str">
        <f>'4-πολλυπρ'!D48</f>
        <v>219-17</v>
      </c>
      <c r="C48" s="14" t="str">
        <f>'4-πολλυπρ'!I48</f>
        <v>219-17</v>
      </c>
      <c r="D48" s="31"/>
      <c r="E48" s="29"/>
      <c r="F48" s="29"/>
      <c r="G48" s="30"/>
      <c r="H48" s="29"/>
      <c r="I48" s="29"/>
      <c r="J48" s="29"/>
      <c r="K48" s="137" t="s">
        <v>317</v>
      </c>
      <c r="L48" s="32"/>
      <c r="M48" s="32"/>
      <c r="N48" s="32"/>
      <c r="O48" s="32"/>
      <c r="P48" s="32"/>
      <c r="Q48" s="32"/>
      <c r="R48" s="32"/>
      <c r="S48" s="32"/>
      <c r="T48" s="32"/>
      <c r="U48" s="29"/>
      <c r="V48" s="30"/>
      <c r="W48" s="30"/>
      <c r="X48" s="32"/>
      <c r="Y48" s="32"/>
      <c r="Z48" s="29"/>
      <c r="AA48" s="32"/>
      <c r="AB48" s="29"/>
      <c r="AC48" s="32"/>
      <c r="AD48" s="29"/>
      <c r="AE48" s="185" t="s">
        <v>317</v>
      </c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29"/>
      <c r="AU48" s="32"/>
      <c r="AV48" s="29"/>
      <c r="AW48" s="32"/>
      <c r="AX48" s="29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29"/>
      <c r="BJ48" s="32"/>
      <c r="BK48" s="32"/>
      <c r="BL48" s="32"/>
      <c r="BM48" s="32"/>
    </row>
    <row r="49" spans="1:65" s="33" customFormat="1">
      <c r="A49" s="29">
        <f>'1-συμβολαια'!A49</f>
        <v>0</v>
      </c>
      <c r="B49" s="14" t="str">
        <f>'4-πολλυπρ'!D49</f>
        <v>219-17</v>
      </c>
      <c r="C49" s="14" t="str">
        <f>'4-πολλυπρ'!I49</f>
        <v>219-17</v>
      </c>
      <c r="D49" s="31"/>
      <c r="E49" s="29"/>
      <c r="F49" s="29"/>
      <c r="G49" s="30"/>
      <c r="H49" s="29"/>
      <c r="I49" s="29"/>
      <c r="J49" s="29"/>
      <c r="K49" s="137" t="s">
        <v>317</v>
      </c>
      <c r="L49" s="32"/>
      <c r="M49" s="32"/>
      <c r="N49" s="32"/>
      <c r="O49" s="32"/>
      <c r="P49" s="32"/>
      <c r="Q49" s="32"/>
      <c r="R49" s="32"/>
      <c r="S49" s="32"/>
      <c r="T49" s="32"/>
      <c r="U49" s="29"/>
      <c r="V49" s="30"/>
      <c r="W49" s="30"/>
      <c r="X49" s="32"/>
      <c r="Y49" s="32"/>
      <c r="Z49" s="29"/>
      <c r="AA49" s="32"/>
      <c r="AB49" s="29"/>
      <c r="AC49" s="32"/>
      <c r="AD49" s="29"/>
      <c r="AE49" s="185" t="s">
        <v>317</v>
      </c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29"/>
      <c r="AU49" s="32"/>
      <c r="AV49" s="29"/>
      <c r="AW49" s="32"/>
      <c r="AX49" s="29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29"/>
      <c r="BJ49" s="32"/>
      <c r="BK49" s="32"/>
      <c r="BL49" s="32"/>
      <c r="BM49" s="32"/>
    </row>
    <row r="50" spans="1:65" s="33" customFormat="1">
      <c r="A50" s="29" t="str">
        <f>'1-συμβολαια'!A50</f>
        <v>41ο</v>
      </c>
      <c r="B50" s="14" t="str">
        <f>'4-πολλυπρ'!D50</f>
        <v>219-17</v>
      </c>
      <c r="C50" s="14" t="str">
        <f>'4-πολλυπρ'!I50</f>
        <v>219-17</v>
      </c>
      <c r="D50" s="31"/>
      <c r="E50" s="29"/>
      <c r="F50" s="29"/>
      <c r="G50" s="30"/>
      <c r="H50" s="29"/>
      <c r="I50" s="29"/>
      <c r="J50" s="29"/>
      <c r="K50" s="137" t="s">
        <v>317</v>
      </c>
      <c r="L50" s="32"/>
      <c r="M50" s="32"/>
      <c r="N50" s="32"/>
      <c r="O50" s="32"/>
      <c r="P50" s="32"/>
      <c r="Q50" s="32"/>
      <c r="R50" s="32"/>
      <c r="S50" s="32"/>
      <c r="T50" s="32"/>
      <c r="U50" s="29"/>
      <c r="V50" s="30"/>
      <c r="W50" s="30"/>
      <c r="X50" s="32"/>
      <c r="Y50" s="32"/>
      <c r="Z50" s="29"/>
      <c r="AA50" s="32"/>
      <c r="AB50" s="29"/>
      <c r="AC50" s="32"/>
      <c r="AD50" s="29"/>
      <c r="AE50" s="185" t="s">
        <v>317</v>
      </c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29"/>
      <c r="AU50" s="32"/>
      <c r="AV50" s="29"/>
      <c r="AW50" s="32"/>
      <c r="AX50" s="29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29"/>
      <c r="BJ50" s="32"/>
      <c r="BK50" s="32"/>
      <c r="BL50" s="32"/>
      <c r="BM50" s="32"/>
    </row>
    <row r="51" spans="1:65" s="33" customFormat="1">
      <c r="A51" s="29">
        <f>'1-συμβολαια'!A51</f>
        <v>0</v>
      </c>
      <c r="B51" s="14" t="str">
        <f>'4-πολλυπρ'!D51</f>
        <v>219-17</v>
      </c>
      <c r="C51" s="14" t="str">
        <f>'4-πολλυπρ'!I51</f>
        <v>219-17</v>
      </c>
      <c r="D51" s="31"/>
      <c r="E51" s="29"/>
      <c r="F51" s="29"/>
      <c r="G51" s="30"/>
      <c r="H51" s="29"/>
      <c r="I51" s="29"/>
      <c r="J51" s="29"/>
      <c r="K51" s="137" t="s">
        <v>317</v>
      </c>
      <c r="L51" s="32"/>
      <c r="M51" s="32"/>
      <c r="N51" s="32"/>
      <c r="O51" s="32"/>
      <c r="P51" s="32"/>
      <c r="Q51" s="32"/>
      <c r="R51" s="32"/>
      <c r="S51" s="32"/>
      <c r="T51" s="32"/>
      <c r="U51" s="29"/>
      <c r="V51" s="30"/>
      <c r="W51" s="30"/>
      <c r="X51" s="32"/>
      <c r="Y51" s="32"/>
      <c r="Z51" s="29"/>
      <c r="AA51" s="32"/>
      <c r="AB51" s="29"/>
      <c r="AC51" s="32"/>
      <c r="AD51" s="29"/>
      <c r="AE51" s="185" t="s">
        <v>317</v>
      </c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29"/>
      <c r="AU51" s="32"/>
      <c r="AV51" s="29"/>
      <c r="AW51" s="32"/>
      <c r="AX51" s="29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29"/>
      <c r="BJ51" s="32"/>
      <c r="BK51" s="32"/>
      <c r="BL51" s="32"/>
      <c r="BM51" s="32"/>
    </row>
    <row r="53" spans="1:65">
      <c r="F53" s="919" t="s">
        <v>318</v>
      </c>
      <c r="G53" s="919"/>
      <c r="H53" s="919"/>
      <c r="I53" s="919"/>
    </row>
    <row r="54" spans="1:65">
      <c r="F54" s="919"/>
      <c r="G54" s="919"/>
      <c r="H54" s="919"/>
      <c r="I54" s="919"/>
    </row>
  </sheetData>
  <mergeCells count="9">
    <mergeCell ref="AX1:BM1"/>
    <mergeCell ref="D2:E2"/>
    <mergeCell ref="F53:I54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N116"/>
  <sheetViews>
    <sheetView workbookViewId="0">
      <pane ySplit="2" topLeftCell="A3" activePane="bottomLeft" state="frozen"/>
      <selection pane="bottomLeft" activeCell="B6" sqref="B6"/>
    </sheetView>
  </sheetViews>
  <sheetFormatPr defaultRowHeight="11.25"/>
  <cols>
    <col min="1" max="1" width="7.28515625" style="8" bestFit="1" customWidth="1"/>
    <col min="2" max="2" width="8.5703125" style="131" customWidth="1"/>
    <col min="3" max="3" width="39.85546875" style="90" customWidth="1"/>
    <col min="4" max="4" width="6.28515625" style="3" hidden="1" customWidth="1"/>
    <col min="5" max="5" width="5.7109375" style="3" hidden="1" customWidth="1"/>
    <col min="6" max="6" width="8.140625" style="3" bestFit="1" customWidth="1"/>
    <col min="7" max="7" width="8.5703125" style="2" customWidth="1"/>
    <col min="8" max="8" width="8.140625" style="2" bestFit="1" customWidth="1"/>
    <col min="9" max="9" width="7.7109375" style="2" bestFit="1" customWidth="1"/>
    <col min="10" max="10" width="10.5703125" style="2" customWidth="1"/>
    <col min="11" max="11" width="8.140625" style="2" bestFit="1" customWidth="1"/>
    <col min="12" max="12" width="9.42578125" style="2" bestFit="1" customWidth="1"/>
    <col min="13" max="14" width="10.5703125" style="2" customWidth="1"/>
    <col min="15" max="16" width="6" style="2" bestFit="1" customWidth="1"/>
    <col min="17" max="17" width="10.5703125" style="2" customWidth="1"/>
    <col min="18" max="18" width="9.42578125" style="2" customWidth="1"/>
    <col min="19" max="19" width="9.140625" style="2" customWidth="1"/>
    <col min="20" max="20" width="13.7109375" style="75" customWidth="1"/>
    <col min="21" max="21" width="10.42578125" style="75" customWidth="1"/>
    <col min="22" max="22" width="10" style="2" customWidth="1"/>
    <col min="23" max="23" width="9.42578125" style="2" bestFit="1" customWidth="1"/>
    <col min="24" max="24" width="11.5703125" style="2" customWidth="1"/>
    <col min="25" max="25" width="9.42578125" style="8" bestFit="1" customWidth="1"/>
    <col min="26" max="26" width="11.7109375" style="2" customWidth="1"/>
    <col min="27" max="27" width="10.5703125" style="8" bestFit="1" customWidth="1"/>
    <col min="28" max="28" width="10.42578125" style="2" customWidth="1"/>
    <col min="29" max="29" width="9.85546875" style="2" customWidth="1"/>
    <col min="30" max="30" width="11" style="2" customWidth="1"/>
    <col min="31" max="31" width="10.5703125" style="28" customWidth="1"/>
    <col min="32" max="32" width="10.5703125" style="8" customWidth="1"/>
    <col min="33" max="33" width="21.42578125" style="76" customWidth="1"/>
    <col min="34" max="34" width="7.5703125" style="3" customWidth="1"/>
    <col min="35" max="35" width="9.5703125" style="3" customWidth="1"/>
    <col min="36" max="38" width="6.42578125" style="3" customWidth="1"/>
    <col min="39" max="39" width="7" style="3" customWidth="1"/>
    <col min="40" max="40" width="29.28515625" style="3" bestFit="1" customWidth="1"/>
    <col min="41" max="16384" width="9.140625" style="3"/>
  </cols>
  <sheetData>
    <row r="1" spans="1:38" ht="29.25" customHeight="1">
      <c r="A1" s="964" t="s">
        <v>1</v>
      </c>
      <c r="B1" s="966" t="s">
        <v>2</v>
      </c>
      <c r="C1" s="963" t="s">
        <v>0</v>
      </c>
      <c r="D1" s="967" t="s">
        <v>11</v>
      </c>
      <c r="E1" s="961" t="s">
        <v>12</v>
      </c>
      <c r="F1" s="933" t="s">
        <v>402</v>
      </c>
      <c r="G1" s="934"/>
      <c r="H1" s="934"/>
      <c r="I1" s="935" t="s">
        <v>362</v>
      </c>
      <c r="J1" s="939" t="s">
        <v>139</v>
      </c>
      <c r="K1" s="955" t="s">
        <v>603</v>
      </c>
      <c r="L1" s="956"/>
      <c r="M1" s="956"/>
      <c r="N1" s="956"/>
      <c r="O1" s="956"/>
      <c r="P1" s="956"/>
      <c r="Q1" s="957"/>
      <c r="R1" s="937" t="s">
        <v>492</v>
      </c>
      <c r="S1" s="943" t="s">
        <v>495</v>
      </c>
      <c r="T1" s="944"/>
      <c r="U1" s="944"/>
      <c r="V1" s="944"/>
      <c r="W1" s="358" t="s">
        <v>493</v>
      </c>
      <c r="X1" s="947" t="s">
        <v>43</v>
      </c>
      <c r="Y1" s="948"/>
      <c r="Z1" s="949" t="s">
        <v>58</v>
      </c>
      <c r="AA1" s="950"/>
      <c r="AB1" s="945" t="s">
        <v>77</v>
      </c>
      <c r="AC1" s="946"/>
      <c r="AD1" s="946"/>
      <c r="AE1" s="951" t="s">
        <v>54</v>
      </c>
      <c r="AF1" s="953" t="s">
        <v>44</v>
      </c>
      <c r="AG1" s="941" t="s">
        <v>80</v>
      </c>
      <c r="AH1" s="930" t="s">
        <v>29</v>
      </c>
      <c r="AI1" s="931"/>
      <c r="AJ1" s="931"/>
      <c r="AK1" s="931"/>
      <c r="AL1" s="932"/>
    </row>
    <row r="2" spans="1:38" ht="26.25" thickBot="1">
      <c r="A2" s="965"/>
      <c r="B2" s="678"/>
      <c r="C2" s="709"/>
      <c r="D2" s="968"/>
      <c r="E2" s="962"/>
      <c r="F2" s="245" t="s">
        <v>254</v>
      </c>
      <c r="G2" s="244" t="s">
        <v>91</v>
      </c>
      <c r="H2" s="314" t="s">
        <v>47</v>
      </c>
      <c r="I2" s="936"/>
      <c r="J2" s="940"/>
      <c r="K2" s="658" t="s">
        <v>362</v>
      </c>
      <c r="L2" s="659" t="s">
        <v>530</v>
      </c>
      <c r="M2" s="659" t="s">
        <v>604</v>
      </c>
      <c r="N2" s="658" t="s">
        <v>94</v>
      </c>
      <c r="O2" s="658" t="s">
        <v>23</v>
      </c>
      <c r="P2" s="659" t="s">
        <v>530</v>
      </c>
      <c r="Q2" s="659" t="s">
        <v>604</v>
      </c>
      <c r="R2" s="938"/>
      <c r="S2" s="69" t="s">
        <v>23</v>
      </c>
      <c r="T2" s="74" t="s">
        <v>81</v>
      </c>
      <c r="U2" s="74" t="s">
        <v>530</v>
      </c>
      <c r="V2" s="431" t="s">
        <v>531</v>
      </c>
      <c r="W2" s="69"/>
      <c r="X2" s="40" t="s">
        <v>23</v>
      </c>
      <c r="Y2" s="377" t="s">
        <v>34</v>
      </c>
      <c r="Z2" s="40" t="s">
        <v>23</v>
      </c>
      <c r="AA2" s="376" t="s">
        <v>34</v>
      </c>
      <c r="AB2" s="40" t="s">
        <v>605</v>
      </c>
      <c r="AC2" s="10" t="s">
        <v>606</v>
      </c>
      <c r="AD2" s="39" t="s">
        <v>33</v>
      </c>
      <c r="AE2" s="952"/>
      <c r="AF2" s="954"/>
      <c r="AG2" s="942"/>
      <c r="AH2" s="930"/>
      <c r="AI2" s="931"/>
      <c r="AJ2" s="931"/>
      <c r="AK2" s="931"/>
      <c r="AL2" s="932"/>
    </row>
    <row r="3" spans="1:38" s="5" customFormat="1">
      <c r="A3" s="440" t="str">
        <f>'1-συμβολαια'!A3</f>
        <v>21ο</v>
      </c>
      <c r="B3" s="360">
        <f>'1-συμβολαια'!B3</f>
        <v>38988</v>
      </c>
      <c r="C3" s="333" t="str">
        <f>'1-συμβολαια'!C3</f>
        <v>σύσταση οριζοντίου</v>
      </c>
      <c r="D3" s="324" t="str">
        <f>'4-πολλυπρ'!D3</f>
        <v>219-17</v>
      </c>
      <c r="E3" s="324">
        <f>'4-πολλυπρ'!I3</f>
        <v>0</v>
      </c>
      <c r="F3" s="325">
        <f>'14-βιβλΕσ'!L3</f>
        <v>15.18</v>
      </c>
      <c r="G3" s="318">
        <f>'14-βιβλΕσ'!Q3</f>
        <v>12.379999999999999</v>
      </c>
      <c r="H3" s="318">
        <f t="shared" ref="H3:H5" si="0">F3+G3</f>
        <v>27.56</v>
      </c>
      <c r="I3" s="318">
        <f>'8-κ-15-17'!AG3</f>
        <v>0</v>
      </c>
      <c r="J3" s="318">
        <f>'14-βιβλΕσ'!R3</f>
        <v>692.3</v>
      </c>
      <c r="K3" s="318"/>
      <c r="L3" s="318"/>
      <c r="M3" s="262"/>
      <c r="N3" s="461">
        <v>44430</v>
      </c>
      <c r="O3" s="318"/>
      <c r="P3" s="318"/>
      <c r="Q3" s="262"/>
      <c r="R3" s="318">
        <f>('14-βιβλΕσ'!N3+'14-βιβλΕσ'!O3+'14-βιβλΕσ'!R3)*40%</f>
        <v>518.08000000000004</v>
      </c>
      <c r="S3" s="660">
        <f>AC3+500</f>
        <v>610</v>
      </c>
      <c r="T3" s="318" t="s">
        <v>610</v>
      </c>
      <c r="U3" s="318">
        <v>3651.87</v>
      </c>
      <c r="V3" s="318">
        <v>12818.95</v>
      </c>
      <c r="W3" s="361"/>
      <c r="X3" s="318">
        <f>AD3</f>
        <v>1312.08</v>
      </c>
      <c r="Y3" s="266">
        <v>33038.898555745451</v>
      </c>
      <c r="Z3" s="361"/>
      <c r="AA3" s="361"/>
      <c r="AB3" s="318">
        <f>'1-συμβολαια'!L3+5+'8-κ-15-17'!AE3+'14-βιβλΕσ'!L3+'14-βιβλΕσ'!Q3+'14-βιβλΕσ'!R3</f>
        <v>1422.08</v>
      </c>
      <c r="AC3" s="318">
        <f>'1-συμβολαια'!M3</f>
        <v>110</v>
      </c>
      <c r="AD3" s="318">
        <f t="shared" ref="AD3:AD5" si="1">AB3-AC3</f>
        <v>1312.08</v>
      </c>
      <c r="AE3" s="334">
        <v>46047</v>
      </c>
      <c r="AF3" s="262">
        <f>Y3+AA3</f>
        <v>33038.898555745451</v>
      </c>
      <c r="AG3" s="335"/>
      <c r="AH3" s="73"/>
      <c r="AI3" s="73"/>
      <c r="AJ3" s="73"/>
      <c r="AK3" s="73"/>
      <c r="AL3" s="73"/>
    </row>
    <row r="4" spans="1:38" s="5" customFormat="1" ht="12" thickBot="1">
      <c r="A4" s="464" t="str">
        <f>'1-συμβολαια'!A4</f>
        <v>22ο</v>
      </c>
      <c r="B4" s="391">
        <f>'1-συμβολαια'!B4</f>
        <v>38988</v>
      </c>
      <c r="C4" s="393" t="str">
        <f>'1-συμβολαια'!C4</f>
        <v>σύσταση οριζοντίου</v>
      </c>
      <c r="D4" s="401" t="str">
        <f>'4-πολλυπρ'!D4</f>
        <v>219-17</v>
      </c>
      <c r="E4" s="401">
        <f>'4-πολλυπρ'!I4</f>
        <v>0</v>
      </c>
      <c r="F4" s="392">
        <f>'14-βιβλΕσ'!L4</f>
        <v>15.18</v>
      </c>
      <c r="G4" s="395">
        <f>'14-βιβλΕσ'!Q4</f>
        <v>12.379999999999999</v>
      </c>
      <c r="H4" s="395">
        <f t="shared" si="0"/>
        <v>27.56</v>
      </c>
      <c r="I4" s="395">
        <f>'8-κ-15-17'!AG4</f>
        <v>0</v>
      </c>
      <c r="J4" s="395">
        <f>'14-βιβλΕσ'!R4</f>
        <v>570.5</v>
      </c>
      <c r="K4" s="395"/>
      <c r="L4" s="395"/>
      <c r="M4" s="400"/>
      <c r="N4" s="472" t="s">
        <v>543</v>
      </c>
      <c r="O4" s="395"/>
      <c r="P4" s="395"/>
      <c r="Q4" s="400"/>
      <c r="R4" s="395">
        <f>('14-βιβλΕσ'!N4+'14-βιβλΕσ'!O4+'14-βιβλΕσ'!R4)*40%</f>
        <v>469.36000000000007</v>
      </c>
      <c r="S4" s="395">
        <f t="shared" ref="S4:S51" si="2">AC4</f>
        <v>110</v>
      </c>
      <c r="T4" s="472" t="s">
        <v>543</v>
      </c>
      <c r="U4" s="395"/>
      <c r="V4" s="395"/>
      <c r="W4" s="662"/>
      <c r="X4" s="395">
        <f t="shared" ref="X4:X5" si="3">AD4</f>
        <v>1185.28</v>
      </c>
      <c r="Y4" s="400">
        <v>26043.486516803969</v>
      </c>
      <c r="Z4" s="662"/>
      <c r="AA4" s="662"/>
      <c r="AB4" s="395">
        <f>'1-συμβολαια'!L4+'8-κ-15-17'!AE4+'14-βιβλΕσ'!L4+'14-βιβλΕσ'!Q4+'14-βιβλΕσ'!R4</f>
        <v>1295.28</v>
      </c>
      <c r="AC4" s="395">
        <f>'1-συμβολαια'!M4</f>
        <v>110</v>
      </c>
      <c r="AD4" s="395">
        <f t="shared" si="1"/>
        <v>1185.28</v>
      </c>
      <c r="AE4" s="438"/>
      <c r="AF4" s="400">
        <f t="shared" ref="AF4:AF5" si="4">Y4+AA4</f>
        <v>26043.486516803969</v>
      </c>
      <c r="AG4" s="665"/>
      <c r="AH4" s="73"/>
      <c r="AI4" s="73"/>
      <c r="AJ4" s="73"/>
      <c r="AK4" s="73"/>
      <c r="AL4" s="73"/>
    </row>
    <row r="5" spans="1:38" s="5" customFormat="1">
      <c r="A5" s="407" t="str">
        <f>'1-συμβολαια'!A5</f>
        <v>23ο</v>
      </c>
      <c r="B5" s="360">
        <f>'1-συμβολαια'!B5</f>
        <v>38988</v>
      </c>
      <c r="C5" s="333" t="str">
        <f>'1-συμβολαια'!C5</f>
        <v>δωρεά</v>
      </c>
      <c r="D5" s="324" t="str">
        <f>'4-πολλυπρ'!D5</f>
        <v>219-17</v>
      </c>
      <c r="E5" s="324" t="str">
        <f>'4-πολλυπρ'!I5</f>
        <v>219-17</v>
      </c>
      <c r="F5" s="325">
        <f>'14-βιβλΕσ'!L5</f>
        <v>23.644044000000001</v>
      </c>
      <c r="G5" s="318">
        <f>'14-βιβλΕσ'!Q5</f>
        <v>14.879999999999999</v>
      </c>
      <c r="H5" s="318">
        <f t="shared" si="0"/>
        <v>38.524044000000004</v>
      </c>
      <c r="I5" s="318">
        <f>'8-κ-15-17'!AG5</f>
        <v>7.4500000000909949E-4</v>
      </c>
      <c r="J5" s="318">
        <f>'14-βιβλΕσ'!R5</f>
        <v>688</v>
      </c>
      <c r="K5" s="318">
        <v>67.7</v>
      </c>
      <c r="L5" s="318">
        <v>364.45</v>
      </c>
      <c r="M5" s="262">
        <v>599</v>
      </c>
      <c r="N5" s="470">
        <v>44008</v>
      </c>
      <c r="O5" s="318"/>
      <c r="P5" s="318"/>
      <c r="Q5" s="262"/>
      <c r="R5" s="318">
        <f>('14-βιβλΕσ'!N5+'14-βιβλΕσ'!O5+'14-βιβλΕσ'!R5)*40%</f>
        <v>326.31878400000005</v>
      </c>
      <c r="S5" s="318">
        <f t="shared" si="2"/>
        <v>239.53</v>
      </c>
      <c r="T5" s="318" t="s">
        <v>611</v>
      </c>
      <c r="U5" s="318">
        <v>1298.68</v>
      </c>
      <c r="V5" s="318">
        <v>6594.62</v>
      </c>
      <c r="W5" s="361"/>
      <c r="X5" s="318">
        <f t="shared" si="3"/>
        <v>824.67770500000006</v>
      </c>
      <c r="Y5" s="262">
        <v>20039.322853211874</v>
      </c>
      <c r="Z5" s="361"/>
      <c r="AA5" s="361"/>
      <c r="AB5" s="318">
        <f>'1-συμβολαια'!L5+'8-κ-15-17'!AE5+'14-βιβλΕσ'!L5+'14-βιβλΕσ'!Q5+'14-βιβλΕσ'!R5</f>
        <v>1064.207705</v>
      </c>
      <c r="AC5" s="318">
        <f>'1-συμβολαια'!M5</f>
        <v>239.53</v>
      </c>
      <c r="AD5" s="318">
        <f t="shared" si="1"/>
        <v>824.67770500000006</v>
      </c>
      <c r="AE5" s="402"/>
      <c r="AF5" s="262">
        <f t="shared" si="4"/>
        <v>20039.322853211874</v>
      </c>
      <c r="AG5" s="664"/>
      <c r="AH5" s="73"/>
      <c r="AI5" s="73"/>
      <c r="AJ5" s="73"/>
      <c r="AK5" s="73"/>
      <c r="AL5" s="73"/>
    </row>
    <row r="6" spans="1:38" s="5" customFormat="1">
      <c r="A6" s="479">
        <f>'1-συμβολαια'!A6</f>
        <v>0</v>
      </c>
      <c r="B6" s="360"/>
      <c r="C6" s="323" t="str">
        <f>'1-συμβολαια'!C6</f>
        <v>διανομή αγροτεμαχίου &amp; καταστήματος &amp; αποθήκης -1 &amp; 1ου ορόφου &amp; ΙΔΙΩΣ οικοπέδου</v>
      </c>
      <c r="D6" s="261" t="str">
        <f>'4-πολλυπρ'!D6</f>
        <v>219-17</v>
      </c>
      <c r="E6" s="261">
        <f>'4-πολλυπρ'!I6</f>
        <v>0</v>
      </c>
      <c r="F6" s="315">
        <f>'14-βιβλΕσ'!L6</f>
        <v>17.044044</v>
      </c>
      <c r="G6" s="332">
        <f>'14-βιβλΕσ'!Q6</f>
        <v>3.96</v>
      </c>
      <c r="H6" s="332">
        <f t="shared" ref="H6:H51" si="5">F6+G6</f>
        <v>21.004044</v>
      </c>
      <c r="I6" s="332">
        <f>'8-κ-15-17'!AG6</f>
        <v>0</v>
      </c>
      <c r="J6" s="332">
        <f>'14-βιβλΕσ'!R6</f>
        <v>371</v>
      </c>
      <c r="K6" s="332"/>
      <c r="L6" s="332"/>
      <c r="M6" s="266"/>
      <c r="N6" s="334"/>
      <c r="O6" s="332"/>
      <c r="P6" s="332"/>
      <c r="Q6" s="266"/>
      <c r="R6" s="318">
        <f>('14-βιβλΕσ'!N6+'14-βιβλΕσ'!O6+'14-βιβλΕσ'!R6)*40%</f>
        <v>264.73078400000003</v>
      </c>
      <c r="S6" s="318">
        <f t="shared" si="2"/>
        <v>0</v>
      </c>
      <c r="T6" s="332"/>
      <c r="U6" s="332"/>
      <c r="V6" s="332">
        <f t="shared" ref="V6:V51" si="6">AD6</f>
        <v>665.78695999999991</v>
      </c>
      <c r="W6" s="657"/>
      <c r="X6" s="332">
        <f t="shared" ref="X6:X51" si="7">AD6</f>
        <v>665.78695999999991</v>
      </c>
      <c r="Y6" s="266">
        <v>13980.273246301944</v>
      </c>
      <c r="Z6" s="657"/>
      <c r="AA6" s="657"/>
      <c r="AB6" s="332">
        <f>'1-συμβολαια'!L6+'8-κ-15-17'!AE6+'14-βιβλΕσ'!L6+'14-βιβλΕσ'!Q6+'14-βιβλΕσ'!R6</f>
        <v>665.78695999999991</v>
      </c>
      <c r="AC6" s="332">
        <f>'1-συμβολαια'!M6</f>
        <v>0</v>
      </c>
      <c r="AD6" s="332">
        <f t="shared" ref="AD6:AD51" si="8">AB6-AC6</f>
        <v>665.78695999999991</v>
      </c>
      <c r="AE6" s="334"/>
      <c r="AF6" s="266">
        <f t="shared" ref="AF6:AF51" si="9">Y6+AA6</f>
        <v>13980.273246301944</v>
      </c>
      <c r="AG6" s="335"/>
      <c r="AH6" s="73"/>
      <c r="AI6" s="73"/>
      <c r="AJ6" s="73"/>
      <c r="AK6" s="73"/>
      <c r="AL6" s="73"/>
    </row>
    <row r="7" spans="1:38" s="5" customFormat="1" ht="12" thickBot="1">
      <c r="A7" s="396">
        <f>'1-συμβολαια'!A7</f>
        <v>0</v>
      </c>
      <c r="B7" s="391"/>
      <c r="C7" s="393" t="str">
        <f>'1-συμβολαια'!C7</f>
        <v>εξισορρόπηση διαφοράς διανεμομένων μεριδίων</v>
      </c>
      <c r="D7" s="401" t="str">
        <f>'4-πολλυπρ'!D7</f>
        <v>219-17</v>
      </c>
      <c r="E7" s="401">
        <f>'4-πολλυπρ'!I7</f>
        <v>0</v>
      </c>
      <c r="F7" s="392">
        <f>'14-βιβλΕσ'!L7</f>
        <v>2.5199880000000001</v>
      </c>
      <c r="G7" s="395">
        <f>'14-βιβλΕσ'!Q7</f>
        <v>3</v>
      </c>
      <c r="H7" s="395">
        <f t="shared" si="5"/>
        <v>5.5199879999999997</v>
      </c>
      <c r="I7" s="395">
        <f>'8-κ-15-17'!AG7</f>
        <v>8.6665799999999997</v>
      </c>
      <c r="J7" s="395">
        <f>'14-βιβλΕσ'!R7</f>
        <v>13</v>
      </c>
      <c r="K7" s="395"/>
      <c r="L7" s="395"/>
      <c r="M7" s="400"/>
      <c r="N7" s="438"/>
      <c r="O7" s="395"/>
      <c r="P7" s="395"/>
      <c r="Q7" s="400"/>
      <c r="R7" s="395">
        <f>('14-βιβλΕσ'!N7+'14-βιβλΕσ'!O7+'14-βιβλΕσ'!R7)*40%</f>
        <v>53.679968000000002</v>
      </c>
      <c r="S7" s="395">
        <f t="shared" si="2"/>
        <v>0</v>
      </c>
      <c r="T7" s="395"/>
      <c r="U7" s="395"/>
      <c r="V7" s="395">
        <f t="shared" si="6"/>
        <v>145.8665</v>
      </c>
      <c r="W7" s="662"/>
      <c r="X7" s="395">
        <f t="shared" si="7"/>
        <v>145.8665</v>
      </c>
      <c r="Y7" s="400">
        <v>3062.9517545270282</v>
      </c>
      <c r="Z7" s="662"/>
      <c r="AA7" s="662"/>
      <c r="AB7" s="395">
        <f>'1-συμβολαια'!L7+'8-κ-15-17'!AE7+'14-βιβλΕσ'!L7+'14-βιβλΕσ'!Q7+'14-βιβλΕσ'!R7</f>
        <v>145.8665</v>
      </c>
      <c r="AC7" s="395">
        <f>'1-συμβολαια'!M7</f>
        <v>0</v>
      </c>
      <c r="AD7" s="395">
        <f t="shared" si="8"/>
        <v>145.8665</v>
      </c>
      <c r="AE7" s="438"/>
      <c r="AF7" s="400">
        <f t="shared" si="9"/>
        <v>3062.9517545270282</v>
      </c>
      <c r="AG7" s="665"/>
      <c r="AH7" s="73"/>
      <c r="AI7" s="73"/>
      <c r="AJ7" s="73"/>
      <c r="AK7" s="73"/>
      <c r="AL7" s="73"/>
    </row>
    <row r="8" spans="1:38" s="5" customFormat="1">
      <c r="A8" s="514" t="str">
        <f>'1-συμβολαια'!A8</f>
        <v>24ο</v>
      </c>
      <c r="B8" s="360">
        <f>'1-συμβολαια'!B8</f>
        <v>38988</v>
      </c>
      <c r="C8" s="333" t="str">
        <f>'1-συμβολαια'!C8</f>
        <v>δωρεά</v>
      </c>
      <c r="D8" s="324" t="str">
        <f>'4-πολλυπρ'!D8</f>
        <v>219-17</v>
      </c>
      <c r="E8" s="324" t="str">
        <f>'4-πολλυπρ'!I8</f>
        <v>219-17</v>
      </c>
      <c r="F8" s="325">
        <f>'14-βιβλΕσ'!L8</f>
        <v>20.019923999999996</v>
      </c>
      <c r="G8" s="318">
        <f>'14-βιβλΕσ'!Q8</f>
        <v>11.879999999999999</v>
      </c>
      <c r="H8" s="318">
        <f t="shared" si="5"/>
        <v>31.899923999999995</v>
      </c>
      <c r="I8" s="318">
        <f>'8-κ-15-17'!AG8</f>
        <v>6.8950000000000955E-3</v>
      </c>
      <c r="J8" s="318">
        <f>'14-βιβλΕσ'!R8</f>
        <v>651.20000000000005</v>
      </c>
      <c r="K8" s="318">
        <v>52.09</v>
      </c>
      <c r="L8" s="318">
        <v>280.41000000000003</v>
      </c>
      <c r="M8" s="262">
        <v>461</v>
      </c>
      <c r="N8" s="470">
        <v>43983</v>
      </c>
      <c r="O8" s="318"/>
      <c r="P8" s="318"/>
      <c r="Q8" s="262"/>
      <c r="R8" s="318">
        <f>('14-βιβλΕσ'!N8+'14-βιβλΕσ'!O8+'14-βιβλΕσ'!R8)*40%</f>
        <v>311.59846400000004</v>
      </c>
      <c r="S8" s="318">
        <f t="shared" si="2"/>
        <v>199.76</v>
      </c>
      <c r="T8" s="318" t="s">
        <v>611</v>
      </c>
      <c r="U8" s="318">
        <v>1075.3599999999999</v>
      </c>
      <c r="V8" s="318">
        <v>5866.82</v>
      </c>
      <c r="W8" s="361"/>
      <c r="X8" s="318">
        <f t="shared" si="7"/>
        <v>784.88305500000001</v>
      </c>
      <c r="Y8" s="262">
        <v>18710.941811392691</v>
      </c>
      <c r="Z8" s="361"/>
      <c r="AA8" s="361"/>
      <c r="AB8" s="318">
        <f>'1-συμβολαια'!L8+'8-κ-15-17'!AE8+'14-βιβλΕσ'!L8+'14-βιβλΕσ'!Q8+'14-βιβλΕσ'!R8</f>
        <v>984.643055</v>
      </c>
      <c r="AC8" s="318">
        <f>'1-συμβολαια'!M8</f>
        <v>199.76</v>
      </c>
      <c r="AD8" s="318">
        <f t="shared" si="8"/>
        <v>784.88305500000001</v>
      </c>
      <c r="AE8" s="402"/>
      <c r="AF8" s="262">
        <f t="shared" si="9"/>
        <v>18710.941811392691</v>
      </c>
      <c r="AG8" s="664"/>
      <c r="AH8" s="73"/>
      <c r="AI8" s="73"/>
      <c r="AJ8" s="73"/>
      <c r="AK8" s="73"/>
      <c r="AL8" s="73"/>
    </row>
    <row r="9" spans="1:38" s="5" customFormat="1">
      <c r="A9" s="515">
        <f>'1-συμβολαια'!A9</f>
        <v>0</v>
      </c>
      <c r="B9" s="360"/>
      <c r="C9" s="323" t="str">
        <f>'1-συμβολαια'!C9</f>
        <v>διανομή αγροτεμαχίου &amp; αποθήκης -2 &amp; 1ου ορόφου &amp; ΙΔΙΩΣ οικοπέδου</v>
      </c>
      <c r="D9" s="261" t="str">
        <f>'4-πολλυπρ'!D9</f>
        <v>219-17</v>
      </c>
      <c r="E9" s="261">
        <f>'4-πολλυπρ'!I9</f>
        <v>0</v>
      </c>
      <c r="F9" s="315">
        <f>'14-βιβλΕσ'!L9</f>
        <v>13.419923999999998</v>
      </c>
      <c r="G9" s="332">
        <f>'14-βιβλΕσ'!Q9</f>
        <v>6.9600000000000009</v>
      </c>
      <c r="H9" s="332">
        <f t="shared" si="5"/>
        <v>20.379923999999999</v>
      </c>
      <c r="I9" s="332">
        <f>'8-κ-15-17'!AG9</f>
        <v>0</v>
      </c>
      <c r="J9" s="332">
        <f>'14-βιβλΕσ'!R9</f>
        <v>371</v>
      </c>
      <c r="K9" s="332"/>
      <c r="L9" s="332"/>
      <c r="M9" s="266"/>
      <c r="N9" s="334"/>
      <c r="O9" s="332"/>
      <c r="P9" s="332"/>
      <c r="Q9" s="266"/>
      <c r="R9" s="318">
        <f>('14-βιβλΕσ'!N9+'14-βιβλΕσ'!O9+'14-βιβλΕσ'!R9)*40%</f>
        <v>297.46646400000003</v>
      </c>
      <c r="S9" s="318">
        <f t="shared" si="2"/>
        <v>0</v>
      </c>
      <c r="T9" s="332"/>
      <c r="U9" s="332"/>
      <c r="V9" s="332">
        <f t="shared" si="6"/>
        <v>750.62616000000003</v>
      </c>
      <c r="W9" s="657"/>
      <c r="X9" s="332">
        <f t="shared" si="7"/>
        <v>750.62616000000003</v>
      </c>
      <c r="Y9" s="266">
        <v>15761.741123467622</v>
      </c>
      <c r="Z9" s="657"/>
      <c r="AA9" s="657"/>
      <c r="AB9" s="332">
        <f>'1-συμβολαια'!L9+'8-κ-15-17'!AE9+'14-βιβλΕσ'!L9+'14-βιβλΕσ'!Q9+'14-βιβλΕσ'!R9</f>
        <v>750.62616000000003</v>
      </c>
      <c r="AC9" s="332">
        <f>'1-συμβολαια'!M9</f>
        <v>0</v>
      </c>
      <c r="AD9" s="332">
        <f t="shared" si="8"/>
        <v>750.62616000000003</v>
      </c>
      <c r="AE9" s="334"/>
      <c r="AF9" s="266">
        <f t="shared" si="9"/>
        <v>15761.741123467622</v>
      </c>
      <c r="AG9" s="335"/>
      <c r="AH9" s="73"/>
      <c r="AI9" s="73"/>
      <c r="AJ9" s="73"/>
      <c r="AK9" s="73"/>
      <c r="AL9" s="73"/>
    </row>
    <row r="10" spans="1:38" s="5" customFormat="1" ht="12" thickBot="1">
      <c r="A10" s="516">
        <f>'1-συμβολαια'!A10</f>
        <v>0</v>
      </c>
      <c r="B10" s="391"/>
      <c r="C10" s="393" t="str">
        <f>'1-συμβολαια'!C10</f>
        <v>εξισορρόπηση διαφοράς διανεμομένων μεριδίων</v>
      </c>
      <c r="D10" s="401" t="str">
        <f>'4-πολλυπρ'!D10</f>
        <v>219-17</v>
      </c>
      <c r="E10" s="401">
        <f>'4-πολλυπρ'!I10</f>
        <v>0</v>
      </c>
      <c r="F10" s="392">
        <f>'14-βιβλΕσ'!L10</f>
        <v>2.5199880000000001</v>
      </c>
      <c r="G10" s="395">
        <f>'14-βιβλΕσ'!Q10</f>
        <v>3</v>
      </c>
      <c r="H10" s="395">
        <f t="shared" si="5"/>
        <v>5.5199879999999997</v>
      </c>
      <c r="I10" s="395">
        <f>'8-κ-15-17'!AG10</f>
        <v>8.6665799999999997</v>
      </c>
      <c r="J10" s="395">
        <f>'14-βιβλΕσ'!R10</f>
        <v>13</v>
      </c>
      <c r="K10" s="395"/>
      <c r="L10" s="395"/>
      <c r="M10" s="400"/>
      <c r="N10" s="438"/>
      <c r="O10" s="395"/>
      <c r="P10" s="395"/>
      <c r="Q10" s="400"/>
      <c r="R10" s="395">
        <f>('14-βιβλΕσ'!N10+'14-βιβλΕσ'!O10+'14-βιβλΕσ'!R10)*40%</f>
        <v>79.279967999999997</v>
      </c>
      <c r="S10" s="395">
        <f t="shared" si="2"/>
        <v>0</v>
      </c>
      <c r="T10" s="395"/>
      <c r="U10" s="395"/>
      <c r="V10" s="395">
        <f t="shared" si="6"/>
        <v>209.8665</v>
      </c>
      <c r="W10" s="662"/>
      <c r="X10" s="395">
        <f t="shared" si="7"/>
        <v>209.8665</v>
      </c>
      <c r="Y10" s="400">
        <v>4406.828247799067</v>
      </c>
      <c r="Z10" s="662"/>
      <c r="AA10" s="662"/>
      <c r="AB10" s="395">
        <f>'1-συμβολαια'!L10+'8-κ-15-17'!AE10+'14-βιβλΕσ'!L10+'14-βιβλΕσ'!Q10+'14-βιβλΕσ'!R10</f>
        <v>209.8665</v>
      </c>
      <c r="AC10" s="395">
        <f>'1-συμβολαια'!M10</f>
        <v>0</v>
      </c>
      <c r="AD10" s="395">
        <f t="shared" si="8"/>
        <v>209.8665</v>
      </c>
      <c r="AE10" s="438"/>
      <c r="AF10" s="400">
        <f t="shared" si="9"/>
        <v>4406.828247799067</v>
      </c>
      <c r="AG10" s="665"/>
      <c r="AH10" s="471"/>
      <c r="AI10" s="73"/>
      <c r="AJ10" s="73"/>
      <c r="AK10" s="73"/>
      <c r="AL10" s="73"/>
    </row>
    <row r="11" spans="1:38" s="5" customFormat="1">
      <c r="A11" s="407" t="str">
        <f>'1-συμβολαια'!A11</f>
        <v>25ο</v>
      </c>
      <c r="B11" s="360">
        <f>'1-συμβολαια'!B11</f>
        <v>38988</v>
      </c>
      <c r="C11" s="333" t="str">
        <f>'1-συμβολαια'!C11</f>
        <v>γονική</v>
      </c>
      <c r="D11" s="324" t="str">
        <f>'4-πολλυπρ'!D11</f>
        <v>219-17</v>
      </c>
      <c r="E11" s="324" t="str">
        <f>'4-πολλυπρ'!I11</f>
        <v>219-17</v>
      </c>
      <c r="F11" s="325">
        <f>'14-βιβλΕσ'!L11</f>
        <v>12.366859999999999</v>
      </c>
      <c r="G11" s="318">
        <f>'14-βιβλΕσ'!Q11</f>
        <v>11.879999999999999</v>
      </c>
      <c r="H11" s="318">
        <f t="shared" si="5"/>
        <v>24.246859999999998</v>
      </c>
      <c r="I11" s="318">
        <f>'8-κ-15-17'!AG11</f>
        <v>-1.5750000000025466E-3</v>
      </c>
      <c r="J11" s="318">
        <f>'14-βιβλΕσ'!R11</f>
        <v>440.9</v>
      </c>
      <c r="K11" s="318">
        <v>28.62</v>
      </c>
      <c r="L11" s="318">
        <v>188.03</v>
      </c>
      <c r="M11" s="262">
        <v>261</v>
      </c>
      <c r="N11" s="470">
        <v>44817</v>
      </c>
      <c r="O11" s="318"/>
      <c r="P11" s="318"/>
      <c r="Q11" s="262"/>
      <c r="R11" s="318">
        <f>('14-βιβλΕσ'!N11+'14-βιβλΕσ'!O11+'14-βιβλΕσ'!R11)*40%</f>
        <v>195.31695999999999</v>
      </c>
      <c r="S11" s="318">
        <f t="shared" si="2"/>
        <v>139.94</v>
      </c>
      <c r="T11" s="318" t="s">
        <v>612</v>
      </c>
      <c r="U11" s="318">
        <v>919.37</v>
      </c>
      <c r="V11" s="318">
        <v>4660.1000000000004</v>
      </c>
      <c r="W11" s="361"/>
      <c r="X11" s="318">
        <f t="shared" si="7"/>
        <v>494.17082499999998</v>
      </c>
      <c r="Y11" s="262">
        <v>11912.553488466994</v>
      </c>
      <c r="Z11" s="361"/>
      <c r="AA11" s="361"/>
      <c r="AB11" s="318">
        <f>'1-συμβολαια'!L11+'8-κ-15-17'!AE11+'14-βιβλΕσ'!L11+'14-βιβλΕσ'!Q11+'14-βιβλΕσ'!R11</f>
        <v>634.11082499999998</v>
      </c>
      <c r="AC11" s="318">
        <f>'1-συμβολαια'!M11</f>
        <v>139.94</v>
      </c>
      <c r="AD11" s="318">
        <f t="shared" si="8"/>
        <v>494.17082499999998</v>
      </c>
      <c r="AE11" s="402"/>
      <c r="AF11" s="262">
        <f t="shared" si="9"/>
        <v>11912.553488466994</v>
      </c>
      <c r="AG11" s="664"/>
      <c r="AH11" s="469"/>
      <c r="AI11" s="73"/>
      <c r="AJ11" s="73"/>
      <c r="AK11" s="73"/>
      <c r="AL11" s="73"/>
    </row>
    <row r="12" spans="1:38" s="5" customFormat="1">
      <c r="A12" s="479">
        <f>'1-συμβολαια'!A12</f>
        <v>0</v>
      </c>
      <c r="B12" s="360"/>
      <c r="C12" s="323" t="str">
        <f>'1-συμβολαια'!C12</f>
        <v>διανομή καταστήματος &amp; ΙΔΙΩΣ οικοπέδου</v>
      </c>
      <c r="D12" s="261" t="str">
        <f>'4-πολλυπρ'!D12</f>
        <v>219-17</v>
      </c>
      <c r="E12" s="261">
        <f>'4-πολλυπρ'!I12</f>
        <v>0</v>
      </c>
      <c r="F12" s="315">
        <f>'14-βιβλΕσ'!L12</f>
        <v>7.9668599999999996</v>
      </c>
      <c r="G12" s="332">
        <f>'14-βιβλΕσ'!Q12</f>
        <v>6.9600000000000009</v>
      </c>
      <c r="H12" s="332">
        <f t="shared" si="5"/>
        <v>14.926860000000001</v>
      </c>
      <c r="I12" s="332">
        <f>'8-κ-15-17'!AG12</f>
        <v>0</v>
      </c>
      <c r="J12" s="332">
        <f>'14-βιβλΕσ'!R12</f>
        <v>231</v>
      </c>
      <c r="K12" s="332"/>
      <c r="L12" s="332"/>
      <c r="M12" s="266"/>
      <c r="N12" s="334"/>
      <c r="O12" s="332"/>
      <c r="P12" s="332"/>
      <c r="Q12" s="266"/>
      <c r="R12" s="318">
        <f>('14-βιβλΕσ'!N12+'14-βιβλΕσ'!O12+'14-βιβλΕσ'!R12)*40%</f>
        <v>221.32496000000003</v>
      </c>
      <c r="S12" s="318">
        <f t="shared" si="2"/>
        <v>0</v>
      </c>
      <c r="T12" s="332"/>
      <c r="U12" s="332"/>
      <c r="V12" s="332">
        <f t="shared" si="6"/>
        <v>560.27240000000006</v>
      </c>
      <c r="W12" s="657"/>
      <c r="X12" s="332">
        <f t="shared" si="7"/>
        <v>560.27240000000006</v>
      </c>
      <c r="Y12" s="266">
        <v>11764.61399277063</v>
      </c>
      <c r="Z12" s="657"/>
      <c r="AA12" s="657"/>
      <c r="AB12" s="332">
        <f>'1-συμβολαια'!L12+'8-κ-15-17'!AE12+'14-βιβλΕσ'!L12+'14-βιβλΕσ'!Q12+'14-βιβλΕσ'!R12</f>
        <v>560.27240000000006</v>
      </c>
      <c r="AC12" s="332">
        <f>'1-συμβολαια'!M12</f>
        <v>0</v>
      </c>
      <c r="AD12" s="332">
        <f t="shared" si="8"/>
        <v>560.27240000000006</v>
      </c>
      <c r="AE12" s="334"/>
      <c r="AF12" s="266">
        <f t="shared" si="9"/>
        <v>11764.61399277063</v>
      </c>
      <c r="AG12" s="335"/>
      <c r="AH12" s="73"/>
      <c r="AI12" s="73"/>
      <c r="AJ12" s="73"/>
      <c r="AK12" s="73"/>
      <c r="AL12" s="73"/>
    </row>
    <row r="13" spans="1:38" s="5" customFormat="1" ht="12" thickBot="1">
      <c r="A13" s="396">
        <f>'1-συμβολαια'!A13</f>
        <v>0</v>
      </c>
      <c r="B13" s="391"/>
      <c r="C13" s="393" t="str">
        <f>'1-συμβολαια'!C13</f>
        <v>εξισορρόπηση διαφοράς διανεμομένων μεριδίων</v>
      </c>
      <c r="D13" s="401" t="str">
        <f>'4-πολλυπρ'!D13</f>
        <v>219-17</v>
      </c>
      <c r="E13" s="401">
        <f>'4-πολλυπρ'!I13</f>
        <v>0</v>
      </c>
      <c r="F13" s="392">
        <f>'14-βιβλΕσ'!L13</f>
        <v>1.919994</v>
      </c>
      <c r="G13" s="395">
        <f>'14-βιβλΕσ'!Q13</f>
        <v>3</v>
      </c>
      <c r="H13" s="395">
        <f t="shared" si="5"/>
        <v>4.919994</v>
      </c>
      <c r="I13" s="395">
        <f>'8-κ-15-17'!AG13</f>
        <v>4.3332899999999999</v>
      </c>
      <c r="J13" s="395">
        <f>'14-βιβλΕσ'!R13</f>
        <v>13</v>
      </c>
      <c r="K13" s="395"/>
      <c r="L13" s="395"/>
      <c r="M13" s="400"/>
      <c r="N13" s="438"/>
      <c r="O13" s="395"/>
      <c r="P13" s="395"/>
      <c r="Q13" s="400"/>
      <c r="R13" s="395">
        <f>('14-βιβλΕσ'!N13+'14-βιβλΕσ'!O13+'14-βιβλΕσ'!R13)*40%</f>
        <v>77.679984000000005</v>
      </c>
      <c r="S13" s="395">
        <f t="shared" si="2"/>
        <v>0</v>
      </c>
      <c r="T13" s="395"/>
      <c r="U13" s="395"/>
      <c r="V13" s="395">
        <f t="shared" si="6"/>
        <v>201.53325000000001</v>
      </c>
      <c r="W13" s="662"/>
      <c r="X13" s="395">
        <f t="shared" si="7"/>
        <v>201.53325000000001</v>
      </c>
      <c r="Y13" s="400">
        <v>4231.7752107565157</v>
      </c>
      <c r="Z13" s="662"/>
      <c r="AA13" s="662"/>
      <c r="AB13" s="395">
        <f>'1-συμβολαια'!L13+'8-κ-15-17'!AE13+'14-βιβλΕσ'!L13+'14-βιβλΕσ'!Q13+'14-βιβλΕσ'!R13</f>
        <v>201.53325000000001</v>
      </c>
      <c r="AC13" s="395">
        <f>'1-συμβολαια'!M13</f>
        <v>0</v>
      </c>
      <c r="AD13" s="395">
        <f t="shared" si="8"/>
        <v>201.53325000000001</v>
      </c>
      <c r="AE13" s="438"/>
      <c r="AF13" s="400">
        <f t="shared" si="9"/>
        <v>4231.7752107565157</v>
      </c>
      <c r="AG13" s="665"/>
      <c r="AH13" s="471"/>
      <c r="AI13" s="73"/>
      <c r="AJ13" s="73"/>
      <c r="AK13" s="73"/>
      <c r="AL13" s="73"/>
    </row>
    <row r="14" spans="1:38" s="5" customFormat="1">
      <c r="A14" s="514" t="str">
        <f>'1-συμβολαια'!A14</f>
        <v>26ο</v>
      </c>
      <c r="B14" s="360">
        <f>'1-συμβολαια'!B14</f>
        <v>38988</v>
      </c>
      <c r="C14" s="333" t="str">
        <f>'1-συμβολαια'!C14</f>
        <v>δωρεά</v>
      </c>
      <c r="D14" s="324" t="str">
        <f>'4-πολλυπρ'!D14</f>
        <v>219-17</v>
      </c>
      <c r="E14" s="324" t="str">
        <f>'4-πολλυπρ'!I14</f>
        <v>219-17</v>
      </c>
      <c r="F14" s="325">
        <f>'14-βιβλΕσ'!L14</f>
        <v>21.213719999999999</v>
      </c>
      <c r="G14" s="318">
        <f>'14-βιβλΕσ'!Q14</f>
        <v>11.879999999999999</v>
      </c>
      <c r="H14" s="318">
        <f t="shared" si="5"/>
        <v>33.093719999999998</v>
      </c>
      <c r="I14" s="318">
        <f>'8-κ-15-17'!AG14</f>
        <v>-3.1500000000050932E-3</v>
      </c>
      <c r="J14" s="318">
        <f>'14-βιβλΕσ'!R14</f>
        <v>473.2</v>
      </c>
      <c r="K14" s="318">
        <v>57.24</v>
      </c>
      <c r="L14" s="318">
        <v>376.05</v>
      </c>
      <c r="M14" s="262">
        <v>522</v>
      </c>
      <c r="N14" s="470">
        <v>44817</v>
      </c>
      <c r="O14" s="318"/>
      <c r="P14" s="318"/>
      <c r="Q14" s="262"/>
      <c r="R14" s="318">
        <f>('14-βιβλΕσ'!N14+'14-βιβλΕσ'!O14+'14-βιβλΕσ'!R14)*40%</f>
        <v>234.79791999999998</v>
      </c>
      <c r="S14" s="318">
        <f t="shared" si="2"/>
        <v>212.87</v>
      </c>
      <c r="T14" s="318" t="s">
        <v>612</v>
      </c>
      <c r="U14" s="318">
        <v>1398.5</v>
      </c>
      <c r="V14" s="318">
        <v>5886.36</v>
      </c>
      <c r="W14" s="361"/>
      <c r="X14" s="318">
        <f t="shared" si="7"/>
        <v>592.87164999999993</v>
      </c>
      <c r="Y14" s="262">
        <v>14910.401155022284</v>
      </c>
      <c r="Z14" s="361"/>
      <c r="AA14" s="361"/>
      <c r="AB14" s="318">
        <f>'1-συμβολαια'!L14+'8-κ-15-17'!AE14+'14-βιβλΕσ'!L14+'14-βιβλΕσ'!Q14+'14-βιβλΕσ'!R14</f>
        <v>805.74164999999994</v>
      </c>
      <c r="AC14" s="318">
        <f>'1-συμβολαια'!M14</f>
        <v>212.87</v>
      </c>
      <c r="AD14" s="318">
        <f t="shared" si="8"/>
        <v>592.87164999999993</v>
      </c>
      <c r="AE14" s="402"/>
      <c r="AF14" s="262">
        <f t="shared" si="9"/>
        <v>14910.401155022284</v>
      </c>
      <c r="AG14" s="664"/>
      <c r="AH14" s="469"/>
      <c r="AI14" s="73"/>
      <c r="AJ14" s="73"/>
      <c r="AK14" s="73"/>
      <c r="AL14" s="73"/>
    </row>
    <row r="15" spans="1:38" s="5" customFormat="1">
      <c r="A15" s="515">
        <f>'1-συμβολαια'!A15</f>
        <v>0</v>
      </c>
      <c r="B15" s="360"/>
      <c r="C15" s="323" t="str">
        <f>'1-συμβολαια'!C15</f>
        <v>διανομή καταστήματος &amp; ΙΔΙΩΣ οικοπέδου</v>
      </c>
      <c r="D15" s="261" t="str">
        <f>'4-πολλυπρ'!D15</f>
        <v>219-17</v>
      </c>
      <c r="E15" s="261">
        <f>'4-πολλυπρ'!I15</f>
        <v>0</v>
      </c>
      <c r="F15" s="315">
        <f>'14-βιβλΕσ'!L15</f>
        <v>14.613719999999999</v>
      </c>
      <c r="G15" s="332">
        <f>'14-βιβλΕσ'!Q15</f>
        <v>6.9600000000000009</v>
      </c>
      <c r="H15" s="332">
        <f t="shared" si="5"/>
        <v>21.573720000000002</v>
      </c>
      <c r="I15" s="332">
        <f>'8-κ-15-17'!AG15</f>
        <v>0</v>
      </c>
      <c r="J15" s="332">
        <f>'14-βιβλΕσ'!R15</f>
        <v>231</v>
      </c>
      <c r="K15" s="332"/>
      <c r="L15" s="332"/>
      <c r="M15" s="266"/>
      <c r="N15" s="334"/>
      <c r="O15" s="332"/>
      <c r="P15" s="332"/>
      <c r="Q15" s="266"/>
      <c r="R15" s="318">
        <f>('14-βιβλΕσ'!N15+'14-βιβλΕσ'!O15+'14-βιβλΕσ'!R15)*40%</f>
        <v>239.04992000000004</v>
      </c>
      <c r="S15" s="318">
        <f t="shared" si="2"/>
        <v>0</v>
      </c>
      <c r="T15" s="332"/>
      <c r="U15" s="332"/>
      <c r="V15" s="332">
        <f t="shared" si="6"/>
        <v>604.58479999999997</v>
      </c>
      <c r="W15" s="657"/>
      <c r="X15" s="332">
        <f t="shared" si="7"/>
        <v>604.58479999999997</v>
      </c>
      <c r="Y15" s="266">
        <v>12695.063681343692</v>
      </c>
      <c r="Z15" s="657"/>
      <c r="AA15" s="657"/>
      <c r="AB15" s="332">
        <f>'1-συμβολαια'!L15+'8-κ-15-17'!AE15+'14-βιβλΕσ'!L15+'14-βιβλΕσ'!Q15+'14-βιβλΕσ'!R15</f>
        <v>604.58479999999997</v>
      </c>
      <c r="AC15" s="332">
        <f>'1-συμβολαια'!M15</f>
        <v>0</v>
      </c>
      <c r="AD15" s="332">
        <f t="shared" si="8"/>
        <v>604.58479999999997</v>
      </c>
      <c r="AE15" s="334"/>
      <c r="AF15" s="266">
        <f t="shared" si="9"/>
        <v>12695.063681343692</v>
      </c>
      <c r="AG15" s="335"/>
      <c r="AH15" s="73"/>
      <c r="AI15" s="73"/>
      <c r="AJ15" s="73"/>
      <c r="AK15" s="73"/>
      <c r="AL15" s="73"/>
    </row>
    <row r="16" spans="1:38" s="5" customFormat="1" ht="12" thickBot="1">
      <c r="A16" s="516">
        <f>'1-συμβολαια'!A16</f>
        <v>0</v>
      </c>
      <c r="B16" s="391"/>
      <c r="C16" s="393" t="str">
        <f>'1-συμβολαια'!C16</f>
        <v>εξισορρόπηση διαφοράς διανεμομένων μεριδίων</v>
      </c>
      <c r="D16" s="401" t="str">
        <f>'4-πολλυπρ'!D16</f>
        <v>219-17</v>
      </c>
      <c r="E16" s="401">
        <f>'4-πολλυπρ'!I16</f>
        <v>0</v>
      </c>
      <c r="F16" s="392">
        <f>'14-βιβλΕσ'!L16</f>
        <v>2.719986</v>
      </c>
      <c r="G16" s="395">
        <f>'14-βιβλΕσ'!Q16</f>
        <v>3</v>
      </c>
      <c r="H16" s="395">
        <f t="shared" si="5"/>
        <v>5.7199860000000005</v>
      </c>
      <c r="I16" s="395">
        <f>'8-κ-15-17'!AG16</f>
        <v>10.11101</v>
      </c>
      <c r="J16" s="395">
        <f>'14-βιβλΕσ'!R16</f>
        <v>13</v>
      </c>
      <c r="K16" s="395"/>
      <c r="L16" s="395"/>
      <c r="M16" s="400"/>
      <c r="N16" s="438"/>
      <c r="O16" s="395"/>
      <c r="P16" s="395"/>
      <c r="Q16" s="400"/>
      <c r="R16" s="395">
        <f>('14-βιβλΕσ'!N16+'14-βιβλΕσ'!O16+'14-βιβλΕσ'!R16)*40%</f>
        <v>79.813295999999994</v>
      </c>
      <c r="S16" s="395">
        <f t="shared" si="2"/>
        <v>0</v>
      </c>
      <c r="T16" s="395"/>
      <c r="U16" s="395"/>
      <c r="V16" s="395">
        <f t="shared" si="6"/>
        <v>212.64424999999997</v>
      </c>
      <c r="W16" s="662"/>
      <c r="X16" s="395">
        <f t="shared" si="7"/>
        <v>212.64424999999997</v>
      </c>
      <c r="Y16" s="400">
        <v>4465.0742697955602</v>
      </c>
      <c r="Z16" s="662"/>
      <c r="AA16" s="662"/>
      <c r="AB16" s="395">
        <f>'1-συμβολαια'!L16+'8-κ-15-17'!AE16+'14-βιβλΕσ'!L16+'14-βιβλΕσ'!Q16+'14-βιβλΕσ'!R16</f>
        <v>212.64424999999997</v>
      </c>
      <c r="AC16" s="395">
        <f>'1-συμβολαια'!M16</f>
        <v>0</v>
      </c>
      <c r="AD16" s="395">
        <f t="shared" si="8"/>
        <v>212.64424999999997</v>
      </c>
      <c r="AE16" s="438"/>
      <c r="AF16" s="400">
        <f t="shared" si="9"/>
        <v>4465.0742697955602</v>
      </c>
      <c r="AG16" s="665"/>
      <c r="AH16" s="73"/>
      <c r="AI16" s="73"/>
      <c r="AJ16" s="73"/>
      <c r="AK16" s="73"/>
      <c r="AL16" s="73"/>
    </row>
    <row r="17" spans="1:38" s="5" customFormat="1">
      <c r="A17" s="407" t="str">
        <f>'1-συμβολαια'!A17</f>
        <v>27ο</v>
      </c>
      <c r="B17" s="360">
        <f>'1-συμβολαια'!B17</f>
        <v>38988</v>
      </c>
      <c r="C17" s="333" t="str">
        <f>'1-συμβολαια'!C17</f>
        <v>γονική ΨΙΛΗΣ ΚΥΡΙΟΤΗΤΑΣ</v>
      </c>
      <c r="D17" s="324" t="str">
        <f>'4-πολλυπρ'!D17</f>
        <v>219-17</v>
      </c>
      <c r="E17" s="324" t="str">
        <f>'4-πολλυπρ'!I17</f>
        <v>219-17</v>
      </c>
      <c r="F17" s="325">
        <f>'14-βιβλΕσ'!L17</f>
        <v>16.315818</v>
      </c>
      <c r="G17" s="318">
        <f>'14-βιβλΕσ'!Q17</f>
        <v>11.879999999999999</v>
      </c>
      <c r="H17" s="318">
        <f t="shared" si="5"/>
        <v>28.195817999999999</v>
      </c>
      <c r="I17" s="318">
        <f>'8-κ-15-17'!AG17</f>
        <v>-4.6724999999945283E-3</v>
      </c>
      <c r="J17" s="318">
        <f>'14-βιβλΕσ'!R17</f>
        <v>617.9</v>
      </c>
      <c r="K17" s="318">
        <v>30.46</v>
      </c>
      <c r="L17" s="318">
        <v>165.15</v>
      </c>
      <c r="M17" s="262">
        <v>270</v>
      </c>
      <c r="N17" s="470">
        <v>44034</v>
      </c>
      <c r="O17" s="318"/>
      <c r="P17" s="318"/>
      <c r="Q17" s="262"/>
      <c r="R17" s="318">
        <f>('14-βιβλΕσ'!N17+'14-βιβλΕσ'!O17+'14-βιβλΕσ'!R17)*40%</f>
        <v>281.32084800000001</v>
      </c>
      <c r="S17" s="318">
        <f t="shared" si="2"/>
        <v>156.63999999999999</v>
      </c>
      <c r="T17" s="318" t="s">
        <v>613</v>
      </c>
      <c r="U17" s="318">
        <v>849.27</v>
      </c>
      <c r="V17" s="318">
        <v>5403.49</v>
      </c>
      <c r="W17" s="361"/>
      <c r="X17" s="318">
        <f t="shared" si="7"/>
        <v>709.17744750000008</v>
      </c>
      <c r="Y17" s="262">
        <v>16549.863521588417</v>
      </c>
      <c r="Z17" s="361"/>
      <c r="AA17" s="361"/>
      <c r="AB17" s="318">
        <f>'1-συμβολαια'!L17+'8-κ-15-17'!AE17+'14-βιβλΕσ'!L17+'14-βιβλΕσ'!Q17+'14-βιβλΕσ'!R17</f>
        <v>865.81744750000007</v>
      </c>
      <c r="AC17" s="318">
        <f>'1-συμβολαια'!M17</f>
        <v>156.63999999999999</v>
      </c>
      <c r="AD17" s="318">
        <f t="shared" si="8"/>
        <v>709.17744750000008</v>
      </c>
      <c r="AE17" s="402"/>
      <c r="AF17" s="262">
        <f t="shared" si="9"/>
        <v>16549.863521588417</v>
      </c>
      <c r="AG17" s="664"/>
      <c r="AH17" s="73"/>
      <c r="AI17" s="73"/>
      <c r="AJ17" s="73"/>
      <c r="AK17" s="73"/>
      <c r="AL17" s="73"/>
    </row>
    <row r="18" spans="1:38" s="5" customFormat="1">
      <c r="A18" s="479">
        <f>'1-συμβολαια'!A18</f>
        <v>0</v>
      </c>
      <c r="B18" s="360"/>
      <c r="C18" s="323" t="str">
        <f>'1-συμβολαια'!C18</f>
        <v>διανομή αγροτεμαχίου &amp; καταστήματος &amp; αποθήκης -2 &amp; ΙΔΙΩΣ οικοπέδου</v>
      </c>
      <c r="D18" s="261" t="str">
        <f>'4-πολλυπρ'!D18</f>
        <v>219-17</v>
      </c>
      <c r="E18" s="261">
        <f>'4-πολλυπρ'!I18</f>
        <v>0</v>
      </c>
      <c r="F18" s="315">
        <f>'14-βιβλΕσ'!L18</f>
        <v>8.3958180000000002</v>
      </c>
      <c r="G18" s="332">
        <f>'14-βιβλΕσ'!Q18</f>
        <v>6.9600000000000009</v>
      </c>
      <c r="H18" s="332">
        <f t="shared" si="5"/>
        <v>15.355818000000001</v>
      </c>
      <c r="I18" s="332">
        <f>'8-κ-15-17'!AG18</f>
        <v>0</v>
      </c>
      <c r="J18" s="332">
        <f>'14-βιβλΕσ'!R18</f>
        <v>371</v>
      </c>
      <c r="K18" s="332"/>
      <c r="L18" s="332"/>
      <c r="M18" s="266"/>
      <c r="N18" s="334"/>
      <c r="O18" s="332"/>
      <c r="P18" s="332"/>
      <c r="Q18" s="266"/>
      <c r="R18" s="318">
        <f>('14-βιβλΕσ'!N18+'14-βιβλΕσ'!O18+'14-βιβλΕσ'!R18)*40%</f>
        <v>293.66884799999997</v>
      </c>
      <c r="S18" s="318">
        <f t="shared" si="2"/>
        <v>0</v>
      </c>
      <c r="T18" s="332"/>
      <c r="U18" s="332"/>
      <c r="V18" s="332">
        <f t="shared" si="6"/>
        <v>741.13211999999999</v>
      </c>
      <c r="W18" s="657"/>
      <c r="X18" s="332">
        <f t="shared" si="7"/>
        <v>741.13211999999999</v>
      </c>
      <c r="Y18" s="266">
        <v>15562.322030746753</v>
      </c>
      <c r="Z18" s="657"/>
      <c r="AA18" s="657"/>
      <c r="AB18" s="332">
        <f>'1-συμβολαια'!L18+'8-κ-15-17'!AE18+'14-βιβλΕσ'!L18+'14-βιβλΕσ'!Q18+'14-βιβλΕσ'!R18</f>
        <v>741.13211999999999</v>
      </c>
      <c r="AC18" s="332">
        <f>'1-συμβολαια'!M18</f>
        <v>0</v>
      </c>
      <c r="AD18" s="332">
        <f t="shared" si="8"/>
        <v>741.13211999999999</v>
      </c>
      <c r="AE18" s="334"/>
      <c r="AF18" s="266">
        <f t="shared" si="9"/>
        <v>15562.322030746753</v>
      </c>
      <c r="AG18" s="335"/>
      <c r="AH18" s="73"/>
      <c r="AI18" s="73"/>
      <c r="AJ18" s="73"/>
      <c r="AK18" s="73"/>
      <c r="AL18" s="73"/>
    </row>
    <row r="19" spans="1:38" s="5" customFormat="1" ht="12" thickBot="1">
      <c r="A19" s="396">
        <f>'1-συμβολαια'!A19</f>
        <v>0</v>
      </c>
      <c r="B19" s="391"/>
      <c r="C19" s="393" t="str">
        <f>'1-συμβολαια'!C19</f>
        <v>εξισορρόπηση διαφοράς διανεμομένων μεριδίων</v>
      </c>
      <c r="D19" s="401" t="str">
        <f>'4-πολλυπρ'!D19</f>
        <v>219-17</v>
      </c>
      <c r="E19" s="401">
        <f>'4-πολλυπρ'!I19</f>
        <v>0</v>
      </c>
      <c r="F19" s="392">
        <f>'14-βιβλΕσ'!L19</f>
        <v>1.919994</v>
      </c>
      <c r="G19" s="395">
        <f>'14-βιβλΕσ'!Q19</f>
        <v>3</v>
      </c>
      <c r="H19" s="395">
        <f t="shared" si="5"/>
        <v>4.919994</v>
      </c>
      <c r="I19" s="395">
        <f>'8-κ-15-17'!AG19</f>
        <v>4.3332899999999999</v>
      </c>
      <c r="J19" s="395">
        <f>'14-βιβλΕσ'!R19</f>
        <v>13</v>
      </c>
      <c r="K19" s="395"/>
      <c r="L19" s="395"/>
      <c r="M19" s="400"/>
      <c r="N19" s="438"/>
      <c r="O19" s="395"/>
      <c r="P19" s="395"/>
      <c r="Q19" s="400"/>
      <c r="R19" s="395">
        <f>('14-βιβλΕσ'!N19+'14-βιβλΕσ'!O19+'14-βιβλΕσ'!R19)*40%</f>
        <v>84.07998400000001</v>
      </c>
      <c r="S19" s="395">
        <f t="shared" si="2"/>
        <v>0</v>
      </c>
      <c r="T19" s="395"/>
      <c r="U19" s="395"/>
      <c r="V19" s="395">
        <f t="shared" si="6"/>
        <v>217.53325000000001</v>
      </c>
      <c r="W19" s="662"/>
      <c r="X19" s="395">
        <f t="shared" si="7"/>
        <v>217.53325000000001</v>
      </c>
      <c r="Y19" s="400">
        <v>4567.7443340745194</v>
      </c>
      <c r="Z19" s="662"/>
      <c r="AA19" s="662"/>
      <c r="AB19" s="395">
        <f>'1-συμβολαια'!L19+'8-κ-15-17'!AE19+'14-βιβλΕσ'!L19+'14-βιβλΕσ'!Q19+'14-βιβλΕσ'!R19</f>
        <v>217.53325000000001</v>
      </c>
      <c r="AC19" s="395">
        <f>'1-συμβολαια'!M19</f>
        <v>0</v>
      </c>
      <c r="AD19" s="395">
        <f t="shared" si="8"/>
        <v>217.53325000000001</v>
      </c>
      <c r="AE19" s="438"/>
      <c r="AF19" s="400">
        <f t="shared" si="9"/>
        <v>4567.7443340745194</v>
      </c>
      <c r="AG19" s="665"/>
      <c r="AH19" s="471"/>
      <c r="AI19" s="73"/>
      <c r="AJ19" s="73"/>
      <c r="AK19" s="73"/>
      <c r="AL19" s="73"/>
    </row>
    <row r="20" spans="1:38" s="5" customFormat="1">
      <c r="A20" s="514" t="str">
        <f>'1-συμβολαια'!A20</f>
        <v>28ο</v>
      </c>
      <c r="B20" s="360">
        <f>'1-συμβολαια'!B20</f>
        <v>38988</v>
      </c>
      <c r="C20" s="333" t="str">
        <f>'1-συμβολαια'!C20</f>
        <v>γονική ΨΙΛΗΣ ΚΥΡΙΟΤΗΤΑΣ</v>
      </c>
      <c r="D20" s="324" t="str">
        <f>'4-πολλυπρ'!D20</f>
        <v>219-17</v>
      </c>
      <c r="E20" s="324" t="str">
        <f>'4-πολλυπρ'!I20</f>
        <v>219-17</v>
      </c>
      <c r="F20" s="325">
        <f>'14-βιβλΕσ'!L20</f>
        <v>12.044964</v>
      </c>
      <c r="G20" s="318">
        <f>'14-βιβλΕσ'!Q20</f>
        <v>11.879999999999999</v>
      </c>
      <c r="H20" s="318">
        <f t="shared" si="5"/>
        <v>23.924963999999999</v>
      </c>
      <c r="I20" s="318">
        <f>'8-κ-15-17'!AG20</f>
        <v>3.595000000000681E-3</v>
      </c>
      <c r="J20" s="318">
        <f>'14-βιβλΕσ'!R20</f>
        <v>609.9</v>
      </c>
      <c r="K20" s="318">
        <v>23.44</v>
      </c>
      <c r="L20" s="318">
        <v>126.18</v>
      </c>
      <c r="M20" s="262">
        <v>208</v>
      </c>
      <c r="N20" s="470">
        <v>43983</v>
      </c>
      <c r="O20" s="318"/>
      <c r="P20" s="318"/>
      <c r="Q20" s="262"/>
      <c r="R20" s="318">
        <f>('14-βιβλΕσ'!N20+'14-βιβλΕσ'!O20+'14-βιβλΕσ'!R20)*40%</f>
        <v>268.199904</v>
      </c>
      <c r="S20" s="318">
        <f t="shared" si="2"/>
        <v>139.54</v>
      </c>
      <c r="T20" s="318" t="s">
        <v>611</v>
      </c>
      <c r="U20" s="318">
        <v>751.18</v>
      </c>
      <c r="V20" s="318">
        <v>5068.68</v>
      </c>
      <c r="W20" s="361"/>
      <c r="X20" s="318">
        <f t="shared" si="7"/>
        <v>676.38335499999994</v>
      </c>
      <c r="Y20" s="262">
        <v>15645.776606222416</v>
      </c>
      <c r="Z20" s="361"/>
      <c r="AA20" s="361"/>
      <c r="AB20" s="318">
        <f>'1-συμβολαια'!L20+'8-κ-15-17'!AE20+'14-βιβλΕσ'!L20+'14-βιβλΕσ'!Q20+'14-βιβλΕσ'!R20</f>
        <v>815.9233549999999</v>
      </c>
      <c r="AC20" s="318">
        <f>'1-συμβολαια'!M20</f>
        <v>139.54</v>
      </c>
      <c r="AD20" s="318">
        <f t="shared" si="8"/>
        <v>676.38335499999994</v>
      </c>
      <c r="AE20" s="402"/>
      <c r="AF20" s="262">
        <f t="shared" si="9"/>
        <v>15645.776606222416</v>
      </c>
      <c r="AG20" s="664"/>
      <c r="AH20" s="469"/>
      <c r="AI20" s="73"/>
      <c r="AJ20" s="73"/>
      <c r="AK20" s="73"/>
      <c r="AL20" s="73"/>
    </row>
    <row r="21" spans="1:38" s="5" customFormat="1">
      <c r="A21" s="515">
        <f>'1-συμβολαια'!A21</f>
        <v>0</v>
      </c>
      <c r="B21" s="360"/>
      <c r="C21" s="323" t="str">
        <f>'1-συμβολαια'!C21</f>
        <v>διανομή αγροτεμαχίου &amp; αποθήκης -2 &amp; 1ου ορόφου &amp; ΙΔΙΩΣ οικοπέδου</v>
      </c>
      <c r="D21" s="261" t="str">
        <f>'4-πολλυπρ'!D21</f>
        <v>219-17</v>
      </c>
      <c r="E21" s="261">
        <f>'4-πολλυπρ'!I21</f>
        <v>0</v>
      </c>
      <c r="F21" s="315">
        <f>'14-βιβλΕσ'!L21</f>
        <v>6.764964</v>
      </c>
      <c r="G21" s="332">
        <f>'14-βιβλΕσ'!Q21</f>
        <v>6.9600000000000009</v>
      </c>
      <c r="H21" s="332">
        <f t="shared" si="5"/>
        <v>13.724964</v>
      </c>
      <c r="I21" s="332">
        <f>'8-κ-15-17'!AG21</f>
        <v>0</v>
      </c>
      <c r="J21" s="332">
        <f>'14-βιβλΕσ'!R21</f>
        <v>371</v>
      </c>
      <c r="K21" s="332"/>
      <c r="L21" s="332"/>
      <c r="M21" s="266"/>
      <c r="N21" s="334"/>
      <c r="O21" s="332"/>
      <c r="P21" s="332"/>
      <c r="Q21" s="266"/>
      <c r="R21" s="318">
        <f>('14-βιβλΕσ'!N21+'14-βιβλΕσ'!O21+'14-βιβλΕσ'!R21)*40%</f>
        <v>289.31990400000007</v>
      </c>
      <c r="S21" s="318">
        <f t="shared" si="2"/>
        <v>0</v>
      </c>
      <c r="T21" s="332"/>
      <c r="U21" s="332"/>
      <c r="V21" s="332">
        <f t="shared" si="6"/>
        <v>730.25976000000003</v>
      </c>
      <c r="W21" s="657"/>
      <c r="X21" s="332">
        <f t="shared" si="7"/>
        <v>730.25976000000003</v>
      </c>
      <c r="Y21" s="266">
        <v>15334.048229869744</v>
      </c>
      <c r="Z21" s="657"/>
      <c r="AA21" s="657"/>
      <c r="AB21" s="332">
        <f>'1-συμβολαια'!L21+'8-κ-15-17'!AE21+'14-βιβλΕσ'!L21+'14-βιβλΕσ'!Q21+'14-βιβλΕσ'!R21</f>
        <v>730.25976000000003</v>
      </c>
      <c r="AC21" s="332">
        <f>'1-συμβολαια'!M21</f>
        <v>0</v>
      </c>
      <c r="AD21" s="332">
        <f t="shared" si="8"/>
        <v>730.25976000000003</v>
      </c>
      <c r="AE21" s="334"/>
      <c r="AF21" s="266">
        <f t="shared" si="9"/>
        <v>15334.048229869744</v>
      </c>
      <c r="AG21" s="335"/>
      <c r="AH21" s="73"/>
      <c r="AI21" s="73"/>
      <c r="AJ21" s="73"/>
      <c r="AK21" s="73"/>
      <c r="AL21" s="73"/>
    </row>
    <row r="22" spans="1:38" s="5" customFormat="1" ht="12" thickBot="1">
      <c r="A22" s="516">
        <f>'1-συμβολαια'!A22</f>
        <v>0</v>
      </c>
      <c r="B22" s="391"/>
      <c r="C22" s="393" t="str">
        <f>'1-συμβολαια'!C22</f>
        <v>εξισορρόπηση διαφοράς διανεμομένων μεριδίων</v>
      </c>
      <c r="D22" s="401" t="str">
        <f>'4-πολλυπρ'!D22</f>
        <v>219-17</v>
      </c>
      <c r="E22" s="401">
        <f>'4-πολλυπρ'!I22</f>
        <v>0</v>
      </c>
      <c r="F22" s="392">
        <f>'14-βιβλΕσ'!L22</f>
        <v>1.919994</v>
      </c>
      <c r="G22" s="395">
        <f>'14-βιβλΕσ'!Q22</f>
        <v>3</v>
      </c>
      <c r="H22" s="395">
        <f t="shared" si="5"/>
        <v>4.919994</v>
      </c>
      <c r="I22" s="395">
        <f>'8-κ-15-17'!AG22</f>
        <v>4.3332899999999999</v>
      </c>
      <c r="J22" s="395">
        <f>'14-βιβλΕσ'!R22</f>
        <v>13</v>
      </c>
      <c r="K22" s="395"/>
      <c r="L22" s="395"/>
      <c r="M22" s="400"/>
      <c r="N22" s="438"/>
      <c r="O22" s="395"/>
      <c r="P22" s="395"/>
      <c r="Q22" s="400"/>
      <c r="R22" s="395">
        <f>('14-βιβλΕσ'!N22+'14-βιβλΕσ'!O22+'14-βιβλΕσ'!R22)*40%</f>
        <v>84.07998400000001</v>
      </c>
      <c r="S22" s="395">
        <f t="shared" si="2"/>
        <v>0</v>
      </c>
      <c r="T22" s="395"/>
      <c r="U22" s="395"/>
      <c r="V22" s="395">
        <f t="shared" si="6"/>
        <v>217.53325000000001</v>
      </c>
      <c r="W22" s="662"/>
      <c r="X22" s="395">
        <f t="shared" si="7"/>
        <v>217.53325000000001</v>
      </c>
      <c r="Y22" s="400">
        <v>4567.7443340745194</v>
      </c>
      <c r="Z22" s="662"/>
      <c r="AA22" s="662"/>
      <c r="AB22" s="395">
        <f>'1-συμβολαια'!L22+'8-κ-15-17'!AE22+'14-βιβλΕσ'!L22+'14-βιβλΕσ'!Q22+'14-βιβλΕσ'!R22</f>
        <v>217.53325000000001</v>
      </c>
      <c r="AC22" s="395">
        <f>'1-συμβολαια'!M22</f>
        <v>0</v>
      </c>
      <c r="AD22" s="395">
        <f t="shared" si="8"/>
        <v>217.53325000000001</v>
      </c>
      <c r="AE22" s="438"/>
      <c r="AF22" s="400">
        <f t="shared" si="9"/>
        <v>4567.7443340745194</v>
      </c>
      <c r="AG22" s="665"/>
      <c r="AH22" s="73"/>
      <c r="AI22" s="73"/>
      <c r="AJ22" s="73"/>
      <c r="AK22" s="73"/>
      <c r="AL22" s="73"/>
    </row>
    <row r="23" spans="1:38" s="5" customFormat="1">
      <c r="A23" s="407" t="str">
        <f>'1-συμβολαια'!A23</f>
        <v>29ο</v>
      </c>
      <c r="B23" s="360">
        <f>'1-συμβολαια'!B23</f>
        <v>38988</v>
      </c>
      <c r="C23" s="333" t="str">
        <f>'1-συμβολαια'!C23</f>
        <v>δωρεά ΨΙΛΗΣ ΚΥΡΙΟΤΗΤΑΣ</v>
      </c>
      <c r="D23" s="324" t="str">
        <f>'4-πολλυπρ'!D23</f>
        <v>219-17</v>
      </c>
      <c r="E23" s="324" t="str">
        <f>'4-πολλυπρ'!I23</f>
        <v>219-17</v>
      </c>
      <c r="F23" s="325">
        <f>'14-βιβλΕσ'!L23</f>
        <v>11.702174000000001</v>
      </c>
      <c r="G23" s="318">
        <f>'14-βιβλΕσ'!Q23</f>
        <v>11.879999999999999</v>
      </c>
      <c r="H23" s="318">
        <f t="shared" si="5"/>
        <v>23.582174000000002</v>
      </c>
      <c r="I23" s="318">
        <f>'8-κ-15-17'!AG23</f>
        <v>-3.4175000000011835E-3</v>
      </c>
      <c r="J23" s="318">
        <f>'14-βιβλΕσ'!R23</f>
        <v>441.5</v>
      </c>
      <c r="K23" s="318">
        <v>25.75</v>
      </c>
      <c r="L23" s="318">
        <v>169.17</v>
      </c>
      <c r="M23" s="262">
        <v>235</v>
      </c>
      <c r="N23" s="470">
        <v>44817</v>
      </c>
      <c r="O23" s="318"/>
      <c r="P23" s="318"/>
      <c r="Q23" s="262"/>
      <c r="R23" s="318">
        <f>('14-βιβλΕσ'!N23+'14-βιβλΕσ'!O23+'14-βιβλΕσ'!R23)*40%</f>
        <v>200.36046400000001</v>
      </c>
      <c r="S23" s="318">
        <f t="shared" si="2"/>
        <v>120.64</v>
      </c>
      <c r="T23" s="318" t="s">
        <v>612</v>
      </c>
      <c r="U23" s="318">
        <v>792.57</v>
      </c>
      <c r="V23" s="318">
        <v>4628.76</v>
      </c>
      <c r="W23" s="361"/>
      <c r="X23" s="318">
        <f t="shared" si="7"/>
        <v>506.77774250000004</v>
      </c>
      <c r="Y23" s="262">
        <v>11975.292467815518</v>
      </c>
      <c r="Z23" s="361"/>
      <c r="AA23" s="361"/>
      <c r="AB23" s="318">
        <f>'1-συμβολαια'!L23+'8-κ-15-17'!AE23+'14-βιβλΕσ'!L23+'14-βιβλΕσ'!Q23+'14-βιβλΕσ'!R23</f>
        <v>627.41774250000003</v>
      </c>
      <c r="AC23" s="318">
        <f>'1-συμβολαια'!M23</f>
        <v>120.64</v>
      </c>
      <c r="AD23" s="318">
        <f t="shared" si="8"/>
        <v>506.77774250000004</v>
      </c>
      <c r="AE23" s="402"/>
      <c r="AF23" s="262">
        <f t="shared" si="9"/>
        <v>11975.292467815518</v>
      </c>
      <c r="AG23" s="664"/>
      <c r="AH23" s="73"/>
      <c r="AI23" s="73"/>
      <c r="AJ23" s="73"/>
      <c r="AK23" s="73"/>
      <c r="AL23" s="73"/>
    </row>
    <row r="24" spans="1:38" s="5" customFormat="1">
      <c r="A24" s="479">
        <f>'1-συμβολαια'!A24</f>
        <v>0</v>
      </c>
      <c r="B24" s="360"/>
      <c r="C24" s="323" t="str">
        <f>'1-συμβολαια'!C24</f>
        <v>διανομή καταστήματος &amp; ΙΔΙΩΣ οικοπέδου</v>
      </c>
      <c r="D24" s="261" t="str">
        <f>'4-πολλυπρ'!D24</f>
        <v>219-17</v>
      </c>
      <c r="E24" s="261">
        <f>'4-πολλυπρ'!I24</f>
        <v>0</v>
      </c>
      <c r="F24" s="315">
        <f>'14-βιβλΕσ'!L24</f>
        <v>7.3021740000000008</v>
      </c>
      <c r="G24" s="332">
        <f>'14-βιβλΕσ'!Q24</f>
        <v>6.9600000000000009</v>
      </c>
      <c r="H24" s="332">
        <f t="shared" si="5"/>
        <v>14.262174000000002</v>
      </c>
      <c r="I24" s="332">
        <f>'8-κ-15-17'!AG24</f>
        <v>0</v>
      </c>
      <c r="J24" s="332">
        <f>'14-βιβλΕσ'!R24</f>
        <v>231</v>
      </c>
      <c r="K24" s="332"/>
      <c r="L24" s="332"/>
      <c r="M24" s="266"/>
      <c r="N24" s="334"/>
      <c r="O24" s="332"/>
      <c r="P24" s="332"/>
      <c r="Q24" s="266"/>
      <c r="R24" s="318">
        <f>('14-βιβλΕσ'!N24+'14-βιβλΕσ'!O24+'14-βιβλΕσ'!R24)*40%</f>
        <v>219.55246399999999</v>
      </c>
      <c r="S24" s="318">
        <f t="shared" si="2"/>
        <v>0</v>
      </c>
      <c r="T24" s="332"/>
      <c r="U24" s="332"/>
      <c r="V24" s="332">
        <f t="shared" si="6"/>
        <v>555.84115999999995</v>
      </c>
      <c r="W24" s="657"/>
      <c r="X24" s="332">
        <f t="shared" si="7"/>
        <v>555.84115999999995</v>
      </c>
      <c r="Y24" s="266">
        <v>11671.579522948443</v>
      </c>
      <c r="Z24" s="657"/>
      <c r="AA24" s="657"/>
      <c r="AB24" s="332">
        <f>'1-συμβολαια'!L24+'8-κ-15-17'!AE24+'14-βιβλΕσ'!L24+'14-βιβλΕσ'!Q24+'14-βιβλΕσ'!R24</f>
        <v>555.84115999999995</v>
      </c>
      <c r="AC24" s="332">
        <f>'1-συμβολαια'!M24</f>
        <v>0</v>
      </c>
      <c r="AD24" s="332">
        <f t="shared" si="8"/>
        <v>555.84115999999995</v>
      </c>
      <c r="AE24" s="334"/>
      <c r="AF24" s="266">
        <f t="shared" si="9"/>
        <v>11671.579522948443</v>
      </c>
      <c r="AG24" s="335"/>
      <c r="AH24" s="73"/>
      <c r="AI24" s="73"/>
      <c r="AJ24" s="73"/>
      <c r="AK24" s="73"/>
      <c r="AL24" s="73"/>
    </row>
    <row r="25" spans="1:38" s="5" customFormat="1" ht="12" thickBot="1">
      <c r="A25" s="396">
        <f>'1-συμβολαια'!A25</f>
        <v>0</v>
      </c>
      <c r="B25" s="391"/>
      <c r="C25" s="393" t="str">
        <f>'1-συμβολαια'!C25</f>
        <v>εξισορρόπηση διαφοράς διανεμομένων μεριδίων</v>
      </c>
      <c r="D25" s="401" t="str">
        <f>'4-πολλυπρ'!D25</f>
        <v>219-17</v>
      </c>
      <c r="E25" s="401">
        <f>'4-πολλυπρ'!I25</f>
        <v>0</v>
      </c>
      <c r="F25" s="392">
        <f>'14-βιβλΕσ'!L25</f>
        <v>1.919994</v>
      </c>
      <c r="G25" s="395">
        <f>'14-βιβλΕσ'!Q25</f>
        <v>3</v>
      </c>
      <c r="H25" s="395">
        <f t="shared" si="5"/>
        <v>4.919994</v>
      </c>
      <c r="I25" s="395">
        <f>'8-κ-15-17'!AG25</f>
        <v>4.3332899999999999</v>
      </c>
      <c r="J25" s="395">
        <f>'14-βιβλΕσ'!R25</f>
        <v>13</v>
      </c>
      <c r="K25" s="395"/>
      <c r="L25" s="395"/>
      <c r="M25" s="400"/>
      <c r="N25" s="438"/>
      <c r="O25" s="395"/>
      <c r="P25" s="395"/>
      <c r="Q25" s="400"/>
      <c r="R25" s="395">
        <f>('14-βιβλΕσ'!N25+'14-βιβλΕσ'!O25+'14-βιβλΕσ'!R25)*40%</f>
        <v>77.679984000000005</v>
      </c>
      <c r="S25" s="395">
        <f t="shared" si="2"/>
        <v>0</v>
      </c>
      <c r="T25" s="395"/>
      <c r="U25" s="395"/>
      <c r="V25" s="395">
        <f t="shared" si="6"/>
        <v>201.53325000000001</v>
      </c>
      <c r="W25" s="662"/>
      <c r="X25" s="395">
        <f t="shared" si="7"/>
        <v>201.53325000000001</v>
      </c>
      <c r="Y25" s="400">
        <v>4232.8251142668832</v>
      </c>
      <c r="Z25" s="662"/>
      <c r="AA25" s="662"/>
      <c r="AB25" s="395">
        <f>'1-συμβολαια'!L25+'8-κ-15-17'!AE25+'14-βιβλΕσ'!L25+'14-βιβλΕσ'!Q25+'14-βιβλΕσ'!R25</f>
        <v>201.53325000000001</v>
      </c>
      <c r="AC25" s="395">
        <f>'1-συμβολαια'!M25</f>
        <v>0</v>
      </c>
      <c r="AD25" s="395">
        <f t="shared" si="8"/>
        <v>201.53325000000001</v>
      </c>
      <c r="AE25" s="438"/>
      <c r="AF25" s="400">
        <f t="shared" si="9"/>
        <v>4232.8251142668832</v>
      </c>
      <c r="AG25" s="665"/>
      <c r="AH25" s="73"/>
      <c r="AI25" s="73"/>
      <c r="AJ25" s="73"/>
      <c r="AK25" s="73"/>
      <c r="AL25" s="73"/>
    </row>
    <row r="26" spans="1:38" s="5" customFormat="1" ht="12" thickBot="1">
      <c r="A26" s="405" t="str">
        <f>'1-συμβολαια'!A26</f>
        <v>30ο</v>
      </c>
      <c r="B26" s="397">
        <f>'1-συμβολαια'!B26</f>
        <v>38988</v>
      </c>
      <c r="C26" s="404" t="str">
        <f>'1-συμβολαια'!C26</f>
        <v>πληρεξούσιο</v>
      </c>
      <c r="D26" s="406" t="str">
        <f>'4-πολλυπρ'!D26</f>
        <v>219-17</v>
      </c>
      <c r="E26" s="406" t="str">
        <f>'4-πολλυπρ'!I26</f>
        <v>219-17</v>
      </c>
      <c r="F26" s="398">
        <f>'14-βιβλΕσ'!L26</f>
        <v>2.6400000000000006</v>
      </c>
      <c r="G26" s="399">
        <f>'14-βιβλΕσ'!Q26</f>
        <v>0</v>
      </c>
      <c r="H26" s="399">
        <f t="shared" si="5"/>
        <v>2.6400000000000006</v>
      </c>
      <c r="I26" s="399">
        <f>'8-κ-15-17'!AG26</f>
        <v>0</v>
      </c>
      <c r="J26" s="399">
        <f>'14-βιβλΕσ'!R26</f>
        <v>16</v>
      </c>
      <c r="K26" s="399"/>
      <c r="L26" s="399"/>
      <c r="M26" s="403"/>
      <c r="N26" s="560"/>
      <c r="O26" s="399"/>
      <c r="P26" s="399"/>
      <c r="Q26" s="403"/>
      <c r="R26" s="399">
        <f>('14-βιβλΕσ'!N26+'14-βιβλΕσ'!O26+'14-βιβλΕσ'!R26)*40%</f>
        <v>40.080000000000005</v>
      </c>
      <c r="S26" s="399"/>
      <c r="T26" s="399"/>
      <c r="U26" s="399"/>
      <c r="V26" s="399">
        <f t="shared" si="6"/>
        <v>99.199999999999989</v>
      </c>
      <c r="W26" s="437"/>
      <c r="X26" s="666">
        <f t="shared" si="7"/>
        <v>99.199999999999989</v>
      </c>
      <c r="Y26" s="667">
        <v>2083.0085645716663</v>
      </c>
      <c r="Z26" s="668"/>
      <c r="AA26" s="668"/>
      <c r="AB26" s="666">
        <f>'1-συμβολαια'!L26+'8-κ-15-17'!AE26+'14-βιβλΕσ'!L26+'14-βιβλΕσ'!Q26+'14-βιβλΕσ'!R26</f>
        <v>143.19999999999999</v>
      </c>
      <c r="AC26" s="666">
        <f>'1-συμβολαια'!M26</f>
        <v>44</v>
      </c>
      <c r="AD26" s="666">
        <f t="shared" si="8"/>
        <v>99.199999999999989</v>
      </c>
      <c r="AE26" s="669"/>
      <c r="AF26" s="667">
        <f t="shared" si="9"/>
        <v>2083.0085645716663</v>
      </c>
      <c r="AG26" s="670"/>
      <c r="AH26" s="471"/>
      <c r="AI26" s="73"/>
      <c r="AJ26" s="73"/>
      <c r="AK26" s="73"/>
      <c r="AL26" s="73"/>
    </row>
    <row r="27" spans="1:38" s="5" customFormat="1">
      <c r="A27" s="407" t="str">
        <f>'1-συμβολαια'!A27</f>
        <v>31ο</v>
      </c>
      <c r="B27" s="360">
        <f>'1-συμβολαια'!B27</f>
        <v>39006</v>
      </c>
      <c r="C27" s="333" t="str">
        <f>'1-συμβολαια'!C27</f>
        <v>γονική</v>
      </c>
      <c r="D27" s="324" t="str">
        <f>'4-πολλυπρ'!D27</f>
        <v>219-17</v>
      </c>
      <c r="E27" s="324" t="str">
        <f>'4-πολλυπρ'!I27</f>
        <v>219-17</v>
      </c>
      <c r="F27" s="325">
        <f>'14-βιβλΕσ'!L27</f>
        <v>40.723218000000003</v>
      </c>
      <c r="G27" s="318">
        <f>'14-βιβλΕσ'!Q27</f>
        <v>11.879999999999999</v>
      </c>
      <c r="H27" s="318">
        <f t="shared" si="5"/>
        <v>52.603217999999998</v>
      </c>
      <c r="I27" s="318">
        <f>'8-κ-15-17'!AG27</f>
        <v>-3.9225000000158161E-3</v>
      </c>
      <c r="J27" s="318">
        <f>'14-βιβλΕσ'!R27</f>
        <v>416.5</v>
      </c>
      <c r="K27" s="318">
        <v>141.24</v>
      </c>
      <c r="L27" s="318">
        <v>1469</v>
      </c>
      <c r="M27" s="262">
        <v>1469</v>
      </c>
      <c r="N27" s="402">
        <v>39008</v>
      </c>
      <c r="O27" s="318"/>
      <c r="P27" s="318"/>
      <c r="Q27" s="262"/>
      <c r="R27" s="318">
        <f>('14-βιβλΕσ'!N27+'14-βιβλΕσ'!O27+'14-βιβλΕσ'!R27)*40%</f>
        <v>178.19924800000001</v>
      </c>
      <c r="S27" s="318"/>
      <c r="T27" s="318"/>
      <c r="U27" s="318"/>
      <c r="V27" s="318">
        <f t="shared" si="6"/>
        <v>451.37419749999998</v>
      </c>
      <c r="W27" s="361"/>
      <c r="X27" s="318">
        <f t="shared" si="7"/>
        <v>451.37419749999998</v>
      </c>
      <c r="Y27" s="262">
        <v>10858.969602377587</v>
      </c>
      <c r="Z27" s="361"/>
      <c r="AA27" s="361"/>
      <c r="AB27" s="318">
        <f>'1-συμβολαια'!L27+'8-κ-15-17'!AE27+'14-βιβλΕσ'!L27+'14-βιβλΕσ'!Q27+'14-βιβλΕσ'!R27</f>
        <v>898.30419749999999</v>
      </c>
      <c r="AC27" s="318">
        <f>'1-συμβολαια'!M27</f>
        <v>446.93</v>
      </c>
      <c r="AD27" s="318">
        <f t="shared" si="8"/>
        <v>451.37419749999998</v>
      </c>
      <c r="AE27" s="402"/>
      <c r="AF27" s="262">
        <f t="shared" si="9"/>
        <v>10858.969602377587</v>
      </c>
      <c r="AG27" s="664"/>
      <c r="AH27" s="469"/>
      <c r="AI27" s="73"/>
      <c r="AJ27" s="73"/>
      <c r="AK27" s="73"/>
      <c r="AL27" s="73"/>
    </row>
    <row r="28" spans="1:38" s="5" customFormat="1" ht="12" thickBot="1">
      <c r="A28" s="396">
        <f>'1-συμβολαια'!A28</f>
        <v>0</v>
      </c>
      <c r="B28" s="391"/>
      <c r="C28" s="393" t="str">
        <f>'1-συμβολαια'!C28</f>
        <v>χρησικτησία οικοπέδου = ;;;??? &amp; ;;;??? &amp; ;;;??? 19882 ΑΝΤΑΛΑΓΗ άτυπος</v>
      </c>
      <c r="D28" s="401" t="str">
        <f>'4-πολλυπρ'!D28</f>
        <v>219-17</v>
      </c>
      <c r="E28" s="401" t="str">
        <f>'4-πολλυπρ'!I28</f>
        <v>219-17</v>
      </c>
      <c r="F28" s="392">
        <f>'14-βιβλΕσ'!L28</f>
        <v>5.3199960000000006</v>
      </c>
      <c r="G28" s="395">
        <f>'14-βιβλΕσ'!Q28</f>
        <v>3</v>
      </c>
      <c r="H28" s="395">
        <f t="shared" si="5"/>
        <v>8.3199959999999997</v>
      </c>
      <c r="I28" s="395">
        <f>'8-κ-15-17'!AG28</f>
        <v>17.222204999999999</v>
      </c>
      <c r="J28" s="395">
        <f>'14-βιβλΕσ'!R28</f>
        <v>161</v>
      </c>
      <c r="K28" s="395"/>
      <c r="L28" s="395"/>
      <c r="M28" s="400"/>
      <c r="N28" s="438"/>
      <c r="O28" s="395"/>
      <c r="P28" s="395"/>
      <c r="Q28" s="400"/>
      <c r="R28" s="395">
        <f>('14-βιβλΕσ'!N28+'14-βιβλΕσ'!O28+'14-βιβλΕσ'!R28)*40%</f>
        <v>112.66665600000002</v>
      </c>
      <c r="S28" s="395">
        <f t="shared" si="2"/>
        <v>0</v>
      </c>
      <c r="T28" s="395"/>
      <c r="U28" s="395"/>
      <c r="V28" s="395">
        <f t="shared" si="6"/>
        <v>301.888845</v>
      </c>
      <c r="W28" s="662"/>
      <c r="X28" s="395">
        <f t="shared" si="7"/>
        <v>301.888845</v>
      </c>
      <c r="Y28" s="400">
        <v>6280.187133209598</v>
      </c>
      <c r="Z28" s="662"/>
      <c r="AA28" s="662"/>
      <c r="AB28" s="395">
        <f>'1-συμβολαια'!L28+'8-κ-15-17'!AE28+'14-βιβλΕσ'!L28+'14-βιβλΕσ'!Q28+'14-βιβλΕσ'!R28</f>
        <v>301.888845</v>
      </c>
      <c r="AC28" s="395">
        <f>'1-συμβολαια'!M28</f>
        <v>0</v>
      </c>
      <c r="AD28" s="395">
        <f t="shared" si="8"/>
        <v>301.888845</v>
      </c>
      <c r="AE28" s="438"/>
      <c r="AF28" s="400">
        <f t="shared" si="9"/>
        <v>6280.187133209598</v>
      </c>
      <c r="AG28" s="665"/>
      <c r="AH28" s="73"/>
      <c r="AI28" s="73"/>
      <c r="AJ28" s="73"/>
      <c r="AK28" s="73"/>
      <c r="AL28" s="73"/>
    </row>
    <row r="29" spans="1:38" s="5" customFormat="1">
      <c r="A29" s="514" t="str">
        <f>'1-συμβολαια'!A29</f>
        <v>32ο</v>
      </c>
      <c r="B29" s="360">
        <f>'1-συμβολαια'!B29</f>
        <v>39086</v>
      </c>
      <c r="C29" s="333" t="str">
        <f>'1-συμβολαια'!C29</f>
        <v>γονική</v>
      </c>
      <c r="D29" s="324" t="str">
        <f>'4-πολλυπρ'!D29</f>
        <v>219-17</v>
      </c>
      <c r="E29" s="324" t="str">
        <f>'4-πολλυπρ'!I29</f>
        <v>219-17</v>
      </c>
      <c r="F29" s="325">
        <f>'14-βιβλΕσ'!L29</f>
        <v>10.44833</v>
      </c>
      <c r="G29" s="318">
        <f>'14-βιβλΕσ'!Q29</f>
        <v>14.879999999999999</v>
      </c>
      <c r="H29" s="318">
        <f t="shared" si="5"/>
        <v>25.328330000000001</v>
      </c>
      <c r="I29" s="318">
        <f>'8-κ-15-17'!AG29</f>
        <v>-1.9124999999995396E-3</v>
      </c>
      <c r="J29" s="318">
        <f>'14-βιβλΕσ'!R29</f>
        <v>429.5</v>
      </c>
      <c r="K29" s="318">
        <v>20.36</v>
      </c>
      <c r="L29" s="318">
        <v>128.02000000000001</v>
      </c>
      <c r="M29" s="262">
        <v>180</v>
      </c>
      <c r="N29" s="470">
        <v>44817</v>
      </c>
      <c r="O29" s="318"/>
      <c r="P29" s="318"/>
      <c r="Q29" s="262"/>
      <c r="R29" s="318">
        <f>('14-βιβλΕσ'!N29+'14-βιβλΕσ'!O29+'14-βιβλΕσ'!R29)*40%</f>
        <v>184.20088000000001</v>
      </c>
      <c r="S29" s="318">
        <f t="shared" si="2"/>
        <v>118.88</v>
      </c>
      <c r="T29" s="318" t="s">
        <v>614</v>
      </c>
      <c r="U29" s="318">
        <v>746.25</v>
      </c>
      <c r="V29" s="318">
        <v>4152.47</v>
      </c>
      <c r="W29" s="361"/>
      <c r="X29" s="318">
        <f t="shared" si="7"/>
        <v>467.38028750000001</v>
      </c>
      <c r="Y29" s="262">
        <v>10788.49358289973</v>
      </c>
      <c r="Z29" s="361"/>
      <c r="AA29" s="361"/>
      <c r="AB29" s="318">
        <f>'1-συμβολαια'!L29+'8-κ-15-17'!AE29+'14-βιβλΕσ'!L29+'14-βιβλΕσ'!Q29+'14-βιβλΕσ'!R29</f>
        <v>586.2602875</v>
      </c>
      <c r="AC29" s="318">
        <f>'1-συμβολαια'!M29</f>
        <v>118.88</v>
      </c>
      <c r="AD29" s="318">
        <f t="shared" si="8"/>
        <v>467.38028750000001</v>
      </c>
      <c r="AE29" s="402"/>
      <c r="AF29" s="262">
        <f t="shared" si="9"/>
        <v>10788.49358289973</v>
      </c>
      <c r="AG29" s="664"/>
      <c r="AH29" s="73"/>
      <c r="AI29" s="73"/>
      <c r="AJ29" s="73"/>
      <c r="AK29" s="73"/>
      <c r="AL29" s="73"/>
    </row>
    <row r="30" spans="1:38" s="5" customFormat="1">
      <c r="A30" s="515">
        <f>'1-συμβολαια'!A30</f>
        <v>0</v>
      </c>
      <c r="B30" s="360"/>
      <c r="C30" s="323" t="str">
        <f>'1-συμβολαια'!C30</f>
        <v>διανομή 1ου ορόφου &amp; ΙΔΙΩΣ οικοπέδου</v>
      </c>
      <c r="D30" s="261" t="str">
        <f>'4-πολλυπρ'!D30</f>
        <v>219-17</v>
      </c>
      <c r="E30" s="261">
        <f>'4-πολλυπρ'!I30</f>
        <v>0</v>
      </c>
      <c r="F30" s="315">
        <f>'14-βιβλΕσ'!L30</f>
        <v>6.0479699999999994</v>
      </c>
      <c r="G30" s="332">
        <f>'14-βιβλΕσ'!Q30</f>
        <v>3.96</v>
      </c>
      <c r="H30" s="332">
        <f t="shared" si="5"/>
        <v>10.00797</v>
      </c>
      <c r="I30" s="332">
        <f>'8-κ-15-17'!AG30</f>
        <v>0</v>
      </c>
      <c r="J30" s="332">
        <f>'14-βιβλΕσ'!R30</f>
        <v>161</v>
      </c>
      <c r="K30" s="332"/>
      <c r="L30" s="332"/>
      <c r="M30" s="266"/>
      <c r="N30" s="402"/>
      <c r="O30" s="332"/>
      <c r="P30" s="332"/>
      <c r="Q30" s="266"/>
      <c r="R30" s="318">
        <f>('14-βιβλΕσ'!N30+'14-βιβλΕσ'!O30+'14-βιβλΕσ'!R30)*40%</f>
        <v>103.40792000000002</v>
      </c>
      <c r="S30" s="318">
        <f t="shared" si="2"/>
        <v>0</v>
      </c>
      <c r="T30" s="332"/>
      <c r="U30" s="332"/>
      <c r="V30" s="332">
        <f t="shared" si="6"/>
        <v>262.47980000000001</v>
      </c>
      <c r="W30" s="657"/>
      <c r="X30" s="332">
        <f t="shared" si="7"/>
        <v>262.47980000000001</v>
      </c>
      <c r="Y30" s="266">
        <v>5369.6848838677688</v>
      </c>
      <c r="Z30" s="657"/>
      <c r="AA30" s="657"/>
      <c r="AB30" s="332">
        <f>'1-συμβολαια'!L30+'8-κ-15-17'!AE30+'14-βιβλΕσ'!L30+'14-βιβλΕσ'!Q30+'14-βιβλΕσ'!R30</f>
        <v>262.47980000000001</v>
      </c>
      <c r="AC30" s="332">
        <f>'1-συμβολαια'!M30</f>
        <v>0</v>
      </c>
      <c r="AD30" s="332">
        <f t="shared" si="8"/>
        <v>262.47980000000001</v>
      </c>
      <c r="AE30" s="334"/>
      <c r="AF30" s="266">
        <f t="shared" si="9"/>
        <v>5369.6848838677688</v>
      </c>
      <c r="AG30" s="335"/>
      <c r="AH30" s="73"/>
      <c r="AI30" s="73"/>
      <c r="AJ30" s="73"/>
      <c r="AK30" s="73"/>
      <c r="AL30" s="73"/>
    </row>
    <row r="31" spans="1:38" s="5" customFormat="1" ht="12" thickBot="1">
      <c r="A31" s="516">
        <f>'1-συμβολαια'!A31</f>
        <v>0</v>
      </c>
      <c r="B31" s="391"/>
      <c r="C31" s="393" t="str">
        <f>'1-συμβολαια'!C31</f>
        <v>εξισορρόπηση διαφοράς διανεμομένων μεριδίων</v>
      </c>
      <c r="D31" s="401" t="str">
        <f>'4-πολλυπρ'!D31</f>
        <v>219-17</v>
      </c>
      <c r="E31" s="401">
        <f>'4-πολλυπρ'!I31</f>
        <v>0</v>
      </c>
      <c r="F31" s="392">
        <f>'14-βιβλΕσ'!L31</f>
        <v>1.7199960000000001</v>
      </c>
      <c r="G31" s="395">
        <f>'14-βιβλΕσ'!Q31</f>
        <v>0</v>
      </c>
      <c r="H31" s="395">
        <f t="shared" si="5"/>
        <v>1.7199960000000001</v>
      </c>
      <c r="I31" s="395">
        <f>'8-κ-15-17'!AG31</f>
        <v>2.8888600000000002</v>
      </c>
      <c r="J31" s="395">
        <f>'14-βιβλΕσ'!R31</f>
        <v>13</v>
      </c>
      <c r="K31" s="395"/>
      <c r="L31" s="395"/>
      <c r="M31" s="400"/>
      <c r="N31" s="438"/>
      <c r="O31" s="395"/>
      <c r="P31" s="395"/>
      <c r="Q31" s="400"/>
      <c r="R31" s="395">
        <f>('14-βιβλΕσ'!N31+'14-βιβλΕσ'!O31+'14-βιβλΕσ'!R31)*40%</f>
        <v>23.066656000000002</v>
      </c>
      <c r="S31" s="395">
        <f t="shared" si="2"/>
        <v>0</v>
      </c>
      <c r="T31" s="395"/>
      <c r="U31" s="395"/>
      <c r="V31" s="395">
        <f t="shared" si="6"/>
        <v>60.555500000000002</v>
      </c>
      <c r="W31" s="662"/>
      <c r="X31" s="395">
        <f t="shared" si="7"/>
        <v>60.555500000000002</v>
      </c>
      <c r="Y31" s="400">
        <v>1238.860708100101</v>
      </c>
      <c r="Z31" s="662"/>
      <c r="AA31" s="662"/>
      <c r="AB31" s="395">
        <f>'1-συμβολαια'!L31+'8-κ-15-17'!AE31+'14-βιβλΕσ'!L31+'14-βιβλΕσ'!Q31+'14-βιβλΕσ'!R31</f>
        <v>60.555500000000002</v>
      </c>
      <c r="AC31" s="395">
        <f>'1-συμβολαια'!M31</f>
        <v>0</v>
      </c>
      <c r="AD31" s="395">
        <f t="shared" si="8"/>
        <v>60.555500000000002</v>
      </c>
      <c r="AE31" s="438"/>
      <c r="AF31" s="400">
        <f t="shared" si="9"/>
        <v>1238.860708100101</v>
      </c>
      <c r="AG31" s="665"/>
      <c r="AH31" s="73"/>
      <c r="AI31" s="73"/>
      <c r="AJ31" s="73"/>
      <c r="AK31" s="73"/>
      <c r="AL31" s="73"/>
    </row>
    <row r="32" spans="1:38" s="5" customFormat="1">
      <c r="A32" s="407" t="str">
        <f>'1-συμβολαια'!A32</f>
        <v>33ο</v>
      </c>
      <c r="B32" s="360">
        <f>'1-συμβολαια'!B32</f>
        <v>39086</v>
      </c>
      <c r="C32" s="333" t="str">
        <f>'1-συμβολαια'!C32</f>
        <v>δωρεά ΨΙΛΗΣ κυριότητας</v>
      </c>
      <c r="D32" s="324" t="str">
        <f>'4-πολλυπρ'!D32</f>
        <v>219-17</v>
      </c>
      <c r="E32" s="324" t="str">
        <f>'4-πολλυπρ'!I32</f>
        <v>219-17</v>
      </c>
      <c r="F32" s="325">
        <f>'14-βιβλΕσ'!L32</f>
        <v>9.0954879999999996</v>
      </c>
      <c r="G32" s="318">
        <f>'14-βιβλΕσ'!Q32</f>
        <v>14.879999999999999</v>
      </c>
      <c r="H32" s="318">
        <f t="shared" si="5"/>
        <v>23.975487999999999</v>
      </c>
      <c r="I32" s="318">
        <f>'8-κ-15-17'!AG32</f>
        <v>2.2400000000004638E-3</v>
      </c>
      <c r="J32" s="318">
        <f>'14-βιβλΕσ'!R32</f>
        <v>371.9</v>
      </c>
      <c r="K32" s="318">
        <v>18.32</v>
      </c>
      <c r="L32" s="318">
        <v>115.19</v>
      </c>
      <c r="M32" s="262">
        <v>162</v>
      </c>
      <c r="N32" s="470">
        <v>44817</v>
      </c>
      <c r="O32" s="318"/>
      <c r="P32" s="318"/>
      <c r="Q32" s="262"/>
      <c r="R32" s="318">
        <f>('14-βιβλΕσ'!N32+'14-βιβλΕσ'!O32+'14-βιβλΕσ'!R32)*40%</f>
        <v>160.35596800000002</v>
      </c>
      <c r="S32" s="318">
        <f t="shared" si="2"/>
        <v>101.7</v>
      </c>
      <c r="T32" s="318" t="s">
        <v>614</v>
      </c>
      <c r="U32" s="318">
        <v>639.48</v>
      </c>
      <c r="V32" s="318">
        <v>3625.85</v>
      </c>
      <c r="W32" s="361"/>
      <c r="X32" s="318">
        <f t="shared" si="7"/>
        <v>409.77216000000004</v>
      </c>
      <c r="Y32" s="262">
        <v>9442.0997527939307</v>
      </c>
      <c r="Z32" s="361"/>
      <c r="AA32" s="361"/>
      <c r="AB32" s="318">
        <f>'1-συμβολαια'!L32+'8-κ-15-17'!AE32+'14-βιβλΕσ'!L32+'14-βιβλΕσ'!Q32+'14-βιβλΕσ'!R32</f>
        <v>511.47216000000003</v>
      </c>
      <c r="AC32" s="318">
        <f>'1-συμβολαια'!M32</f>
        <v>101.7</v>
      </c>
      <c r="AD32" s="318">
        <f t="shared" si="8"/>
        <v>409.77216000000004</v>
      </c>
      <c r="AE32" s="402"/>
      <c r="AF32" s="262">
        <f t="shared" si="9"/>
        <v>9442.0997527939307</v>
      </c>
      <c r="AG32" s="664"/>
      <c r="AH32" s="73"/>
      <c r="AI32" s="73"/>
      <c r="AJ32" s="73"/>
      <c r="AK32" s="73"/>
      <c r="AL32" s="73"/>
    </row>
    <row r="33" spans="1:38" s="5" customFormat="1">
      <c r="A33" s="479">
        <f>'1-συμβολαια'!A33</f>
        <v>0</v>
      </c>
      <c r="B33" s="360"/>
      <c r="C33" s="323" t="str">
        <f>'1-συμβολαια'!C33</f>
        <v>διανομή 1ου ορόφου &amp; ΙΔΙΩΣ οικοπέδου</v>
      </c>
      <c r="D33" s="261" t="str">
        <f>'4-πολλυπρ'!D33</f>
        <v>219-17</v>
      </c>
      <c r="E33" s="261">
        <f>'4-πολλυπρ'!I33</f>
        <v>0</v>
      </c>
      <c r="F33" s="315">
        <f>'14-βιβλΕσ'!L33</f>
        <v>5.575488</v>
      </c>
      <c r="G33" s="332">
        <f>'14-βιβλΕσ'!Q33</f>
        <v>6.9600000000000009</v>
      </c>
      <c r="H33" s="332">
        <f t="shared" si="5"/>
        <v>12.535488000000001</v>
      </c>
      <c r="I33" s="332">
        <f>'8-κ-15-17'!AG33</f>
        <v>0</v>
      </c>
      <c r="J33" s="332">
        <f>'14-βιβλΕσ'!R33</f>
        <v>161</v>
      </c>
      <c r="K33" s="332"/>
      <c r="L33" s="332"/>
      <c r="M33" s="266"/>
      <c r="N33" s="334"/>
      <c r="O33" s="332"/>
      <c r="P33" s="332"/>
      <c r="Q33" s="266"/>
      <c r="R33" s="318">
        <f>('14-βιβλΕσ'!N33+'14-βιβλΕσ'!O33+'14-βιβλΕσ'!R33)*40%</f>
        <v>140.547968</v>
      </c>
      <c r="S33" s="318">
        <f t="shared" si="2"/>
        <v>0</v>
      </c>
      <c r="T33" s="332"/>
      <c r="U33" s="332"/>
      <c r="V33" s="332">
        <f t="shared" si="6"/>
        <v>358.32992000000002</v>
      </c>
      <c r="W33" s="657"/>
      <c r="X33" s="332">
        <f t="shared" si="7"/>
        <v>358.32992000000002</v>
      </c>
      <c r="Y33" s="266">
        <v>7330.5383370267318</v>
      </c>
      <c r="Z33" s="657"/>
      <c r="AA33" s="657"/>
      <c r="AB33" s="332">
        <f>'1-συμβολαια'!L33+'8-κ-15-17'!AE33+'14-βιβλΕσ'!L33+'14-βιβλΕσ'!Q33+'14-βιβλΕσ'!R33</f>
        <v>358.32992000000002</v>
      </c>
      <c r="AC33" s="332">
        <f>'1-συμβολαια'!M33</f>
        <v>0</v>
      </c>
      <c r="AD33" s="332">
        <f t="shared" si="8"/>
        <v>358.32992000000002</v>
      </c>
      <c r="AE33" s="334"/>
      <c r="AF33" s="266">
        <f t="shared" si="9"/>
        <v>7330.5383370267318</v>
      </c>
      <c r="AG33" s="335"/>
      <c r="AH33" s="73"/>
      <c r="AI33" s="73"/>
      <c r="AJ33" s="73"/>
      <c r="AK33" s="73"/>
      <c r="AL33" s="73"/>
    </row>
    <row r="34" spans="1:38" s="5" customFormat="1" ht="12" thickBot="1">
      <c r="A34" s="396">
        <f>'1-συμβολαια'!A34</f>
        <v>0</v>
      </c>
      <c r="B34" s="391"/>
      <c r="C34" s="393" t="str">
        <f>'1-συμβολαια'!C34</f>
        <v>εξισορρόπηση διαφοράς διανεμομένων μεριδίων</v>
      </c>
      <c r="D34" s="401" t="str">
        <f>'4-πολλυπρ'!D34</f>
        <v>219-17</v>
      </c>
      <c r="E34" s="401">
        <f>'4-πολλυπρ'!I34</f>
        <v>0</v>
      </c>
      <c r="F34" s="392">
        <f>'14-βιβλΕσ'!L34</f>
        <v>1.7199960000000001</v>
      </c>
      <c r="G34" s="395">
        <f>'14-βιβλΕσ'!Q34</f>
        <v>3</v>
      </c>
      <c r="H34" s="395">
        <f t="shared" si="5"/>
        <v>4.7199960000000001</v>
      </c>
      <c r="I34" s="395">
        <f>'8-κ-15-17'!AG34</f>
        <v>2.8888600000000002</v>
      </c>
      <c r="J34" s="395">
        <f>'14-βιβλΕσ'!R34</f>
        <v>13</v>
      </c>
      <c r="K34" s="395"/>
      <c r="L34" s="395"/>
      <c r="M34" s="400"/>
      <c r="N34" s="438"/>
      <c r="O34" s="395"/>
      <c r="P34" s="395"/>
      <c r="Q34" s="400"/>
      <c r="R34" s="395">
        <f>('14-βιβλΕσ'!N34+'14-βιβλΕσ'!O34+'14-βιβλΕσ'!R34)*40%</f>
        <v>48.666655999999996</v>
      </c>
      <c r="S34" s="395">
        <f t="shared" si="2"/>
        <v>0</v>
      </c>
      <c r="T34" s="395"/>
      <c r="U34" s="395"/>
      <c r="V34" s="395">
        <f t="shared" si="6"/>
        <v>127.55549999999998</v>
      </c>
      <c r="W34" s="662"/>
      <c r="X34" s="395">
        <f t="shared" si="7"/>
        <v>127.55549999999998</v>
      </c>
      <c r="Y34" s="400">
        <v>2609.5138027528374</v>
      </c>
      <c r="Z34" s="662"/>
      <c r="AA34" s="662"/>
      <c r="AB34" s="395">
        <f>'1-συμβολαια'!L34+'8-κ-15-17'!AE34+'14-βιβλΕσ'!L34+'14-βιβλΕσ'!Q34+'14-βιβλΕσ'!R34</f>
        <v>127.55549999999998</v>
      </c>
      <c r="AC34" s="395">
        <f>'1-συμβολαια'!M34</f>
        <v>0</v>
      </c>
      <c r="AD34" s="395">
        <f t="shared" si="8"/>
        <v>127.55549999999998</v>
      </c>
      <c r="AE34" s="438"/>
      <c r="AF34" s="400">
        <f t="shared" si="9"/>
        <v>2609.5138027528374</v>
      </c>
      <c r="AG34" s="665"/>
      <c r="AH34" s="73"/>
      <c r="AI34" s="73"/>
      <c r="AJ34" s="73"/>
      <c r="AK34" s="73"/>
      <c r="AL34" s="73"/>
    </row>
    <row r="35" spans="1:38" s="5" customFormat="1">
      <c r="A35" s="514" t="str">
        <f>'1-συμβολαια'!A35</f>
        <v>34ο</v>
      </c>
      <c r="B35" s="360">
        <f>'1-συμβολαια'!B35</f>
        <v>39086</v>
      </c>
      <c r="C35" s="333" t="str">
        <f>'1-συμβολαια'!C35</f>
        <v>δωρεά</v>
      </c>
      <c r="D35" s="324" t="str">
        <f>'4-πολλυπρ'!D35</f>
        <v>219-17</v>
      </c>
      <c r="E35" s="324" t="str">
        <f>'4-πολλυπρ'!I35</f>
        <v>κ-σΑποστολια</v>
      </c>
      <c r="F35" s="325">
        <f>'14-βιβλΕσ'!L35</f>
        <v>18.696660000000001</v>
      </c>
      <c r="G35" s="318">
        <f>'14-βιβλΕσ'!Q35</f>
        <v>14.879999999999999</v>
      </c>
      <c r="H35" s="318">
        <f t="shared" si="5"/>
        <v>33.576660000000004</v>
      </c>
      <c r="I35" s="318">
        <f>'8-κ-15-17'!AG35</f>
        <v>-3.8249999999990791E-3</v>
      </c>
      <c r="J35" s="318">
        <f>'14-βιβλΕσ'!R35</f>
        <v>425.4</v>
      </c>
      <c r="K35" s="318">
        <v>40.72</v>
      </c>
      <c r="L35" s="318">
        <v>256.04000000000002</v>
      </c>
      <c r="M35" s="262">
        <v>359</v>
      </c>
      <c r="N35" s="470">
        <v>44817</v>
      </c>
      <c r="O35" s="318"/>
      <c r="P35" s="318"/>
      <c r="Q35" s="262"/>
      <c r="R35" s="318">
        <f>('14-βιβλΕσ'!N35+'14-βιβλΕσ'!O35+'14-βιβλΕσ'!R35)*40%</f>
        <v>208.95775999999998</v>
      </c>
      <c r="S35" s="318">
        <f t="shared" si="2"/>
        <v>170.77</v>
      </c>
      <c r="T35" s="318" t="s">
        <v>614</v>
      </c>
      <c r="U35" s="318">
        <v>1073.79</v>
      </c>
      <c r="V35" s="318">
        <v>4945.6400000000003</v>
      </c>
      <c r="W35" s="361"/>
      <c r="X35" s="318">
        <f t="shared" si="7"/>
        <v>531.27057500000001</v>
      </c>
      <c r="Y35" s="262">
        <v>12734.914765059366</v>
      </c>
      <c r="Z35" s="361"/>
      <c r="AA35" s="361"/>
      <c r="AB35" s="318">
        <f>'1-συμβολαια'!L35+'8-κ-15-17'!AE35+'14-βιβλΕσ'!L35+'14-βιβλΕσ'!Q35+'14-βιβλΕσ'!R35</f>
        <v>702.04057499999999</v>
      </c>
      <c r="AC35" s="318">
        <f>'1-συμβολαια'!M35</f>
        <v>170.77</v>
      </c>
      <c r="AD35" s="318">
        <f t="shared" si="8"/>
        <v>531.27057500000001</v>
      </c>
      <c r="AE35" s="402"/>
      <c r="AF35" s="262">
        <f t="shared" si="9"/>
        <v>12734.914765059366</v>
      </c>
      <c r="AG35" s="664"/>
      <c r="AH35" s="73"/>
      <c r="AI35" s="73"/>
      <c r="AJ35" s="73"/>
      <c r="AK35" s="73"/>
      <c r="AL35" s="73"/>
    </row>
    <row r="36" spans="1:38" s="5" customFormat="1">
      <c r="A36" s="515">
        <f>'1-συμβολαια'!A36</f>
        <v>0</v>
      </c>
      <c r="B36" s="360"/>
      <c r="C36" s="323" t="str">
        <f>'1-συμβολαια'!C36</f>
        <v>διανομή 1ου ορόφου &amp; ΙΔΙΩΣ οικοπέδου</v>
      </c>
      <c r="D36" s="261" t="str">
        <f>'4-πολλυπρ'!D36</f>
        <v>219-17</v>
      </c>
      <c r="E36" s="261">
        <f>'4-πολλυπρ'!I36</f>
        <v>0</v>
      </c>
      <c r="F36" s="315">
        <f>'14-βιβλΕσ'!L36</f>
        <v>10.77666</v>
      </c>
      <c r="G36" s="332">
        <f>'14-βιβλΕσ'!Q36</f>
        <v>6.9600000000000009</v>
      </c>
      <c r="H36" s="332">
        <f t="shared" si="5"/>
        <v>17.736660000000001</v>
      </c>
      <c r="I36" s="332">
        <f>'8-κ-15-17'!AG36</f>
        <v>0</v>
      </c>
      <c r="J36" s="332">
        <f>'14-βιβλΕσ'!R36</f>
        <v>161</v>
      </c>
      <c r="K36" s="332"/>
      <c r="L36" s="332"/>
      <c r="M36" s="266"/>
      <c r="N36" s="334"/>
      <c r="O36" s="332"/>
      <c r="P36" s="332"/>
      <c r="Q36" s="266"/>
      <c r="R36" s="318">
        <f>('14-βιβλΕσ'!N36+'14-βιβλΕσ'!O36+'14-βιβλΕσ'!R36)*40%</f>
        <v>173.61776</v>
      </c>
      <c r="S36" s="318">
        <f t="shared" si="2"/>
        <v>0</v>
      </c>
      <c r="T36" s="332"/>
      <c r="U36" s="332"/>
      <c r="V36" s="332">
        <f t="shared" si="6"/>
        <v>441.00439999999998</v>
      </c>
      <c r="W36" s="657"/>
      <c r="X36" s="332">
        <f t="shared" si="7"/>
        <v>441.00439999999998</v>
      </c>
      <c r="Y36" s="266">
        <v>9021.8064205770788</v>
      </c>
      <c r="Z36" s="657"/>
      <c r="AA36" s="657"/>
      <c r="AB36" s="332">
        <f>'1-συμβολαια'!L36+'8-κ-15-17'!AE36+'14-βιβλΕσ'!L36+'14-βιβλΕσ'!Q36+'14-βιβλΕσ'!R36</f>
        <v>441.00439999999998</v>
      </c>
      <c r="AC36" s="332">
        <f>'1-συμβολαια'!M36</f>
        <v>0</v>
      </c>
      <c r="AD36" s="332">
        <f t="shared" si="8"/>
        <v>441.00439999999998</v>
      </c>
      <c r="AE36" s="334"/>
      <c r="AF36" s="266">
        <f t="shared" si="9"/>
        <v>9021.8064205770788</v>
      </c>
      <c r="AG36" s="335"/>
      <c r="AH36" s="73"/>
      <c r="AI36" s="73"/>
      <c r="AJ36" s="73"/>
      <c r="AK36" s="73"/>
      <c r="AL36" s="73"/>
    </row>
    <row r="37" spans="1:38" s="5" customFormat="1" ht="12" thickBot="1">
      <c r="A37" s="516">
        <f>'1-συμβολαια'!A37</f>
        <v>0</v>
      </c>
      <c r="B37" s="391"/>
      <c r="C37" s="393" t="str">
        <f>'1-συμβολαια'!C37</f>
        <v>εξισορρόπηση διαφοράς διανεμομένων μεριδίων</v>
      </c>
      <c r="D37" s="401" t="str">
        <f>'4-πολλυπρ'!D37</f>
        <v>219-17</v>
      </c>
      <c r="E37" s="401">
        <f>'4-πολλυπρ'!I37</f>
        <v>0</v>
      </c>
      <c r="F37" s="392">
        <f>'14-βιβλΕσ'!L37</f>
        <v>2.3199899999999998</v>
      </c>
      <c r="G37" s="395">
        <f>'14-βιβλΕσ'!Q37</f>
        <v>3</v>
      </c>
      <c r="H37" s="395">
        <f t="shared" si="5"/>
        <v>5.3199899999999998</v>
      </c>
      <c r="I37" s="395">
        <f>'8-κ-15-17'!AG37</f>
        <v>7.2221500000000001</v>
      </c>
      <c r="J37" s="395">
        <f>'14-βιβλΕσ'!R37</f>
        <v>13</v>
      </c>
      <c r="K37" s="395"/>
      <c r="L37" s="395"/>
      <c r="M37" s="400"/>
      <c r="N37" s="438"/>
      <c r="O37" s="395"/>
      <c r="P37" s="395"/>
      <c r="Q37" s="400"/>
      <c r="R37" s="395">
        <f>('14-βιβλΕσ'!N37+'14-βιβλΕσ'!O37+'14-βιβλΕσ'!R37)*40%</f>
        <v>63.06664</v>
      </c>
      <c r="S37" s="395">
        <f t="shared" si="2"/>
        <v>0</v>
      </c>
      <c r="T37" s="395"/>
      <c r="U37" s="395"/>
      <c r="V37" s="395">
        <f t="shared" si="6"/>
        <v>167.88874999999999</v>
      </c>
      <c r="W37" s="662"/>
      <c r="X37" s="395">
        <f t="shared" si="7"/>
        <v>167.88874999999999</v>
      </c>
      <c r="Y37" s="400">
        <v>3434.5983791502031</v>
      </c>
      <c r="Z37" s="662"/>
      <c r="AA37" s="662"/>
      <c r="AB37" s="395">
        <f>'1-συμβολαια'!L37+'8-κ-15-17'!AE37+'14-βιβλΕσ'!L37+'14-βιβλΕσ'!Q37+'14-βιβλΕσ'!R37</f>
        <v>167.88874999999999</v>
      </c>
      <c r="AC37" s="395">
        <f>'1-συμβολαια'!M37</f>
        <v>0</v>
      </c>
      <c r="AD37" s="395">
        <f t="shared" si="8"/>
        <v>167.88874999999999</v>
      </c>
      <c r="AE37" s="438"/>
      <c r="AF37" s="400">
        <f t="shared" si="9"/>
        <v>3434.5983791502031</v>
      </c>
      <c r="AG37" s="665"/>
      <c r="AH37" s="471"/>
      <c r="AI37" s="471"/>
      <c r="AJ37" s="73"/>
      <c r="AK37" s="73"/>
      <c r="AL37" s="73"/>
    </row>
    <row r="38" spans="1:38" s="5" customFormat="1">
      <c r="A38" s="407">
        <f>'1-συμβολαια'!A38</f>
        <v>350</v>
      </c>
      <c r="B38" s="360">
        <f>'1-συμβολαια'!B38</f>
        <v>39148</v>
      </c>
      <c r="C38" s="333" t="str">
        <f>'1-συμβολαια'!C38</f>
        <v>κληρονομιάς ΑΠΟΔΟΧΗ [από 1/4 του 1/10 αγροτεμάχιο ;;;??? Παναγίας -'';;;???'' 1.186μ2</v>
      </c>
      <c r="D38" s="324" t="str">
        <f>'4-πολλυπρ'!D38</f>
        <v>219-17</v>
      </c>
      <c r="E38" s="324" t="str">
        <f>'4-πολλυπρ'!I38</f>
        <v>219-17</v>
      </c>
      <c r="F38" s="325">
        <f>'14-βιβλΕσ'!L38</f>
        <v>6.6770000000000014</v>
      </c>
      <c r="G38" s="318">
        <f>'14-βιβλΕσ'!Q38</f>
        <v>15.879999999999999</v>
      </c>
      <c r="H38" s="318">
        <f t="shared" si="5"/>
        <v>22.557000000000002</v>
      </c>
      <c r="I38" s="318">
        <f>'8-κ-15-17'!AG38</f>
        <v>0</v>
      </c>
      <c r="J38" s="318">
        <f>'14-βιβλΕσ'!R38</f>
        <v>404.9</v>
      </c>
      <c r="K38" s="318"/>
      <c r="L38" s="318"/>
      <c r="M38" s="262"/>
      <c r="N38" s="402">
        <v>39155</v>
      </c>
      <c r="O38" s="318"/>
      <c r="P38" s="318"/>
      <c r="Q38" s="262"/>
      <c r="R38" s="318">
        <f>('14-βιβλΕσ'!N38+'14-βιβλΕσ'!O38+'14-βιβλΕσ'!R38)*40%</f>
        <v>218</v>
      </c>
      <c r="S38" s="318"/>
      <c r="T38" s="318"/>
      <c r="U38" s="318"/>
      <c r="V38" s="318">
        <f t="shared" si="6"/>
        <v>560.88</v>
      </c>
      <c r="W38" s="361"/>
      <c r="X38" s="318">
        <f t="shared" si="7"/>
        <v>560.88</v>
      </c>
      <c r="Y38" s="262">
        <v>11252.799254227422</v>
      </c>
      <c r="Z38" s="361"/>
      <c r="AA38" s="361"/>
      <c r="AB38" s="318">
        <f>'1-συμβολαια'!L38+'8-κ-15-17'!AE38+'14-βιβλΕσ'!L38+'14-βιβλΕσ'!Q38+'14-βιβλΕσ'!R38</f>
        <v>641.58000000000004</v>
      </c>
      <c r="AC38" s="318">
        <f>'1-συμβολαια'!M38</f>
        <v>80.7</v>
      </c>
      <c r="AD38" s="318">
        <f t="shared" si="8"/>
        <v>560.88</v>
      </c>
      <c r="AE38" s="402"/>
      <c r="AF38" s="262">
        <f t="shared" si="9"/>
        <v>11252.799254227422</v>
      </c>
      <c r="AG38" s="664"/>
      <c r="AH38" s="469"/>
      <c r="AI38" s="469"/>
      <c r="AJ38" s="73"/>
      <c r="AK38" s="73"/>
      <c r="AL38" s="73"/>
    </row>
    <row r="39" spans="1:38" s="5" customFormat="1" ht="12" thickBot="1">
      <c r="A39" s="396">
        <f>'1-συμβολαια'!A39</f>
        <v>0</v>
      </c>
      <c r="B39" s="391"/>
      <c r="C39" s="393" t="str">
        <f>'1-συμβολαια'!C39</f>
        <v xml:space="preserve">χρησικτησία αγροτεμαχίου = 20?? επερχόμενου ΑΝΑΔΑΣΜΟΥ </v>
      </c>
      <c r="D39" s="401" t="str">
        <f>'4-πολλυπρ'!D39</f>
        <v>219-17</v>
      </c>
      <c r="E39" s="401" t="str">
        <f>'4-πολλυπρ'!I39</f>
        <v>219-17</v>
      </c>
      <c r="F39" s="392">
        <f>'14-βιβλΕσ'!L39</f>
        <v>1.339998</v>
      </c>
      <c r="G39" s="395">
        <f>'14-βιβλΕσ'!Q39</f>
        <v>3</v>
      </c>
      <c r="H39" s="395">
        <f t="shared" si="5"/>
        <v>4.3399979999999996</v>
      </c>
      <c r="I39" s="395">
        <f>'8-κ-15-17'!AG39</f>
        <v>8.6102499999999998E-2</v>
      </c>
      <c r="J39" s="395">
        <f>'14-βιβλΕσ'!R39</f>
        <v>83</v>
      </c>
      <c r="K39" s="395"/>
      <c r="L39" s="395"/>
      <c r="M39" s="400"/>
      <c r="N39" s="438"/>
      <c r="O39" s="395"/>
      <c r="P39" s="395"/>
      <c r="Q39" s="400"/>
      <c r="R39" s="395">
        <f>('14-βιβλΕσ'!N39+'14-βιβλΕσ'!O39+'14-βιβλΕσ'!R39)*40%</f>
        <v>45.253328000000003</v>
      </c>
      <c r="S39" s="395"/>
      <c r="T39" s="395"/>
      <c r="U39" s="395"/>
      <c r="V39" s="395">
        <f t="shared" si="6"/>
        <v>116.21942250000001</v>
      </c>
      <c r="W39" s="662"/>
      <c r="X39" s="395">
        <f t="shared" si="7"/>
        <v>116.21942250000001</v>
      </c>
      <c r="Y39" s="400">
        <v>2331.6878478115195</v>
      </c>
      <c r="Z39" s="662"/>
      <c r="AA39" s="662"/>
      <c r="AB39" s="395">
        <f>'1-συμβολαια'!L39+'8-κ-15-17'!AE39+'14-βιβλΕσ'!L39+'14-βιβλΕσ'!Q39+'14-βιβλΕσ'!R39</f>
        <v>116.21942250000001</v>
      </c>
      <c r="AC39" s="395">
        <f>'1-συμβολαια'!M39</f>
        <v>0</v>
      </c>
      <c r="AD39" s="395">
        <f t="shared" si="8"/>
        <v>116.21942250000001</v>
      </c>
      <c r="AE39" s="438"/>
      <c r="AF39" s="400">
        <f t="shared" si="9"/>
        <v>2331.6878478115195</v>
      </c>
      <c r="AG39" s="665"/>
      <c r="AH39" s="73"/>
      <c r="AI39" s="73"/>
      <c r="AJ39" s="73"/>
      <c r="AK39" s="73"/>
      <c r="AL39" s="73"/>
    </row>
    <row r="40" spans="1:38" s="5" customFormat="1">
      <c r="A40" s="514" t="str">
        <f>'1-συμβολαια'!A40</f>
        <v>36ο</v>
      </c>
      <c r="B40" s="360">
        <f>'1-συμβολαια'!B40</f>
        <v>39148</v>
      </c>
      <c r="C40" s="333" t="str">
        <f>'1-συμβολαια'!C40</f>
        <v>κληρονομίας ΑΠΟΔΟΧΗ [1/10 αγροτεμάχιο ;;;??? Παναγίας -'';;;???'' 1.186μ2</v>
      </c>
      <c r="D40" s="324" t="str">
        <f>'4-πολλυπρ'!D40</f>
        <v>219-17</v>
      </c>
      <c r="E40" s="324" t="str">
        <f>'4-πολλυπρ'!I40</f>
        <v>219-17</v>
      </c>
      <c r="F40" s="325">
        <f>'14-βιβλΕσ'!L40</f>
        <v>7.1170000000000009</v>
      </c>
      <c r="G40" s="318">
        <f>'14-βιβλΕσ'!Q40</f>
        <v>15.879999999999999</v>
      </c>
      <c r="H40" s="318">
        <f t="shared" si="5"/>
        <v>22.997</v>
      </c>
      <c r="I40" s="318">
        <f>'8-κ-15-17'!AG40</f>
        <v>0</v>
      </c>
      <c r="J40" s="318">
        <f>'14-βιβλΕσ'!R40</f>
        <v>214.9</v>
      </c>
      <c r="K40" s="318"/>
      <c r="L40" s="318"/>
      <c r="M40" s="262"/>
      <c r="N40" s="402">
        <v>39155</v>
      </c>
      <c r="O40" s="318"/>
      <c r="P40" s="318"/>
      <c r="Q40" s="262"/>
      <c r="R40" s="318">
        <f>('14-βιβλΕσ'!N40+'14-βιβλΕσ'!O40+'14-βιβλΕσ'!R40)*40%</f>
        <v>93.160000000000011</v>
      </c>
      <c r="S40" s="318"/>
      <c r="T40" s="318"/>
      <c r="U40" s="318"/>
      <c r="V40" s="318">
        <f t="shared" si="6"/>
        <v>248.78000000000003</v>
      </c>
      <c r="W40" s="361"/>
      <c r="X40" s="318">
        <f t="shared" si="7"/>
        <v>248.78000000000003</v>
      </c>
      <c r="Y40" s="262">
        <v>4991.2127343936254</v>
      </c>
      <c r="Z40" s="361"/>
      <c r="AA40" s="361"/>
      <c r="AB40" s="318">
        <f>'1-συμβολαια'!L40+'8-κ-15-17'!AE40+'14-βιβλΕσ'!L40+'14-βιβλΕσ'!Q40+'14-βιβλΕσ'!R40</f>
        <v>317.48</v>
      </c>
      <c r="AC40" s="318">
        <f>'1-συμβολαια'!M40</f>
        <v>68.7</v>
      </c>
      <c r="AD40" s="318">
        <f t="shared" si="8"/>
        <v>248.78000000000003</v>
      </c>
      <c r="AE40" s="402"/>
      <c r="AF40" s="262">
        <f t="shared" si="9"/>
        <v>4991.2127343936254</v>
      </c>
      <c r="AG40" s="664"/>
      <c r="AH40" s="73"/>
      <c r="AI40" s="73"/>
      <c r="AJ40" s="73"/>
      <c r="AK40" s="73"/>
      <c r="AL40" s="73"/>
    </row>
    <row r="41" spans="1:38" s="5" customFormat="1" ht="12" thickBot="1">
      <c r="A41" s="516">
        <f>'1-συμβολαια'!A41</f>
        <v>0</v>
      </c>
      <c r="B41" s="391"/>
      <c r="C41" s="393" t="str">
        <f>'1-συμβολαια'!C41</f>
        <v xml:space="preserve">χρησικτησία αγροτεμαχίου = 20?? επερχόμενου ΑΝΑΔΑΣΜΟΥ </v>
      </c>
      <c r="D41" s="401" t="str">
        <f>'4-πολλυπρ'!D41</f>
        <v>219-17</v>
      </c>
      <c r="E41" s="401" t="str">
        <f>'4-πολλυπρ'!I41</f>
        <v>219-17</v>
      </c>
      <c r="F41" s="392">
        <f>'14-βιβλΕσ'!L41</f>
        <v>1.5199980000000002</v>
      </c>
      <c r="G41" s="395">
        <f>'14-βιβλΕσ'!Q41</f>
        <v>3</v>
      </c>
      <c r="H41" s="395">
        <f t="shared" si="5"/>
        <v>4.5199980000000002</v>
      </c>
      <c r="I41" s="395">
        <f>'8-κ-15-17'!AG41</f>
        <v>0.8611025000000001</v>
      </c>
      <c r="J41" s="395">
        <f>'14-βιβλΕσ'!R41</f>
        <v>83</v>
      </c>
      <c r="K41" s="395"/>
      <c r="L41" s="395"/>
      <c r="M41" s="400"/>
      <c r="N41" s="438"/>
      <c r="O41" s="395"/>
      <c r="P41" s="395"/>
      <c r="Q41" s="400"/>
      <c r="R41" s="395">
        <f>('14-βιβλΕσ'!N41+'14-βιβλΕσ'!O41+'14-βιβλΕσ'!R41)*40%</f>
        <v>44.133328000000006</v>
      </c>
      <c r="S41" s="395"/>
      <c r="T41" s="395"/>
      <c r="U41" s="395"/>
      <c r="V41" s="395">
        <f t="shared" si="6"/>
        <v>114.1944225</v>
      </c>
      <c r="W41" s="662"/>
      <c r="X41" s="395">
        <f t="shared" si="7"/>
        <v>114.1944225</v>
      </c>
      <c r="Y41" s="400">
        <v>2291.0106076033726</v>
      </c>
      <c r="Z41" s="662"/>
      <c r="AA41" s="662"/>
      <c r="AB41" s="395">
        <f>'1-συμβολαια'!L41+'8-κ-15-17'!AE41+'14-βιβλΕσ'!L41+'14-βιβλΕσ'!Q41+'14-βιβλΕσ'!R41</f>
        <v>114.1944225</v>
      </c>
      <c r="AC41" s="395">
        <f>'1-συμβολαια'!M41</f>
        <v>0</v>
      </c>
      <c r="AD41" s="395">
        <f t="shared" si="8"/>
        <v>114.1944225</v>
      </c>
      <c r="AE41" s="438"/>
      <c r="AF41" s="400">
        <f t="shared" si="9"/>
        <v>2291.0106076033726</v>
      </c>
      <c r="AG41" s="665"/>
      <c r="AH41" s="73"/>
      <c r="AI41" s="73"/>
      <c r="AJ41" s="73"/>
      <c r="AK41" s="73"/>
      <c r="AL41" s="73"/>
    </row>
    <row r="42" spans="1:38" s="5" customFormat="1">
      <c r="A42" s="407" t="str">
        <f>'1-συμβολαια'!A42</f>
        <v>37ο</v>
      </c>
      <c r="B42" s="360">
        <f>'1-συμβολαια'!B42</f>
        <v>39148</v>
      </c>
      <c r="C42" s="333" t="str">
        <f>'1-συμβολαια'!C42</f>
        <v>κληρονομίας ΑΠΟΔΟΧΗ [1/10 αγροτεμάχιο ;;;??? Παναγίας -'';;;???'' 1.186μ2</v>
      </c>
      <c r="D42" s="324" t="str">
        <f>'4-πολλυπρ'!D42</f>
        <v>219-17</v>
      </c>
      <c r="E42" s="324" t="str">
        <f>'4-πολλυπρ'!I42</f>
        <v>219-17</v>
      </c>
      <c r="F42" s="325">
        <f>'14-βιβλΕσ'!L42</f>
        <v>9.3170000000000019</v>
      </c>
      <c r="G42" s="318">
        <f>'14-βιβλΕσ'!Q42</f>
        <v>15.879999999999999</v>
      </c>
      <c r="H42" s="318">
        <f t="shared" si="5"/>
        <v>25.197000000000003</v>
      </c>
      <c r="I42" s="318">
        <f>'8-κ-15-17'!AG42</f>
        <v>0</v>
      </c>
      <c r="J42" s="318">
        <f>'14-βιβλΕσ'!R42</f>
        <v>292.5</v>
      </c>
      <c r="K42" s="318"/>
      <c r="L42" s="318"/>
      <c r="M42" s="262"/>
      <c r="N42" s="402">
        <v>39155</v>
      </c>
      <c r="O42" s="318"/>
      <c r="P42" s="318"/>
      <c r="Q42" s="262"/>
      <c r="R42" s="318">
        <f>('14-βιβλΕσ'!N42+'14-βιβλΕσ'!O42+'14-βιβλΕσ'!R42)*40%</f>
        <v>182.64000000000001</v>
      </c>
      <c r="S42" s="318"/>
      <c r="T42" s="318"/>
      <c r="U42" s="318"/>
      <c r="V42" s="318">
        <f t="shared" si="6"/>
        <v>472.48000000000008</v>
      </c>
      <c r="W42" s="361"/>
      <c r="X42" s="318">
        <f t="shared" si="7"/>
        <v>472.48000000000008</v>
      </c>
      <c r="Y42" s="262">
        <v>9479.251518394969</v>
      </c>
      <c r="Z42" s="361"/>
      <c r="AA42" s="361"/>
      <c r="AB42" s="318">
        <f>'1-συμβολαια'!L42+'8-κ-15-17'!AE42+'14-βιβλΕσ'!L42+'14-βιβλΕσ'!Q42+'14-βιβλΕσ'!R42</f>
        <v>553.18000000000006</v>
      </c>
      <c r="AC42" s="318">
        <f>'1-συμβολαια'!M42</f>
        <v>80.7</v>
      </c>
      <c r="AD42" s="318">
        <f t="shared" si="8"/>
        <v>472.48000000000008</v>
      </c>
      <c r="AE42" s="402"/>
      <c r="AF42" s="262">
        <f t="shared" si="9"/>
        <v>9479.251518394969</v>
      </c>
      <c r="AG42" s="664"/>
      <c r="AH42" s="73"/>
      <c r="AI42" s="73"/>
      <c r="AJ42" s="73"/>
      <c r="AK42" s="73"/>
      <c r="AL42" s="73"/>
    </row>
    <row r="43" spans="1:38" s="5" customFormat="1" ht="12" thickBot="1">
      <c r="A43" s="396">
        <f>'1-συμβολαια'!A43</f>
        <v>0</v>
      </c>
      <c r="B43" s="391"/>
      <c r="C43" s="393" t="str">
        <f>'1-συμβολαια'!C43</f>
        <v xml:space="preserve">χρησικτησία αγροτεμαχίου = 20?? επερχόμενου ΑΝΑΔΑΣΜΟΥ </v>
      </c>
      <c r="D43" s="401" t="str">
        <f>'4-πολλυπρ'!D43</f>
        <v>219-17</v>
      </c>
      <c r="E43" s="401" t="str">
        <f>'4-πολλυπρ'!I43</f>
        <v>219-17</v>
      </c>
      <c r="F43" s="392">
        <f>'14-βιβλΕσ'!L43</f>
        <v>1.5199980000000002</v>
      </c>
      <c r="G43" s="395">
        <f>'14-βιβλΕσ'!Q43</f>
        <v>3</v>
      </c>
      <c r="H43" s="395">
        <f t="shared" si="5"/>
        <v>4.5199980000000002</v>
      </c>
      <c r="I43" s="395">
        <f>'8-κ-15-17'!AG43</f>
        <v>0.8611025000000001</v>
      </c>
      <c r="J43" s="395">
        <f>'14-βιβλΕσ'!R43</f>
        <v>83</v>
      </c>
      <c r="K43" s="395"/>
      <c r="L43" s="395"/>
      <c r="M43" s="400"/>
      <c r="N43" s="438"/>
      <c r="O43" s="395"/>
      <c r="P43" s="395"/>
      <c r="Q43" s="400"/>
      <c r="R43" s="395">
        <f>('14-βιβλΕσ'!N43+'14-βιβλΕσ'!O43+'14-βιβλΕσ'!R43)*40%</f>
        <v>45.733328</v>
      </c>
      <c r="S43" s="395"/>
      <c r="T43" s="395"/>
      <c r="U43" s="395"/>
      <c r="V43" s="395">
        <f t="shared" si="6"/>
        <v>118.1944225</v>
      </c>
      <c r="W43" s="662"/>
      <c r="X43" s="395">
        <f t="shared" si="7"/>
        <v>118.1944225</v>
      </c>
      <c r="Y43" s="400">
        <v>2371.2616363740703</v>
      </c>
      <c r="Z43" s="662"/>
      <c r="AA43" s="662"/>
      <c r="AB43" s="395">
        <f>'1-συμβολαια'!L43+'8-κ-15-17'!AE43+'14-βιβλΕσ'!L43+'14-βιβλΕσ'!Q43+'14-βιβλΕσ'!R43</f>
        <v>118.1944225</v>
      </c>
      <c r="AC43" s="395">
        <f>'1-συμβολαια'!M43</f>
        <v>0</v>
      </c>
      <c r="AD43" s="395">
        <f t="shared" si="8"/>
        <v>118.1944225</v>
      </c>
      <c r="AE43" s="438"/>
      <c r="AF43" s="400">
        <f t="shared" si="9"/>
        <v>2371.2616363740703</v>
      </c>
      <c r="AG43" s="665"/>
      <c r="AH43" s="471"/>
      <c r="AI43" s="471"/>
      <c r="AJ43" s="73"/>
      <c r="AK43" s="73"/>
      <c r="AL43" s="73"/>
    </row>
    <row r="44" spans="1:38" s="5" customFormat="1">
      <c r="A44" s="514" t="str">
        <f>'1-συμβολαια'!A44</f>
        <v>38ο</v>
      </c>
      <c r="B44" s="360">
        <f>'1-συμβολαια'!B44</f>
        <v>39232</v>
      </c>
      <c r="C44" s="333" t="str">
        <f>'1-συμβολαια'!C44</f>
        <v>αποδοχή κληρονομίας [12/120  οικοπέδου &amp; αποθήκης 20,91μ2</v>
      </c>
      <c r="D44" s="324" t="str">
        <f>'4-πολλυπρ'!D44</f>
        <v>219-17</v>
      </c>
      <c r="E44" s="324" t="str">
        <f>'4-πολλυπρ'!I44</f>
        <v>219-17</v>
      </c>
      <c r="F44" s="325">
        <f>'14-βιβλΕσ'!L44</f>
        <v>10.637</v>
      </c>
      <c r="G44" s="318">
        <f>'14-βιβλΕσ'!Q44</f>
        <v>15.879999999999999</v>
      </c>
      <c r="H44" s="318">
        <f t="shared" si="5"/>
        <v>26.516999999999999</v>
      </c>
      <c r="I44" s="318">
        <f>'8-κ-15-17'!AG44</f>
        <v>0</v>
      </c>
      <c r="J44" s="318">
        <f>'14-βιβλΕσ'!R44</f>
        <v>411.9</v>
      </c>
      <c r="K44" s="318"/>
      <c r="L44" s="318"/>
      <c r="M44" s="262"/>
      <c r="N44" s="402">
        <v>39324</v>
      </c>
      <c r="O44" s="318"/>
      <c r="P44" s="318"/>
      <c r="Q44" s="262"/>
      <c r="R44" s="318">
        <f>('14-βιβλΕσ'!N44+'14-βιβλΕσ'!O44+'14-βιβλΕσ'!R44)*40%</f>
        <v>225.72</v>
      </c>
      <c r="S44" s="318"/>
      <c r="T44" s="318"/>
      <c r="U44" s="318"/>
      <c r="V44" s="318">
        <f t="shared" si="6"/>
        <v>579.18000000000006</v>
      </c>
      <c r="W44" s="361"/>
      <c r="X44" s="318">
        <f t="shared" si="7"/>
        <v>579.18000000000006</v>
      </c>
      <c r="Y44" s="262">
        <v>11393.357751232614</v>
      </c>
      <c r="Z44" s="361"/>
      <c r="AA44" s="361"/>
      <c r="AB44" s="318">
        <f>'1-συμβολαια'!L44+'8-κ-15-17'!AE44+'14-βιβλΕσ'!L44+'14-βιβλΕσ'!Q44+'14-βιβλΕσ'!R44</f>
        <v>684.58</v>
      </c>
      <c r="AC44" s="318">
        <f>'1-συμβολαια'!M44</f>
        <v>105.4</v>
      </c>
      <c r="AD44" s="318">
        <f t="shared" si="8"/>
        <v>579.18000000000006</v>
      </c>
      <c r="AE44" s="402"/>
      <c r="AF44" s="262">
        <f t="shared" si="9"/>
        <v>11393.357751232614</v>
      </c>
      <c r="AG44" s="664"/>
      <c r="AH44" s="469"/>
      <c r="AI44" s="469"/>
      <c r="AJ44" s="73"/>
      <c r="AK44" s="73"/>
      <c r="AL44" s="73"/>
    </row>
    <row r="45" spans="1:38" s="5" customFormat="1" ht="12" thickBot="1">
      <c r="A45" s="516">
        <f>'1-συμβολαια'!A45</f>
        <v>0</v>
      </c>
      <c r="B45" s="391"/>
      <c r="C45" s="393" t="str">
        <f>'1-συμβολαια'!C45</f>
        <v>χρησικτησία οικοπέδου &amp; αποθήκης = 1992 αδερφού ΚΛΗΡΟΝΟΜΙΑ άτυπος</v>
      </c>
      <c r="D45" s="401" t="str">
        <f>'4-πολλυπρ'!D45</f>
        <v>219-17</v>
      </c>
      <c r="E45" s="401" t="str">
        <f>'4-πολλυπρ'!I45</f>
        <v>219-17</v>
      </c>
      <c r="F45" s="392">
        <f>'14-βιβλΕσ'!L45</f>
        <v>1.6572300000000002</v>
      </c>
      <c r="G45" s="395">
        <f>'14-βιβλΕσ'!Q45</f>
        <v>3</v>
      </c>
      <c r="H45" s="395">
        <f t="shared" si="5"/>
        <v>4.6572300000000002</v>
      </c>
      <c r="I45" s="395">
        <f>'8-κ-15-17'!AG45</f>
        <v>1.4519625</v>
      </c>
      <c r="J45" s="395">
        <f>'14-βιβλΕσ'!R45</f>
        <v>83</v>
      </c>
      <c r="K45" s="395"/>
      <c r="L45" s="395"/>
      <c r="M45" s="400"/>
      <c r="N45" s="438"/>
      <c r="O45" s="395"/>
      <c r="P45" s="395"/>
      <c r="Q45" s="400"/>
      <c r="R45" s="395">
        <f>('14-βιβλΕσ'!N45+'14-βιβλΕσ'!O45+'14-βιβλΕσ'!R45)*40%</f>
        <v>46.09928</v>
      </c>
      <c r="S45" s="395"/>
      <c r="T45" s="395"/>
      <c r="U45" s="395"/>
      <c r="V45" s="395">
        <f t="shared" si="6"/>
        <v>119.7001625</v>
      </c>
      <c r="W45" s="662"/>
      <c r="X45" s="395">
        <f t="shared" si="7"/>
        <v>119.7001625</v>
      </c>
      <c r="Y45" s="400">
        <v>2354.6839471888907</v>
      </c>
      <c r="Z45" s="662"/>
      <c r="AA45" s="662"/>
      <c r="AB45" s="395">
        <f>'1-συμβολαια'!L45+'8-κ-15-17'!AE45+'14-βιβλΕσ'!L45+'14-βιβλΕσ'!Q45+'14-βιβλΕσ'!R45</f>
        <v>119.7001625</v>
      </c>
      <c r="AC45" s="395">
        <f>'1-συμβολαια'!M45</f>
        <v>0</v>
      </c>
      <c r="AD45" s="395">
        <f t="shared" si="8"/>
        <v>119.7001625</v>
      </c>
      <c r="AE45" s="438"/>
      <c r="AF45" s="400">
        <f t="shared" si="9"/>
        <v>2354.6839471888907</v>
      </c>
      <c r="AG45" s="665"/>
      <c r="AH45" s="471"/>
      <c r="AI45" s="73"/>
      <c r="AJ45" s="73"/>
      <c r="AK45" s="73"/>
      <c r="AL45" s="73"/>
    </row>
    <row r="46" spans="1:38" s="5" customFormat="1">
      <c r="A46" s="407" t="str">
        <f>'1-συμβολαια'!A46</f>
        <v>39ο</v>
      </c>
      <c r="B46" s="360">
        <f>'1-συμβολαια'!B46</f>
        <v>39252</v>
      </c>
      <c r="C46" s="333" t="str">
        <f>'1-συμβολαια'!C46</f>
        <v>αποδοχή κληρονομίας [1/10 αγροτεμάχιο ;;;??? Παναγία -'';;;???'' =2.740μ2</v>
      </c>
      <c r="D46" s="324" t="str">
        <f>'4-πολλυπρ'!D46</f>
        <v>219-17</v>
      </c>
      <c r="E46" s="324" t="str">
        <f>'4-πολλυπρ'!I46</f>
        <v>219-17</v>
      </c>
      <c r="F46" s="325">
        <f>'14-βιβλΕσ'!L46</f>
        <v>7.9970000000000017</v>
      </c>
      <c r="G46" s="318">
        <f>'14-βιβλΕσ'!Q46</f>
        <v>15.879999999999999</v>
      </c>
      <c r="H46" s="318">
        <f t="shared" si="5"/>
        <v>23.877000000000002</v>
      </c>
      <c r="I46" s="318">
        <f>'8-κ-15-17'!AG46</f>
        <v>0</v>
      </c>
      <c r="J46" s="318">
        <f>'14-βιβλΕσ'!R46</f>
        <v>322.8</v>
      </c>
      <c r="K46" s="318"/>
      <c r="L46" s="318"/>
      <c r="M46" s="262"/>
      <c r="N46" s="402">
        <v>39318</v>
      </c>
      <c r="O46" s="318"/>
      <c r="P46" s="318"/>
      <c r="Q46" s="262"/>
      <c r="R46" s="318">
        <f>('14-βιβλΕσ'!N46+'14-βιβλΕσ'!O46+'14-βιβλΕσ'!R46)*40%</f>
        <v>141.52000000000001</v>
      </c>
      <c r="S46" s="318"/>
      <c r="T46" s="318"/>
      <c r="U46" s="318"/>
      <c r="V46" s="318">
        <f t="shared" si="6"/>
        <v>368.68</v>
      </c>
      <c r="W46" s="361"/>
      <c r="X46" s="318">
        <f t="shared" si="7"/>
        <v>368.68</v>
      </c>
      <c r="Y46" s="262">
        <v>7180.6933867999132</v>
      </c>
      <c r="Z46" s="361"/>
      <c r="AA46" s="361"/>
      <c r="AB46" s="318">
        <f>'1-συμβολαια'!L46+'8-κ-15-17'!AE46+'14-βιβλΕσ'!L46+'14-βιβλΕσ'!Q46+'14-βιβλΕσ'!R46</f>
        <v>437.38</v>
      </c>
      <c r="AC46" s="318">
        <f>'1-συμβολαια'!M46</f>
        <v>68.7</v>
      </c>
      <c r="AD46" s="318">
        <f t="shared" si="8"/>
        <v>368.68</v>
      </c>
      <c r="AE46" s="402"/>
      <c r="AF46" s="262">
        <f t="shared" si="9"/>
        <v>7180.6933867999132</v>
      </c>
      <c r="AG46" s="664"/>
      <c r="AH46" s="469"/>
      <c r="AI46" s="73"/>
      <c r="AJ46" s="73"/>
      <c r="AK46" s="73"/>
      <c r="AL46" s="73"/>
    </row>
    <row r="47" spans="1:38" s="5" customFormat="1" ht="12" thickBot="1">
      <c r="A47" s="396">
        <f>'1-συμβολαια'!A47</f>
        <v>0</v>
      </c>
      <c r="B47" s="391"/>
      <c r="C47" s="393" t="str">
        <f>'1-συμβολαια'!C47</f>
        <v xml:space="preserve">χρησικτησία αγροτεμαχίου = 20?? επερχόμενου ΑΝΑΔΑΣΜΟΥ </v>
      </c>
      <c r="D47" s="401" t="str">
        <f>'4-πολλυπρ'!D47</f>
        <v>219-17</v>
      </c>
      <c r="E47" s="401" t="str">
        <f>'4-πολλυπρ'!I47</f>
        <v>219-17</v>
      </c>
      <c r="F47" s="392">
        <f>'14-βιβλΕσ'!L47</f>
        <v>1.3599960000000002</v>
      </c>
      <c r="G47" s="395">
        <f>'14-βιβλΕσ'!Q47</f>
        <v>3</v>
      </c>
      <c r="H47" s="395">
        <f t="shared" si="5"/>
        <v>4.3599960000000006</v>
      </c>
      <c r="I47" s="395">
        <f>'8-κ-15-17'!AG47</f>
        <v>0.172205</v>
      </c>
      <c r="J47" s="395">
        <f>'14-βιβλΕσ'!R47</f>
        <v>83</v>
      </c>
      <c r="K47" s="395"/>
      <c r="L47" s="395"/>
      <c r="M47" s="400"/>
      <c r="N47" s="438"/>
      <c r="O47" s="395"/>
      <c r="P47" s="395"/>
      <c r="Q47" s="400"/>
      <c r="R47" s="395">
        <f>('14-βιβλΕσ'!N47+'14-βιβλΕσ'!O47+'14-βιβλΕσ'!R47)*40%</f>
        <v>45.306656000000004</v>
      </c>
      <c r="S47" s="395"/>
      <c r="T47" s="395"/>
      <c r="U47" s="395"/>
      <c r="V47" s="395">
        <f t="shared" si="6"/>
        <v>116.438845</v>
      </c>
      <c r="W47" s="662"/>
      <c r="X47" s="395">
        <f t="shared" si="7"/>
        <v>116.438845</v>
      </c>
      <c r="Y47" s="400">
        <v>2267.8519156399066</v>
      </c>
      <c r="Z47" s="662"/>
      <c r="AA47" s="662"/>
      <c r="AB47" s="395">
        <f>'1-συμβολαια'!L47+'8-κ-15-17'!AE47+'14-βιβλΕσ'!L47+'14-βιβλΕσ'!Q47+'14-βιβλΕσ'!R47</f>
        <v>116.438845</v>
      </c>
      <c r="AC47" s="395">
        <f>'1-συμβολαια'!M47</f>
        <v>0</v>
      </c>
      <c r="AD47" s="395">
        <f t="shared" si="8"/>
        <v>116.438845</v>
      </c>
      <c r="AE47" s="438"/>
      <c r="AF47" s="400">
        <f t="shared" si="9"/>
        <v>2267.8519156399066</v>
      </c>
      <c r="AG47" s="665"/>
      <c r="AH47" s="73"/>
      <c r="AI47" s="73"/>
      <c r="AJ47" s="73"/>
      <c r="AK47" s="73"/>
      <c r="AL47" s="73"/>
    </row>
    <row r="48" spans="1:38" s="5" customFormat="1">
      <c r="A48" s="514" t="str">
        <f>'1-συμβολαια'!A48</f>
        <v>40ο</v>
      </c>
      <c r="B48" s="360">
        <f>'1-συμβολαια'!B48</f>
        <v>39252</v>
      </c>
      <c r="C48" s="333" t="str">
        <f>'1-συμβολαια'!C48</f>
        <v>αποδοχή κληρονομίας [1/10 αγροτεμάχιο ;;;??? Παναγία -'';;;???'' =2.740μ2</v>
      </c>
      <c r="D48" s="324" t="str">
        <f>'4-πολλυπρ'!D48</f>
        <v>219-17</v>
      </c>
      <c r="E48" s="324" t="str">
        <f>'4-πολλυπρ'!I48</f>
        <v>219-17</v>
      </c>
      <c r="F48" s="325">
        <f>'14-βιβλΕσ'!L48</f>
        <v>10.637000000000002</v>
      </c>
      <c r="G48" s="318">
        <f>'14-βιβλΕσ'!Q48</f>
        <v>15.879999999999999</v>
      </c>
      <c r="H48" s="318">
        <f t="shared" si="5"/>
        <v>26.517000000000003</v>
      </c>
      <c r="I48" s="318">
        <f>'8-κ-15-17'!AG48</f>
        <v>0</v>
      </c>
      <c r="J48" s="318">
        <f>'14-βιβλΕσ'!R48</f>
        <v>314.7</v>
      </c>
      <c r="K48" s="318"/>
      <c r="L48" s="318"/>
      <c r="M48" s="262"/>
      <c r="N48" s="402">
        <v>39318</v>
      </c>
      <c r="O48" s="318"/>
      <c r="P48" s="318"/>
      <c r="Q48" s="262"/>
      <c r="R48" s="318">
        <f>('14-βιβλΕσ'!N48+'14-βιβλΕσ'!O48+'14-βιβλΕσ'!R48)*40%</f>
        <v>211.12</v>
      </c>
      <c r="S48" s="318"/>
      <c r="T48" s="318"/>
      <c r="U48" s="318"/>
      <c r="V48" s="318">
        <f t="shared" si="6"/>
        <v>542.67999999999995</v>
      </c>
      <c r="W48" s="361"/>
      <c r="X48" s="318">
        <f t="shared" si="7"/>
        <v>542.67999999999995</v>
      </c>
      <c r="Y48" s="262">
        <v>10569.65033945042</v>
      </c>
      <c r="Z48" s="361"/>
      <c r="AA48" s="361"/>
      <c r="AB48" s="318">
        <f>'1-συμβολαια'!L48+'8-κ-15-17'!AE48+'14-βιβλΕσ'!L48+'14-βιβλΕσ'!Q48+'14-βιβλΕσ'!R48</f>
        <v>623.38</v>
      </c>
      <c r="AC48" s="318">
        <f>'1-συμβολαια'!M48</f>
        <v>80.7</v>
      </c>
      <c r="AD48" s="318">
        <f t="shared" si="8"/>
        <v>542.67999999999995</v>
      </c>
      <c r="AE48" s="402"/>
      <c r="AF48" s="262">
        <f t="shared" si="9"/>
        <v>10569.65033945042</v>
      </c>
      <c r="AG48" s="664"/>
      <c r="AH48" s="73"/>
      <c r="AI48" s="73"/>
      <c r="AJ48" s="73"/>
      <c r="AK48" s="73"/>
      <c r="AL48" s="73"/>
    </row>
    <row r="49" spans="1:40" s="5" customFormat="1" ht="12" thickBot="1">
      <c r="A49" s="516">
        <f>'1-συμβολαια'!A49</f>
        <v>0</v>
      </c>
      <c r="B49" s="391"/>
      <c r="C49" s="393" t="str">
        <f>'1-συμβολαια'!C49</f>
        <v xml:space="preserve">χρησικτησία αγροτεμαχίου = 20?? επερχόμενου ΑΝΑΔΑΣΜΟΥ </v>
      </c>
      <c r="D49" s="401" t="str">
        <f>'4-πολλυπρ'!D49</f>
        <v>219-17</v>
      </c>
      <c r="E49" s="401" t="str">
        <f>'4-πολλυπρ'!I49</f>
        <v>219-17</v>
      </c>
      <c r="F49" s="392">
        <f>'14-βιβλΕσ'!L49</f>
        <v>1.3599960000000002</v>
      </c>
      <c r="G49" s="395">
        <f>'14-βιβλΕσ'!Q49</f>
        <v>3</v>
      </c>
      <c r="H49" s="395">
        <f t="shared" si="5"/>
        <v>4.3599960000000006</v>
      </c>
      <c r="I49" s="395">
        <f>'8-κ-15-17'!AG49</f>
        <v>0.172205</v>
      </c>
      <c r="J49" s="395">
        <f>'14-βιβλΕσ'!R49</f>
        <v>83</v>
      </c>
      <c r="K49" s="395"/>
      <c r="L49" s="395"/>
      <c r="M49" s="400"/>
      <c r="N49" s="438"/>
      <c r="O49" s="395"/>
      <c r="P49" s="395"/>
      <c r="Q49" s="400"/>
      <c r="R49" s="395">
        <f>('14-βιβλΕσ'!N49+'14-βιβλΕσ'!O49+'14-βιβλΕσ'!R49)*40%</f>
        <v>45.306656000000004</v>
      </c>
      <c r="S49" s="395"/>
      <c r="T49" s="395"/>
      <c r="U49" s="395"/>
      <c r="V49" s="395">
        <f t="shared" si="6"/>
        <v>116.438845</v>
      </c>
      <c r="W49" s="662"/>
      <c r="X49" s="395">
        <f t="shared" si="7"/>
        <v>116.438845</v>
      </c>
      <c r="Y49" s="400">
        <v>2267.8519156399066</v>
      </c>
      <c r="Z49" s="662"/>
      <c r="AA49" s="662"/>
      <c r="AB49" s="395">
        <f>'1-συμβολαια'!L49+'8-κ-15-17'!AE49+'14-βιβλΕσ'!L49+'14-βιβλΕσ'!Q49+'14-βιβλΕσ'!R49</f>
        <v>116.438845</v>
      </c>
      <c r="AC49" s="395">
        <f>'1-συμβολαια'!M49</f>
        <v>0</v>
      </c>
      <c r="AD49" s="395">
        <f t="shared" si="8"/>
        <v>116.438845</v>
      </c>
      <c r="AE49" s="438"/>
      <c r="AF49" s="400">
        <f t="shared" si="9"/>
        <v>2267.8519156399066</v>
      </c>
      <c r="AG49" s="665"/>
      <c r="AH49" s="471"/>
      <c r="AI49" s="471"/>
      <c r="AJ49" s="73"/>
      <c r="AK49" s="73"/>
      <c r="AL49" s="73"/>
    </row>
    <row r="50" spans="1:40" s="5" customFormat="1">
      <c r="A50" s="407" t="str">
        <f>'1-συμβολαια'!A50</f>
        <v>41ο</v>
      </c>
      <c r="B50" s="360">
        <f>'1-συμβολαια'!B50</f>
        <v>39252</v>
      </c>
      <c r="C50" s="333" t="str">
        <f>'1-συμβολαια'!C50</f>
        <v>αποδοχή κληρονομίας [1/10 αγροτεμάχιο ;;;??? Παναγία -'';;;???'' =2.740μ2</v>
      </c>
      <c r="D50" s="324" t="str">
        <f>'4-πολλυπρ'!D50</f>
        <v>219-17</v>
      </c>
      <c r="E50" s="324" t="str">
        <f>'4-πολλυπρ'!I50</f>
        <v>219-17</v>
      </c>
      <c r="F50" s="325">
        <f>'14-βιβλΕσ'!L50</f>
        <v>10.637000000000002</v>
      </c>
      <c r="G50" s="318">
        <f>'14-βιβλΕσ'!Q50</f>
        <v>15.879999999999999</v>
      </c>
      <c r="H50" s="318">
        <f t="shared" si="5"/>
        <v>26.517000000000003</v>
      </c>
      <c r="I50" s="318">
        <f>'8-κ-15-17'!AG50</f>
        <v>0</v>
      </c>
      <c r="J50" s="318">
        <f>'14-βιβλΕσ'!R50</f>
        <v>292.5</v>
      </c>
      <c r="K50" s="671"/>
      <c r="L50" s="671"/>
      <c r="M50" s="672"/>
      <c r="N50" s="673">
        <v>39318</v>
      </c>
      <c r="O50" s="671"/>
      <c r="P50" s="671"/>
      <c r="Q50" s="672"/>
      <c r="R50" s="671">
        <f>('14-βιβλΕσ'!N50+'14-βιβλΕσ'!O50+'14-βιβλΕσ'!R50)*40%</f>
        <v>207.06</v>
      </c>
      <c r="S50" s="318"/>
      <c r="T50" s="318"/>
      <c r="U50" s="318"/>
      <c r="V50" s="318">
        <f t="shared" si="6"/>
        <v>532.48</v>
      </c>
      <c r="W50" s="361"/>
      <c r="X50" s="318">
        <f t="shared" si="7"/>
        <v>532.48</v>
      </c>
      <c r="Y50" s="262">
        <v>10370.987345674346</v>
      </c>
      <c r="Z50" s="361"/>
      <c r="AA50" s="361"/>
      <c r="AB50" s="318">
        <f>'1-συμβολαια'!L50+'8-κ-15-17'!AE50+'14-βιβλΕσ'!L50+'14-βιβλΕσ'!Q50+'14-βιβλΕσ'!R50</f>
        <v>601.18000000000006</v>
      </c>
      <c r="AC50" s="318">
        <f>'1-συμβολαια'!M50</f>
        <v>68.7</v>
      </c>
      <c r="AD50" s="318">
        <f t="shared" si="8"/>
        <v>532.48</v>
      </c>
      <c r="AE50" s="402"/>
      <c r="AF50" s="262">
        <f t="shared" si="9"/>
        <v>10370.987345674346</v>
      </c>
      <c r="AG50" s="664"/>
      <c r="AH50" s="469"/>
      <c r="AI50" s="469"/>
      <c r="AJ50" s="73"/>
      <c r="AK50" s="73"/>
      <c r="AL50" s="73"/>
    </row>
    <row r="51" spans="1:40" s="5" customFormat="1" ht="12" thickBot="1">
      <c r="A51" s="396">
        <f>'1-συμβολαια'!A51</f>
        <v>0</v>
      </c>
      <c r="B51" s="391"/>
      <c r="C51" s="393" t="str">
        <f>'1-συμβολαια'!C51</f>
        <v xml:space="preserve">χρησικτησία αγροτεμαχίου = 20?? επερχόμενου ΑΝΑΔΑΣΜΟΥ </v>
      </c>
      <c r="D51" s="401" t="str">
        <f>'4-πολλυπρ'!D51</f>
        <v>219-17</v>
      </c>
      <c r="E51" s="401" t="str">
        <f>'4-πολλυπρ'!I51</f>
        <v>219-17</v>
      </c>
      <c r="F51" s="392">
        <f>'14-βιβλΕσ'!L51</f>
        <v>1.3599960000000002</v>
      </c>
      <c r="G51" s="395">
        <f>'14-βιβλΕσ'!Q51</f>
        <v>3</v>
      </c>
      <c r="H51" s="395">
        <f t="shared" si="5"/>
        <v>4.3599960000000006</v>
      </c>
      <c r="I51" s="395">
        <f>'8-κ-15-17'!AG51</f>
        <v>0.172205</v>
      </c>
      <c r="J51" s="395">
        <f>'14-βιβλΕσ'!R51</f>
        <v>83</v>
      </c>
      <c r="K51" s="395"/>
      <c r="L51" s="395"/>
      <c r="M51" s="400"/>
      <c r="N51" s="438"/>
      <c r="O51" s="395"/>
      <c r="P51" s="395"/>
      <c r="Q51" s="400"/>
      <c r="R51" s="666">
        <f>('14-βιβλΕσ'!N51+'14-βιβλΕσ'!O51+'14-βιβλΕσ'!R51)*40%</f>
        <v>45.306656000000004</v>
      </c>
      <c r="S51" s="395">
        <f t="shared" si="2"/>
        <v>0</v>
      </c>
      <c r="T51" s="395"/>
      <c r="U51" s="395"/>
      <c r="V51" s="395">
        <f t="shared" si="6"/>
        <v>116.438845</v>
      </c>
      <c r="W51" s="662"/>
      <c r="X51" s="395">
        <f t="shared" si="7"/>
        <v>116.438845</v>
      </c>
      <c r="Y51" s="400">
        <v>2267.8519156399066</v>
      </c>
      <c r="Z51" s="662"/>
      <c r="AA51" s="662"/>
      <c r="AB51" s="395">
        <f>'1-συμβολαια'!L51+'8-κ-15-17'!AE51+'14-βιβλΕσ'!L51+'14-βιβλΕσ'!Q51+'14-βιβλΕσ'!R51</f>
        <v>116.438845</v>
      </c>
      <c r="AC51" s="395">
        <f>'1-συμβολαια'!M51</f>
        <v>0</v>
      </c>
      <c r="AD51" s="395">
        <f t="shared" si="8"/>
        <v>116.438845</v>
      </c>
      <c r="AE51" s="438"/>
      <c r="AF51" s="400">
        <f t="shared" si="9"/>
        <v>2267.8519156399066</v>
      </c>
      <c r="AG51" s="665"/>
      <c r="AH51" s="471"/>
      <c r="AI51" s="471"/>
      <c r="AJ51" s="471"/>
      <c r="AK51" s="73"/>
      <c r="AL51" s="73"/>
    </row>
    <row r="52" spans="1:40" ht="18" customHeight="1">
      <c r="A52" s="958" t="s">
        <v>35</v>
      </c>
      <c r="B52" s="959"/>
      <c r="C52" s="959"/>
      <c r="D52" s="959"/>
      <c r="E52" s="960"/>
      <c r="F52" s="42">
        <f t="shared" ref="F52:S52" si="10">SUM(F3:F51)</f>
        <v>426.83495000000011</v>
      </c>
      <c r="G52" s="42">
        <f t="shared" si="10"/>
        <v>393.2</v>
      </c>
      <c r="H52" s="42">
        <f t="shared" si="10"/>
        <v>820.03495000000021</v>
      </c>
      <c r="I52" s="42">
        <f t="shared" si="10"/>
        <v>78.76728999999996</v>
      </c>
      <c r="J52" s="42">
        <f t="shared" si="10"/>
        <v>12630.899999999998</v>
      </c>
      <c r="K52" s="42">
        <f t="shared" ref="K52" si="11">SUM(K3:K51)</f>
        <v>505.94000000000005</v>
      </c>
      <c r="L52" s="42">
        <f t="shared" ref="L52" si="12">SUM(L3:L51)</f>
        <v>3637.6900000000005</v>
      </c>
      <c r="M52" s="375">
        <f t="shared" ref="M52" si="13">SUM(M3:M51)</f>
        <v>4726</v>
      </c>
      <c r="N52" s="42"/>
      <c r="O52" s="42">
        <f t="shared" ref="O52" si="14">SUM(O3:O51)</f>
        <v>0</v>
      </c>
      <c r="P52" s="42">
        <f t="shared" ref="P52" si="15">SUM(P3:P51)</f>
        <v>0</v>
      </c>
      <c r="Q52" s="375">
        <f t="shared" ref="Q52" si="16">SUM(Q3:Q51)</f>
        <v>0</v>
      </c>
      <c r="R52" s="42">
        <f t="shared" si="10"/>
        <v>8199.9532000000017</v>
      </c>
      <c r="S52" s="436">
        <f t="shared" si="10"/>
        <v>2320.2699999999995</v>
      </c>
      <c r="T52" s="436"/>
      <c r="U52" s="436"/>
      <c r="V52" s="436">
        <f t="shared" ref="V52:AD52" si="17">SUM(V3:V51)</f>
        <v>76059.815487499989</v>
      </c>
      <c r="W52" s="382">
        <f t="shared" si="17"/>
        <v>0</v>
      </c>
      <c r="X52" s="42">
        <f t="shared" si="17"/>
        <v>20902.800290000003</v>
      </c>
      <c r="Y52" s="375">
        <f t="shared" si="17"/>
        <v>457713.95011746971</v>
      </c>
      <c r="Z52" s="382">
        <f t="shared" si="17"/>
        <v>0</v>
      </c>
      <c r="AA52" s="383">
        <f t="shared" si="17"/>
        <v>0</v>
      </c>
      <c r="AB52" s="42">
        <f t="shared" si="17"/>
        <v>23767.600290000006</v>
      </c>
      <c r="AC52" s="42">
        <f t="shared" si="17"/>
        <v>2864.7999999999988</v>
      </c>
      <c r="AD52" s="42">
        <f t="shared" si="17"/>
        <v>20902.800290000003</v>
      </c>
      <c r="AE52" s="42"/>
      <c r="AF52" s="375">
        <f>SUM(AF3:AF51)</f>
        <v>457713.95011746971</v>
      </c>
    </row>
    <row r="53" spans="1:40">
      <c r="J53" s="75"/>
      <c r="K53" s="75"/>
      <c r="L53" s="75"/>
      <c r="M53" s="75"/>
      <c r="N53" s="75"/>
      <c r="O53" s="75"/>
      <c r="P53" s="75"/>
      <c r="Q53" s="75"/>
      <c r="R53" s="75"/>
    </row>
    <row r="54" spans="1:40">
      <c r="J54" s="128"/>
      <c r="K54" s="128"/>
      <c r="L54" s="128"/>
      <c r="M54" s="128"/>
      <c r="N54" s="128"/>
      <c r="O54" s="128"/>
      <c r="P54" s="128"/>
      <c r="Q54" s="128"/>
      <c r="R54" s="128"/>
      <c r="AB54" s="128"/>
    </row>
    <row r="55" spans="1:40">
      <c r="AB55" s="129"/>
      <c r="AC55" s="2">
        <f>SUM(AC3:AC26)</f>
        <v>1472.92</v>
      </c>
    </row>
    <row r="56" spans="1:40" ht="15.75">
      <c r="AH56" s="119"/>
      <c r="AI56" s="121"/>
      <c r="AJ56" s="121"/>
      <c r="AK56" s="121"/>
      <c r="AL56" s="121"/>
      <c r="AM56" s="120"/>
      <c r="AN56" s="120"/>
    </row>
    <row r="57" spans="1:40" ht="15.75">
      <c r="X57" s="929" t="s">
        <v>532</v>
      </c>
      <c r="Y57" s="929"/>
      <c r="Z57" s="929"/>
      <c r="AA57" s="929"/>
      <c r="AH57" s="120"/>
      <c r="AI57" s="120"/>
      <c r="AJ57" s="120"/>
      <c r="AK57" s="120"/>
      <c r="AL57" s="120"/>
      <c r="AM57" s="120"/>
      <c r="AN57" s="120"/>
    </row>
    <row r="58" spans="1:40">
      <c r="S58" s="661" t="s">
        <v>607</v>
      </c>
      <c r="AH58" s="11"/>
      <c r="AI58" s="11"/>
      <c r="AJ58" s="11"/>
      <c r="AK58" s="11"/>
      <c r="AL58" s="11"/>
      <c r="AM58" s="439"/>
      <c r="AN58" s="11"/>
    </row>
    <row r="59" spans="1:40">
      <c r="S59" s="460" t="s">
        <v>540</v>
      </c>
      <c r="T59" s="461">
        <v>44430</v>
      </c>
      <c r="V59" s="8">
        <v>6348</v>
      </c>
      <c r="W59" s="8"/>
      <c r="X59" s="332">
        <f>H3+I3+R3</f>
        <v>545.64</v>
      </c>
      <c r="Y59" s="266">
        <v>5728.69351397624</v>
      </c>
      <c r="Z59" s="332">
        <f>AD3-X59</f>
        <v>766.43999999999994</v>
      </c>
      <c r="AA59" s="266">
        <v>4061.1801018154965</v>
      </c>
      <c r="AC59" s="8">
        <v>6348</v>
      </c>
      <c r="AF59" s="266">
        <f>Y59+AA59</f>
        <v>9789.8736157917374</v>
      </c>
      <c r="AH59" s="11"/>
      <c r="AI59" s="11"/>
      <c r="AJ59" s="11"/>
      <c r="AK59" s="11"/>
      <c r="AL59" s="11"/>
      <c r="AM59" s="11"/>
      <c r="AN59" s="11"/>
    </row>
    <row r="60" spans="1:40" ht="12" thickBot="1">
      <c r="S60" s="129" t="s">
        <v>608</v>
      </c>
      <c r="T60" s="472" t="s">
        <v>543</v>
      </c>
      <c r="V60" s="8">
        <v>6349</v>
      </c>
      <c r="W60" s="8"/>
      <c r="X60" s="395">
        <f t="shared" ref="X60:X107" si="18">H4+I4+R4</f>
        <v>496.92000000000007</v>
      </c>
      <c r="Y60" s="400">
        <v>5217.180523724568</v>
      </c>
      <c r="Z60" s="395">
        <f t="shared" ref="Z60:Z107" si="19">AD4-X60</f>
        <v>688.3599999999999</v>
      </c>
      <c r="AA60" s="400">
        <v>3647.4530751079219</v>
      </c>
      <c r="AC60" s="8">
        <v>6349</v>
      </c>
      <c r="AF60" s="400">
        <f t="shared" ref="AF60:AF107" si="20">Y60+AA60</f>
        <v>8864.63359883249</v>
      </c>
      <c r="AH60" s="11"/>
      <c r="AI60" s="11"/>
      <c r="AJ60" s="11"/>
      <c r="AK60" s="11"/>
      <c r="AL60" s="11"/>
      <c r="AM60" s="11"/>
      <c r="AN60" s="11"/>
    </row>
    <row r="61" spans="1:40">
      <c r="T61" s="470">
        <v>44008</v>
      </c>
      <c r="V61" s="8">
        <v>6350</v>
      </c>
      <c r="W61" s="8"/>
      <c r="X61" s="318">
        <f t="shared" si="18"/>
        <v>364.84357300000005</v>
      </c>
      <c r="Y61" s="262">
        <v>3830.5054802819009</v>
      </c>
      <c r="Z61" s="318">
        <f t="shared" si="19"/>
        <v>459.83413200000001</v>
      </c>
      <c r="AA61" s="262">
        <v>2436.5497977845662</v>
      </c>
      <c r="AC61" s="8">
        <v>6350</v>
      </c>
      <c r="AF61" s="262">
        <f t="shared" si="20"/>
        <v>6267.0552780664675</v>
      </c>
      <c r="AH61" s="11"/>
      <c r="AI61" s="11"/>
      <c r="AJ61" s="11"/>
      <c r="AK61" s="11"/>
      <c r="AL61" s="11"/>
      <c r="AM61" s="11"/>
      <c r="AN61" s="11"/>
    </row>
    <row r="62" spans="1:40">
      <c r="T62" s="334"/>
      <c r="V62" s="8"/>
      <c r="W62" s="8"/>
      <c r="X62" s="332">
        <f t="shared" si="18"/>
        <v>285.73482800000005</v>
      </c>
      <c r="Y62" s="266">
        <v>2999.9399895182091</v>
      </c>
      <c r="Z62" s="332">
        <f t="shared" si="19"/>
        <v>380.05213199999986</v>
      </c>
      <c r="AA62" s="266">
        <v>2013.8042849159194</v>
      </c>
      <c r="AC62" s="8"/>
      <c r="AD62" s="2">
        <f>SUM(Y61:Y63)</f>
        <v>7542.9786136298053</v>
      </c>
      <c r="AE62" s="564">
        <f>SUM(AA61:AA63)</f>
        <v>4863.6570180106537</v>
      </c>
      <c r="AF62" s="266">
        <f t="shared" si="20"/>
        <v>5013.7442744341288</v>
      </c>
      <c r="AH62" s="11"/>
      <c r="AI62" s="11"/>
      <c r="AJ62" s="11"/>
      <c r="AK62" s="11"/>
      <c r="AL62" s="11"/>
      <c r="AM62" s="11"/>
      <c r="AN62" s="11"/>
    </row>
    <row r="63" spans="1:40" ht="12" thickBot="1">
      <c r="T63" s="438"/>
      <c r="V63" s="8"/>
      <c r="W63" s="8"/>
      <c r="X63" s="395">
        <f t="shared" si="18"/>
        <v>67.866535999999996</v>
      </c>
      <c r="Y63" s="400">
        <v>712.5331438296954</v>
      </c>
      <c r="Z63" s="395">
        <f t="shared" si="19"/>
        <v>77.999964000000006</v>
      </c>
      <c r="AA63" s="400">
        <v>413.30293531016827</v>
      </c>
      <c r="AC63" s="8"/>
      <c r="AF63" s="400">
        <f t="shared" si="20"/>
        <v>1125.8360791398636</v>
      </c>
      <c r="AH63" s="11"/>
      <c r="AI63" s="11"/>
      <c r="AJ63" s="11"/>
      <c r="AK63" s="11"/>
      <c r="AL63" s="11"/>
      <c r="AM63" s="11"/>
      <c r="AN63" s="11"/>
    </row>
    <row r="64" spans="1:40">
      <c r="T64" s="470">
        <v>43983</v>
      </c>
      <c r="V64" s="8">
        <v>6351</v>
      </c>
      <c r="W64" s="8"/>
      <c r="X64" s="318">
        <f t="shared" si="18"/>
        <v>343.50528300000002</v>
      </c>
      <c r="Y64" s="262">
        <v>3606.474024519227</v>
      </c>
      <c r="Z64" s="318">
        <f t="shared" si="19"/>
        <v>441.37777199999999</v>
      </c>
      <c r="AA64" s="262">
        <v>2338.754012094957</v>
      </c>
      <c r="AC64" s="8">
        <v>6351</v>
      </c>
      <c r="AF64" s="262">
        <f t="shared" si="20"/>
        <v>5945.228036614184</v>
      </c>
    </row>
    <row r="65" spans="7:40">
      <c r="T65" s="334"/>
      <c r="V65" s="8"/>
      <c r="W65" s="8"/>
      <c r="X65" s="332">
        <f t="shared" si="18"/>
        <v>317.84638800000005</v>
      </c>
      <c r="Y65" s="266">
        <v>3337.0803851923888</v>
      </c>
      <c r="Z65" s="332">
        <f t="shared" si="19"/>
        <v>432.77977199999998</v>
      </c>
      <c r="AA65" s="266">
        <v>2293.195290583275</v>
      </c>
      <c r="AC65" s="8"/>
      <c r="AD65" s="2">
        <f>SUM(Y64:Y66)</f>
        <v>7924.8628521957189</v>
      </c>
      <c r="AE65" s="564">
        <f>SUM(AA64:AA66)</f>
        <v>5248.7245462052415</v>
      </c>
      <c r="AF65" s="266">
        <f t="shared" si="20"/>
        <v>5630.2756757756633</v>
      </c>
    </row>
    <row r="66" spans="7:40" ht="12" thickBot="1">
      <c r="T66" s="438"/>
      <c r="V66" s="8"/>
      <c r="W66" s="8"/>
      <c r="X66" s="395">
        <f t="shared" si="18"/>
        <v>93.466535999999991</v>
      </c>
      <c r="Y66" s="400">
        <v>981.30844248410301</v>
      </c>
      <c r="Z66" s="395">
        <f t="shared" si="19"/>
        <v>116.39996400000001</v>
      </c>
      <c r="AA66" s="400">
        <v>616.77524352700925</v>
      </c>
      <c r="AC66" s="8"/>
      <c r="AF66" s="400">
        <f t="shared" si="20"/>
        <v>1598.0836860111121</v>
      </c>
    </row>
    <row r="67" spans="7:40">
      <c r="T67" s="470">
        <v>44817</v>
      </c>
      <c r="V67" s="8">
        <v>6352</v>
      </c>
      <c r="X67" s="318">
        <f t="shared" si="18"/>
        <v>219.56224499999999</v>
      </c>
      <c r="Y67" s="262">
        <v>2305.1917176995103</v>
      </c>
      <c r="Z67" s="318">
        <f t="shared" si="19"/>
        <v>274.60857999999996</v>
      </c>
      <c r="AA67" s="262">
        <v>1455.0844174153362</v>
      </c>
      <c r="AC67" s="8">
        <v>6352</v>
      </c>
      <c r="AF67" s="262">
        <f t="shared" si="20"/>
        <v>3760.2761351148465</v>
      </c>
    </row>
    <row r="68" spans="7:40">
      <c r="T68" s="334"/>
      <c r="V68" s="8"/>
      <c r="X68" s="332">
        <f t="shared" si="18"/>
        <v>236.25182000000004</v>
      </c>
      <c r="Y68" s="266">
        <v>2480.4161514901439</v>
      </c>
      <c r="Z68" s="332">
        <f t="shared" si="19"/>
        <v>324.02058</v>
      </c>
      <c r="AA68" s="266">
        <v>1716.9066490197754</v>
      </c>
      <c r="AC68" s="8"/>
      <c r="AD68" s="2">
        <f>SUM(Y67:Y69)</f>
        <v>5698.3233015999585</v>
      </c>
      <c r="AE68" s="564">
        <f>SUM(AA67:AA69)</f>
        <v>3779.2286408921009</v>
      </c>
      <c r="AF68" s="266">
        <f t="shared" si="20"/>
        <v>4197.322800509919</v>
      </c>
    </row>
    <row r="69" spans="7:40" ht="12" thickBot="1">
      <c r="T69" s="438"/>
      <c r="V69" s="8"/>
      <c r="X69" s="395">
        <f t="shared" si="18"/>
        <v>86.933267999999998</v>
      </c>
      <c r="Y69" s="400">
        <v>912.71543241030395</v>
      </c>
      <c r="Z69" s="395">
        <f t="shared" si="19"/>
        <v>114.59998200000001</v>
      </c>
      <c r="AA69" s="400">
        <v>607.23757445698891</v>
      </c>
      <c r="AC69" s="8"/>
      <c r="AF69" s="400">
        <f t="shared" si="20"/>
        <v>1519.953006867293</v>
      </c>
    </row>
    <row r="70" spans="7:40">
      <c r="T70" s="470">
        <v>44817</v>
      </c>
      <c r="V70" s="8">
        <v>6353</v>
      </c>
      <c r="X70" s="318">
        <f t="shared" si="18"/>
        <v>267.88848999999999</v>
      </c>
      <c r="Y70" s="262">
        <v>2812.5706603839276</v>
      </c>
      <c r="Z70" s="318">
        <f t="shared" si="19"/>
        <v>324.98315999999994</v>
      </c>
      <c r="AA70" s="262">
        <v>1722.0071275209066</v>
      </c>
      <c r="AC70" s="8">
        <v>6353</v>
      </c>
      <c r="AF70" s="262">
        <f t="shared" si="20"/>
        <v>4534.5777879048346</v>
      </c>
    </row>
    <row r="71" spans="7:40">
      <c r="T71" s="334"/>
      <c r="V71" s="8"/>
      <c r="X71" s="332">
        <f t="shared" si="18"/>
        <v>260.62364000000002</v>
      </c>
      <c r="Y71" s="266">
        <v>2736.2967452109033</v>
      </c>
      <c r="Z71" s="332">
        <f t="shared" si="19"/>
        <v>343.96115999999995</v>
      </c>
      <c r="AA71" s="266">
        <v>1822.5669573474459</v>
      </c>
      <c r="AC71" s="8"/>
      <c r="AD71" s="2">
        <f>SUM(Y70:Y72)</f>
        <v>6553.0401847702024</v>
      </c>
      <c r="AE71" s="564">
        <f>SUM(AA70:AA72)</f>
        <v>4164.5285514187008</v>
      </c>
      <c r="AF71" s="266">
        <f t="shared" si="20"/>
        <v>4558.8637025583494</v>
      </c>
    </row>
    <row r="72" spans="7:40" ht="12" thickBot="1">
      <c r="T72" s="438"/>
      <c r="V72" s="8"/>
      <c r="X72" s="395">
        <f t="shared" si="18"/>
        <v>95.644291999999993</v>
      </c>
      <c r="Y72" s="400">
        <v>1004.1727791753718</v>
      </c>
      <c r="Z72" s="395">
        <f t="shared" si="19"/>
        <v>116.99995799999998</v>
      </c>
      <c r="AA72" s="400">
        <v>619.95446655034789</v>
      </c>
      <c r="AC72" s="8"/>
      <c r="AF72" s="400">
        <f t="shared" si="20"/>
        <v>1624.1272457257196</v>
      </c>
    </row>
    <row r="73" spans="7:40">
      <c r="T73" s="470">
        <v>44034</v>
      </c>
      <c r="V73" s="8">
        <v>6354</v>
      </c>
      <c r="X73" s="318">
        <f t="shared" si="18"/>
        <v>309.51199350000002</v>
      </c>
      <c r="Y73" s="262">
        <v>3249.5772847689068</v>
      </c>
      <c r="Z73" s="318">
        <f t="shared" si="19"/>
        <v>399.66545400000007</v>
      </c>
      <c r="AA73" s="262">
        <v>2117.730532289364</v>
      </c>
      <c r="AC73" s="8">
        <v>6354</v>
      </c>
      <c r="AE73" s="2"/>
      <c r="AF73" s="262">
        <f t="shared" si="20"/>
        <v>5367.3078170582703</v>
      </c>
    </row>
    <row r="74" spans="7:40">
      <c r="T74" s="334"/>
      <c r="V74" s="8"/>
      <c r="X74" s="332">
        <f t="shared" si="18"/>
        <v>309.02466599999997</v>
      </c>
      <c r="Y74" s="266">
        <v>3244.4608162394129</v>
      </c>
      <c r="Z74" s="332">
        <f t="shared" si="19"/>
        <v>432.10745400000002</v>
      </c>
      <c r="AA74" s="266">
        <v>2289.6328401844312</v>
      </c>
      <c r="AC74" s="8"/>
      <c r="AD74" s="2">
        <f>SUM(Y73:Y75)</f>
        <v>7473.9473580822269</v>
      </c>
      <c r="AE74" s="564">
        <f>SUM(AA73:AA75)</f>
        <v>5065.4690239849942</v>
      </c>
      <c r="AF74" s="266">
        <f t="shared" si="20"/>
        <v>5534.0936564238436</v>
      </c>
    </row>
    <row r="75" spans="7:40" ht="12" thickBot="1">
      <c r="T75" s="438"/>
      <c r="V75" s="8"/>
      <c r="X75" s="395">
        <f t="shared" si="18"/>
        <v>93.333268000000004</v>
      </c>
      <c r="Y75" s="400">
        <v>979.90925707390625</v>
      </c>
      <c r="Z75" s="395">
        <f t="shared" si="19"/>
        <v>124.19998200000001</v>
      </c>
      <c r="AA75" s="400">
        <v>658.10565151119886</v>
      </c>
      <c r="AC75" s="8"/>
      <c r="AE75" s="2"/>
      <c r="AF75" s="400">
        <f t="shared" si="20"/>
        <v>1638.0149085851051</v>
      </c>
    </row>
    <row r="76" spans="7:40" ht="15">
      <c r="T76" s="470">
        <v>43983</v>
      </c>
      <c r="V76" s="8">
        <v>6355</v>
      </c>
      <c r="X76" s="318">
        <f t="shared" si="18"/>
        <v>292.12846300000001</v>
      </c>
      <c r="Y76" s="262">
        <v>3067.0669878233739</v>
      </c>
      <c r="Z76" s="318">
        <f t="shared" si="19"/>
        <v>384.25489199999993</v>
      </c>
      <c r="AA76" s="262">
        <v>2036.0736931992917</v>
      </c>
      <c r="AC76" s="8">
        <v>6355</v>
      </c>
      <c r="AF76" s="262">
        <f t="shared" si="20"/>
        <v>5103.1406810226654</v>
      </c>
      <c r="AH76" s="119"/>
      <c r="AI76" s="119"/>
      <c r="AJ76" s="119"/>
      <c r="AK76" s="119"/>
      <c r="AL76" s="119"/>
      <c r="AM76" s="119"/>
      <c r="AN76" s="119"/>
    </row>
    <row r="77" spans="7:40" ht="15">
      <c r="G77" s="457"/>
      <c r="T77" s="334"/>
      <c r="V77" s="8"/>
      <c r="X77" s="332">
        <f t="shared" si="18"/>
        <v>303.04486800000006</v>
      </c>
      <c r="Y77" s="266">
        <v>3181.6787071244521</v>
      </c>
      <c r="Z77" s="332">
        <f t="shared" si="19"/>
        <v>427.21489199999996</v>
      </c>
      <c r="AA77" s="266">
        <v>2263.7083380168806</v>
      </c>
      <c r="AC77" s="8"/>
      <c r="AD77" s="2">
        <f>SUM(Y76:Y78)</f>
        <v>7228.6549520217322</v>
      </c>
      <c r="AE77" s="564">
        <f>SUM(AA76:AA78)</f>
        <v>4957.8876827273707</v>
      </c>
      <c r="AF77" s="266">
        <f t="shared" si="20"/>
        <v>5445.3870451413331</v>
      </c>
      <c r="AH77" s="119"/>
      <c r="AI77" s="119"/>
      <c r="AJ77" s="119"/>
      <c r="AK77" s="119"/>
      <c r="AL77" s="119"/>
      <c r="AM77" s="119"/>
      <c r="AN77" s="119"/>
    </row>
    <row r="78" spans="7:40" ht="15.75" thickBot="1">
      <c r="G78" s="591"/>
      <c r="T78" s="438"/>
      <c r="V78" s="8"/>
      <c r="X78" s="395">
        <f t="shared" si="18"/>
        <v>93.333268000000004</v>
      </c>
      <c r="Y78" s="400">
        <v>979.90925707390625</v>
      </c>
      <c r="Z78" s="395">
        <f t="shared" si="19"/>
        <v>124.19998200000001</v>
      </c>
      <c r="AA78" s="400">
        <v>658.10565151119886</v>
      </c>
      <c r="AC78" s="8"/>
      <c r="AF78" s="400">
        <f t="shared" si="20"/>
        <v>1638.0149085851051</v>
      </c>
      <c r="AH78" s="119"/>
      <c r="AI78" s="119"/>
      <c r="AJ78" s="119"/>
      <c r="AK78" s="119"/>
      <c r="AL78" s="119"/>
      <c r="AM78" s="119"/>
      <c r="AN78" s="119"/>
    </row>
    <row r="79" spans="7:40" ht="15">
      <c r="G79" s="591"/>
      <c r="S79" s="460"/>
      <c r="T79" s="470">
        <v>44817</v>
      </c>
      <c r="U79" s="563"/>
      <c r="V79" s="8">
        <v>6356</v>
      </c>
      <c r="X79" s="318">
        <f t="shared" si="18"/>
        <v>223.9392205</v>
      </c>
      <c r="Y79" s="262">
        <v>2351.1457371219926</v>
      </c>
      <c r="Z79" s="318">
        <f t="shared" si="19"/>
        <v>282.83852200000001</v>
      </c>
      <c r="AA79" s="262">
        <v>1498.6928886453029</v>
      </c>
      <c r="AC79" s="8">
        <v>6356</v>
      </c>
      <c r="AF79" s="262">
        <f t="shared" si="20"/>
        <v>3849.8386257672955</v>
      </c>
      <c r="AH79" s="119"/>
      <c r="AI79" s="119"/>
      <c r="AJ79" s="119"/>
      <c r="AK79" s="119"/>
      <c r="AL79" s="119"/>
      <c r="AM79" s="119"/>
      <c r="AN79" s="119"/>
    </row>
    <row r="80" spans="7:40" ht="15">
      <c r="G80" s="591"/>
      <c r="T80" s="334"/>
      <c r="V80" s="8"/>
      <c r="X80" s="332">
        <f t="shared" si="18"/>
        <v>233.814638</v>
      </c>
      <c r="Y80" s="266">
        <v>2454.8280921180681</v>
      </c>
      <c r="Z80" s="332">
        <f t="shared" si="19"/>
        <v>322.02652199999994</v>
      </c>
      <c r="AA80" s="266">
        <v>1706.3406181870105</v>
      </c>
      <c r="AC80" s="8"/>
      <c r="AD80" s="2">
        <f>SUM(Y79:Y81)</f>
        <v>5718.6892616503646</v>
      </c>
      <c r="AE80" s="564">
        <f>SUM(AA79:AA81)</f>
        <v>3812.2710812893024</v>
      </c>
      <c r="AF80" s="266">
        <f t="shared" si="20"/>
        <v>4161.168710305079</v>
      </c>
      <c r="AH80" s="119"/>
      <c r="AI80" s="119"/>
      <c r="AJ80" s="119"/>
      <c r="AK80" s="119"/>
      <c r="AL80" s="119"/>
      <c r="AM80" s="119"/>
      <c r="AN80" s="119"/>
    </row>
    <row r="81" spans="7:40" ht="15.75" thickBot="1">
      <c r="G81" s="591"/>
      <c r="T81" s="438"/>
      <c r="V81" s="8"/>
      <c r="X81" s="395">
        <f t="shared" si="18"/>
        <v>86.933267999999998</v>
      </c>
      <c r="Y81" s="400">
        <v>912.71543241030395</v>
      </c>
      <c r="Z81" s="395">
        <f t="shared" si="19"/>
        <v>114.59998200000001</v>
      </c>
      <c r="AA81" s="400">
        <v>607.23757445698891</v>
      </c>
      <c r="AC81" s="8"/>
      <c r="AF81" s="400">
        <f t="shared" si="20"/>
        <v>1519.953006867293</v>
      </c>
      <c r="AH81" s="119"/>
      <c r="AI81" s="119"/>
      <c r="AJ81" s="119"/>
      <c r="AK81" s="119"/>
      <c r="AL81" s="119"/>
      <c r="AM81" s="119"/>
      <c r="AN81" s="119"/>
    </row>
    <row r="82" spans="7:40" ht="15.75" thickBot="1">
      <c r="T82" s="560"/>
      <c r="V82" s="8">
        <v>6357</v>
      </c>
      <c r="X82" s="399">
        <f t="shared" si="18"/>
        <v>42.720000000000006</v>
      </c>
      <c r="Y82" s="403">
        <v>448.51877962954501</v>
      </c>
      <c r="Z82" s="399">
        <f t="shared" si="19"/>
        <v>56.479999999999983</v>
      </c>
      <c r="AA82" s="403">
        <v>299.27385333560318</v>
      </c>
      <c r="AC82" s="8">
        <v>6357</v>
      </c>
      <c r="AF82" s="403">
        <f t="shared" si="20"/>
        <v>747.79263296514819</v>
      </c>
      <c r="AH82" s="119"/>
      <c r="AI82" s="119"/>
      <c r="AJ82" s="119"/>
      <c r="AK82" s="119"/>
      <c r="AL82" s="119"/>
      <c r="AM82" s="119"/>
      <c r="AN82" s="119"/>
    </row>
    <row r="83" spans="7:40" ht="15">
      <c r="K83" s="460" t="s">
        <v>584</v>
      </c>
      <c r="S83" s="460" t="s">
        <v>584</v>
      </c>
      <c r="T83" s="402">
        <v>39008</v>
      </c>
      <c r="V83" s="8">
        <v>6400</v>
      </c>
      <c r="X83" s="318">
        <f t="shared" si="18"/>
        <v>230.79854349999999</v>
      </c>
      <c r="Y83" s="262">
        <v>2400.6439696511993</v>
      </c>
      <c r="Z83" s="318">
        <f t="shared" si="19"/>
        <v>220.57565399999999</v>
      </c>
      <c r="AA83" s="262">
        <v>1157.9157671824541</v>
      </c>
      <c r="AC83" s="8">
        <v>6400</v>
      </c>
      <c r="AF83" s="262">
        <f t="shared" si="20"/>
        <v>3558.5597368336535</v>
      </c>
      <c r="AH83" s="119"/>
      <c r="AI83" s="119"/>
      <c r="AJ83" s="119"/>
      <c r="AK83" s="119"/>
      <c r="AL83" s="119"/>
      <c r="AM83" s="119"/>
      <c r="AN83" s="119"/>
    </row>
    <row r="84" spans="7:40" ht="15.75" customHeight="1" thickBot="1">
      <c r="K84" s="592" t="s">
        <v>609</v>
      </c>
      <c r="S84" s="592" t="s">
        <v>609</v>
      </c>
      <c r="T84" s="438"/>
      <c r="V84" s="8"/>
      <c r="X84" s="395">
        <f t="shared" si="18"/>
        <v>138.20885700000002</v>
      </c>
      <c r="Y84" s="400">
        <v>1437.5751860385324</v>
      </c>
      <c r="Z84" s="395">
        <f t="shared" si="19"/>
        <v>163.67998799999998</v>
      </c>
      <c r="AA84" s="400">
        <v>859.24096989160159</v>
      </c>
      <c r="AC84" s="8"/>
      <c r="AD84" s="2">
        <f>SUM(Y83:Y84)</f>
        <v>3838.2191556897315</v>
      </c>
      <c r="AE84" s="663">
        <f>SUM(AA83:AA84)</f>
        <v>2017.1567370740559</v>
      </c>
      <c r="AF84" s="400">
        <f t="shared" si="20"/>
        <v>2296.8161559301338</v>
      </c>
      <c r="AH84" s="119"/>
      <c r="AI84" s="119"/>
      <c r="AJ84" s="119"/>
      <c r="AK84" s="119"/>
      <c r="AL84" s="119"/>
      <c r="AM84" s="119"/>
      <c r="AN84" s="119"/>
    </row>
    <row r="85" spans="7:40" ht="15">
      <c r="S85" s="129"/>
      <c r="T85" s="470">
        <v>44817</v>
      </c>
      <c r="V85" s="8">
        <v>6599</v>
      </c>
      <c r="X85" s="318">
        <f t="shared" si="18"/>
        <v>209.5272975</v>
      </c>
      <c r="Y85" s="262">
        <v>2143.2032741238745</v>
      </c>
      <c r="Z85" s="318">
        <f t="shared" si="19"/>
        <v>257.85298999999998</v>
      </c>
      <c r="AA85" s="262">
        <v>1331.3911543156448</v>
      </c>
      <c r="AC85" s="8">
        <v>6599</v>
      </c>
      <c r="AF85" s="262">
        <f t="shared" si="20"/>
        <v>3474.5944284395191</v>
      </c>
      <c r="AH85" s="119"/>
      <c r="AI85" s="119"/>
      <c r="AJ85" s="119"/>
      <c r="AK85" s="119"/>
      <c r="AL85" s="119"/>
      <c r="AM85" s="119"/>
      <c r="AN85" s="119"/>
    </row>
    <row r="86" spans="7:40" ht="15">
      <c r="T86" s="402"/>
      <c r="V86" s="8"/>
      <c r="X86" s="332">
        <f t="shared" si="18"/>
        <v>113.41589000000002</v>
      </c>
      <c r="Y86" s="266">
        <v>1160.1032881439871</v>
      </c>
      <c r="Z86" s="332">
        <f t="shared" si="19"/>
        <v>149.06390999999999</v>
      </c>
      <c r="AA86" s="266">
        <v>769.67256110430685</v>
      </c>
      <c r="AC86" s="8"/>
      <c r="AD86" s="2">
        <f>SUM(Y85:Y87)</f>
        <v>3586.3925784536746</v>
      </c>
      <c r="AE86" s="663">
        <f>SUM(AA85:AA87)</f>
        <v>2270.8353561412964</v>
      </c>
      <c r="AF86" s="266">
        <f t="shared" si="20"/>
        <v>1929.775849248294</v>
      </c>
      <c r="AH86" s="119"/>
      <c r="AI86" s="119"/>
      <c r="AJ86" s="119"/>
      <c r="AK86" s="119"/>
      <c r="AL86" s="119"/>
      <c r="AM86" s="119"/>
      <c r="AN86" s="119"/>
    </row>
    <row r="87" spans="7:40" ht="16.5" thickBot="1">
      <c r="T87" s="438"/>
      <c r="V87" s="8"/>
      <c r="X87" s="395">
        <f t="shared" si="18"/>
        <v>27.675512000000001</v>
      </c>
      <c r="Y87" s="400">
        <v>283.08601618581298</v>
      </c>
      <c r="Z87" s="395">
        <f t="shared" si="19"/>
        <v>32.879987999999997</v>
      </c>
      <c r="AA87" s="400">
        <v>169.77164072134477</v>
      </c>
      <c r="AC87" s="8"/>
      <c r="AF87" s="400">
        <f t="shared" si="20"/>
        <v>452.85765690715778</v>
      </c>
      <c r="AH87" s="119"/>
      <c r="AI87" s="119"/>
      <c r="AJ87" s="119"/>
      <c r="AK87" s="119"/>
      <c r="AL87" s="119"/>
      <c r="AM87" s="123"/>
      <c r="AN87" s="123"/>
    </row>
    <row r="88" spans="7:40" ht="15.75" customHeight="1">
      <c r="T88" s="470">
        <v>44817</v>
      </c>
      <c r="V88" s="8">
        <v>6600</v>
      </c>
      <c r="X88" s="318">
        <f t="shared" si="18"/>
        <v>184.33369600000003</v>
      </c>
      <c r="Y88" s="262">
        <v>1885.5041109789302</v>
      </c>
      <c r="Z88" s="318">
        <f t="shared" si="19"/>
        <v>225.43846400000001</v>
      </c>
      <c r="AA88" s="262">
        <v>1164.0228674955683</v>
      </c>
      <c r="AC88" s="8">
        <v>6600</v>
      </c>
      <c r="AF88" s="262">
        <f t="shared" si="20"/>
        <v>3049.5269784744987</v>
      </c>
      <c r="AH88" s="119"/>
      <c r="AI88" s="119"/>
      <c r="AJ88" s="119"/>
      <c r="AK88" s="119"/>
      <c r="AL88" s="119"/>
      <c r="AM88" s="123"/>
      <c r="AN88" s="123"/>
    </row>
    <row r="89" spans="7:40" ht="15">
      <c r="T89" s="334"/>
      <c r="V89" s="8"/>
      <c r="X89" s="332">
        <f t="shared" si="18"/>
        <v>153.08345600000001</v>
      </c>
      <c r="Y89" s="266">
        <v>1565.8530798995234</v>
      </c>
      <c r="Z89" s="332">
        <f t="shared" si="19"/>
        <v>205.246464</v>
      </c>
      <c r="AA89" s="266">
        <v>1059.7640408364657</v>
      </c>
      <c r="AC89" s="8"/>
      <c r="AD89" s="2">
        <f>SUM(Y88:Y90)</f>
        <v>4026.985583982686</v>
      </c>
      <c r="AE89" s="663">
        <f>SUM(AA88:AA90)</f>
        <v>2591.8320704336065</v>
      </c>
      <c r="AF89" s="266">
        <f t="shared" si="20"/>
        <v>2625.6171207359894</v>
      </c>
      <c r="AH89" s="119"/>
      <c r="AI89" s="119"/>
      <c r="AJ89" s="119"/>
      <c r="AK89" s="119"/>
      <c r="AL89" s="119"/>
      <c r="AM89" s="119"/>
      <c r="AN89" s="119"/>
    </row>
    <row r="90" spans="7:40" ht="15.75" thickBot="1">
      <c r="T90" s="438"/>
      <c r="V90" s="8"/>
      <c r="X90" s="395">
        <f t="shared" si="18"/>
        <v>56.275511999999999</v>
      </c>
      <c r="Y90" s="400">
        <v>575.62839310423283</v>
      </c>
      <c r="Z90" s="395">
        <f t="shared" si="19"/>
        <v>71.279987999999975</v>
      </c>
      <c r="AA90" s="400">
        <v>368.04516210157288</v>
      </c>
      <c r="AC90" s="8"/>
      <c r="AF90" s="400">
        <f t="shared" si="20"/>
        <v>943.67355520580577</v>
      </c>
      <c r="AH90" s="119"/>
      <c r="AI90" s="119"/>
      <c r="AJ90" s="119"/>
      <c r="AK90" s="119"/>
      <c r="AL90" s="119"/>
      <c r="AM90" s="119"/>
      <c r="AN90" s="119"/>
    </row>
    <row r="91" spans="7:40" ht="15">
      <c r="T91" s="470">
        <v>44817</v>
      </c>
      <c r="V91" s="8">
        <v>6601</v>
      </c>
      <c r="X91" s="318">
        <f t="shared" si="18"/>
        <v>242.53059499999998</v>
      </c>
      <c r="Y91" s="262">
        <v>2480.7858998859638</v>
      </c>
      <c r="Z91" s="318">
        <f t="shared" si="19"/>
        <v>288.73998000000006</v>
      </c>
      <c r="AA91" s="262">
        <v>1490.8722030691838</v>
      </c>
      <c r="AC91" s="8">
        <v>6601</v>
      </c>
      <c r="AF91" s="262">
        <f t="shared" si="20"/>
        <v>3971.6581029551476</v>
      </c>
      <c r="AH91" s="119"/>
      <c r="AI91" s="119"/>
      <c r="AJ91" s="119"/>
      <c r="AK91" s="119"/>
      <c r="AL91" s="119"/>
      <c r="AM91" s="119"/>
      <c r="AN91" s="119"/>
    </row>
    <row r="92" spans="7:40" ht="15">
      <c r="T92" s="334"/>
      <c r="V92" s="8"/>
      <c r="X92" s="332">
        <f t="shared" si="18"/>
        <v>191.35442</v>
      </c>
      <c r="Y92" s="266">
        <v>1957.3173727498456</v>
      </c>
      <c r="Z92" s="332">
        <f t="shared" si="19"/>
        <v>249.64997999999997</v>
      </c>
      <c r="AA92" s="266">
        <v>1289.035954351654</v>
      </c>
      <c r="AC92" s="8"/>
      <c r="AD92" s="2">
        <f>SUM(Y91:Y93)</f>
        <v>5211.486916590422</v>
      </c>
      <c r="AE92" s="663">
        <f>SUM(AA91:AA93)</f>
        <v>3256.3840585865096</v>
      </c>
      <c r="AF92" s="266">
        <f t="shared" si="20"/>
        <v>3246.3533271014994</v>
      </c>
      <c r="AH92" s="119"/>
      <c r="AI92" s="119"/>
      <c r="AJ92" s="119"/>
      <c r="AK92" s="119"/>
      <c r="AL92" s="119"/>
      <c r="AM92" s="119"/>
      <c r="AN92" s="119"/>
    </row>
    <row r="93" spans="7:40" ht="15.75" thickBot="1">
      <c r="T93" s="438"/>
      <c r="V93" s="8"/>
      <c r="X93" s="395">
        <f t="shared" si="18"/>
        <v>75.608779999999996</v>
      </c>
      <c r="Y93" s="400">
        <v>773.38364395461178</v>
      </c>
      <c r="Z93" s="395">
        <f t="shared" si="19"/>
        <v>92.279969999999992</v>
      </c>
      <c r="AA93" s="400">
        <v>476.4759011656721</v>
      </c>
      <c r="AC93" s="8"/>
      <c r="AF93" s="400">
        <f t="shared" si="20"/>
        <v>1249.8595451202839</v>
      </c>
      <c r="AH93" s="119"/>
      <c r="AI93" s="119"/>
      <c r="AJ93" s="119"/>
      <c r="AK93" s="119"/>
      <c r="AL93" s="119"/>
      <c r="AM93" s="119"/>
      <c r="AN93" s="119"/>
    </row>
    <row r="94" spans="7:40" ht="15">
      <c r="T94" s="402">
        <v>39155</v>
      </c>
      <c r="V94" s="8">
        <v>6735</v>
      </c>
      <c r="X94" s="318">
        <f t="shared" si="18"/>
        <v>240.55700000000002</v>
      </c>
      <c r="Y94" s="262">
        <v>2413.1183409991295</v>
      </c>
      <c r="Z94" s="318">
        <f t="shared" si="19"/>
        <v>320.32299999999998</v>
      </c>
      <c r="AA94" s="262">
        <v>1622.3696549528197</v>
      </c>
      <c r="AC94" s="8">
        <v>6735</v>
      </c>
      <c r="AF94" s="262">
        <f t="shared" si="20"/>
        <v>4035.4879959519494</v>
      </c>
      <c r="AH94" s="119"/>
      <c r="AI94" s="119"/>
      <c r="AJ94" s="119"/>
      <c r="AK94" s="119"/>
      <c r="AL94" s="119"/>
      <c r="AM94" s="119"/>
      <c r="AN94" s="119"/>
    </row>
    <row r="95" spans="7:40" ht="15.75" thickBot="1">
      <c r="T95" s="438"/>
      <c r="V95" s="8"/>
      <c r="X95" s="395">
        <f t="shared" si="18"/>
        <v>49.6794285</v>
      </c>
      <c r="Y95" s="400">
        <v>498.3531557331732</v>
      </c>
      <c r="Z95" s="395">
        <f t="shared" si="19"/>
        <v>66.539994000000007</v>
      </c>
      <c r="AA95" s="400">
        <v>337.01128893754958</v>
      </c>
      <c r="AC95" s="8"/>
      <c r="AD95" s="2">
        <f>SUM(Y94:Y95)</f>
        <v>2911.4714967323025</v>
      </c>
      <c r="AE95" s="663">
        <f>SUM(AA94:AA95)</f>
        <v>1959.3809438903693</v>
      </c>
      <c r="AF95" s="400">
        <f t="shared" si="20"/>
        <v>835.36444467072283</v>
      </c>
      <c r="AH95" s="119"/>
      <c r="AI95" s="119"/>
      <c r="AJ95" s="119"/>
      <c r="AK95" s="119"/>
      <c r="AL95" s="119"/>
      <c r="AM95" s="119"/>
      <c r="AN95" s="119"/>
    </row>
    <row r="96" spans="7:40" ht="15">
      <c r="T96" s="402">
        <v>39155</v>
      </c>
      <c r="V96" s="8">
        <v>6737</v>
      </c>
      <c r="X96" s="318">
        <f t="shared" si="18"/>
        <v>116.15700000000001</v>
      </c>
      <c r="Y96" s="262">
        <v>1165.2148436147613</v>
      </c>
      <c r="Z96" s="318">
        <f t="shared" si="19"/>
        <v>132.62300000000002</v>
      </c>
      <c r="AA96" s="262">
        <v>671.70802829895933</v>
      </c>
      <c r="AC96" s="8">
        <v>6737</v>
      </c>
      <c r="AF96" s="262">
        <f t="shared" si="20"/>
        <v>1836.9228719137207</v>
      </c>
      <c r="AH96" s="119"/>
      <c r="AI96" s="119"/>
      <c r="AJ96" s="119"/>
      <c r="AK96" s="119"/>
      <c r="AL96" s="119"/>
      <c r="AM96" s="119"/>
      <c r="AN96" s="119"/>
    </row>
    <row r="97" spans="20:40" ht="15.75" thickBot="1">
      <c r="T97" s="438"/>
      <c r="V97" s="8"/>
      <c r="X97" s="395">
        <f t="shared" si="18"/>
        <v>49.514428500000008</v>
      </c>
      <c r="Y97" s="400">
        <v>496.69797826477753</v>
      </c>
      <c r="Z97" s="395">
        <f t="shared" si="19"/>
        <v>64.679993999999994</v>
      </c>
      <c r="AA97" s="400">
        <v>327.59077415024944</v>
      </c>
      <c r="AC97" s="8"/>
      <c r="AD97" s="2">
        <f>SUM(Y96:Y97)</f>
        <v>1661.9128218795388</v>
      </c>
      <c r="AE97" s="663">
        <f>SUM(AA96:AA97)</f>
        <v>999.29880244920878</v>
      </c>
      <c r="AF97" s="400">
        <f t="shared" si="20"/>
        <v>824.28875241502692</v>
      </c>
      <c r="AH97" s="119"/>
      <c r="AI97" s="119"/>
      <c r="AJ97" s="119"/>
      <c r="AK97" s="119"/>
      <c r="AL97" s="119"/>
      <c r="AM97" s="119"/>
      <c r="AN97" s="119"/>
    </row>
    <row r="98" spans="20:40" ht="15">
      <c r="T98" s="402">
        <v>39155</v>
      </c>
      <c r="V98" s="8">
        <v>6738</v>
      </c>
      <c r="X98" s="318">
        <f t="shared" si="18"/>
        <v>207.83700000000002</v>
      </c>
      <c r="Y98" s="262">
        <v>2084.8916333269722</v>
      </c>
      <c r="Z98" s="318">
        <f t="shared" si="19"/>
        <v>264.64300000000003</v>
      </c>
      <c r="AA98" s="262">
        <v>1340.3619864813911</v>
      </c>
      <c r="AC98" s="8">
        <v>6738</v>
      </c>
      <c r="AF98" s="262">
        <f t="shared" si="20"/>
        <v>3425.2536198083635</v>
      </c>
      <c r="AH98" s="119"/>
      <c r="AI98" s="119"/>
      <c r="AJ98" s="119"/>
      <c r="AK98" s="119"/>
      <c r="AL98" s="119"/>
      <c r="AM98" s="119"/>
      <c r="AN98" s="119"/>
    </row>
    <row r="99" spans="20:40" ht="16.5" thickBot="1">
      <c r="T99" s="438"/>
      <c r="V99" s="8"/>
      <c r="X99" s="395">
        <f t="shared" si="18"/>
        <v>51.114428500000002</v>
      </c>
      <c r="Y99" s="400">
        <v>512.74818401891753</v>
      </c>
      <c r="Z99" s="395">
        <f t="shared" si="19"/>
        <v>67.079993999999999</v>
      </c>
      <c r="AA99" s="400">
        <v>339.74627710160394</v>
      </c>
      <c r="AC99" s="8"/>
      <c r="AD99" s="2">
        <f>SUM(Y98:Y99)</f>
        <v>2597.6398173458897</v>
      </c>
      <c r="AE99" s="663">
        <f>SUM(AA98:AA99)</f>
        <v>1680.1082635829951</v>
      </c>
      <c r="AF99" s="400">
        <f t="shared" si="20"/>
        <v>852.49446112052146</v>
      </c>
      <c r="AH99" s="119"/>
      <c r="AI99" s="119"/>
      <c r="AJ99" s="119"/>
      <c r="AK99" s="119"/>
      <c r="AL99" s="119"/>
      <c r="AM99" s="122"/>
      <c r="AN99" s="119"/>
    </row>
    <row r="100" spans="20:40" ht="15">
      <c r="T100" s="402">
        <v>39324</v>
      </c>
      <c r="V100" s="8">
        <v>7019</v>
      </c>
      <c r="X100" s="318">
        <f t="shared" si="18"/>
        <v>252.23699999999999</v>
      </c>
      <c r="Y100" s="262">
        <v>2480.9440753286244</v>
      </c>
      <c r="Z100" s="318">
        <f t="shared" si="19"/>
        <v>326.9430000000001</v>
      </c>
      <c r="AA100" s="262">
        <v>1623.9460741452838</v>
      </c>
      <c r="AC100" s="8">
        <v>7019</v>
      </c>
      <c r="AF100" s="262">
        <f t="shared" si="20"/>
        <v>4104.8901494739084</v>
      </c>
      <c r="AH100" s="119"/>
      <c r="AI100" s="119"/>
      <c r="AJ100" s="119"/>
      <c r="AK100" s="119"/>
      <c r="AL100" s="119"/>
      <c r="AM100" s="119"/>
      <c r="AN100" s="119"/>
    </row>
    <row r="101" spans="20:40" ht="15.75" thickBot="1">
      <c r="T101" s="438"/>
      <c r="V101" s="8"/>
      <c r="X101" s="395">
        <f t="shared" si="18"/>
        <v>52.208472499999999</v>
      </c>
      <c r="Y101" s="400">
        <v>513.51031185286888</v>
      </c>
      <c r="Z101" s="395">
        <f t="shared" si="19"/>
        <v>67.491690000000006</v>
      </c>
      <c r="AA101" s="400">
        <v>335.23539275326385</v>
      </c>
      <c r="AC101" s="8"/>
      <c r="AD101" s="2">
        <f>SUM(Y100:Y101)</f>
        <v>2994.4543871814931</v>
      </c>
      <c r="AE101" s="663">
        <f>SUM(AA100:AA101)</f>
        <v>1959.1814668985476</v>
      </c>
      <c r="AF101" s="400">
        <f t="shared" si="20"/>
        <v>848.74570460613268</v>
      </c>
      <c r="AH101" s="119"/>
      <c r="AI101" s="119"/>
      <c r="AJ101" s="119"/>
      <c r="AK101" s="119"/>
      <c r="AL101" s="119"/>
      <c r="AM101" s="119"/>
      <c r="AN101" s="119"/>
    </row>
    <row r="102" spans="20:40" ht="15">
      <c r="T102" s="402">
        <v>39318</v>
      </c>
      <c r="V102" s="8">
        <v>7067</v>
      </c>
      <c r="X102" s="318">
        <f t="shared" si="18"/>
        <v>165.39700000000002</v>
      </c>
      <c r="Y102" s="262">
        <v>1610.6991755676258</v>
      </c>
      <c r="Z102" s="318">
        <f t="shared" si="19"/>
        <v>203.28299999999999</v>
      </c>
      <c r="AA102" s="262">
        <v>999.72199650532616</v>
      </c>
      <c r="AC102" s="8">
        <v>7067</v>
      </c>
      <c r="AF102" s="262">
        <f t="shared" si="20"/>
        <v>2610.4211720729518</v>
      </c>
      <c r="AH102" s="119"/>
      <c r="AI102" s="119"/>
      <c r="AJ102" s="119"/>
      <c r="AK102" s="119"/>
      <c r="AL102" s="119"/>
      <c r="AM102" s="119"/>
      <c r="AN102" s="119"/>
    </row>
    <row r="103" spans="20:40" ht="15.75" thickBot="1">
      <c r="T103" s="438"/>
      <c r="V103" s="8"/>
      <c r="X103" s="395">
        <f t="shared" si="18"/>
        <v>49.838857000000004</v>
      </c>
      <c r="Y103" s="400">
        <v>485.34983029397711</v>
      </c>
      <c r="Z103" s="395">
        <f t="shared" si="19"/>
        <v>66.599987999999996</v>
      </c>
      <c r="AA103" s="400">
        <v>327.53094440061801</v>
      </c>
      <c r="AC103" s="8"/>
      <c r="AD103" s="2">
        <f>SUM(Y102:Y103)</f>
        <v>2096.0490058616028</v>
      </c>
      <c r="AE103" s="663">
        <f>SUM(AA102:AA103)</f>
        <v>1327.2529409059441</v>
      </c>
      <c r="AF103" s="400">
        <f t="shared" si="20"/>
        <v>812.88077469459517</v>
      </c>
      <c r="AH103" s="119"/>
      <c r="AI103" s="119"/>
      <c r="AJ103" s="119"/>
      <c r="AK103" s="119"/>
      <c r="AL103" s="119"/>
      <c r="AM103" s="119"/>
      <c r="AN103" s="119"/>
    </row>
    <row r="104" spans="20:40" ht="15">
      <c r="T104" s="402">
        <v>39318</v>
      </c>
      <c r="V104" s="8">
        <v>7068</v>
      </c>
      <c r="X104" s="318">
        <f t="shared" si="18"/>
        <v>237.637</v>
      </c>
      <c r="Y104" s="262">
        <v>2314.1998947040433</v>
      </c>
      <c r="Z104" s="318">
        <f t="shared" si="19"/>
        <v>305.04299999999995</v>
      </c>
      <c r="AA104" s="262">
        <v>1500.1657638856886</v>
      </c>
      <c r="AC104" s="8">
        <v>7068</v>
      </c>
      <c r="AF104" s="262">
        <f t="shared" si="20"/>
        <v>3814.365658589732</v>
      </c>
      <c r="AH104" s="119"/>
      <c r="AI104" s="119"/>
      <c r="AJ104" s="119"/>
      <c r="AK104" s="119"/>
      <c r="AL104" s="119"/>
      <c r="AM104" s="119"/>
      <c r="AN104" s="119"/>
    </row>
    <row r="105" spans="20:40" ht="15.75" thickBot="1">
      <c r="T105" s="438"/>
      <c r="V105" s="8"/>
      <c r="X105" s="395">
        <f t="shared" si="18"/>
        <v>49.838857000000004</v>
      </c>
      <c r="Y105" s="400">
        <v>485.34983029397711</v>
      </c>
      <c r="Z105" s="395">
        <f t="shared" si="19"/>
        <v>66.599987999999996</v>
      </c>
      <c r="AA105" s="400">
        <v>327.53094440061801</v>
      </c>
      <c r="AC105" s="8"/>
      <c r="AD105" s="2">
        <f>SUM(Y104:Y105)</f>
        <v>2799.5497249980203</v>
      </c>
      <c r="AE105" s="663">
        <f>SUM(AA104:AA105)</f>
        <v>1827.6967082863066</v>
      </c>
      <c r="AF105" s="400">
        <f t="shared" si="20"/>
        <v>812.88077469459517</v>
      </c>
      <c r="AH105" s="119"/>
      <c r="AI105" s="119"/>
      <c r="AJ105" s="119"/>
      <c r="AK105" s="119"/>
      <c r="AL105" s="119"/>
      <c r="AM105" s="119"/>
      <c r="AN105" s="119"/>
    </row>
    <row r="106" spans="20:40" ht="15">
      <c r="T106" s="402">
        <v>39318</v>
      </c>
      <c r="V106" s="8">
        <v>7069</v>
      </c>
      <c r="X106" s="318">
        <f t="shared" si="18"/>
        <v>233.577</v>
      </c>
      <c r="Y106" s="262">
        <v>2274.6620635897852</v>
      </c>
      <c r="Z106" s="318">
        <f t="shared" si="19"/>
        <v>298.90300000000002</v>
      </c>
      <c r="AA106" s="262">
        <v>1469.9699626699314</v>
      </c>
      <c r="AC106" s="8">
        <v>7069</v>
      </c>
      <c r="AF106" s="262">
        <f t="shared" si="20"/>
        <v>3744.6320262597164</v>
      </c>
      <c r="AH106" s="119"/>
      <c r="AI106" s="119"/>
      <c r="AJ106" s="119"/>
      <c r="AK106" s="119"/>
      <c r="AL106" s="119"/>
      <c r="AM106" s="119"/>
      <c r="AN106" s="119"/>
    </row>
    <row r="107" spans="20:40" ht="15.75" thickBot="1">
      <c r="V107" s="8"/>
      <c r="X107" s="395">
        <f t="shared" si="18"/>
        <v>49.838857000000004</v>
      </c>
      <c r="Y107" s="400">
        <v>485.34983029397711</v>
      </c>
      <c r="Z107" s="395">
        <f t="shared" si="19"/>
        <v>66.599987999999996</v>
      </c>
      <c r="AA107" s="400">
        <v>327.53094440061801</v>
      </c>
      <c r="AD107" s="2">
        <f>SUM(Y106:Y107)</f>
        <v>2760.0118938837622</v>
      </c>
      <c r="AE107" s="663">
        <f>SUM(AA106:AA107)</f>
        <v>1797.5009070705494</v>
      </c>
      <c r="AF107" s="400">
        <f t="shared" si="20"/>
        <v>812.88077469459517</v>
      </c>
      <c r="AH107" s="119"/>
      <c r="AI107" s="119"/>
      <c r="AJ107" s="119"/>
      <c r="AK107" s="119"/>
      <c r="AL107" s="119"/>
      <c r="AM107" s="119"/>
      <c r="AN107" s="119"/>
    </row>
    <row r="108" spans="20:40" ht="15">
      <c r="X108" s="42">
        <f t="shared" ref="X108:Y108" si="21">SUM(X59:X107)</f>
        <v>9098.7554400000026</v>
      </c>
      <c r="Y108" s="375">
        <f t="shared" si="21"/>
        <v>94019.062723879499</v>
      </c>
      <c r="Z108" s="42">
        <f t="shared" ref="Z108:AA108" si="22">SUM(Z59:Z107)</f>
        <v>11804.04485</v>
      </c>
      <c r="AA108" s="375">
        <f t="shared" si="22"/>
        <v>61586.301830106779</v>
      </c>
      <c r="AF108" s="375">
        <f>SUM(AF59:AF107)</f>
        <v>155605.36455398626</v>
      </c>
      <c r="AH108" s="119"/>
      <c r="AI108" s="119"/>
      <c r="AJ108" s="119"/>
      <c r="AK108" s="119"/>
      <c r="AL108" s="119"/>
      <c r="AM108" s="119"/>
      <c r="AN108" s="119"/>
    </row>
    <row r="109" spans="20:40" ht="15">
      <c r="AH109" s="119"/>
      <c r="AI109" s="119"/>
      <c r="AJ109" s="119"/>
      <c r="AK109" s="119"/>
      <c r="AL109" s="119"/>
      <c r="AM109" s="119"/>
      <c r="AN109" s="119"/>
    </row>
    <row r="110" spans="20:40" ht="15">
      <c r="AH110" s="119"/>
      <c r="AI110" s="119"/>
      <c r="AJ110" s="119"/>
      <c r="AK110" s="119"/>
      <c r="AL110" s="119"/>
      <c r="AM110" s="119"/>
      <c r="AN110" s="119"/>
    </row>
    <row r="111" spans="20:40" ht="15">
      <c r="AH111" s="119"/>
      <c r="AI111" s="119"/>
      <c r="AJ111" s="119"/>
      <c r="AK111" s="119"/>
      <c r="AL111" s="119"/>
      <c r="AM111" s="119"/>
      <c r="AN111" s="119"/>
    </row>
    <row r="112" spans="20:40" ht="15">
      <c r="AH112" s="119"/>
      <c r="AI112" s="119"/>
      <c r="AJ112" s="119"/>
      <c r="AK112" s="119"/>
      <c r="AL112" s="119"/>
      <c r="AM112" s="119"/>
      <c r="AN112" s="119"/>
    </row>
    <row r="113" spans="34:40" ht="15">
      <c r="AH113" s="119"/>
      <c r="AI113" s="119"/>
      <c r="AJ113" s="119"/>
      <c r="AK113" s="119"/>
      <c r="AL113" s="119"/>
      <c r="AM113" s="119"/>
      <c r="AN113" s="119"/>
    </row>
    <row r="114" spans="34:40" ht="15">
      <c r="AH114" s="119"/>
      <c r="AI114" s="119"/>
      <c r="AJ114" s="119"/>
      <c r="AK114" s="119"/>
      <c r="AL114" s="119"/>
      <c r="AM114" s="119"/>
      <c r="AN114" s="119"/>
    </row>
    <row r="115" spans="34:40" ht="15">
      <c r="AH115" s="119"/>
      <c r="AI115" s="119"/>
      <c r="AJ115" s="119"/>
      <c r="AK115" s="119"/>
      <c r="AL115" s="119"/>
      <c r="AM115" s="119"/>
      <c r="AN115" s="119"/>
    </row>
    <row r="116" spans="34:40" ht="15">
      <c r="AH116" s="119"/>
      <c r="AI116" s="119"/>
      <c r="AJ116" s="119"/>
      <c r="AK116" s="119"/>
      <c r="AL116" s="119"/>
      <c r="AM116" s="119"/>
      <c r="AN116" s="119"/>
    </row>
  </sheetData>
  <mergeCells count="20">
    <mergeCell ref="A52:E52"/>
    <mergeCell ref="E1:E2"/>
    <mergeCell ref="C1:C2"/>
    <mergeCell ref="A1:A2"/>
    <mergeCell ref="B1:B2"/>
    <mergeCell ref="D1:D2"/>
    <mergeCell ref="X57:AA57"/>
    <mergeCell ref="AH1:AL2"/>
    <mergeCell ref="F1:H1"/>
    <mergeCell ref="I1:I2"/>
    <mergeCell ref="R1:R2"/>
    <mergeCell ref="J1:J2"/>
    <mergeCell ref="AG1:AG2"/>
    <mergeCell ref="S1:V1"/>
    <mergeCell ref="AB1:AD1"/>
    <mergeCell ref="X1:Y1"/>
    <mergeCell ref="Z1:AA1"/>
    <mergeCell ref="AE1:AE2"/>
    <mergeCell ref="AF1:AF2"/>
    <mergeCell ref="K1:Q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53"/>
  <sheetViews>
    <sheetView workbookViewId="0">
      <pane ySplit="1" topLeftCell="A2" activePane="bottomLeft" state="frozen"/>
      <selection pane="bottomLeft" activeCell="I35" sqref="I35"/>
    </sheetView>
  </sheetViews>
  <sheetFormatPr defaultRowHeight="11.25"/>
  <cols>
    <col min="1" max="1" width="9.140625" style="3"/>
    <col min="2" max="2" width="49" style="3" bestFit="1" customWidth="1"/>
    <col min="3" max="3" width="11" style="2" customWidth="1"/>
    <col min="4" max="7" width="9.140625" style="3"/>
    <col min="8" max="8" width="9.42578125" style="2" bestFit="1" customWidth="1"/>
    <col min="9" max="9" width="18.140625" style="3" bestFit="1" customWidth="1"/>
    <col min="10" max="10" width="53.7109375" style="3" bestFit="1" customWidth="1"/>
    <col min="11" max="16384" width="9.140625" style="3"/>
  </cols>
  <sheetData>
    <row r="1" spans="1:13">
      <c r="A1" s="187"/>
      <c r="B1" s="187"/>
      <c r="C1" s="302"/>
      <c r="D1" s="187" t="s">
        <v>319</v>
      </c>
      <c r="E1" s="696" t="s">
        <v>322</v>
      </c>
      <c r="F1" s="697"/>
      <c r="G1" s="697"/>
      <c r="H1" s="697"/>
      <c r="I1" s="698" t="s">
        <v>323</v>
      </c>
      <c r="J1" s="698"/>
      <c r="K1" s="698"/>
      <c r="L1" s="698"/>
      <c r="M1" s="699"/>
    </row>
    <row r="2" spans="1:13" s="5" customFormat="1">
      <c r="A2" s="266" t="str">
        <f>'1-συμβολαια'!A3</f>
        <v>21ο</v>
      </c>
      <c r="B2" s="73" t="str">
        <f>'1-συμβολαια'!C3</f>
        <v>σύσταση οριζοντίου</v>
      </c>
      <c r="C2" s="332">
        <f>'1-συμβολαια'!D3</f>
        <v>0</v>
      </c>
      <c r="D2" s="332">
        <v>0.5</v>
      </c>
      <c r="E2" s="461">
        <v>44430</v>
      </c>
      <c r="F2" s="73">
        <v>641</v>
      </c>
      <c r="G2" s="73">
        <v>57</v>
      </c>
      <c r="H2" s="332">
        <v>17.46</v>
      </c>
      <c r="I2" s="394"/>
      <c r="J2" s="73"/>
      <c r="K2" s="73"/>
      <c r="L2" s="73"/>
      <c r="M2" s="73"/>
    </row>
    <row r="3" spans="1:13" s="5" customFormat="1" ht="12" thickBot="1">
      <c r="A3" s="400" t="str">
        <f>'1-συμβολαια'!A4</f>
        <v>22ο</v>
      </c>
      <c r="B3" s="471" t="str">
        <f>'1-συμβολαια'!C4</f>
        <v>σύσταση οριζοντίου</v>
      </c>
      <c r="C3" s="395">
        <f>'1-συμβολαια'!D4</f>
        <v>0</v>
      </c>
      <c r="D3" s="395">
        <v>0.5</v>
      </c>
      <c r="E3" s="472" t="s">
        <v>543</v>
      </c>
      <c r="F3" s="471"/>
      <c r="G3" s="471"/>
      <c r="H3" s="395"/>
      <c r="I3" s="471"/>
      <c r="J3" s="471"/>
      <c r="K3" s="471"/>
      <c r="L3" s="471"/>
      <c r="M3" s="471"/>
    </row>
    <row r="4" spans="1:13" s="5" customFormat="1">
      <c r="A4" s="473" t="str">
        <f>'1-συμβολαια'!A5</f>
        <v>23ο</v>
      </c>
      <c r="B4" s="469" t="str">
        <f>'1-συμβολαια'!C5</f>
        <v>δωρεά</v>
      </c>
      <c r="C4" s="318">
        <f>'1-συμβολαια'!D5</f>
        <v>8735.58</v>
      </c>
      <c r="D4" s="318">
        <v>3</v>
      </c>
      <c r="E4" s="470">
        <v>44008</v>
      </c>
      <c r="F4" s="469">
        <v>625</v>
      </c>
      <c r="G4" s="469">
        <v>82</v>
      </c>
      <c r="H4" s="318">
        <v>276.85000000000002</v>
      </c>
      <c r="I4" s="469"/>
      <c r="J4" s="469"/>
      <c r="K4" s="469"/>
      <c r="L4" s="469"/>
      <c r="M4" s="469"/>
    </row>
    <row r="5" spans="1:13" s="5" customFormat="1">
      <c r="A5" s="474">
        <f>'1-συμβολαια'!A6</f>
        <v>0</v>
      </c>
      <c r="B5" s="73" t="str">
        <f>'1-συμβολαια'!C6</f>
        <v>διανομή αγροτεμαχίου &amp; καταστήματος &amp; αποθήκης -1 &amp; 1ου ορόφου &amp; ΙΔΙΩΣ οικοπέδου</v>
      </c>
      <c r="C5" s="332">
        <f>'1-συμβολαια'!D6</f>
        <v>8735.58</v>
      </c>
      <c r="D5" s="332"/>
      <c r="E5" s="334"/>
      <c r="F5" s="73"/>
      <c r="G5" s="73"/>
      <c r="H5" s="332"/>
      <c r="I5" s="394"/>
      <c r="J5" s="73"/>
      <c r="K5" s="73"/>
      <c r="L5" s="73"/>
      <c r="M5" s="73"/>
    </row>
    <row r="6" spans="1:13" s="5" customFormat="1" ht="12" thickBot="1">
      <c r="A6" s="475">
        <f>'1-συμβολαια'!A7</f>
        <v>0</v>
      </c>
      <c r="B6" s="471" t="str">
        <f>'1-συμβολαια'!C7</f>
        <v>εξισορρόπηση διαφοράς διανεμομένων μεριδίων</v>
      </c>
      <c r="C6" s="395">
        <f>'1-συμβολαια'!D7</f>
        <v>666.66</v>
      </c>
      <c r="D6" s="395"/>
      <c r="E6" s="438"/>
      <c r="F6" s="471"/>
      <c r="G6" s="471"/>
      <c r="H6" s="395"/>
      <c r="I6" s="476"/>
      <c r="J6" s="471"/>
      <c r="K6" s="471"/>
      <c r="L6" s="471"/>
      <c r="M6" s="471"/>
    </row>
    <row r="7" spans="1:13" s="5" customFormat="1">
      <c r="A7" s="520" t="str">
        <f>'1-συμβολαια'!A8</f>
        <v>24ο</v>
      </c>
      <c r="B7" s="469" t="str">
        <f>'1-συμβολαια'!C8</f>
        <v>δωρεά</v>
      </c>
      <c r="C7" s="318">
        <f>'1-συμβολαια'!D8</f>
        <v>6722.18</v>
      </c>
      <c r="D7" s="318">
        <v>3</v>
      </c>
      <c r="E7" s="470">
        <v>43983</v>
      </c>
      <c r="F7" s="469">
        <v>624</v>
      </c>
      <c r="G7" s="469">
        <v>69</v>
      </c>
      <c r="H7" s="318">
        <v>242.3</v>
      </c>
      <c r="I7" s="469"/>
      <c r="J7" s="469"/>
      <c r="K7" s="469"/>
      <c r="L7" s="469"/>
      <c r="M7" s="469"/>
    </row>
    <row r="8" spans="1:13" s="5" customFormat="1">
      <c r="A8" s="521">
        <f>'1-συμβολαια'!A9</f>
        <v>0</v>
      </c>
      <c r="B8" s="73" t="str">
        <f>'1-συμβολαια'!C9</f>
        <v>διανομή αγροτεμαχίου &amp; αποθήκης -2 &amp; 1ου ορόφου &amp; ΙΔΙΩΣ οικοπέδου</v>
      </c>
      <c r="C8" s="332">
        <f>'1-συμβολαια'!D9</f>
        <v>6722.18</v>
      </c>
      <c r="D8" s="332"/>
      <c r="E8" s="334"/>
      <c r="F8" s="73"/>
      <c r="G8" s="73"/>
      <c r="H8" s="332"/>
      <c r="I8" s="394"/>
      <c r="J8" s="73"/>
      <c r="K8" s="73"/>
      <c r="L8" s="73"/>
      <c r="M8" s="73"/>
    </row>
    <row r="9" spans="1:13" s="5" customFormat="1" ht="12" thickBot="1">
      <c r="A9" s="523">
        <f>'1-συμβολαια'!A10</f>
        <v>0</v>
      </c>
      <c r="B9" s="471" t="str">
        <f>'1-συμβολαια'!C10</f>
        <v>εξισορρόπηση διαφοράς διανεμομένων μεριδίων</v>
      </c>
      <c r="C9" s="395">
        <f>'1-συμβολαια'!D10</f>
        <v>666.66</v>
      </c>
      <c r="D9" s="395"/>
      <c r="E9" s="438"/>
      <c r="F9" s="471"/>
      <c r="G9" s="471"/>
      <c r="H9" s="395"/>
      <c r="I9" s="476"/>
      <c r="J9" s="471"/>
      <c r="K9" s="471"/>
      <c r="L9" s="471"/>
      <c r="M9" s="471"/>
    </row>
    <row r="10" spans="1:13" s="5" customFormat="1">
      <c r="A10" s="473" t="str">
        <f>'1-συμβολαια'!A11</f>
        <v>25ο</v>
      </c>
      <c r="B10" s="469" t="str">
        <f>'1-συμβολαια'!C11</f>
        <v>γονική</v>
      </c>
      <c r="C10" s="318">
        <f>'1-συμβολαια'!D11</f>
        <v>3692.7</v>
      </c>
      <c r="D10" s="318">
        <v>3</v>
      </c>
      <c r="E10" s="470">
        <v>44817</v>
      </c>
      <c r="F10" s="469">
        <v>659</v>
      </c>
      <c r="G10" s="469">
        <v>55</v>
      </c>
      <c r="H10" s="318"/>
      <c r="I10" s="522"/>
      <c r="J10" s="469"/>
      <c r="K10" s="469"/>
      <c r="L10" s="469"/>
      <c r="M10" s="469"/>
    </row>
    <row r="11" spans="1:13" s="5" customFormat="1">
      <c r="A11" s="474">
        <f>'1-συμβολαια'!A12</f>
        <v>0</v>
      </c>
      <c r="B11" s="73" t="str">
        <f>'1-συμβολαια'!C12</f>
        <v>διανομή καταστήματος &amp; ΙΔΙΩΣ οικοπέδου</v>
      </c>
      <c r="C11" s="332">
        <f>'1-συμβολαια'!D12</f>
        <v>3692.7</v>
      </c>
      <c r="D11" s="332"/>
      <c r="E11" s="334"/>
      <c r="F11" s="73"/>
      <c r="G11" s="73"/>
      <c r="H11" s="332"/>
      <c r="I11" s="394"/>
      <c r="J11" s="73"/>
      <c r="K11" s="73"/>
      <c r="L11" s="73"/>
      <c r="M11" s="73"/>
    </row>
    <row r="12" spans="1:13" s="5" customFormat="1" ht="12" thickBot="1">
      <c r="A12" s="475">
        <f>'1-συμβολαια'!A13</f>
        <v>0</v>
      </c>
      <c r="B12" s="471" t="str">
        <f>'1-συμβολαια'!C13</f>
        <v>εξισορρόπηση διαφοράς διανεμομένων μεριδίων</v>
      </c>
      <c r="C12" s="395">
        <f>'1-συμβολαια'!D13</f>
        <v>333.33</v>
      </c>
      <c r="D12" s="395"/>
      <c r="E12" s="438"/>
      <c r="F12" s="471"/>
      <c r="G12" s="471"/>
      <c r="H12" s="395"/>
      <c r="I12" s="476"/>
      <c r="J12" s="471"/>
      <c r="K12" s="471"/>
      <c r="L12" s="471"/>
      <c r="M12" s="471"/>
    </row>
    <row r="13" spans="1:13" s="5" customFormat="1">
      <c r="A13" s="520" t="str">
        <f>'1-συμβολαια'!A14</f>
        <v>26ο</v>
      </c>
      <c r="B13" s="469" t="str">
        <f>'1-συμβολαια'!C14</f>
        <v>δωρεά</v>
      </c>
      <c r="C13" s="318">
        <f>'1-συμβολαια'!D14</f>
        <v>7385.4</v>
      </c>
      <c r="D13" s="318">
        <v>3</v>
      </c>
      <c r="E13" s="470">
        <v>44817</v>
      </c>
      <c r="F13" s="469">
        <v>659</v>
      </c>
      <c r="G13" s="469">
        <v>56</v>
      </c>
      <c r="H13" s="318"/>
      <c r="I13" s="522"/>
      <c r="J13" s="469"/>
      <c r="K13" s="469"/>
      <c r="L13" s="469"/>
      <c r="M13" s="469"/>
    </row>
    <row r="14" spans="1:13" s="5" customFormat="1">
      <c r="A14" s="521">
        <f>'1-συμβολαια'!A15</f>
        <v>0</v>
      </c>
      <c r="B14" s="73" t="str">
        <f>'1-συμβολαια'!C15</f>
        <v>διανομή καταστήματος &amp; ΙΔΙΩΣ οικοπέδου</v>
      </c>
      <c r="C14" s="332">
        <f>'1-συμβολαια'!D15</f>
        <v>7385.4</v>
      </c>
      <c r="D14" s="332"/>
      <c r="E14" s="334"/>
      <c r="F14" s="73"/>
      <c r="G14" s="73"/>
      <c r="H14" s="332"/>
      <c r="I14" s="394"/>
      <c r="J14" s="73"/>
      <c r="K14" s="73"/>
      <c r="L14" s="73"/>
      <c r="M14" s="73"/>
    </row>
    <row r="15" spans="1:13" s="5" customFormat="1" ht="12" thickBot="1">
      <c r="A15" s="523">
        <f>'1-συμβολαια'!A16</f>
        <v>0</v>
      </c>
      <c r="B15" s="471" t="str">
        <f>'1-συμβολαια'!C16</f>
        <v>εξισορρόπηση διαφοράς διανεμομένων μεριδίων</v>
      </c>
      <c r="C15" s="395">
        <f>'1-συμβολαια'!D16</f>
        <v>777.77</v>
      </c>
      <c r="D15" s="395"/>
      <c r="E15" s="438"/>
      <c r="F15" s="471"/>
      <c r="G15" s="471"/>
      <c r="H15" s="395"/>
      <c r="I15" s="476"/>
      <c r="J15" s="471"/>
      <c r="K15" s="471"/>
      <c r="L15" s="471"/>
      <c r="M15" s="471"/>
    </row>
    <row r="16" spans="1:13" s="5" customFormat="1">
      <c r="A16" s="473" t="str">
        <f>'1-συμβολαια'!A17</f>
        <v>27ο</v>
      </c>
      <c r="B16" s="469" t="str">
        <f>'1-συμβολαια'!C17</f>
        <v>γονική ΨΙΛΗΣ ΚΥΡΙΟΤΗΤΑΣ</v>
      </c>
      <c r="C16" s="318">
        <f>'1-συμβολαια'!D17</f>
        <v>3931.01</v>
      </c>
      <c r="D16" s="318">
        <v>3</v>
      </c>
      <c r="E16" s="470">
        <v>44034</v>
      </c>
      <c r="F16" s="469">
        <v>626</v>
      </c>
      <c r="G16" s="469">
        <v>84</v>
      </c>
      <c r="H16" s="318"/>
      <c r="I16" s="522"/>
      <c r="J16" s="469"/>
      <c r="K16" s="469"/>
      <c r="L16" s="469"/>
      <c r="M16" s="469"/>
    </row>
    <row r="17" spans="1:13" s="5" customFormat="1">
      <c r="A17" s="474">
        <f>'1-συμβολαια'!A18</f>
        <v>0</v>
      </c>
      <c r="B17" s="73" t="str">
        <f>'1-συμβολαια'!C18</f>
        <v>διανομή αγροτεμαχίου &amp; καταστήματος &amp; αποθήκης -2 &amp; ΙΔΙΩΣ οικοπέδου</v>
      </c>
      <c r="C17" s="332">
        <f>'1-συμβολαια'!D18</f>
        <v>3931.01</v>
      </c>
      <c r="D17" s="332"/>
      <c r="E17" s="334"/>
      <c r="F17" s="73"/>
      <c r="G17" s="73"/>
      <c r="H17" s="332"/>
      <c r="I17" s="394"/>
      <c r="J17" s="73"/>
      <c r="K17" s="73"/>
      <c r="L17" s="73"/>
      <c r="M17" s="73"/>
    </row>
    <row r="18" spans="1:13" s="5" customFormat="1" ht="12" thickBot="1">
      <c r="A18" s="475">
        <f>'1-συμβολαια'!A19</f>
        <v>0</v>
      </c>
      <c r="B18" s="471" t="str">
        <f>'1-συμβολαια'!C19</f>
        <v>εξισορρόπηση διαφοράς διανεμομένων μεριδίων</v>
      </c>
      <c r="C18" s="395">
        <f>'1-συμβολαια'!D19</f>
        <v>333.33</v>
      </c>
      <c r="D18" s="395"/>
      <c r="E18" s="438"/>
      <c r="F18" s="471"/>
      <c r="G18" s="471"/>
      <c r="H18" s="395"/>
      <c r="I18" s="476"/>
      <c r="J18" s="471"/>
      <c r="K18" s="471"/>
      <c r="L18" s="471"/>
      <c r="M18" s="471"/>
    </row>
    <row r="19" spans="1:13" s="5" customFormat="1">
      <c r="A19" s="520" t="str">
        <f>'1-συμβολαια'!A20</f>
        <v>28ο</v>
      </c>
      <c r="B19" s="469" t="str">
        <f>'1-συμβολαια'!C20</f>
        <v>γονική ΨΙΛΗΣ ΚΥΡΙΟΤΗΤΑΣ</v>
      </c>
      <c r="C19" s="318">
        <f>'1-συμβολαια'!D20</f>
        <v>3024.98</v>
      </c>
      <c r="D19" s="318">
        <v>3</v>
      </c>
      <c r="E19" s="470">
        <v>43983</v>
      </c>
      <c r="F19" s="469">
        <v>624</v>
      </c>
      <c r="G19" s="469">
        <v>70</v>
      </c>
      <c r="H19" s="318">
        <v>127.75</v>
      </c>
      <c r="I19" s="522"/>
      <c r="J19" s="469"/>
      <c r="K19" s="469"/>
      <c r="L19" s="469"/>
      <c r="M19" s="469"/>
    </row>
    <row r="20" spans="1:13" s="5" customFormat="1">
      <c r="A20" s="521">
        <f>'1-συμβολαια'!A21</f>
        <v>0</v>
      </c>
      <c r="B20" s="73" t="str">
        <f>'1-συμβολαια'!C21</f>
        <v>διανομή αγροτεμαχίου &amp; αποθήκης -2 &amp; 1ου ορόφου &amp; ΙΔΙΩΣ οικοπέδου</v>
      </c>
      <c r="C20" s="332">
        <f>'1-συμβολαια'!D21</f>
        <v>3024.98</v>
      </c>
      <c r="D20" s="332"/>
      <c r="E20" s="334"/>
      <c r="F20" s="73"/>
      <c r="G20" s="73"/>
      <c r="H20" s="332"/>
      <c r="I20" s="394"/>
      <c r="J20" s="73"/>
      <c r="K20" s="73"/>
      <c r="L20" s="73"/>
      <c r="M20" s="73"/>
    </row>
    <row r="21" spans="1:13" s="5" customFormat="1" ht="12" thickBot="1">
      <c r="A21" s="523">
        <f>'1-συμβολαια'!A22</f>
        <v>0</v>
      </c>
      <c r="B21" s="471" t="str">
        <f>'1-συμβολαια'!C22</f>
        <v>εξισορρόπηση διαφοράς διανεμομένων μεριδίων</v>
      </c>
      <c r="C21" s="395">
        <f>'1-συμβολαια'!D22</f>
        <v>333.33</v>
      </c>
      <c r="D21" s="395"/>
      <c r="E21" s="438"/>
      <c r="F21" s="471"/>
      <c r="G21" s="471"/>
      <c r="H21" s="395"/>
      <c r="I21" s="476"/>
      <c r="J21" s="471"/>
      <c r="K21" s="471"/>
      <c r="L21" s="471"/>
      <c r="M21" s="471"/>
    </row>
    <row r="22" spans="1:13" s="5" customFormat="1">
      <c r="A22" s="520" t="str">
        <f>'1-συμβολαια'!A23</f>
        <v>29ο</v>
      </c>
      <c r="B22" s="469" t="str">
        <f>'1-συμβολαια'!C23</f>
        <v>δωρεά ΨΙΛΗΣ ΚΥΡΙΟΤΗΤΑΣ</v>
      </c>
      <c r="C22" s="318">
        <f>'1-συμβολαια'!D23</f>
        <v>3323.43</v>
      </c>
      <c r="D22" s="318">
        <v>3</v>
      </c>
      <c r="E22" s="470">
        <v>44817</v>
      </c>
      <c r="F22" s="469">
        <v>659</v>
      </c>
      <c r="G22" s="469">
        <v>57</v>
      </c>
      <c r="H22" s="318"/>
      <c r="I22" s="522"/>
      <c r="J22" s="469"/>
      <c r="K22" s="469"/>
      <c r="L22" s="469"/>
      <c r="M22" s="469"/>
    </row>
    <row r="23" spans="1:13" s="5" customFormat="1">
      <c r="A23" s="521">
        <f>'1-συμβολαια'!A24</f>
        <v>0</v>
      </c>
      <c r="B23" s="73" t="str">
        <f>'1-συμβολαια'!C24</f>
        <v>διανομή καταστήματος &amp; ΙΔΙΩΣ οικοπέδου</v>
      </c>
      <c r="C23" s="332">
        <f>'1-συμβολαια'!D24</f>
        <v>3323.43</v>
      </c>
      <c r="D23" s="332"/>
      <c r="E23" s="334"/>
      <c r="F23" s="73"/>
      <c r="G23" s="73"/>
      <c r="H23" s="332"/>
      <c r="I23" s="394"/>
      <c r="J23" s="73"/>
      <c r="K23" s="73"/>
      <c r="L23" s="73"/>
      <c r="M23" s="73"/>
    </row>
    <row r="24" spans="1:13" s="5" customFormat="1" ht="12" thickBot="1">
      <c r="A24" s="523">
        <f>'1-συμβολαια'!A25</f>
        <v>0</v>
      </c>
      <c r="B24" s="471" t="str">
        <f>'1-συμβολαια'!C25</f>
        <v>εξισορρόπηση διαφοράς διανεμομένων μεριδίων</v>
      </c>
      <c r="C24" s="395">
        <f>'1-συμβολαια'!D25</f>
        <v>333.33</v>
      </c>
      <c r="D24" s="395"/>
      <c r="E24" s="438"/>
      <c r="F24" s="471"/>
      <c r="G24" s="471"/>
      <c r="H24" s="395"/>
      <c r="I24" s="476"/>
      <c r="J24" s="471"/>
      <c r="K24" s="471"/>
      <c r="L24" s="471"/>
      <c r="M24" s="471"/>
    </row>
    <row r="25" spans="1:13" s="5" customFormat="1" ht="12" thickBot="1">
      <c r="A25" s="403" t="str">
        <f>'1-συμβολαια'!A26</f>
        <v>30ο</v>
      </c>
      <c r="B25" s="553" t="str">
        <f>'1-συμβολαια'!C26</f>
        <v>πληρεξούσιο</v>
      </c>
      <c r="C25" s="399">
        <f>'1-συμβολαια'!D26</f>
        <v>0</v>
      </c>
      <c r="D25" s="399">
        <v>0.5</v>
      </c>
      <c r="E25" s="560"/>
      <c r="F25" s="561"/>
      <c r="G25" s="561"/>
      <c r="H25" s="437"/>
      <c r="I25" s="562"/>
      <c r="J25" s="561"/>
      <c r="K25" s="561"/>
      <c r="L25" s="561"/>
      <c r="M25" s="561"/>
    </row>
    <row r="26" spans="1:13" s="5" customFormat="1">
      <c r="A26" s="473" t="str">
        <f>'1-συμβολαια'!A27</f>
        <v>31ο</v>
      </c>
      <c r="B26" s="469" t="str">
        <f>'1-συμβολαια'!C27</f>
        <v>γονική</v>
      </c>
      <c r="C26" s="318">
        <f>'1-συμβολαια'!D27</f>
        <v>18224.009999999998</v>
      </c>
      <c r="D26" s="318">
        <v>3</v>
      </c>
      <c r="E26" s="402">
        <v>39008</v>
      </c>
      <c r="F26" s="469">
        <v>433</v>
      </c>
      <c r="G26" s="469">
        <v>7</v>
      </c>
      <c r="H26" s="969">
        <v>1434.85</v>
      </c>
      <c r="I26" s="522" t="s">
        <v>647</v>
      </c>
      <c r="J26" s="469" t="s">
        <v>584</v>
      </c>
      <c r="K26" s="469"/>
      <c r="L26" s="469"/>
      <c r="M26" s="469"/>
    </row>
    <row r="27" spans="1:13" s="5" customFormat="1" ht="12" thickBot="1">
      <c r="A27" s="475">
        <f>'1-συμβολαια'!A28</f>
        <v>0</v>
      </c>
      <c r="B27" s="471" t="str">
        <f>'1-συμβολαια'!C28</f>
        <v>χρησικτησία οικοπέδου = ;;;??? &amp; ;;;??? &amp; ;;;??? 19882 ΑΝΤΑΛΑΓΗ άτυπος</v>
      </c>
      <c r="C27" s="395">
        <f>'1-συμβολαια'!D28</f>
        <v>2222.2199999999998</v>
      </c>
      <c r="D27" s="395"/>
      <c r="E27" s="438"/>
      <c r="F27" s="471"/>
      <c r="G27" s="471"/>
      <c r="H27" s="395"/>
      <c r="I27" s="476"/>
      <c r="J27" s="471"/>
      <c r="K27" s="471"/>
      <c r="L27" s="471"/>
      <c r="M27" s="471"/>
    </row>
    <row r="28" spans="1:13" s="5" customFormat="1">
      <c r="A28" s="520" t="str">
        <f>'1-συμβολαια'!A29</f>
        <v>32ο</v>
      </c>
      <c r="B28" s="469" t="str">
        <f>'1-συμβολαια'!C29</f>
        <v>γονική</v>
      </c>
      <c r="C28" s="318">
        <f>'1-συμβολαια'!D29</f>
        <v>2626.85</v>
      </c>
      <c r="D28" s="318">
        <v>3</v>
      </c>
      <c r="E28" s="470">
        <v>44817</v>
      </c>
      <c r="F28" s="469">
        <v>659</v>
      </c>
      <c r="G28" s="469">
        <v>58</v>
      </c>
      <c r="H28" s="318"/>
      <c r="I28" s="394"/>
      <c r="J28" s="469"/>
      <c r="K28" s="469"/>
      <c r="L28" s="469"/>
      <c r="M28" s="469"/>
    </row>
    <row r="29" spans="1:13" s="5" customFormat="1">
      <c r="A29" s="521">
        <f>'1-συμβολαια'!A30</f>
        <v>0</v>
      </c>
      <c r="B29" s="73" t="str">
        <f>'1-συμβολαια'!C30</f>
        <v>διανομή 1ου ορόφου &amp; ΙΔΙΩΣ οικοπέδου</v>
      </c>
      <c r="C29" s="332">
        <f>'1-συμβολαια'!D30</f>
        <v>2626.65</v>
      </c>
      <c r="D29" s="332"/>
      <c r="E29" s="402"/>
      <c r="F29" s="73"/>
      <c r="G29" s="73"/>
      <c r="H29" s="332"/>
      <c r="I29" s="394"/>
      <c r="J29" s="73"/>
      <c r="K29" s="73"/>
      <c r="L29" s="73"/>
      <c r="M29" s="73"/>
    </row>
    <row r="30" spans="1:13" s="5" customFormat="1" ht="12" thickBot="1">
      <c r="A30" s="523">
        <f>'1-συμβολαια'!A31</f>
        <v>0</v>
      </c>
      <c r="B30" s="471" t="str">
        <f>'1-συμβολαια'!C31</f>
        <v>εξισορρόπηση διαφοράς διανεμομένων μεριδίων</v>
      </c>
      <c r="C30" s="395">
        <f>'1-συμβολαια'!D31</f>
        <v>222.22</v>
      </c>
      <c r="D30" s="395"/>
      <c r="E30" s="438"/>
      <c r="F30" s="471"/>
      <c r="G30" s="471"/>
      <c r="H30" s="395"/>
      <c r="I30" s="476"/>
      <c r="J30" s="471"/>
      <c r="K30" s="471"/>
      <c r="L30" s="471"/>
      <c r="M30" s="471"/>
    </row>
    <row r="31" spans="1:13" s="5" customFormat="1">
      <c r="A31" s="473" t="str">
        <f>'1-συμβολαια'!A32</f>
        <v>33ο</v>
      </c>
      <c r="B31" s="469" t="str">
        <f>'1-συμβολαια'!C32</f>
        <v>δωρεά ΨΙΛΗΣ κυριότητας</v>
      </c>
      <c r="C31" s="318">
        <f>'1-συμβολαια'!D32</f>
        <v>2364.16</v>
      </c>
      <c r="D31" s="318">
        <v>3</v>
      </c>
      <c r="E31" s="470">
        <v>44817</v>
      </c>
      <c r="F31" s="469">
        <v>659</v>
      </c>
      <c r="G31" s="469">
        <v>59</v>
      </c>
      <c r="H31" s="318"/>
      <c r="I31" s="522"/>
      <c r="J31" s="469"/>
      <c r="K31" s="469"/>
      <c r="L31" s="469"/>
      <c r="M31" s="469"/>
    </row>
    <row r="32" spans="1:13" s="5" customFormat="1">
      <c r="A32" s="474">
        <f>'1-συμβολαια'!A33</f>
        <v>0</v>
      </c>
      <c r="B32" s="73" t="str">
        <f>'1-συμβολαια'!C33</f>
        <v>διανομή 1ου ορόφου &amp; ΙΔΙΩΣ οικοπέδου</v>
      </c>
      <c r="C32" s="332">
        <f>'1-συμβολαια'!D33</f>
        <v>2364.16</v>
      </c>
      <c r="D32" s="332"/>
      <c r="E32" s="334"/>
      <c r="F32" s="73"/>
      <c r="G32" s="73"/>
      <c r="H32" s="332"/>
      <c r="I32" s="394"/>
      <c r="J32" s="73"/>
      <c r="K32" s="73"/>
      <c r="L32" s="73"/>
      <c r="M32" s="73"/>
    </row>
    <row r="33" spans="1:13" s="5" customFormat="1" ht="12" thickBot="1">
      <c r="A33" s="475">
        <f>'1-συμβολαια'!A34</f>
        <v>0</v>
      </c>
      <c r="B33" s="471" t="str">
        <f>'1-συμβολαια'!C34</f>
        <v>εξισορρόπηση διαφοράς διανεμομένων μεριδίων</v>
      </c>
      <c r="C33" s="395">
        <f>'1-συμβολαια'!D34</f>
        <v>222.22</v>
      </c>
      <c r="D33" s="395"/>
      <c r="E33" s="438"/>
      <c r="F33" s="471"/>
      <c r="G33" s="471"/>
      <c r="H33" s="395"/>
      <c r="I33" s="476"/>
      <c r="J33" s="471"/>
      <c r="K33" s="471"/>
      <c r="L33" s="471"/>
      <c r="M33" s="471"/>
    </row>
    <row r="34" spans="1:13" s="5" customFormat="1">
      <c r="A34" s="520" t="str">
        <f>'1-συμβολαια'!A35</f>
        <v>34ο</v>
      </c>
      <c r="B34" s="469" t="str">
        <f>'1-συμβολαια'!C35</f>
        <v>δωρεά</v>
      </c>
      <c r="C34" s="318">
        <f>'1-συμβολαια'!D35</f>
        <v>5253.7</v>
      </c>
      <c r="D34" s="318">
        <v>3</v>
      </c>
      <c r="E34" s="470">
        <v>44817</v>
      </c>
      <c r="F34" s="469">
        <v>659</v>
      </c>
      <c r="G34" s="469">
        <v>60</v>
      </c>
      <c r="H34" s="318"/>
      <c r="I34" s="522"/>
      <c r="J34" s="469"/>
      <c r="K34" s="469"/>
      <c r="L34" s="469"/>
      <c r="M34" s="469"/>
    </row>
    <row r="35" spans="1:13" s="5" customFormat="1">
      <c r="A35" s="521">
        <f>'1-συμβολαια'!A36</f>
        <v>0</v>
      </c>
      <c r="B35" s="73" t="str">
        <f>'1-συμβολαια'!C36</f>
        <v>διανομή 1ου ορόφου &amp; ΙΔΙΩΣ οικοπέδου</v>
      </c>
      <c r="C35" s="332">
        <f>'1-συμβολαια'!D36</f>
        <v>5253.7</v>
      </c>
      <c r="D35" s="332"/>
      <c r="E35" s="334"/>
      <c r="F35" s="73"/>
      <c r="G35" s="73"/>
      <c r="H35" s="332"/>
      <c r="I35" s="394"/>
      <c r="J35" s="73"/>
      <c r="K35" s="73"/>
      <c r="L35" s="73"/>
      <c r="M35" s="73"/>
    </row>
    <row r="36" spans="1:13" s="5" customFormat="1" ht="12" thickBot="1">
      <c r="A36" s="523">
        <f>'1-συμβολαια'!A37</f>
        <v>0</v>
      </c>
      <c r="B36" s="471" t="str">
        <f>'1-συμβολαια'!C37</f>
        <v>εξισορρόπηση διαφοράς διανεμομένων μεριδίων</v>
      </c>
      <c r="C36" s="395">
        <f>'1-συμβολαια'!D37</f>
        <v>555.54999999999995</v>
      </c>
      <c r="D36" s="395"/>
      <c r="E36" s="438"/>
      <c r="F36" s="471"/>
      <c r="G36" s="471"/>
      <c r="H36" s="395"/>
      <c r="I36" s="476"/>
      <c r="J36" s="471"/>
      <c r="K36" s="471"/>
      <c r="L36" s="471"/>
      <c r="M36" s="471"/>
    </row>
    <row r="37" spans="1:13" s="5" customFormat="1">
      <c r="A37" s="473">
        <f>'1-συμβολαια'!A38</f>
        <v>350</v>
      </c>
      <c r="B37" s="469" t="str">
        <f>'1-συμβολαια'!C38</f>
        <v>κληρονομιάς ΑΠΟΔΟΧΗ [από 1/4 του 1/10 αγροτεμάχιο ;;;??? Παναγίας -'';;;???'' 1.186μ2</v>
      </c>
      <c r="C37" s="318">
        <f>'1-συμβολαια'!D38</f>
        <v>0</v>
      </c>
      <c r="D37" s="565"/>
      <c r="E37" s="402">
        <v>39155</v>
      </c>
      <c r="F37" s="469">
        <v>441</v>
      </c>
      <c r="G37" s="469">
        <v>65</v>
      </c>
      <c r="H37" s="318"/>
      <c r="I37" s="566" t="s">
        <v>646</v>
      </c>
      <c r="J37" s="469"/>
      <c r="K37" s="469"/>
      <c r="L37" s="469"/>
      <c r="M37" s="469"/>
    </row>
    <row r="38" spans="1:13" s="5" customFormat="1" ht="12" thickBot="1">
      <c r="A38" s="475">
        <f>'1-συμβολαια'!A39</f>
        <v>0</v>
      </c>
      <c r="B38" s="471" t="str">
        <f>'1-συμβολαια'!C39</f>
        <v xml:space="preserve">χρησικτησία αγροτεμαχίου = 20?? επερχόμενου ΑΝΑΔΑΣΜΟΥ </v>
      </c>
      <c r="C38" s="395">
        <f>'1-συμβολαια'!D39</f>
        <v>11.11</v>
      </c>
      <c r="D38" s="395"/>
      <c r="E38" s="438"/>
      <c r="F38" s="471"/>
      <c r="G38" s="471"/>
      <c r="H38" s="395"/>
      <c r="I38" s="476"/>
      <c r="J38" s="471"/>
      <c r="K38" s="471"/>
      <c r="L38" s="471"/>
      <c r="M38" s="471"/>
    </row>
    <row r="39" spans="1:13" s="5" customFormat="1">
      <c r="A39" s="520" t="str">
        <f>'1-συμβολαια'!A40</f>
        <v>36ο</v>
      </c>
      <c r="B39" s="469" t="str">
        <f>'1-συμβολαια'!C40</f>
        <v>κληρονομίας ΑΠΟΔΟΧΗ [1/10 αγροτεμάχιο ;;;??? Παναγίας -'';;;???'' 1.186μ2</v>
      </c>
      <c r="C39" s="318">
        <f>'1-συμβολαια'!D40</f>
        <v>0</v>
      </c>
      <c r="D39" s="565"/>
      <c r="E39" s="402">
        <v>39155</v>
      </c>
      <c r="F39" s="469">
        <v>441</v>
      </c>
      <c r="G39" s="469">
        <v>67</v>
      </c>
      <c r="H39" s="318"/>
      <c r="I39" s="566" t="s">
        <v>646</v>
      </c>
      <c r="J39" s="469"/>
      <c r="K39" s="469"/>
      <c r="L39" s="469"/>
      <c r="M39" s="469"/>
    </row>
    <row r="40" spans="1:13" s="5" customFormat="1" ht="12" thickBot="1">
      <c r="A40" s="523">
        <f>'1-συμβολαια'!A41</f>
        <v>0</v>
      </c>
      <c r="B40" s="471" t="str">
        <f>'1-συμβολαια'!C41</f>
        <v xml:space="preserve">χρησικτησία αγροτεμαχίου = 20?? επερχόμενου ΑΝΑΔΑΣΜΟΥ </v>
      </c>
      <c r="C40" s="395">
        <f>'1-συμβολαια'!D41</f>
        <v>111.11</v>
      </c>
      <c r="D40" s="395"/>
      <c r="E40" s="438"/>
      <c r="F40" s="471"/>
      <c r="G40" s="471"/>
      <c r="H40" s="395"/>
      <c r="I40" s="476"/>
      <c r="J40" s="471"/>
      <c r="K40" s="471"/>
      <c r="L40" s="471"/>
      <c r="M40" s="471"/>
    </row>
    <row r="41" spans="1:13" s="5" customFormat="1">
      <c r="A41" s="473" t="str">
        <f>'1-συμβολαια'!A42</f>
        <v>37ο</v>
      </c>
      <c r="B41" s="469" t="str">
        <f>'1-συμβολαια'!C42</f>
        <v>κληρονομίας ΑΠΟΔΟΧΗ [1/10 αγροτεμάχιο ;;;??? Παναγίας -'';;;???'' 1.186μ2</v>
      </c>
      <c r="C41" s="318">
        <f>'1-συμβολαια'!D42</f>
        <v>0</v>
      </c>
      <c r="D41" s="565"/>
      <c r="E41" s="402">
        <v>39155</v>
      </c>
      <c r="F41" s="469">
        <v>441</v>
      </c>
      <c r="G41" s="469">
        <v>68</v>
      </c>
      <c r="H41" s="318"/>
      <c r="I41" s="566" t="s">
        <v>646</v>
      </c>
      <c r="J41" s="469"/>
      <c r="K41" s="469"/>
      <c r="L41" s="469"/>
      <c r="M41" s="469"/>
    </row>
    <row r="42" spans="1:13" s="5" customFormat="1" ht="12" thickBot="1">
      <c r="A42" s="475">
        <f>'1-συμβολαια'!A43</f>
        <v>0</v>
      </c>
      <c r="B42" s="471" t="str">
        <f>'1-συμβολαια'!C43</f>
        <v xml:space="preserve">χρησικτησία αγροτεμαχίου = 20?? επερχόμενου ΑΝΑΔΑΣΜΟΥ </v>
      </c>
      <c r="C42" s="395">
        <f>'1-συμβολαια'!D43</f>
        <v>111.11</v>
      </c>
      <c r="D42" s="395"/>
      <c r="E42" s="438"/>
      <c r="F42" s="471"/>
      <c r="G42" s="471"/>
      <c r="H42" s="395"/>
      <c r="I42" s="476"/>
      <c r="J42" s="471"/>
      <c r="K42" s="471"/>
      <c r="L42" s="471"/>
      <c r="M42" s="471"/>
    </row>
    <row r="43" spans="1:13" s="5" customFormat="1">
      <c r="A43" s="520" t="str">
        <f>'1-συμβολαια'!A44</f>
        <v>38ο</v>
      </c>
      <c r="B43" s="469" t="str">
        <f>'1-συμβολαια'!C44</f>
        <v>αποδοχή κληρονομίας [12/120  οικοπέδου &amp; αποθήκης 20,91μ2</v>
      </c>
      <c r="C43" s="318">
        <f>'1-συμβολαια'!D44</f>
        <v>0</v>
      </c>
      <c r="D43" s="318">
        <v>0.5</v>
      </c>
      <c r="E43" s="402">
        <v>39324</v>
      </c>
      <c r="F43" s="469">
        <v>450</v>
      </c>
      <c r="G43" s="469">
        <v>24</v>
      </c>
      <c r="H43" s="318"/>
      <c r="I43" s="566" t="s">
        <v>646</v>
      </c>
      <c r="J43" s="469"/>
      <c r="K43" s="469"/>
      <c r="L43" s="469"/>
      <c r="M43" s="469"/>
    </row>
    <row r="44" spans="1:13" s="5" customFormat="1" ht="12" thickBot="1">
      <c r="A44" s="523">
        <f>'1-συμβολαια'!A45</f>
        <v>0</v>
      </c>
      <c r="B44" s="471" t="str">
        <f>'1-συμβολαια'!C45</f>
        <v>χρησικτησία οικοπέδου &amp; αποθήκης = 1992 αδερφού ΚΛΗΡΟΝΟΜΙΑ άτυπος</v>
      </c>
      <c r="C44" s="395">
        <f>'1-συμβολαια'!D45</f>
        <v>187.35</v>
      </c>
      <c r="D44" s="395"/>
      <c r="E44" s="438"/>
      <c r="F44" s="471"/>
      <c r="G44" s="471"/>
      <c r="H44" s="395"/>
      <c r="I44" s="476"/>
      <c r="J44" s="471"/>
      <c r="K44" s="471"/>
      <c r="L44" s="471"/>
      <c r="M44" s="471"/>
    </row>
    <row r="45" spans="1:13" s="5" customFormat="1">
      <c r="A45" s="568" t="str">
        <f>'1-συμβολαια'!A46</f>
        <v>39ο</v>
      </c>
      <c r="B45" s="469" t="str">
        <f>'1-συμβολαια'!C46</f>
        <v>αποδοχή κληρονομίας [1/10 αγροτεμάχιο ;;;??? Παναγία -'';;;???'' =2.740μ2</v>
      </c>
      <c r="C45" s="318">
        <f>'1-συμβολαια'!D46</f>
        <v>0</v>
      </c>
      <c r="D45" s="569">
        <v>0.5</v>
      </c>
      <c r="E45" s="402">
        <v>39318</v>
      </c>
      <c r="F45" s="469">
        <v>450</v>
      </c>
      <c r="G45" s="469">
        <v>1</v>
      </c>
      <c r="H45" s="318"/>
      <c r="I45" s="566" t="s">
        <v>646</v>
      </c>
      <c r="J45" s="469"/>
      <c r="K45" s="469"/>
      <c r="L45" s="469"/>
      <c r="M45" s="469"/>
    </row>
    <row r="46" spans="1:13" s="5" customFormat="1" ht="12" thickBot="1">
      <c r="A46" s="475">
        <f>'1-συμβολαια'!A47</f>
        <v>0</v>
      </c>
      <c r="B46" s="471" t="str">
        <f>'1-συμβολαια'!C47</f>
        <v xml:space="preserve">χρησικτησία αγροτεμαχίου = 20?? επερχόμενου ΑΝΑΔΑΣΜΟΥ </v>
      </c>
      <c r="C46" s="395">
        <f>'1-συμβολαια'!D47</f>
        <v>22.22</v>
      </c>
      <c r="D46" s="395"/>
      <c r="E46" s="438"/>
      <c r="F46" s="471"/>
      <c r="G46" s="471"/>
      <c r="H46" s="570">
        <v>672.02</v>
      </c>
      <c r="I46" s="522" t="s">
        <v>647</v>
      </c>
      <c r="J46" s="471"/>
      <c r="K46" s="471"/>
      <c r="L46" s="471"/>
      <c r="M46" s="471"/>
    </row>
    <row r="47" spans="1:13" s="5" customFormat="1">
      <c r="A47" s="568" t="str">
        <f>'1-συμβολαια'!A48</f>
        <v>40ο</v>
      </c>
      <c r="B47" s="469" t="str">
        <f>'1-συμβολαια'!C48</f>
        <v>αποδοχή κληρονομίας [1/10 αγροτεμάχιο ;;;??? Παναγία -'';;;???'' =2.740μ2</v>
      </c>
      <c r="C47" s="318">
        <f>'1-συμβολαια'!D48</f>
        <v>0</v>
      </c>
      <c r="D47" s="569">
        <v>0.5</v>
      </c>
      <c r="E47" s="402">
        <v>39318</v>
      </c>
      <c r="F47" s="469">
        <v>450</v>
      </c>
      <c r="G47" s="469">
        <v>2</v>
      </c>
      <c r="H47" s="318"/>
      <c r="I47" s="566" t="s">
        <v>646</v>
      </c>
      <c r="J47" s="469"/>
      <c r="K47" s="469"/>
      <c r="L47" s="469"/>
      <c r="M47" s="469"/>
    </row>
    <row r="48" spans="1:13" s="5" customFormat="1" ht="12" thickBot="1">
      <c r="A48" s="523">
        <f>'1-συμβολαια'!A49</f>
        <v>0</v>
      </c>
      <c r="B48" s="471" t="str">
        <f>'1-συμβολαια'!C49</f>
        <v xml:space="preserve">χρησικτησία αγροτεμαχίου = 20?? επερχόμενου ΑΝΑΔΑΣΜΟΥ </v>
      </c>
      <c r="C48" s="395">
        <f>'1-συμβολαια'!D49</f>
        <v>22.22</v>
      </c>
      <c r="D48" s="395"/>
      <c r="E48" s="438"/>
      <c r="F48" s="471"/>
      <c r="G48" s="471"/>
      <c r="H48" s="570"/>
      <c r="I48" s="522" t="s">
        <v>647</v>
      </c>
      <c r="J48" s="471"/>
      <c r="K48" s="471"/>
      <c r="L48" s="471"/>
      <c r="M48" s="471"/>
    </row>
    <row r="49" spans="1:13" s="5" customFormat="1">
      <c r="A49" s="473" t="str">
        <f>'1-συμβολαια'!A50</f>
        <v>41ο</v>
      </c>
      <c r="B49" s="469" t="str">
        <f>'1-συμβολαια'!C50</f>
        <v>αποδοχή κληρονομίας [1/10 αγροτεμάχιο ;;;??? Παναγία -'';;;???'' =2.740μ2</v>
      </c>
      <c r="C49" s="318">
        <f>'1-συμβολαια'!D50</f>
        <v>0</v>
      </c>
      <c r="D49" s="318">
        <v>0.5</v>
      </c>
      <c r="E49" s="402">
        <v>39318</v>
      </c>
      <c r="F49" s="469">
        <v>450</v>
      </c>
      <c r="G49" s="469">
        <v>3</v>
      </c>
      <c r="H49" s="318"/>
      <c r="I49" s="566" t="s">
        <v>646</v>
      </c>
      <c r="J49" s="469"/>
      <c r="K49" s="469"/>
      <c r="L49" s="469"/>
      <c r="M49" s="469"/>
    </row>
    <row r="50" spans="1:13" s="5" customFormat="1" ht="12" thickBot="1">
      <c r="A50" s="475">
        <f>'1-συμβολαια'!A51</f>
        <v>0</v>
      </c>
      <c r="B50" s="471" t="str">
        <f>'1-συμβολαια'!C51</f>
        <v xml:space="preserve">χρησικτησία αγροτεμαχίου = 20?? επερχόμενου ΑΝΑΔΑΣΜΟΥ </v>
      </c>
      <c r="C50" s="395">
        <f>'1-συμβολαια'!D51</f>
        <v>22.22</v>
      </c>
      <c r="D50" s="395"/>
      <c r="E50" s="438"/>
      <c r="F50" s="471"/>
      <c r="G50" s="471"/>
      <c r="H50" s="570"/>
      <c r="I50" s="522" t="s">
        <v>647</v>
      </c>
      <c r="J50" s="471"/>
      <c r="K50" s="471"/>
      <c r="L50" s="471"/>
      <c r="M50" s="471"/>
    </row>
    <row r="51" spans="1:13">
      <c r="A51" s="693" t="str">
        <f>'1-συμβολαια'!A52</f>
        <v>σύνολο</v>
      </c>
      <c r="B51" s="694"/>
      <c r="C51" s="695"/>
      <c r="D51" s="301">
        <f>SUM(D2:D50)</f>
        <v>36.5</v>
      </c>
    </row>
    <row r="53" spans="1:13">
      <c r="C53" s="2" t="s">
        <v>392</v>
      </c>
      <c r="D53" s="2">
        <v>27.5</v>
      </c>
    </row>
  </sheetData>
  <mergeCells count="3">
    <mergeCell ref="A51:C51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76"/>
  <sheetViews>
    <sheetView workbookViewId="0">
      <pane ySplit="2" topLeftCell="A3" activePane="bottomLeft" state="frozen"/>
      <selection pane="bottomLeft" activeCell="S30" sqref="S30"/>
    </sheetView>
  </sheetViews>
  <sheetFormatPr defaultRowHeight="11.25"/>
  <cols>
    <col min="1" max="1" width="7" style="8" customWidth="1"/>
    <col min="2" max="2" width="68.5703125" style="90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15" width="9.28515625" style="80" customWidth="1"/>
    <col min="16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706" t="s">
        <v>1</v>
      </c>
      <c r="B1" s="708" t="s">
        <v>0</v>
      </c>
      <c r="C1" s="710" t="s">
        <v>7</v>
      </c>
      <c r="D1" s="704" t="s">
        <v>460</v>
      </c>
      <c r="E1" s="705"/>
      <c r="F1" s="705"/>
      <c r="G1" s="705"/>
      <c r="H1" s="705"/>
      <c r="I1" s="705"/>
      <c r="J1" s="705"/>
      <c r="K1" s="705"/>
      <c r="L1" s="712" t="s">
        <v>92</v>
      </c>
      <c r="M1" s="713"/>
      <c r="N1" s="714" t="s">
        <v>254</v>
      </c>
      <c r="O1" s="700"/>
      <c r="P1" s="700"/>
      <c r="Q1" s="700"/>
      <c r="R1" s="700"/>
      <c r="S1" s="700"/>
      <c r="T1" s="700"/>
      <c r="U1" s="700"/>
      <c r="V1" s="700"/>
      <c r="W1" s="701"/>
    </row>
    <row r="2" spans="1:23" s="11" customFormat="1" ht="24" customHeight="1" thickBot="1">
      <c r="A2" s="707"/>
      <c r="B2" s="709"/>
      <c r="C2" s="711"/>
      <c r="D2" s="59" t="s">
        <v>78</v>
      </c>
      <c r="E2" s="59" t="s">
        <v>79</v>
      </c>
      <c r="F2" s="59" t="s">
        <v>364</v>
      </c>
      <c r="G2" s="59" t="s">
        <v>23</v>
      </c>
      <c r="H2" s="207" t="s">
        <v>354</v>
      </c>
      <c r="I2" s="207" t="s">
        <v>355</v>
      </c>
      <c r="J2" s="207" t="s">
        <v>372</v>
      </c>
      <c r="K2" s="208" t="s">
        <v>357</v>
      </c>
      <c r="L2" s="210" t="s">
        <v>373</v>
      </c>
      <c r="M2" s="209" t="s">
        <v>374</v>
      </c>
      <c r="N2" s="715"/>
      <c r="O2" s="702"/>
      <c r="P2" s="702"/>
      <c r="Q2" s="702"/>
      <c r="R2" s="702"/>
      <c r="S2" s="702"/>
      <c r="T2" s="702"/>
      <c r="U2" s="702"/>
      <c r="V2" s="702"/>
      <c r="W2" s="703"/>
    </row>
    <row r="3" spans="1:23" s="5" customFormat="1">
      <c r="A3" s="441" t="str">
        <f>'1-συμβολαια'!A3</f>
        <v>21ο</v>
      </c>
      <c r="B3" s="323" t="str">
        <f>'1-συμβολαια'!C3</f>
        <v>σύσταση οριζοντίου</v>
      </c>
      <c r="C3" s="325">
        <f>'1-συμβολαια'!D3</f>
        <v>0</v>
      </c>
      <c r="D3" s="316">
        <v>74</v>
      </c>
      <c r="E3" s="316"/>
      <c r="F3" s="316">
        <f t="shared" ref="F3:F4" si="0">C3*1.2%</f>
        <v>0</v>
      </c>
      <c r="G3" s="316">
        <f t="shared" ref="G3:G8" si="1">D3+E3+F3</f>
        <v>74</v>
      </c>
      <c r="H3" s="317">
        <f t="shared" ref="H3:H8" si="2">F3*9%</f>
        <v>0</v>
      </c>
      <c r="I3" s="317">
        <f t="shared" ref="I3:I8" si="3">(D3+E3)*5%</f>
        <v>3.7</v>
      </c>
      <c r="J3" s="317">
        <f t="shared" ref="J3:J8" si="4">G3*5%</f>
        <v>3.7</v>
      </c>
      <c r="K3" s="325">
        <f t="shared" ref="K3:K8" si="5">G3*1%</f>
        <v>0.74</v>
      </c>
      <c r="L3" s="325">
        <f t="shared" ref="L3:L8" si="6">G3-N3</f>
        <v>65.86</v>
      </c>
      <c r="M3" s="325">
        <f t="shared" ref="M3:M8" si="7">D3+E3</f>
        <v>74</v>
      </c>
      <c r="N3" s="325">
        <f t="shared" ref="N3:N8" si="8">H3+I3+J3+K3</f>
        <v>8.14</v>
      </c>
      <c r="O3" s="326"/>
      <c r="P3" s="326"/>
      <c r="Q3" s="326"/>
      <c r="R3" s="326"/>
      <c r="S3" s="326"/>
      <c r="T3" s="264"/>
      <c r="U3" s="264"/>
      <c r="V3" s="264"/>
      <c r="W3" s="264"/>
    </row>
    <row r="4" spans="1:23" s="5" customFormat="1" ht="11.25" customHeight="1" thickBot="1">
      <c r="A4" s="478" t="str">
        <f>'1-συμβολαια'!A4</f>
        <v>22ο</v>
      </c>
      <c r="B4" s="393" t="str">
        <f>'1-συμβολαια'!C4</f>
        <v>σύσταση οριζοντίου</v>
      </c>
      <c r="C4" s="392">
        <f>'1-συμβολαια'!D4</f>
        <v>0</v>
      </c>
      <c r="D4" s="466">
        <v>74</v>
      </c>
      <c r="E4" s="466"/>
      <c r="F4" s="466">
        <f t="shared" si="0"/>
        <v>0</v>
      </c>
      <c r="G4" s="466">
        <f t="shared" si="1"/>
        <v>74</v>
      </c>
      <c r="H4" s="466">
        <f t="shared" si="2"/>
        <v>0</v>
      </c>
      <c r="I4" s="466">
        <f t="shared" si="3"/>
        <v>3.7</v>
      </c>
      <c r="J4" s="466">
        <f t="shared" si="4"/>
        <v>3.7</v>
      </c>
      <c r="K4" s="392">
        <f t="shared" si="5"/>
        <v>0.74</v>
      </c>
      <c r="L4" s="392">
        <f t="shared" si="6"/>
        <v>65.86</v>
      </c>
      <c r="M4" s="392">
        <f t="shared" si="7"/>
        <v>74</v>
      </c>
      <c r="N4" s="392">
        <f t="shared" si="8"/>
        <v>8.14</v>
      </c>
      <c r="O4" s="573"/>
      <c r="P4" s="573"/>
      <c r="Q4" s="573"/>
      <c r="R4" s="573"/>
      <c r="S4" s="573"/>
      <c r="T4" s="574"/>
      <c r="U4" s="574"/>
      <c r="V4" s="264"/>
      <c r="W4" s="264"/>
    </row>
    <row r="5" spans="1:23" s="5" customFormat="1">
      <c r="A5" s="407" t="str">
        <f>'1-συμβολαια'!A5</f>
        <v>23ο</v>
      </c>
      <c r="B5" s="333" t="str">
        <f>'1-συμβολαια'!C5</f>
        <v>δωρεά</v>
      </c>
      <c r="C5" s="325">
        <f>'1-συμβολαια'!D5</f>
        <v>8735.58</v>
      </c>
      <c r="D5" s="317"/>
      <c r="E5" s="317">
        <v>12</v>
      </c>
      <c r="F5" s="317">
        <f t="shared" ref="F5:F51" si="9">C5*1.2%</f>
        <v>104.82696</v>
      </c>
      <c r="G5" s="317">
        <f t="shared" si="1"/>
        <v>116.82696</v>
      </c>
      <c r="H5" s="317">
        <f t="shared" si="2"/>
        <v>9.4344263999999995</v>
      </c>
      <c r="I5" s="317">
        <f t="shared" si="3"/>
        <v>0.60000000000000009</v>
      </c>
      <c r="J5" s="317">
        <f t="shared" si="4"/>
        <v>5.841348</v>
      </c>
      <c r="K5" s="325">
        <f t="shared" si="5"/>
        <v>1.1682696000000001</v>
      </c>
      <c r="L5" s="325">
        <f t="shared" si="6"/>
        <v>99.782916</v>
      </c>
      <c r="M5" s="325">
        <f t="shared" si="7"/>
        <v>12</v>
      </c>
      <c r="N5" s="325">
        <f t="shared" si="8"/>
        <v>17.044044</v>
      </c>
      <c r="O5" s="571" t="s">
        <v>390</v>
      </c>
      <c r="P5" s="571"/>
      <c r="Q5" s="571"/>
      <c r="R5" s="571"/>
      <c r="S5" s="571"/>
      <c r="T5" s="572"/>
      <c r="U5" s="572"/>
      <c r="V5" s="264"/>
      <c r="W5" s="264"/>
    </row>
    <row r="6" spans="1:23" s="5" customFormat="1">
      <c r="A6" s="479">
        <f>'1-συμβολαια'!A6</f>
        <v>0</v>
      </c>
      <c r="B6" s="323" t="str">
        <f>'1-συμβολαια'!C6</f>
        <v>διανομή αγροτεμαχίου &amp; καταστήματος &amp; αποθήκης -1 &amp; 1ου ορόφου &amp; ΙΔΙΩΣ οικοπέδου</v>
      </c>
      <c r="C6" s="315">
        <f>'1-συμβολαια'!D6</f>
        <v>8735.58</v>
      </c>
      <c r="D6" s="316"/>
      <c r="E6" s="316">
        <v>12</v>
      </c>
      <c r="F6" s="316">
        <f t="shared" si="9"/>
        <v>104.82696</v>
      </c>
      <c r="G6" s="316">
        <f t="shared" si="1"/>
        <v>116.82696</v>
      </c>
      <c r="H6" s="316">
        <f t="shared" si="2"/>
        <v>9.4344263999999995</v>
      </c>
      <c r="I6" s="316">
        <f t="shared" si="3"/>
        <v>0.60000000000000009</v>
      </c>
      <c r="J6" s="316">
        <f t="shared" si="4"/>
        <v>5.841348</v>
      </c>
      <c r="K6" s="315">
        <f t="shared" si="5"/>
        <v>1.1682696000000001</v>
      </c>
      <c r="L6" s="315">
        <f t="shared" si="6"/>
        <v>99.782916</v>
      </c>
      <c r="M6" s="315">
        <f t="shared" si="7"/>
        <v>12</v>
      </c>
      <c r="N6" s="315">
        <f t="shared" si="8"/>
        <v>17.044044</v>
      </c>
      <c r="O6" s="326" t="s">
        <v>390</v>
      </c>
      <c r="P6" s="326" t="s">
        <v>391</v>
      </c>
      <c r="Q6" s="326"/>
      <c r="R6" s="326"/>
      <c r="S6" s="326"/>
      <c r="T6" s="264"/>
      <c r="U6" s="264"/>
      <c r="V6" s="264"/>
      <c r="W6" s="264"/>
    </row>
    <row r="7" spans="1:23" s="5" customFormat="1" ht="12" thickBot="1">
      <c r="A7" s="396">
        <f>'1-συμβολαια'!A7</f>
        <v>0</v>
      </c>
      <c r="B7" s="393" t="str">
        <f>'1-συμβολαια'!C7</f>
        <v>εξισορρόπηση διαφοράς διανεμομένων μεριδίων</v>
      </c>
      <c r="C7" s="392">
        <f>'1-συμβολαια'!D7</f>
        <v>666.66</v>
      </c>
      <c r="D7" s="466"/>
      <c r="E7" s="466">
        <v>12</v>
      </c>
      <c r="F7" s="466">
        <f t="shared" si="9"/>
        <v>7.9999199999999995</v>
      </c>
      <c r="G7" s="466">
        <f t="shared" si="1"/>
        <v>19.999919999999999</v>
      </c>
      <c r="H7" s="466">
        <f t="shared" si="2"/>
        <v>0.71999279999999988</v>
      </c>
      <c r="I7" s="466">
        <f t="shared" si="3"/>
        <v>0.60000000000000009</v>
      </c>
      <c r="J7" s="466">
        <f t="shared" si="4"/>
        <v>0.999996</v>
      </c>
      <c r="K7" s="392">
        <f t="shared" si="5"/>
        <v>0.19999919999999999</v>
      </c>
      <c r="L7" s="392">
        <f t="shared" si="6"/>
        <v>17.479931999999998</v>
      </c>
      <c r="M7" s="392">
        <f t="shared" si="7"/>
        <v>12</v>
      </c>
      <c r="N7" s="392">
        <f t="shared" si="8"/>
        <v>2.5199880000000001</v>
      </c>
      <c r="O7" s="573" t="s">
        <v>390</v>
      </c>
      <c r="P7" s="573" t="s">
        <v>391</v>
      </c>
      <c r="Q7" s="573"/>
      <c r="R7" s="573"/>
      <c r="S7" s="573"/>
      <c r="T7" s="574"/>
      <c r="U7" s="574"/>
      <c r="V7" s="264"/>
      <c r="W7" s="264"/>
    </row>
    <row r="8" spans="1:23" s="5" customFormat="1">
      <c r="A8" s="514" t="str">
        <f>'1-συμβολαια'!A8</f>
        <v>24ο</v>
      </c>
      <c r="B8" s="333" t="str">
        <f>'1-συμβολαια'!C8</f>
        <v>δωρεά</v>
      </c>
      <c r="C8" s="325">
        <f>'1-συμβολαια'!D8</f>
        <v>6722.18</v>
      </c>
      <c r="D8" s="317"/>
      <c r="E8" s="317">
        <v>12</v>
      </c>
      <c r="F8" s="317">
        <f t="shared" si="9"/>
        <v>80.666160000000005</v>
      </c>
      <c r="G8" s="317">
        <f t="shared" si="1"/>
        <v>92.666160000000005</v>
      </c>
      <c r="H8" s="317">
        <f t="shared" si="2"/>
        <v>7.2599543999999998</v>
      </c>
      <c r="I8" s="317">
        <f t="shared" si="3"/>
        <v>0.60000000000000009</v>
      </c>
      <c r="J8" s="317">
        <f t="shared" si="4"/>
        <v>4.6333080000000004</v>
      </c>
      <c r="K8" s="325">
        <f t="shared" si="5"/>
        <v>0.92666160000000009</v>
      </c>
      <c r="L8" s="325">
        <f t="shared" si="6"/>
        <v>79.24623600000001</v>
      </c>
      <c r="M8" s="325">
        <f t="shared" si="7"/>
        <v>12</v>
      </c>
      <c r="N8" s="325">
        <f t="shared" si="8"/>
        <v>13.419923999999998</v>
      </c>
      <c r="O8" s="571" t="s">
        <v>390</v>
      </c>
      <c r="P8" s="571"/>
      <c r="Q8" s="571"/>
      <c r="R8" s="571"/>
      <c r="S8" s="571"/>
      <c r="T8" s="572"/>
      <c r="U8" s="572"/>
      <c r="V8" s="264"/>
      <c r="W8" s="264"/>
    </row>
    <row r="9" spans="1:23" s="5" customFormat="1" ht="11.25" customHeight="1">
      <c r="A9" s="515">
        <f>'1-συμβολαια'!A9</f>
        <v>0</v>
      </c>
      <c r="B9" s="323" t="str">
        <f>'1-συμβολαια'!C9</f>
        <v>διανομή αγροτεμαχίου &amp; αποθήκης -2 &amp; 1ου ορόφου &amp; ΙΔΙΩΣ οικοπέδου</v>
      </c>
      <c r="C9" s="315">
        <f>'1-συμβολαια'!D9</f>
        <v>6722.18</v>
      </c>
      <c r="D9" s="316"/>
      <c r="E9" s="316">
        <v>12</v>
      </c>
      <c r="F9" s="316">
        <f t="shared" si="9"/>
        <v>80.666160000000005</v>
      </c>
      <c r="G9" s="316">
        <f t="shared" ref="G9:G51" si="10">D9+E9+F9</f>
        <v>92.666160000000005</v>
      </c>
      <c r="H9" s="316">
        <f t="shared" ref="H9:H51" si="11">F9*9%</f>
        <v>7.2599543999999998</v>
      </c>
      <c r="I9" s="316">
        <f t="shared" ref="I9:I51" si="12">(D9+E9)*5%</f>
        <v>0.60000000000000009</v>
      </c>
      <c r="J9" s="316">
        <f t="shared" ref="J9:J51" si="13">G9*5%</f>
        <v>4.6333080000000004</v>
      </c>
      <c r="K9" s="315">
        <f t="shared" ref="K9:K51" si="14">G9*1%</f>
        <v>0.92666160000000009</v>
      </c>
      <c r="L9" s="315">
        <f t="shared" ref="L9:L51" si="15">G9-N9</f>
        <v>79.24623600000001</v>
      </c>
      <c r="M9" s="315">
        <f t="shared" ref="M9:M51" si="16">D9+E9</f>
        <v>12</v>
      </c>
      <c r="N9" s="315">
        <f t="shared" ref="N9:N51" si="17">H9+I9+J9+K9</f>
        <v>13.419923999999998</v>
      </c>
      <c r="O9" s="326" t="s">
        <v>390</v>
      </c>
      <c r="P9" s="326" t="s">
        <v>391</v>
      </c>
      <c r="Q9" s="326"/>
      <c r="R9" s="326"/>
      <c r="S9" s="326"/>
      <c r="T9" s="264"/>
      <c r="U9" s="264"/>
      <c r="V9" s="264"/>
      <c r="W9" s="264"/>
    </row>
    <row r="10" spans="1:23" s="5" customFormat="1" ht="11.25" customHeight="1" thickBot="1">
      <c r="A10" s="516">
        <f>'1-συμβολαια'!A10</f>
        <v>0</v>
      </c>
      <c r="B10" s="393" t="str">
        <f>'1-συμβολαια'!C10</f>
        <v>εξισορρόπηση διαφοράς διανεμομένων μεριδίων</v>
      </c>
      <c r="C10" s="392">
        <f>'1-συμβολαια'!D10</f>
        <v>666.66</v>
      </c>
      <c r="D10" s="466"/>
      <c r="E10" s="466">
        <v>12</v>
      </c>
      <c r="F10" s="466">
        <f t="shared" si="9"/>
        <v>7.9999199999999995</v>
      </c>
      <c r="G10" s="466">
        <f t="shared" si="10"/>
        <v>19.999919999999999</v>
      </c>
      <c r="H10" s="466">
        <f t="shared" si="11"/>
        <v>0.71999279999999988</v>
      </c>
      <c r="I10" s="466">
        <f t="shared" si="12"/>
        <v>0.60000000000000009</v>
      </c>
      <c r="J10" s="466">
        <f t="shared" si="13"/>
        <v>0.999996</v>
      </c>
      <c r="K10" s="392">
        <f t="shared" si="14"/>
        <v>0.19999919999999999</v>
      </c>
      <c r="L10" s="392">
        <f t="shared" si="15"/>
        <v>17.479931999999998</v>
      </c>
      <c r="M10" s="392">
        <f t="shared" si="16"/>
        <v>12</v>
      </c>
      <c r="N10" s="392">
        <f t="shared" si="17"/>
        <v>2.5199880000000001</v>
      </c>
      <c r="O10" s="573" t="s">
        <v>390</v>
      </c>
      <c r="P10" s="573" t="s">
        <v>391</v>
      </c>
      <c r="Q10" s="573"/>
      <c r="R10" s="573"/>
      <c r="S10" s="573"/>
      <c r="T10" s="264"/>
      <c r="U10" s="264"/>
      <c r="V10" s="264"/>
      <c r="W10" s="264"/>
    </row>
    <row r="11" spans="1:23" s="5" customFormat="1" ht="11.25" customHeight="1">
      <c r="A11" s="407" t="str">
        <f>'1-συμβολαια'!A11</f>
        <v>25ο</v>
      </c>
      <c r="B11" s="333" t="str">
        <f>'1-συμβολαια'!C11</f>
        <v>γονική</v>
      </c>
      <c r="C11" s="325">
        <f>'1-συμβολαια'!D11</f>
        <v>3692.7</v>
      </c>
      <c r="D11" s="317"/>
      <c r="E11" s="317">
        <v>12</v>
      </c>
      <c r="F11" s="317">
        <f t="shared" si="9"/>
        <v>44.312399999999997</v>
      </c>
      <c r="G11" s="317">
        <f t="shared" si="10"/>
        <v>56.312399999999997</v>
      </c>
      <c r="H11" s="317">
        <f t="shared" si="11"/>
        <v>3.9881159999999998</v>
      </c>
      <c r="I11" s="317">
        <f t="shared" si="12"/>
        <v>0.60000000000000009</v>
      </c>
      <c r="J11" s="317">
        <f t="shared" si="13"/>
        <v>2.81562</v>
      </c>
      <c r="K11" s="325">
        <f t="shared" si="14"/>
        <v>0.56312399999999996</v>
      </c>
      <c r="L11" s="325">
        <f t="shared" si="15"/>
        <v>48.34554</v>
      </c>
      <c r="M11" s="325">
        <f t="shared" si="16"/>
        <v>12</v>
      </c>
      <c r="N11" s="325">
        <f t="shared" si="17"/>
        <v>7.9668599999999996</v>
      </c>
      <c r="O11" s="571" t="s">
        <v>390</v>
      </c>
      <c r="P11" s="571"/>
      <c r="Q11" s="571"/>
      <c r="R11" s="571"/>
      <c r="S11" s="571"/>
      <c r="T11" s="264"/>
      <c r="U11" s="264"/>
      <c r="V11" s="264"/>
      <c r="W11" s="264"/>
    </row>
    <row r="12" spans="1:23" s="5" customFormat="1" ht="11.25" customHeight="1">
      <c r="A12" s="479">
        <f>'1-συμβολαια'!A12</f>
        <v>0</v>
      </c>
      <c r="B12" s="323" t="str">
        <f>'1-συμβολαια'!C12</f>
        <v>διανομή καταστήματος &amp; ΙΔΙΩΣ οικοπέδου</v>
      </c>
      <c r="C12" s="315">
        <f>'1-συμβολαια'!D12</f>
        <v>3692.7</v>
      </c>
      <c r="D12" s="316"/>
      <c r="E12" s="316">
        <v>12</v>
      </c>
      <c r="F12" s="316">
        <f t="shared" si="9"/>
        <v>44.312399999999997</v>
      </c>
      <c r="G12" s="316">
        <f t="shared" si="10"/>
        <v>56.312399999999997</v>
      </c>
      <c r="H12" s="316">
        <f t="shared" si="11"/>
        <v>3.9881159999999998</v>
      </c>
      <c r="I12" s="316">
        <f t="shared" si="12"/>
        <v>0.60000000000000009</v>
      </c>
      <c r="J12" s="316">
        <f t="shared" si="13"/>
        <v>2.81562</v>
      </c>
      <c r="K12" s="315">
        <f t="shared" si="14"/>
        <v>0.56312399999999996</v>
      </c>
      <c r="L12" s="315">
        <f t="shared" si="15"/>
        <v>48.34554</v>
      </c>
      <c r="M12" s="315">
        <f t="shared" si="16"/>
        <v>12</v>
      </c>
      <c r="N12" s="315">
        <f t="shared" si="17"/>
        <v>7.9668599999999996</v>
      </c>
      <c r="O12" s="326" t="s">
        <v>390</v>
      </c>
      <c r="P12" s="326" t="s">
        <v>391</v>
      </c>
      <c r="Q12" s="326"/>
      <c r="R12" s="326"/>
      <c r="S12" s="326"/>
      <c r="T12" s="264"/>
      <c r="U12" s="264"/>
      <c r="V12" s="264"/>
      <c r="W12" s="264"/>
    </row>
    <row r="13" spans="1:23" s="5" customFormat="1" ht="11.25" customHeight="1" thickBot="1">
      <c r="A13" s="396">
        <f>'1-συμβολαια'!A13</f>
        <v>0</v>
      </c>
      <c r="B13" s="393" t="str">
        <f>'1-συμβολαια'!C13</f>
        <v>εξισορρόπηση διαφοράς διανεμομένων μεριδίων</v>
      </c>
      <c r="C13" s="392">
        <f>'1-συμβολαια'!D13</f>
        <v>333.33</v>
      </c>
      <c r="D13" s="466"/>
      <c r="E13" s="466">
        <v>12</v>
      </c>
      <c r="F13" s="466">
        <f t="shared" si="9"/>
        <v>3.9999599999999997</v>
      </c>
      <c r="G13" s="466">
        <f t="shared" si="10"/>
        <v>15.99996</v>
      </c>
      <c r="H13" s="466">
        <f t="shared" si="11"/>
        <v>0.35999639999999994</v>
      </c>
      <c r="I13" s="466">
        <f t="shared" si="12"/>
        <v>0.60000000000000009</v>
      </c>
      <c r="J13" s="466">
        <f t="shared" si="13"/>
        <v>0.79999799999999999</v>
      </c>
      <c r="K13" s="392">
        <f t="shared" si="14"/>
        <v>0.15999959999999999</v>
      </c>
      <c r="L13" s="392">
        <f t="shared" si="15"/>
        <v>14.079965999999999</v>
      </c>
      <c r="M13" s="392">
        <f t="shared" si="16"/>
        <v>12</v>
      </c>
      <c r="N13" s="392">
        <f t="shared" si="17"/>
        <v>1.919994</v>
      </c>
      <c r="O13" s="573" t="s">
        <v>390</v>
      </c>
      <c r="P13" s="573" t="s">
        <v>391</v>
      </c>
      <c r="Q13" s="573"/>
      <c r="R13" s="573"/>
      <c r="S13" s="326"/>
      <c r="T13" s="264"/>
      <c r="U13" s="264"/>
      <c r="V13" s="264"/>
      <c r="W13" s="264"/>
    </row>
    <row r="14" spans="1:23" s="5" customFormat="1" ht="11.25" customHeight="1">
      <c r="A14" s="535" t="str">
        <f>'1-συμβολαια'!A14</f>
        <v>26ο</v>
      </c>
      <c r="B14" s="333" t="str">
        <f>'1-συμβολαια'!C14</f>
        <v>δωρεά</v>
      </c>
      <c r="C14" s="325">
        <f>'1-συμβολαια'!D14</f>
        <v>7385.4</v>
      </c>
      <c r="D14" s="317"/>
      <c r="E14" s="317">
        <v>12</v>
      </c>
      <c r="F14" s="317">
        <f t="shared" si="9"/>
        <v>88.624799999999993</v>
      </c>
      <c r="G14" s="317">
        <f t="shared" si="10"/>
        <v>100.62479999999999</v>
      </c>
      <c r="H14" s="317">
        <f t="shared" si="11"/>
        <v>7.9762319999999995</v>
      </c>
      <c r="I14" s="317">
        <f t="shared" si="12"/>
        <v>0.60000000000000009</v>
      </c>
      <c r="J14" s="317">
        <f t="shared" si="13"/>
        <v>5.0312400000000004</v>
      </c>
      <c r="K14" s="325">
        <f t="shared" si="14"/>
        <v>1.006248</v>
      </c>
      <c r="L14" s="325">
        <f t="shared" si="15"/>
        <v>86.011079999999993</v>
      </c>
      <c r="M14" s="325">
        <f t="shared" si="16"/>
        <v>12</v>
      </c>
      <c r="N14" s="325">
        <f t="shared" si="17"/>
        <v>14.613719999999999</v>
      </c>
      <c r="O14" s="571" t="s">
        <v>390</v>
      </c>
      <c r="P14" s="571"/>
      <c r="Q14" s="571"/>
      <c r="R14" s="571"/>
      <c r="S14" s="326"/>
      <c r="T14" s="264"/>
      <c r="U14" s="264"/>
      <c r="V14" s="264"/>
      <c r="W14" s="264"/>
    </row>
    <row r="15" spans="1:23" s="5" customFormat="1" ht="11.25" customHeight="1">
      <c r="A15" s="536">
        <f>'1-συμβολαια'!A15</f>
        <v>0</v>
      </c>
      <c r="B15" s="323" t="str">
        <f>'1-συμβολαια'!C15</f>
        <v>διανομή καταστήματος &amp; ΙΔΙΩΣ οικοπέδου</v>
      </c>
      <c r="C15" s="315">
        <f>'1-συμβολαια'!D15</f>
        <v>7385.4</v>
      </c>
      <c r="D15" s="316"/>
      <c r="E15" s="316">
        <v>12</v>
      </c>
      <c r="F15" s="316">
        <f t="shared" si="9"/>
        <v>88.624799999999993</v>
      </c>
      <c r="G15" s="316">
        <f t="shared" si="10"/>
        <v>100.62479999999999</v>
      </c>
      <c r="H15" s="316">
        <f t="shared" si="11"/>
        <v>7.9762319999999995</v>
      </c>
      <c r="I15" s="316">
        <f t="shared" si="12"/>
        <v>0.60000000000000009</v>
      </c>
      <c r="J15" s="316">
        <f t="shared" si="13"/>
        <v>5.0312400000000004</v>
      </c>
      <c r="K15" s="315">
        <f t="shared" si="14"/>
        <v>1.006248</v>
      </c>
      <c r="L15" s="315">
        <f t="shared" si="15"/>
        <v>86.011079999999993</v>
      </c>
      <c r="M15" s="315">
        <f t="shared" si="16"/>
        <v>12</v>
      </c>
      <c r="N15" s="315">
        <f t="shared" si="17"/>
        <v>14.613719999999999</v>
      </c>
      <c r="O15" s="326" t="s">
        <v>390</v>
      </c>
      <c r="P15" s="326" t="s">
        <v>391</v>
      </c>
      <c r="Q15" s="326"/>
      <c r="R15" s="326"/>
      <c r="S15" s="326"/>
      <c r="T15" s="264"/>
      <c r="U15" s="264"/>
      <c r="V15" s="264"/>
      <c r="W15" s="264"/>
    </row>
    <row r="16" spans="1:23" s="5" customFormat="1" ht="11.25" customHeight="1" thickBot="1">
      <c r="A16" s="537">
        <f>'1-συμβολαια'!A16</f>
        <v>0</v>
      </c>
      <c r="B16" s="393" t="str">
        <f>'1-συμβολαια'!C16</f>
        <v>εξισορρόπηση διαφοράς διανεμομένων μεριδίων</v>
      </c>
      <c r="C16" s="392">
        <f>'1-συμβολαια'!D16</f>
        <v>777.77</v>
      </c>
      <c r="D16" s="466"/>
      <c r="E16" s="466">
        <v>12</v>
      </c>
      <c r="F16" s="466">
        <f t="shared" si="9"/>
        <v>9.33324</v>
      </c>
      <c r="G16" s="466">
        <f t="shared" si="10"/>
        <v>21.33324</v>
      </c>
      <c r="H16" s="466">
        <f t="shared" si="11"/>
        <v>0.83999159999999995</v>
      </c>
      <c r="I16" s="466">
        <f t="shared" si="12"/>
        <v>0.60000000000000009</v>
      </c>
      <c r="J16" s="466">
        <f t="shared" si="13"/>
        <v>1.066662</v>
      </c>
      <c r="K16" s="392">
        <f t="shared" si="14"/>
        <v>0.21333240000000001</v>
      </c>
      <c r="L16" s="392">
        <f t="shared" si="15"/>
        <v>18.613254000000001</v>
      </c>
      <c r="M16" s="392">
        <f t="shared" si="16"/>
        <v>12</v>
      </c>
      <c r="N16" s="392">
        <f t="shared" si="17"/>
        <v>2.719986</v>
      </c>
      <c r="O16" s="573" t="s">
        <v>390</v>
      </c>
      <c r="P16" s="573" t="s">
        <v>391</v>
      </c>
      <c r="Q16" s="573"/>
      <c r="R16" s="573"/>
      <c r="S16" s="573"/>
      <c r="T16" s="574"/>
      <c r="U16" s="264"/>
      <c r="V16" s="264"/>
      <c r="W16" s="264"/>
    </row>
    <row r="17" spans="1:23" s="5" customFormat="1" ht="11.25" customHeight="1">
      <c r="A17" s="407" t="str">
        <f>'1-συμβολαια'!A17</f>
        <v>27ο</v>
      </c>
      <c r="B17" s="333" t="str">
        <f>'1-συμβολαια'!C17</f>
        <v>γονική ΨΙΛΗΣ ΚΥΡΙΟΤΗΤΑΣ</v>
      </c>
      <c r="C17" s="325">
        <f>'1-συμβολαια'!D17</f>
        <v>3931.01</v>
      </c>
      <c r="D17" s="317"/>
      <c r="E17" s="317">
        <v>12</v>
      </c>
      <c r="F17" s="317">
        <f t="shared" si="9"/>
        <v>47.172120000000007</v>
      </c>
      <c r="G17" s="317">
        <f t="shared" si="10"/>
        <v>59.172120000000007</v>
      </c>
      <c r="H17" s="317">
        <f t="shared" si="11"/>
        <v>4.2454908000000007</v>
      </c>
      <c r="I17" s="317">
        <f t="shared" si="12"/>
        <v>0.60000000000000009</v>
      </c>
      <c r="J17" s="317">
        <f t="shared" si="13"/>
        <v>2.9586060000000005</v>
      </c>
      <c r="K17" s="325">
        <f t="shared" si="14"/>
        <v>0.59172120000000006</v>
      </c>
      <c r="L17" s="325">
        <f t="shared" si="15"/>
        <v>50.776302000000008</v>
      </c>
      <c r="M17" s="325">
        <f t="shared" si="16"/>
        <v>12</v>
      </c>
      <c r="N17" s="325">
        <f t="shared" si="17"/>
        <v>8.3958180000000002</v>
      </c>
      <c r="O17" s="571" t="s">
        <v>390</v>
      </c>
      <c r="P17" s="571"/>
      <c r="Q17" s="571"/>
      <c r="R17" s="571"/>
      <c r="S17" s="571"/>
      <c r="T17" s="572"/>
      <c r="U17" s="264"/>
      <c r="V17" s="264"/>
      <c r="W17" s="264"/>
    </row>
    <row r="18" spans="1:23" s="5" customFormat="1" ht="11.25" customHeight="1">
      <c r="A18" s="479">
        <f>'1-συμβολαια'!A18</f>
        <v>0</v>
      </c>
      <c r="B18" s="323" t="str">
        <f>'1-συμβολαια'!C18</f>
        <v>διανομή αγροτεμαχίου &amp; καταστήματος &amp; αποθήκης -2 &amp; ΙΔΙΩΣ οικοπέδου</v>
      </c>
      <c r="C18" s="315">
        <f>'1-συμβολαια'!D18</f>
        <v>3931.01</v>
      </c>
      <c r="D18" s="316"/>
      <c r="E18" s="316">
        <v>12</v>
      </c>
      <c r="F18" s="316">
        <f t="shared" si="9"/>
        <v>47.172120000000007</v>
      </c>
      <c r="G18" s="316">
        <f t="shared" si="10"/>
        <v>59.172120000000007</v>
      </c>
      <c r="H18" s="316">
        <f t="shared" si="11"/>
        <v>4.2454908000000007</v>
      </c>
      <c r="I18" s="316">
        <f t="shared" si="12"/>
        <v>0.60000000000000009</v>
      </c>
      <c r="J18" s="316">
        <f t="shared" si="13"/>
        <v>2.9586060000000005</v>
      </c>
      <c r="K18" s="315">
        <f t="shared" si="14"/>
        <v>0.59172120000000006</v>
      </c>
      <c r="L18" s="315">
        <f t="shared" si="15"/>
        <v>50.776302000000008</v>
      </c>
      <c r="M18" s="315">
        <f t="shared" si="16"/>
        <v>12</v>
      </c>
      <c r="N18" s="315">
        <f t="shared" si="17"/>
        <v>8.3958180000000002</v>
      </c>
      <c r="O18" s="326" t="s">
        <v>390</v>
      </c>
      <c r="P18" s="326" t="s">
        <v>391</v>
      </c>
      <c r="Q18" s="326"/>
      <c r="R18" s="326"/>
      <c r="S18" s="326"/>
      <c r="T18" s="264"/>
      <c r="U18" s="264"/>
      <c r="V18" s="264"/>
      <c r="W18" s="264"/>
    </row>
    <row r="19" spans="1:23" s="5" customFormat="1" ht="11.25" customHeight="1" thickBot="1">
      <c r="A19" s="396">
        <f>'1-συμβολαια'!A19</f>
        <v>0</v>
      </c>
      <c r="B19" s="393" t="str">
        <f>'1-συμβολαια'!C19</f>
        <v>εξισορρόπηση διαφοράς διανεμομένων μεριδίων</v>
      </c>
      <c r="C19" s="392">
        <f>'1-συμβολαια'!D19</f>
        <v>333.33</v>
      </c>
      <c r="D19" s="466"/>
      <c r="E19" s="466">
        <v>12</v>
      </c>
      <c r="F19" s="466">
        <f t="shared" si="9"/>
        <v>3.9999599999999997</v>
      </c>
      <c r="G19" s="466">
        <f t="shared" si="10"/>
        <v>15.99996</v>
      </c>
      <c r="H19" s="466">
        <f t="shared" si="11"/>
        <v>0.35999639999999994</v>
      </c>
      <c r="I19" s="466">
        <f t="shared" si="12"/>
        <v>0.60000000000000009</v>
      </c>
      <c r="J19" s="466">
        <f t="shared" si="13"/>
        <v>0.79999799999999999</v>
      </c>
      <c r="K19" s="392">
        <f t="shared" si="14"/>
        <v>0.15999959999999999</v>
      </c>
      <c r="L19" s="392">
        <f t="shared" si="15"/>
        <v>14.079965999999999</v>
      </c>
      <c r="M19" s="392">
        <f t="shared" si="16"/>
        <v>12</v>
      </c>
      <c r="N19" s="392">
        <f t="shared" si="17"/>
        <v>1.919994</v>
      </c>
      <c r="O19" s="573" t="s">
        <v>390</v>
      </c>
      <c r="P19" s="573" t="s">
        <v>391</v>
      </c>
      <c r="Q19" s="573"/>
      <c r="R19" s="573"/>
      <c r="S19" s="573"/>
      <c r="T19" s="574"/>
      <c r="U19" s="264"/>
      <c r="V19" s="264"/>
      <c r="W19" s="264"/>
    </row>
    <row r="20" spans="1:23" s="5" customFormat="1" ht="11.25" customHeight="1">
      <c r="A20" s="514" t="str">
        <f>'1-συμβολαια'!A20</f>
        <v>28ο</v>
      </c>
      <c r="B20" s="333" t="str">
        <f>'1-συμβολαια'!C20</f>
        <v>γονική ΨΙΛΗΣ ΚΥΡΙΟΤΗΤΑΣ</v>
      </c>
      <c r="C20" s="325">
        <f>'1-συμβολαια'!D20</f>
        <v>3024.98</v>
      </c>
      <c r="D20" s="317"/>
      <c r="E20" s="317">
        <v>12</v>
      </c>
      <c r="F20" s="317">
        <f t="shared" si="9"/>
        <v>36.299759999999999</v>
      </c>
      <c r="G20" s="317">
        <f t="shared" si="10"/>
        <v>48.299759999999999</v>
      </c>
      <c r="H20" s="317">
        <f t="shared" si="11"/>
        <v>3.2669783999999997</v>
      </c>
      <c r="I20" s="317">
        <f t="shared" si="12"/>
        <v>0.60000000000000009</v>
      </c>
      <c r="J20" s="317">
        <f t="shared" si="13"/>
        <v>2.4149880000000001</v>
      </c>
      <c r="K20" s="325">
        <f t="shared" si="14"/>
        <v>0.48299760000000003</v>
      </c>
      <c r="L20" s="325">
        <f t="shared" si="15"/>
        <v>41.534796</v>
      </c>
      <c r="M20" s="325">
        <f t="shared" si="16"/>
        <v>12</v>
      </c>
      <c r="N20" s="325">
        <f t="shared" si="17"/>
        <v>6.764964</v>
      </c>
      <c r="O20" s="571" t="s">
        <v>390</v>
      </c>
      <c r="P20" s="571"/>
      <c r="Q20" s="571"/>
      <c r="R20" s="571"/>
      <c r="S20" s="571"/>
      <c r="T20" s="572"/>
      <c r="U20" s="264"/>
      <c r="V20" s="264"/>
      <c r="W20" s="264"/>
    </row>
    <row r="21" spans="1:23" s="5" customFormat="1" ht="11.25" customHeight="1">
      <c r="A21" s="515">
        <f>'1-συμβολαια'!A21</f>
        <v>0</v>
      </c>
      <c r="B21" s="323" t="str">
        <f>'1-συμβολαια'!C21</f>
        <v>διανομή αγροτεμαχίου &amp; αποθήκης -2 &amp; 1ου ορόφου &amp; ΙΔΙΩΣ οικοπέδου</v>
      </c>
      <c r="C21" s="315">
        <f>'1-συμβολαια'!D21</f>
        <v>3024.98</v>
      </c>
      <c r="D21" s="316"/>
      <c r="E21" s="316">
        <v>12</v>
      </c>
      <c r="F21" s="316">
        <f t="shared" si="9"/>
        <v>36.299759999999999</v>
      </c>
      <c r="G21" s="316">
        <f t="shared" si="10"/>
        <v>48.299759999999999</v>
      </c>
      <c r="H21" s="316">
        <f t="shared" si="11"/>
        <v>3.2669783999999997</v>
      </c>
      <c r="I21" s="316">
        <f t="shared" si="12"/>
        <v>0.60000000000000009</v>
      </c>
      <c r="J21" s="316">
        <f t="shared" si="13"/>
        <v>2.4149880000000001</v>
      </c>
      <c r="K21" s="315">
        <f t="shared" si="14"/>
        <v>0.48299760000000003</v>
      </c>
      <c r="L21" s="315">
        <f t="shared" si="15"/>
        <v>41.534796</v>
      </c>
      <c r="M21" s="315">
        <f t="shared" si="16"/>
        <v>12</v>
      </c>
      <c r="N21" s="315">
        <f t="shared" si="17"/>
        <v>6.764964</v>
      </c>
      <c r="O21" s="326" t="s">
        <v>390</v>
      </c>
      <c r="P21" s="326" t="s">
        <v>391</v>
      </c>
      <c r="Q21" s="326"/>
      <c r="R21" s="326"/>
      <c r="S21" s="326"/>
      <c r="T21" s="264"/>
      <c r="U21" s="264"/>
      <c r="V21" s="264"/>
      <c r="W21" s="264"/>
    </row>
    <row r="22" spans="1:23" s="5" customFormat="1" ht="11.25" customHeight="1" thickBot="1">
      <c r="A22" s="516">
        <f>'1-συμβολαια'!A22</f>
        <v>0</v>
      </c>
      <c r="B22" s="393" t="str">
        <f>'1-συμβολαια'!C22</f>
        <v>εξισορρόπηση διαφοράς διανεμομένων μεριδίων</v>
      </c>
      <c r="C22" s="392">
        <f>'1-συμβολαια'!D22</f>
        <v>333.33</v>
      </c>
      <c r="D22" s="466"/>
      <c r="E22" s="466">
        <v>12</v>
      </c>
      <c r="F22" s="466">
        <f t="shared" si="9"/>
        <v>3.9999599999999997</v>
      </c>
      <c r="G22" s="466">
        <f t="shared" si="10"/>
        <v>15.99996</v>
      </c>
      <c r="H22" s="466">
        <f t="shared" si="11"/>
        <v>0.35999639999999994</v>
      </c>
      <c r="I22" s="466">
        <f t="shared" si="12"/>
        <v>0.60000000000000009</v>
      </c>
      <c r="J22" s="466">
        <f t="shared" si="13"/>
        <v>0.79999799999999999</v>
      </c>
      <c r="K22" s="392">
        <f t="shared" si="14"/>
        <v>0.15999959999999999</v>
      </c>
      <c r="L22" s="392">
        <f t="shared" si="15"/>
        <v>14.079965999999999</v>
      </c>
      <c r="M22" s="392">
        <f t="shared" si="16"/>
        <v>12</v>
      </c>
      <c r="N22" s="392">
        <f t="shared" si="17"/>
        <v>1.919994</v>
      </c>
      <c r="O22" s="326" t="s">
        <v>390</v>
      </c>
      <c r="P22" s="326" t="s">
        <v>391</v>
      </c>
      <c r="Q22" s="326"/>
      <c r="R22" s="326"/>
      <c r="S22" s="326"/>
      <c r="T22" s="264"/>
      <c r="U22" s="264"/>
      <c r="V22" s="264"/>
      <c r="W22" s="264"/>
    </row>
    <row r="23" spans="1:23" s="5" customFormat="1" ht="11.25" customHeight="1">
      <c r="A23" s="407" t="str">
        <f>'1-συμβολαια'!A23</f>
        <v>29ο</v>
      </c>
      <c r="B23" s="333" t="str">
        <f>'1-συμβολαια'!C23</f>
        <v>δωρεά ΨΙΛΗΣ ΚΥΡΙΟΤΗΤΑΣ</v>
      </c>
      <c r="C23" s="325">
        <f>'1-συμβολαια'!D23</f>
        <v>3323.43</v>
      </c>
      <c r="D23" s="317"/>
      <c r="E23" s="317">
        <v>12</v>
      </c>
      <c r="F23" s="317">
        <f t="shared" si="9"/>
        <v>39.881160000000001</v>
      </c>
      <c r="G23" s="317">
        <f t="shared" si="10"/>
        <v>51.881160000000001</v>
      </c>
      <c r="H23" s="317">
        <f t="shared" si="11"/>
        <v>3.5893044000000001</v>
      </c>
      <c r="I23" s="317">
        <f t="shared" si="12"/>
        <v>0.60000000000000009</v>
      </c>
      <c r="J23" s="317">
        <f t="shared" si="13"/>
        <v>2.5940580000000004</v>
      </c>
      <c r="K23" s="325">
        <f t="shared" si="14"/>
        <v>0.51881160000000004</v>
      </c>
      <c r="L23" s="325">
        <f t="shared" si="15"/>
        <v>44.578986</v>
      </c>
      <c r="M23" s="325">
        <f t="shared" si="16"/>
        <v>12</v>
      </c>
      <c r="N23" s="325">
        <f t="shared" si="17"/>
        <v>7.3021740000000008</v>
      </c>
      <c r="O23" s="326" t="s">
        <v>390</v>
      </c>
      <c r="P23" s="326"/>
      <c r="Q23" s="326"/>
      <c r="R23" s="326"/>
      <c r="S23" s="326"/>
      <c r="T23" s="264"/>
      <c r="U23" s="264"/>
      <c r="V23" s="264"/>
      <c r="W23" s="264"/>
    </row>
    <row r="24" spans="1:23" s="5" customFormat="1" ht="11.25" customHeight="1">
      <c r="A24" s="479">
        <f>'1-συμβολαια'!A24</f>
        <v>0</v>
      </c>
      <c r="B24" s="323" t="str">
        <f>'1-συμβολαια'!C24</f>
        <v>διανομή καταστήματος &amp; ΙΔΙΩΣ οικοπέδου</v>
      </c>
      <c r="C24" s="315">
        <f>'1-συμβολαια'!D24</f>
        <v>3323.43</v>
      </c>
      <c r="D24" s="316"/>
      <c r="E24" s="316">
        <v>12</v>
      </c>
      <c r="F24" s="316">
        <f t="shared" si="9"/>
        <v>39.881160000000001</v>
      </c>
      <c r="G24" s="316">
        <f t="shared" si="10"/>
        <v>51.881160000000001</v>
      </c>
      <c r="H24" s="316">
        <f t="shared" si="11"/>
        <v>3.5893044000000001</v>
      </c>
      <c r="I24" s="316">
        <f t="shared" si="12"/>
        <v>0.60000000000000009</v>
      </c>
      <c r="J24" s="316">
        <f t="shared" si="13"/>
        <v>2.5940580000000004</v>
      </c>
      <c r="K24" s="315">
        <f t="shared" si="14"/>
        <v>0.51881160000000004</v>
      </c>
      <c r="L24" s="315">
        <f t="shared" si="15"/>
        <v>44.578986</v>
      </c>
      <c r="M24" s="315">
        <f t="shared" si="16"/>
        <v>12</v>
      </c>
      <c r="N24" s="315">
        <f t="shared" si="17"/>
        <v>7.3021740000000008</v>
      </c>
      <c r="O24" s="326" t="s">
        <v>390</v>
      </c>
      <c r="P24" s="326" t="s">
        <v>391</v>
      </c>
      <c r="Q24" s="326"/>
      <c r="R24" s="326"/>
      <c r="S24" s="326"/>
      <c r="T24" s="264"/>
      <c r="U24" s="264"/>
      <c r="V24" s="264"/>
      <c r="W24" s="264"/>
    </row>
    <row r="25" spans="1:23" s="5" customFormat="1" ht="11.25" customHeight="1" thickBot="1">
      <c r="A25" s="396">
        <f>'1-συμβολαια'!A25</f>
        <v>0</v>
      </c>
      <c r="B25" s="393" t="str">
        <f>'1-συμβολαια'!C25</f>
        <v>εξισορρόπηση διαφοράς διανεμομένων μεριδίων</v>
      </c>
      <c r="C25" s="392">
        <f>'1-συμβολαια'!D25</f>
        <v>333.33</v>
      </c>
      <c r="D25" s="466"/>
      <c r="E25" s="466">
        <v>12</v>
      </c>
      <c r="F25" s="466">
        <f t="shared" si="9"/>
        <v>3.9999599999999997</v>
      </c>
      <c r="G25" s="466">
        <f t="shared" si="10"/>
        <v>15.99996</v>
      </c>
      <c r="H25" s="466">
        <f t="shared" si="11"/>
        <v>0.35999639999999994</v>
      </c>
      <c r="I25" s="466">
        <f t="shared" si="12"/>
        <v>0.60000000000000009</v>
      </c>
      <c r="J25" s="466">
        <f t="shared" si="13"/>
        <v>0.79999799999999999</v>
      </c>
      <c r="K25" s="392">
        <f t="shared" si="14"/>
        <v>0.15999959999999999</v>
      </c>
      <c r="L25" s="392">
        <f t="shared" si="15"/>
        <v>14.079965999999999</v>
      </c>
      <c r="M25" s="392">
        <f t="shared" si="16"/>
        <v>12</v>
      </c>
      <c r="N25" s="392">
        <f t="shared" si="17"/>
        <v>1.919994</v>
      </c>
      <c r="O25" s="326" t="s">
        <v>390</v>
      </c>
      <c r="P25" s="326" t="s">
        <v>391</v>
      </c>
      <c r="Q25" s="326"/>
      <c r="R25" s="326"/>
      <c r="S25" s="326"/>
      <c r="T25" s="264"/>
      <c r="U25" s="264"/>
      <c r="V25" s="264"/>
      <c r="W25" s="264"/>
    </row>
    <row r="26" spans="1:23" s="5" customFormat="1" ht="11.25" customHeight="1" thickBot="1">
      <c r="A26" s="405" t="str">
        <f>'1-συμβολαια'!A26</f>
        <v>30ο</v>
      </c>
      <c r="B26" s="404" t="str">
        <f>'1-συμβολαια'!C26</f>
        <v>πληρεξούσιο</v>
      </c>
      <c r="C26" s="398">
        <f>'1-συμβολαια'!D26</f>
        <v>0</v>
      </c>
      <c r="D26" s="541">
        <v>12</v>
      </c>
      <c r="E26" s="541"/>
      <c r="F26" s="541"/>
      <c r="G26" s="541">
        <f t="shared" si="10"/>
        <v>12</v>
      </c>
      <c r="H26" s="541">
        <f t="shared" si="11"/>
        <v>0</v>
      </c>
      <c r="I26" s="541">
        <f t="shared" si="12"/>
        <v>0.60000000000000009</v>
      </c>
      <c r="J26" s="541">
        <f t="shared" si="13"/>
        <v>0.60000000000000009</v>
      </c>
      <c r="K26" s="398">
        <f t="shared" si="14"/>
        <v>0.12</v>
      </c>
      <c r="L26" s="398">
        <f t="shared" si="15"/>
        <v>10.68</v>
      </c>
      <c r="M26" s="398">
        <f t="shared" si="16"/>
        <v>12</v>
      </c>
      <c r="N26" s="398">
        <f t="shared" si="17"/>
        <v>1.3200000000000003</v>
      </c>
      <c r="O26" s="326"/>
      <c r="P26" s="326"/>
      <c r="Q26" s="326"/>
      <c r="R26" s="326"/>
      <c r="S26" s="326"/>
      <c r="T26" s="264"/>
      <c r="U26" s="264"/>
      <c r="V26" s="264"/>
      <c r="W26" s="264"/>
    </row>
    <row r="27" spans="1:23" s="5" customFormat="1" ht="11.25" customHeight="1">
      <c r="A27" s="407" t="str">
        <f>'1-συμβολαια'!A27</f>
        <v>31ο</v>
      </c>
      <c r="B27" s="333" t="str">
        <f>'1-συμβολαια'!C27</f>
        <v>γονική</v>
      </c>
      <c r="C27" s="325">
        <f>'1-συμβολαια'!D27</f>
        <v>18224.009999999998</v>
      </c>
      <c r="D27" s="317"/>
      <c r="E27" s="317">
        <v>12</v>
      </c>
      <c r="F27" s="317">
        <f t="shared" si="9"/>
        <v>218.68812</v>
      </c>
      <c r="G27" s="317">
        <f t="shared" si="10"/>
        <v>230.68812</v>
      </c>
      <c r="H27" s="317">
        <f t="shared" si="11"/>
        <v>19.6819308</v>
      </c>
      <c r="I27" s="317">
        <f t="shared" si="12"/>
        <v>0.60000000000000009</v>
      </c>
      <c r="J27" s="317">
        <f t="shared" si="13"/>
        <v>11.534406000000001</v>
      </c>
      <c r="K27" s="325">
        <f t="shared" si="14"/>
        <v>2.3068811999999999</v>
      </c>
      <c r="L27" s="325">
        <f t="shared" si="15"/>
        <v>196.56490199999999</v>
      </c>
      <c r="M27" s="325">
        <f t="shared" si="16"/>
        <v>12</v>
      </c>
      <c r="N27" s="325">
        <f t="shared" si="17"/>
        <v>34.123218000000001</v>
      </c>
      <c r="O27" s="326" t="s">
        <v>390</v>
      </c>
      <c r="P27" s="326"/>
      <c r="Q27" s="326"/>
      <c r="R27" s="326"/>
      <c r="S27" s="326"/>
      <c r="T27" s="264"/>
      <c r="U27" s="264"/>
      <c r="V27" s="264"/>
      <c r="W27" s="264"/>
    </row>
    <row r="28" spans="1:23" s="5" customFormat="1" ht="11.25" customHeight="1" thickBot="1">
      <c r="A28" s="396">
        <f>'1-συμβολαια'!A28</f>
        <v>0</v>
      </c>
      <c r="B28" s="393" t="str">
        <f>'1-συμβολαια'!C28</f>
        <v>χρησικτησία οικοπέδου = ;;;??? &amp; ;;;??? &amp; ;;;??? 19882 ΑΝΤΑΛΑΓΗ άτυπος</v>
      </c>
      <c r="C28" s="392">
        <f>'1-συμβολαια'!D28</f>
        <v>2222.2199999999998</v>
      </c>
      <c r="D28" s="466"/>
      <c r="E28" s="466">
        <v>12</v>
      </c>
      <c r="F28" s="466">
        <f t="shared" si="9"/>
        <v>26.666639999999997</v>
      </c>
      <c r="G28" s="466">
        <f t="shared" si="10"/>
        <v>38.666640000000001</v>
      </c>
      <c r="H28" s="466">
        <f t="shared" si="11"/>
        <v>2.3999975999999998</v>
      </c>
      <c r="I28" s="466">
        <f t="shared" si="12"/>
        <v>0.60000000000000009</v>
      </c>
      <c r="J28" s="466">
        <f t="shared" si="13"/>
        <v>1.9333320000000001</v>
      </c>
      <c r="K28" s="392">
        <f t="shared" si="14"/>
        <v>0.38666640000000002</v>
      </c>
      <c r="L28" s="392">
        <f t="shared" si="15"/>
        <v>33.346643999999998</v>
      </c>
      <c r="M28" s="392">
        <f t="shared" si="16"/>
        <v>12</v>
      </c>
      <c r="N28" s="392">
        <f t="shared" si="17"/>
        <v>5.3199960000000006</v>
      </c>
      <c r="O28" s="326" t="s">
        <v>390</v>
      </c>
      <c r="P28" s="326" t="s">
        <v>391</v>
      </c>
      <c r="Q28" s="326"/>
      <c r="R28" s="326"/>
      <c r="S28" s="326"/>
      <c r="T28" s="264"/>
      <c r="U28" s="264"/>
      <c r="V28" s="264"/>
      <c r="W28" s="264"/>
    </row>
    <row r="29" spans="1:23" s="5" customFormat="1" ht="11.25" customHeight="1">
      <c r="A29" s="514" t="str">
        <f>'1-συμβολαια'!A29</f>
        <v>32ο</v>
      </c>
      <c r="B29" s="333" t="str">
        <f>'1-συμβολαια'!C29</f>
        <v>γονική</v>
      </c>
      <c r="C29" s="325">
        <f>'1-συμβολαια'!D29</f>
        <v>2626.85</v>
      </c>
      <c r="D29" s="317"/>
      <c r="E29" s="317">
        <v>12</v>
      </c>
      <c r="F29" s="317">
        <f t="shared" si="9"/>
        <v>31.522199999999998</v>
      </c>
      <c r="G29" s="317">
        <f t="shared" si="10"/>
        <v>43.522199999999998</v>
      </c>
      <c r="H29" s="317">
        <f t="shared" si="11"/>
        <v>2.8369979999999999</v>
      </c>
      <c r="I29" s="317">
        <f t="shared" si="12"/>
        <v>0.60000000000000009</v>
      </c>
      <c r="J29" s="317">
        <f t="shared" si="13"/>
        <v>2.17611</v>
      </c>
      <c r="K29" s="325">
        <f t="shared" si="14"/>
        <v>0.435222</v>
      </c>
      <c r="L29" s="325">
        <f t="shared" si="15"/>
        <v>37.473869999999998</v>
      </c>
      <c r="M29" s="325">
        <f t="shared" si="16"/>
        <v>12</v>
      </c>
      <c r="N29" s="325">
        <f t="shared" si="17"/>
        <v>6.04833</v>
      </c>
      <c r="O29" s="326" t="s">
        <v>390</v>
      </c>
      <c r="P29" s="326"/>
      <c r="Q29" s="326"/>
      <c r="R29" s="326"/>
      <c r="S29" s="326"/>
      <c r="T29" s="264"/>
      <c r="U29" s="264"/>
      <c r="V29" s="264"/>
      <c r="W29" s="264"/>
    </row>
    <row r="30" spans="1:23" s="5" customFormat="1" ht="11.25" customHeight="1">
      <c r="A30" s="515">
        <f>'1-συμβολαια'!A30</f>
        <v>0</v>
      </c>
      <c r="B30" s="323" t="str">
        <f>'1-συμβολαια'!C30</f>
        <v>διανομή 1ου ορόφου &amp; ΙΔΙΩΣ οικοπέδου</v>
      </c>
      <c r="C30" s="315">
        <f>'1-συμβολαια'!D30</f>
        <v>2626.65</v>
      </c>
      <c r="D30" s="316"/>
      <c r="E30" s="316">
        <v>12</v>
      </c>
      <c r="F30" s="316">
        <f t="shared" si="9"/>
        <v>31.5198</v>
      </c>
      <c r="G30" s="316">
        <f t="shared" si="10"/>
        <v>43.519800000000004</v>
      </c>
      <c r="H30" s="316">
        <f t="shared" si="11"/>
        <v>2.8367819999999999</v>
      </c>
      <c r="I30" s="316">
        <f t="shared" si="12"/>
        <v>0.60000000000000009</v>
      </c>
      <c r="J30" s="316">
        <f t="shared" si="13"/>
        <v>2.1759900000000001</v>
      </c>
      <c r="K30" s="315">
        <f t="shared" si="14"/>
        <v>0.43519800000000003</v>
      </c>
      <c r="L30" s="315">
        <f t="shared" si="15"/>
        <v>37.471830000000004</v>
      </c>
      <c r="M30" s="315">
        <f t="shared" si="16"/>
        <v>12</v>
      </c>
      <c r="N30" s="315">
        <f t="shared" si="17"/>
        <v>6.0479699999999994</v>
      </c>
      <c r="O30" s="326" t="s">
        <v>390</v>
      </c>
      <c r="P30" s="326" t="s">
        <v>391</v>
      </c>
      <c r="Q30" s="326"/>
      <c r="R30" s="326"/>
      <c r="S30" s="326"/>
      <c r="T30" s="264"/>
      <c r="U30" s="264"/>
      <c r="V30" s="264"/>
      <c r="W30" s="264"/>
    </row>
    <row r="31" spans="1:23" s="5" customFormat="1" ht="11.25" customHeight="1" thickBot="1">
      <c r="A31" s="516">
        <f>'1-συμβολαια'!A31</f>
        <v>0</v>
      </c>
      <c r="B31" s="393" t="str">
        <f>'1-συμβολαια'!C31</f>
        <v>εξισορρόπηση διαφοράς διανεμομένων μεριδίων</v>
      </c>
      <c r="C31" s="392">
        <f>'1-συμβολαια'!D31</f>
        <v>222.22</v>
      </c>
      <c r="D31" s="466"/>
      <c r="E31" s="466">
        <v>12</v>
      </c>
      <c r="F31" s="466">
        <f t="shared" si="9"/>
        <v>2.6666400000000001</v>
      </c>
      <c r="G31" s="466">
        <f t="shared" si="10"/>
        <v>14.666640000000001</v>
      </c>
      <c r="H31" s="466">
        <f t="shared" si="11"/>
        <v>0.23999760000000001</v>
      </c>
      <c r="I31" s="466">
        <f t="shared" si="12"/>
        <v>0.60000000000000009</v>
      </c>
      <c r="J31" s="466">
        <f t="shared" si="13"/>
        <v>0.73333200000000009</v>
      </c>
      <c r="K31" s="392">
        <f t="shared" si="14"/>
        <v>0.1466664</v>
      </c>
      <c r="L31" s="392">
        <f t="shared" si="15"/>
        <v>12.946644000000001</v>
      </c>
      <c r="M31" s="392">
        <f t="shared" si="16"/>
        <v>12</v>
      </c>
      <c r="N31" s="392">
        <f t="shared" si="17"/>
        <v>1.7199960000000001</v>
      </c>
      <c r="O31" s="326" t="s">
        <v>390</v>
      </c>
      <c r="P31" s="326" t="s">
        <v>391</v>
      </c>
      <c r="Q31" s="326"/>
      <c r="R31" s="326"/>
      <c r="S31" s="326"/>
      <c r="T31" s="264"/>
      <c r="U31" s="264"/>
      <c r="V31" s="264"/>
      <c r="W31" s="264"/>
    </row>
    <row r="32" spans="1:23" s="5" customFormat="1" ht="11.25" customHeight="1">
      <c r="A32" s="407" t="str">
        <f>'1-συμβολαια'!A32</f>
        <v>33ο</v>
      </c>
      <c r="B32" s="333" t="str">
        <f>'1-συμβολαια'!C32</f>
        <v>δωρεά ΨΙΛΗΣ κυριότητας</v>
      </c>
      <c r="C32" s="325">
        <f>'1-συμβολαια'!D32</f>
        <v>2364.16</v>
      </c>
      <c r="D32" s="317"/>
      <c r="E32" s="317">
        <v>12</v>
      </c>
      <c r="F32" s="317">
        <f t="shared" si="9"/>
        <v>28.36992</v>
      </c>
      <c r="G32" s="317">
        <f t="shared" si="10"/>
        <v>40.36992</v>
      </c>
      <c r="H32" s="317">
        <f t="shared" si="11"/>
        <v>2.5532927999999999</v>
      </c>
      <c r="I32" s="317">
        <f t="shared" si="12"/>
        <v>0.60000000000000009</v>
      </c>
      <c r="J32" s="317">
        <f t="shared" si="13"/>
        <v>2.0184960000000003</v>
      </c>
      <c r="K32" s="325">
        <f t="shared" si="14"/>
        <v>0.40369920000000004</v>
      </c>
      <c r="L32" s="325">
        <f t="shared" si="15"/>
        <v>34.794432</v>
      </c>
      <c r="M32" s="325">
        <f t="shared" si="16"/>
        <v>12</v>
      </c>
      <c r="N32" s="325">
        <f t="shared" si="17"/>
        <v>5.575488</v>
      </c>
      <c r="O32" s="326" t="s">
        <v>390</v>
      </c>
      <c r="P32" s="326"/>
      <c r="Q32" s="326"/>
      <c r="R32" s="326"/>
      <c r="S32" s="326"/>
      <c r="T32" s="264"/>
      <c r="U32" s="264"/>
      <c r="V32" s="264"/>
      <c r="W32" s="264"/>
    </row>
    <row r="33" spans="1:23" s="5" customFormat="1" ht="11.25" customHeight="1">
      <c r="A33" s="479">
        <f>'1-συμβολαια'!A33</f>
        <v>0</v>
      </c>
      <c r="B33" s="323" t="str">
        <f>'1-συμβολαια'!C33</f>
        <v>διανομή 1ου ορόφου &amp; ΙΔΙΩΣ οικοπέδου</v>
      </c>
      <c r="C33" s="315">
        <f>'1-συμβολαια'!D33</f>
        <v>2364.16</v>
      </c>
      <c r="D33" s="316"/>
      <c r="E33" s="316">
        <v>12</v>
      </c>
      <c r="F33" s="316">
        <f t="shared" si="9"/>
        <v>28.36992</v>
      </c>
      <c r="G33" s="316">
        <f t="shared" si="10"/>
        <v>40.36992</v>
      </c>
      <c r="H33" s="316">
        <f t="shared" si="11"/>
        <v>2.5532927999999999</v>
      </c>
      <c r="I33" s="316">
        <f t="shared" si="12"/>
        <v>0.60000000000000009</v>
      </c>
      <c r="J33" s="316">
        <f t="shared" si="13"/>
        <v>2.0184960000000003</v>
      </c>
      <c r="K33" s="315">
        <f t="shared" si="14"/>
        <v>0.40369920000000004</v>
      </c>
      <c r="L33" s="315">
        <f t="shared" si="15"/>
        <v>34.794432</v>
      </c>
      <c r="M33" s="315">
        <f t="shared" si="16"/>
        <v>12</v>
      </c>
      <c r="N33" s="315">
        <f t="shared" si="17"/>
        <v>5.575488</v>
      </c>
      <c r="O33" s="326" t="s">
        <v>390</v>
      </c>
      <c r="P33" s="326" t="s">
        <v>391</v>
      </c>
      <c r="Q33" s="326"/>
      <c r="R33" s="326"/>
      <c r="S33" s="326"/>
      <c r="T33" s="264"/>
      <c r="U33" s="264"/>
      <c r="V33" s="264"/>
      <c r="W33" s="264"/>
    </row>
    <row r="34" spans="1:23" s="5" customFormat="1" ht="11.25" customHeight="1" thickBot="1">
      <c r="A34" s="396">
        <f>'1-συμβολαια'!A34</f>
        <v>0</v>
      </c>
      <c r="B34" s="393" t="str">
        <f>'1-συμβολαια'!C34</f>
        <v>εξισορρόπηση διαφοράς διανεμομένων μεριδίων</v>
      </c>
      <c r="C34" s="392">
        <f>'1-συμβολαια'!D34</f>
        <v>222.22</v>
      </c>
      <c r="D34" s="466"/>
      <c r="E34" s="466">
        <v>12</v>
      </c>
      <c r="F34" s="466">
        <f t="shared" si="9"/>
        <v>2.6666400000000001</v>
      </c>
      <c r="G34" s="466">
        <f t="shared" si="10"/>
        <v>14.666640000000001</v>
      </c>
      <c r="H34" s="466">
        <f t="shared" si="11"/>
        <v>0.23999760000000001</v>
      </c>
      <c r="I34" s="466">
        <f t="shared" si="12"/>
        <v>0.60000000000000009</v>
      </c>
      <c r="J34" s="466">
        <f t="shared" si="13"/>
        <v>0.73333200000000009</v>
      </c>
      <c r="K34" s="392">
        <f t="shared" si="14"/>
        <v>0.1466664</v>
      </c>
      <c r="L34" s="392">
        <f t="shared" si="15"/>
        <v>12.946644000000001</v>
      </c>
      <c r="M34" s="392">
        <f t="shared" si="16"/>
        <v>12</v>
      </c>
      <c r="N34" s="392">
        <f t="shared" si="17"/>
        <v>1.7199960000000001</v>
      </c>
      <c r="O34" s="326" t="s">
        <v>390</v>
      </c>
      <c r="P34" s="326" t="s">
        <v>391</v>
      </c>
      <c r="Q34" s="326"/>
      <c r="R34" s="326"/>
      <c r="S34" s="326"/>
      <c r="T34" s="264"/>
      <c r="U34" s="264"/>
      <c r="V34" s="264"/>
      <c r="W34" s="264"/>
    </row>
    <row r="35" spans="1:23" s="5" customFormat="1" ht="11.25" customHeight="1">
      <c r="A35" s="514" t="str">
        <f>'1-συμβολαια'!A35</f>
        <v>34ο</v>
      </c>
      <c r="B35" s="333" t="str">
        <f>'1-συμβολαια'!C35</f>
        <v>δωρεά</v>
      </c>
      <c r="C35" s="325">
        <f>'1-συμβολαια'!D35</f>
        <v>5253.7</v>
      </c>
      <c r="D35" s="317"/>
      <c r="E35" s="317">
        <v>12</v>
      </c>
      <c r="F35" s="317">
        <f t="shared" si="9"/>
        <v>63.044399999999996</v>
      </c>
      <c r="G35" s="317">
        <f t="shared" si="10"/>
        <v>75.044399999999996</v>
      </c>
      <c r="H35" s="317">
        <f t="shared" si="11"/>
        <v>5.6739959999999998</v>
      </c>
      <c r="I35" s="317">
        <f t="shared" si="12"/>
        <v>0.60000000000000009</v>
      </c>
      <c r="J35" s="317">
        <f t="shared" si="13"/>
        <v>3.7522199999999999</v>
      </c>
      <c r="K35" s="325">
        <f t="shared" si="14"/>
        <v>0.750444</v>
      </c>
      <c r="L35" s="325">
        <f t="shared" si="15"/>
        <v>64.267740000000003</v>
      </c>
      <c r="M35" s="325">
        <f t="shared" si="16"/>
        <v>12</v>
      </c>
      <c r="N35" s="325">
        <f t="shared" si="17"/>
        <v>10.77666</v>
      </c>
      <c r="O35" s="326" t="s">
        <v>390</v>
      </c>
      <c r="P35" s="326"/>
      <c r="Q35" s="326"/>
      <c r="R35" s="326"/>
      <c r="S35" s="326"/>
      <c r="T35" s="264"/>
      <c r="U35" s="264"/>
      <c r="V35" s="264"/>
      <c r="W35" s="264"/>
    </row>
    <row r="36" spans="1:23" s="5" customFormat="1" ht="11.25" customHeight="1">
      <c r="A36" s="515">
        <f>'1-συμβολαια'!A36</f>
        <v>0</v>
      </c>
      <c r="B36" s="323" t="str">
        <f>'1-συμβολαια'!C36</f>
        <v>διανομή 1ου ορόφου &amp; ΙΔΙΩΣ οικοπέδου</v>
      </c>
      <c r="C36" s="315">
        <f>'1-συμβολαια'!D36</f>
        <v>5253.7</v>
      </c>
      <c r="D36" s="316"/>
      <c r="E36" s="316">
        <v>12</v>
      </c>
      <c r="F36" s="316">
        <f t="shared" si="9"/>
        <v>63.044399999999996</v>
      </c>
      <c r="G36" s="316">
        <f t="shared" si="10"/>
        <v>75.044399999999996</v>
      </c>
      <c r="H36" s="316">
        <f t="shared" si="11"/>
        <v>5.6739959999999998</v>
      </c>
      <c r="I36" s="316">
        <f t="shared" si="12"/>
        <v>0.60000000000000009</v>
      </c>
      <c r="J36" s="316">
        <f t="shared" si="13"/>
        <v>3.7522199999999999</v>
      </c>
      <c r="K36" s="315">
        <f t="shared" si="14"/>
        <v>0.750444</v>
      </c>
      <c r="L36" s="315">
        <f t="shared" si="15"/>
        <v>64.267740000000003</v>
      </c>
      <c r="M36" s="315">
        <f t="shared" si="16"/>
        <v>12</v>
      </c>
      <c r="N36" s="315">
        <f t="shared" si="17"/>
        <v>10.77666</v>
      </c>
      <c r="O36" s="326" t="s">
        <v>390</v>
      </c>
      <c r="P36" s="326" t="s">
        <v>391</v>
      </c>
      <c r="Q36" s="326"/>
      <c r="R36" s="326"/>
      <c r="S36" s="326"/>
      <c r="T36" s="264"/>
      <c r="U36" s="264"/>
      <c r="V36" s="264"/>
      <c r="W36" s="264"/>
    </row>
    <row r="37" spans="1:23" s="5" customFormat="1" ht="11.25" customHeight="1" thickBot="1">
      <c r="A37" s="516">
        <f>'1-συμβολαια'!A37</f>
        <v>0</v>
      </c>
      <c r="B37" s="393" t="str">
        <f>'1-συμβολαια'!C37</f>
        <v>εξισορρόπηση διαφοράς διανεμομένων μεριδίων</v>
      </c>
      <c r="C37" s="392">
        <f>'1-συμβολαια'!D37</f>
        <v>555.54999999999995</v>
      </c>
      <c r="D37" s="466"/>
      <c r="E37" s="466">
        <v>12</v>
      </c>
      <c r="F37" s="466">
        <f t="shared" si="9"/>
        <v>6.6665999999999999</v>
      </c>
      <c r="G37" s="466">
        <f t="shared" si="10"/>
        <v>18.666599999999999</v>
      </c>
      <c r="H37" s="466">
        <f t="shared" si="11"/>
        <v>0.59999399999999992</v>
      </c>
      <c r="I37" s="466">
        <f t="shared" si="12"/>
        <v>0.60000000000000009</v>
      </c>
      <c r="J37" s="466">
        <f t="shared" si="13"/>
        <v>0.93332999999999999</v>
      </c>
      <c r="K37" s="392">
        <f t="shared" si="14"/>
        <v>0.186666</v>
      </c>
      <c r="L37" s="392">
        <f t="shared" si="15"/>
        <v>16.346609999999998</v>
      </c>
      <c r="M37" s="392">
        <f t="shared" si="16"/>
        <v>12</v>
      </c>
      <c r="N37" s="392">
        <f t="shared" si="17"/>
        <v>2.3199899999999998</v>
      </c>
      <c r="O37" s="326" t="s">
        <v>390</v>
      </c>
      <c r="P37" s="326" t="s">
        <v>391</v>
      </c>
      <c r="Q37" s="326"/>
      <c r="R37" s="326"/>
      <c r="S37" s="326"/>
      <c r="T37" s="264"/>
      <c r="U37" s="264"/>
      <c r="V37" s="264"/>
      <c r="W37" s="264"/>
    </row>
    <row r="38" spans="1:23" s="5" customFormat="1" ht="11.25" customHeight="1">
      <c r="A38" s="407">
        <f>'1-συμβολαια'!A38</f>
        <v>350</v>
      </c>
      <c r="B38" s="333" t="str">
        <f>'1-συμβολαια'!C38</f>
        <v>κληρονομιάς ΑΠΟΔΟΧΗ [από 1/4 του 1/10 αγροτεμάχιο ;;;??? Παναγίας -'';;;???'' 1.186μ2</v>
      </c>
      <c r="C38" s="325">
        <f>'1-συμβολαια'!D38</f>
        <v>0</v>
      </c>
      <c r="D38" s="317">
        <v>36.700000000000003</v>
      </c>
      <c r="E38" s="317"/>
      <c r="F38" s="317">
        <f t="shared" si="9"/>
        <v>0</v>
      </c>
      <c r="G38" s="317">
        <f t="shared" si="10"/>
        <v>36.700000000000003</v>
      </c>
      <c r="H38" s="317">
        <f t="shared" si="11"/>
        <v>0</v>
      </c>
      <c r="I38" s="317">
        <f t="shared" si="12"/>
        <v>1.8350000000000002</v>
      </c>
      <c r="J38" s="317">
        <f t="shared" si="13"/>
        <v>1.8350000000000002</v>
      </c>
      <c r="K38" s="325">
        <f t="shared" si="14"/>
        <v>0.36700000000000005</v>
      </c>
      <c r="L38" s="325">
        <f t="shared" si="15"/>
        <v>32.663000000000004</v>
      </c>
      <c r="M38" s="325">
        <f t="shared" si="16"/>
        <v>36.700000000000003</v>
      </c>
      <c r="N38" s="325">
        <f t="shared" si="17"/>
        <v>4.0370000000000008</v>
      </c>
      <c r="O38" s="326"/>
      <c r="P38" s="326"/>
      <c r="Q38" s="326"/>
      <c r="R38" s="326"/>
      <c r="S38" s="326"/>
      <c r="T38" s="264"/>
      <c r="U38" s="264"/>
      <c r="V38" s="264"/>
      <c r="W38" s="264"/>
    </row>
    <row r="39" spans="1:23" s="5" customFormat="1" ht="11.25" customHeight="1" thickBot="1">
      <c r="A39" s="396">
        <f>'1-συμβολαια'!A39</f>
        <v>0</v>
      </c>
      <c r="B39" s="393" t="str">
        <f>'1-συμβολαια'!C39</f>
        <v xml:space="preserve">χρησικτησία αγροτεμαχίου = 20?? επερχόμενου ΑΝΑΔΑΣΜΟΥ </v>
      </c>
      <c r="C39" s="392">
        <f>'1-συμβολαια'!D39</f>
        <v>11.11</v>
      </c>
      <c r="D39" s="466"/>
      <c r="E39" s="466">
        <v>12</v>
      </c>
      <c r="F39" s="466">
        <f t="shared" si="9"/>
        <v>0.13331999999999999</v>
      </c>
      <c r="G39" s="466">
        <f t="shared" si="10"/>
        <v>12.133319999999999</v>
      </c>
      <c r="H39" s="466">
        <f t="shared" si="11"/>
        <v>1.1998799999999999E-2</v>
      </c>
      <c r="I39" s="466">
        <f t="shared" si="12"/>
        <v>0.60000000000000009</v>
      </c>
      <c r="J39" s="466">
        <f t="shared" si="13"/>
        <v>0.60666600000000004</v>
      </c>
      <c r="K39" s="392">
        <f t="shared" si="14"/>
        <v>0.1213332</v>
      </c>
      <c r="L39" s="392">
        <f t="shared" si="15"/>
        <v>10.793322</v>
      </c>
      <c r="M39" s="392">
        <f t="shared" si="16"/>
        <v>12</v>
      </c>
      <c r="N39" s="392">
        <f t="shared" si="17"/>
        <v>1.339998</v>
      </c>
      <c r="O39" s="326" t="s">
        <v>390</v>
      </c>
      <c r="P39" s="326" t="s">
        <v>391</v>
      </c>
      <c r="Q39" s="326"/>
      <c r="R39" s="326"/>
      <c r="S39" s="326"/>
      <c r="T39" s="264"/>
      <c r="U39" s="264"/>
      <c r="V39" s="264"/>
      <c r="W39" s="264"/>
    </row>
    <row r="40" spans="1:23" s="5" customFormat="1" ht="11.25" customHeight="1">
      <c r="A40" s="514" t="str">
        <f>'1-συμβολαια'!A40</f>
        <v>36ο</v>
      </c>
      <c r="B40" s="333" t="str">
        <f>'1-συμβολαια'!C40</f>
        <v>κληρονομίας ΑΠΟΔΟΧΗ [1/10 αγροτεμάχιο ;;;??? Παναγίας -'';;;???'' 1.186μ2</v>
      </c>
      <c r="C40" s="325">
        <f>'1-συμβολαια'!D40</f>
        <v>0</v>
      </c>
      <c r="D40" s="317">
        <v>36.700000000000003</v>
      </c>
      <c r="E40" s="317">
        <v>12</v>
      </c>
      <c r="F40" s="317">
        <f t="shared" si="9"/>
        <v>0</v>
      </c>
      <c r="G40" s="317">
        <f t="shared" si="10"/>
        <v>48.7</v>
      </c>
      <c r="H40" s="317">
        <f t="shared" si="11"/>
        <v>0</v>
      </c>
      <c r="I40" s="317">
        <f t="shared" si="12"/>
        <v>2.4350000000000005</v>
      </c>
      <c r="J40" s="317">
        <f t="shared" si="13"/>
        <v>2.4350000000000005</v>
      </c>
      <c r="K40" s="325">
        <f t="shared" si="14"/>
        <v>0.48700000000000004</v>
      </c>
      <c r="L40" s="325">
        <f t="shared" si="15"/>
        <v>43.343000000000004</v>
      </c>
      <c r="M40" s="325">
        <f t="shared" si="16"/>
        <v>48.7</v>
      </c>
      <c r="N40" s="325">
        <f t="shared" si="17"/>
        <v>5.3570000000000011</v>
      </c>
      <c r="O40" s="326"/>
      <c r="P40" s="326"/>
      <c r="Q40" s="326"/>
      <c r="R40" s="326"/>
      <c r="S40" s="326"/>
      <c r="T40" s="264"/>
      <c r="U40" s="264"/>
      <c r="V40" s="264"/>
      <c r="W40" s="264"/>
    </row>
    <row r="41" spans="1:23" s="5" customFormat="1" ht="11.25" customHeight="1" thickBot="1">
      <c r="A41" s="516">
        <f>'1-συμβολαια'!A41</f>
        <v>0</v>
      </c>
      <c r="B41" s="393" t="str">
        <f>'1-συμβολαια'!C41</f>
        <v xml:space="preserve">χρησικτησία αγροτεμαχίου = 20?? επερχόμενου ΑΝΑΔΑΣΜΟΥ </v>
      </c>
      <c r="C41" s="392">
        <f>'1-συμβολαια'!D41</f>
        <v>111.11</v>
      </c>
      <c r="D41" s="466"/>
      <c r="E41" s="466">
        <v>12</v>
      </c>
      <c r="F41" s="466">
        <f t="shared" si="9"/>
        <v>1.3333200000000001</v>
      </c>
      <c r="G41" s="466">
        <f t="shared" si="10"/>
        <v>13.333320000000001</v>
      </c>
      <c r="H41" s="466">
        <f t="shared" si="11"/>
        <v>0.1199988</v>
      </c>
      <c r="I41" s="466">
        <f t="shared" si="12"/>
        <v>0.60000000000000009</v>
      </c>
      <c r="J41" s="466">
        <f t="shared" si="13"/>
        <v>0.66666600000000009</v>
      </c>
      <c r="K41" s="392">
        <f t="shared" si="14"/>
        <v>0.13333320000000001</v>
      </c>
      <c r="L41" s="392">
        <f t="shared" si="15"/>
        <v>11.813321999999999</v>
      </c>
      <c r="M41" s="392">
        <f t="shared" si="16"/>
        <v>12</v>
      </c>
      <c r="N41" s="392">
        <f t="shared" si="17"/>
        <v>1.5199980000000002</v>
      </c>
      <c r="O41" s="326" t="s">
        <v>390</v>
      </c>
      <c r="P41" s="326" t="s">
        <v>391</v>
      </c>
      <c r="Q41" s="326"/>
      <c r="R41" s="326"/>
      <c r="S41" s="326"/>
      <c r="T41" s="264"/>
      <c r="U41" s="264"/>
      <c r="V41" s="264"/>
      <c r="W41" s="264"/>
    </row>
    <row r="42" spans="1:23" s="5" customFormat="1" ht="11.25" customHeight="1">
      <c r="A42" s="407" t="str">
        <f>'1-συμβολαια'!A42</f>
        <v>37ο</v>
      </c>
      <c r="B42" s="333" t="str">
        <f>'1-συμβολαια'!C42</f>
        <v>κληρονομίας ΑΠΟΔΟΧΗ [1/10 αγροτεμάχιο ;;;??? Παναγίας -'';;;???'' 1.186μ2</v>
      </c>
      <c r="C42" s="325">
        <f>'1-συμβολαια'!D42</f>
        <v>0</v>
      </c>
      <c r="D42" s="317">
        <v>36.700000000000003</v>
      </c>
      <c r="E42" s="317"/>
      <c r="F42" s="317">
        <f t="shared" si="9"/>
        <v>0</v>
      </c>
      <c r="G42" s="317">
        <f t="shared" si="10"/>
        <v>36.700000000000003</v>
      </c>
      <c r="H42" s="317">
        <f t="shared" si="11"/>
        <v>0</v>
      </c>
      <c r="I42" s="317">
        <f t="shared" si="12"/>
        <v>1.8350000000000002</v>
      </c>
      <c r="J42" s="317">
        <f t="shared" si="13"/>
        <v>1.8350000000000002</v>
      </c>
      <c r="K42" s="325">
        <f t="shared" si="14"/>
        <v>0.36700000000000005</v>
      </c>
      <c r="L42" s="325">
        <f t="shared" si="15"/>
        <v>32.663000000000004</v>
      </c>
      <c r="M42" s="325">
        <f t="shared" si="16"/>
        <v>36.700000000000003</v>
      </c>
      <c r="N42" s="325">
        <f t="shared" si="17"/>
        <v>4.0370000000000008</v>
      </c>
      <c r="O42" s="326"/>
      <c r="P42" s="326"/>
      <c r="Q42" s="326"/>
      <c r="R42" s="326"/>
      <c r="S42" s="326"/>
      <c r="T42" s="264"/>
      <c r="U42" s="264"/>
      <c r="V42" s="264"/>
      <c r="W42" s="264"/>
    </row>
    <row r="43" spans="1:23" s="5" customFormat="1" ht="11.25" customHeight="1" thickBot="1">
      <c r="A43" s="396">
        <f>'1-συμβολαια'!A43</f>
        <v>0</v>
      </c>
      <c r="B43" s="393" t="str">
        <f>'1-συμβολαια'!C43</f>
        <v xml:space="preserve">χρησικτησία αγροτεμαχίου = 20?? επερχόμενου ΑΝΑΔΑΣΜΟΥ </v>
      </c>
      <c r="C43" s="392">
        <f>'1-συμβολαια'!D43</f>
        <v>111.11</v>
      </c>
      <c r="D43" s="466"/>
      <c r="E43" s="466">
        <v>12</v>
      </c>
      <c r="F43" s="466">
        <f t="shared" si="9"/>
        <v>1.3333200000000001</v>
      </c>
      <c r="G43" s="466">
        <f t="shared" si="10"/>
        <v>13.333320000000001</v>
      </c>
      <c r="H43" s="466">
        <f t="shared" si="11"/>
        <v>0.1199988</v>
      </c>
      <c r="I43" s="466">
        <f t="shared" si="12"/>
        <v>0.60000000000000009</v>
      </c>
      <c r="J43" s="466">
        <f t="shared" si="13"/>
        <v>0.66666600000000009</v>
      </c>
      <c r="K43" s="392">
        <f t="shared" si="14"/>
        <v>0.13333320000000001</v>
      </c>
      <c r="L43" s="392">
        <f t="shared" si="15"/>
        <v>11.813321999999999</v>
      </c>
      <c r="M43" s="392">
        <f t="shared" si="16"/>
        <v>12</v>
      </c>
      <c r="N43" s="392">
        <f t="shared" si="17"/>
        <v>1.5199980000000002</v>
      </c>
      <c r="O43" s="326" t="s">
        <v>390</v>
      </c>
      <c r="P43" s="326" t="s">
        <v>391</v>
      </c>
      <c r="Q43" s="326"/>
      <c r="R43" s="326"/>
      <c r="S43" s="326"/>
      <c r="T43" s="264"/>
      <c r="U43" s="264"/>
      <c r="V43" s="264"/>
      <c r="W43" s="264"/>
    </row>
    <row r="44" spans="1:23" s="5" customFormat="1" ht="11.25" customHeight="1">
      <c r="A44" s="514" t="str">
        <f>'1-συμβολαια'!A44</f>
        <v>38ο</v>
      </c>
      <c r="B44" s="333" t="str">
        <f>'1-συμβολαια'!C44</f>
        <v>αποδοχή κληρονομίας [12/120  οικοπέδου &amp; αποθήκης 20,91μ2</v>
      </c>
      <c r="C44" s="325">
        <f>'1-συμβολαια'!D44</f>
        <v>0</v>
      </c>
      <c r="D44" s="317">
        <v>36.700000000000003</v>
      </c>
      <c r="E44" s="317"/>
      <c r="F44" s="317">
        <f t="shared" si="9"/>
        <v>0</v>
      </c>
      <c r="G44" s="317">
        <f t="shared" si="10"/>
        <v>36.700000000000003</v>
      </c>
      <c r="H44" s="317">
        <f t="shared" si="11"/>
        <v>0</v>
      </c>
      <c r="I44" s="317">
        <f t="shared" si="12"/>
        <v>1.8350000000000002</v>
      </c>
      <c r="J44" s="317">
        <f t="shared" si="13"/>
        <v>1.8350000000000002</v>
      </c>
      <c r="K44" s="325">
        <f t="shared" si="14"/>
        <v>0.36700000000000005</v>
      </c>
      <c r="L44" s="325">
        <f t="shared" si="15"/>
        <v>32.663000000000004</v>
      </c>
      <c r="M44" s="325">
        <f t="shared" si="16"/>
        <v>36.700000000000003</v>
      </c>
      <c r="N44" s="325">
        <f t="shared" si="17"/>
        <v>4.0370000000000008</v>
      </c>
      <c r="O44" s="326"/>
      <c r="P44" s="326"/>
      <c r="Q44" s="326"/>
      <c r="R44" s="326"/>
      <c r="S44" s="326"/>
      <c r="T44" s="264"/>
      <c r="U44" s="264"/>
      <c r="V44" s="264"/>
      <c r="W44" s="264"/>
    </row>
    <row r="45" spans="1:23" s="5" customFormat="1" ht="11.25" customHeight="1" thickBot="1">
      <c r="A45" s="516">
        <f>'1-συμβολαια'!A45</f>
        <v>0</v>
      </c>
      <c r="B45" s="393" t="str">
        <f>'1-συμβολαια'!C45</f>
        <v>χρησικτησία οικοπέδου &amp; αποθήκης = 1992 αδερφού ΚΛΗΡΟΝΟΜΙΑ άτυπος</v>
      </c>
      <c r="C45" s="392">
        <f>'1-συμβολαια'!D45</f>
        <v>187.35</v>
      </c>
      <c r="D45" s="466"/>
      <c r="E45" s="466">
        <v>12</v>
      </c>
      <c r="F45" s="466">
        <f t="shared" si="9"/>
        <v>2.2482000000000002</v>
      </c>
      <c r="G45" s="466">
        <f t="shared" si="10"/>
        <v>14.248200000000001</v>
      </c>
      <c r="H45" s="466">
        <f t="shared" si="11"/>
        <v>0.20233800000000002</v>
      </c>
      <c r="I45" s="466">
        <f t="shared" si="12"/>
        <v>0.60000000000000009</v>
      </c>
      <c r="J45" s="466">
        <f t="shared" si="13"/>
        <v>0.7124100000000001</v>
      </c>
      <c r="K45" s="392">
        <f t="shared" si="14"/>
        <v>0.142482</v>
      </c>
      <c r="L45" s="392">
        <f t="shared" si="15"/>
        <v>12.59097</v>
      </c>
      <c r="M45" s="392">
        <f t="shared" si="16"/>
        <v>12</v>
      </c>
      <c r="N45" s="392">
        <f t="shared" si="17"/>
        <v>1.6572300000000002</v>
      </c>
      <c r="O45" s="326" t="s">
        <v>390</v>
      </c>
      <c r="P45" s="326" t="s">
        <v>391</v>
      </c>
      <c r="Q45" s="326"/>
      <c r="R45" s="326"/>
      <c r="S45" s="326"/>
      <c r="T45" s="264"/>
      <c r="U45" s="264"/>
      <c r="V45" s="264"/>
      <c r="W45" s="264"/>
    </row>
    <row r="46" spans="1:23" s="5" customFormat="1" ht="11.25" customHeight="1">
      <c r="A46" s="407" t="str">
        <f>'1-συμβολαια'!A46</f>
        <v>39ο</v>
      </c>
      <c r="B46" s="333" t="str">
        <f>'1-συμβολαια'!C46</f>
        <v>αποδοχή κληρονομίας [1/10 αγροτεμάχιο ;;;??? Παναγία -'';;;???'' =2.740μ2</v>
      </c>
      <c r="C46" s="325">
        <f>'1-συμβολαια'!D46</f>
        <v>0</v>
      </c>
      <c r="D46" s="317">
        <v>36.700000000000003</v>
      </c>
      <c r="E46" s="317">
        <v>12</v>
      </c>
      <c r="F46" s="317">
        <f t="shared" si="9"/>
        <v>0</v>
      </c>
      <c r="G46" s="317">
        <f t="shared" si="10"/>
        <v>48.7</v>
      </c>
      <c r="H46" s="317">
        <f t="shared" si="11"/>
        <v>0</v>
      </c>
      <c r="I46" s="317">
        <f t="shared" si="12"/>
        <v>2.4350000000000005</v>
      </c>
      <c r="J46" s="317">
        <f t="shared" si="13"/>
        <v>2.4350000000000005</v>
      </c>
      <c r="K46" s="325">
        <f t="shared" si="14"/>
        <v>0.48700000000000004</v>
      </c>
      <c r="L46" s="325">
        <f t="shared" si="15"/>
        <v>43.343000000000004</v>
      </c>
      <c r="M46" s="325">
        <f t="shared" si="16"/>
        <v>48.7</v>
      </c>
      <c r="N46" s="325">
        <f t="shared" si="17"/>
        <v>5.3570000000000011</v>
      </c>
      <c r="O46" s="326"/>
      <c r="P46" s="326"/>
      <c r="Q46" s="326"/>
      <c r="R46" s="326"/>
      <c r="S46" s="326"/>
      <c r="T46" s="264"/>
      <c r="U46" s="264"/>
      <c r="V46" s="264"/>
      <c r="W46" s="264"/>
    </row>
    <row r="47" spans="1:23" s="5" customFormat="1" ht="11.25" customHeight="1" thickBot="1">
      <c r="A47" s="396">
        <f>'1-συμβολαια'!A47</f>
        <v>0</v>
      </c>
      <c r="B47" s="393" t="str">
        <f>'1-συμβολαια'!C47</f>
        <v xml:space="preserve">χρησικτησία αγροτεμαχίου = 20?? επερχόμενου ΑΝΑΔΑΣΜΟΥ </v>
      </c>
      <c r="C47" s="392">
        <f>'1-συμβολαια'!D47</f>
        <v>22.22</v>
      </c>
      <c r="D47" s="466"/>
      <c r="E47" s="466">
        <v>12</v>
      </c>
      <c r="F47" s="466">
        <f t="shared" si="9"/>
        <v>0.26663999999999999</v>
      </c>
      <c r="G47" s="466">
        <f t="shared" si="10"/>
        <v>12.266640000000001</v>
      </c>
      <c r="H47" s="466">
        <f t="shared" si="11"/>
        <v>2.3997599999999997E-2</v>
      </c>
      <c r="I47" s="466">
        <f t="shared" si="12"/>
        <v>0.60000000000000009</v>
      </c>
      <c r="J47" s="466">
        <f t="shared" si="13"/>
        <v>0.6133320000000001</v>
      </c>
      <c r="K47" s="392">
        <f t="shared" si="14"/>
        <v>0.12266640000000001</v>
      </c>
      <c r="L47" s="392">
        <f t="shared" si="15"/>
        <v>10.906644</v>
      </c>
      <c r="M47" s="392">
        <f t="shared" si="16"/>
        <v>12</v>
      </c>
      <c r="N47" s="392">
        <f t="shared" si="17"/>
        <v>1.3599960000000002</v>
      </c>
      <c r="O47" s="326" t="s">
        <v>390</v>
      </c>
      <c r="P47" s="326" t="s">
        <v>391</v>
      </c>
      <c r="Q47" s="326"/>
      <c r="R47" s="326"/>
      <c r="S47" s="326"/>
      <c r="T47" s="264"/>
      <c r="U47" s="264"/>
      <c r="V47" s="264"/>
      <c r="W47" s="264"/>
    </row>
    <row r="48" spans="1:23" s="5" customFormat="1" ht="11.25" customHeight="1">
      <c r="A48" s="514" t="str">
        <f>'1-συμβολαια'!A48</f>
        <v>40ο</v>
      </c>
      <c r="B48" s="333" t="str">
        <f>'1-συμβολαια'!C48</f>
        <v>αποδοχή κληρονομίας [1/10 αγροτεμάχιο ;;;??? Παναγία -'';;;???'' =2.740μ2</v>
      </c>
      <c r="C48" s="325">
        <f>'1-συμβολαια'!D48</f>
        <v>0</v>
      </c>
      <c r="D48" s="317">
        <v>36.700000000000003</v>
      </c>
      <c r="E48" s="317">
        <v>12</v>
      </c>
      <c r="F48" s="317">
        <f t="shared" si="9"/>
        <v>0</v>
      </c>
      <c r="G48" s="317">
        <f t="shared" si="10"/>
        <v>48.7</v>
      </c>
      <c r="H48" s="317">
        <f t="shared" si="11"/>
        <v>0</v>
      </c>
      <c r="I48" s="317">
        <f t="shared" si="12"/>
        <v>2.4350000000000005</v>
      </c>
      <c r="J48" s="317">
        <f t="shared" si="13"/>
        <v>2.4350000000000005</v>
      </c>
      <c r="K48" s="325">
        <f t="shared" si="14"/>
        <v>0.48700000000000004</v>
      </c>
      <c r="L48" s="325">
        <f t="shared" si="15"/>
        <v>43.343000000000004</v>
      </c>
      <c r="M48" s="325">
        <f t="shared" si="16"/>
        <v>48.7</v>
      </c>
      <c r="N48" s="325">
        <f t="shared" si="17"/>
        <v>5.3570000000000011</v>
      </c>
      <c r="O48" s="326"/>
      <c r="P48" s="326"/>
      <c r="Q48" s="326"/>
      <c r="R48" s="326"/>
      <c r="S48" s="326"/>
      <c r="T48" s="264"/>
      <c r="U48" s="264"/>
      <c r="V48" s="264"/>
      <c r="W48" s="264"/>
    </row>
    <row r="49" spans="1:23" s="5" customFormat="1" ht="11.25" customHeight="1" thickBot="1">
      <c r="A49" s="516">
        <f>'1-συμβολαια'!A49</f>
        <v>0</v>
      </c>
      <c r="B49" s="393" t="str">
        <f>'1-συμβολαια'!C49</f>
        <v xml:space="preserve">χρησικτησία αγροτεμαχίου = 20?? επερχόμενου ΑΝΑΔΑΣΜΟΥ </v>
      </c>
      <c r="C49" s="392">
        <f>'1-συμβολαια'!D49</f>
        <v>22.22</v>
      </c>
      <c r="D49" s="466"/>
      <c r="E49" s="466">
        <v>12</v>
      </c>
      <c r="F49" s="466">
        <f t="shared" si="9"/>
        <v>0.26663999999999999</v>
      </c>
      <c r="G49" s="466">
        <f t="shared" si="10"/>
        <v>12.266640000000001</v>
      </c>
      <c r="H49" s="466">
        <f t="shared" si="11"/>
        <v>2.3997599999999997E-2</v>
      </c>
      <c r="I49" s="466">
        <f t="shared" si="12"/>
        <v>0.60000000000000009</v>
      </c>
      <c r="J49" s="466">
        <f t="shared" si="13"/>
        <v>0.6133320000000001</v>
      </c>
      <c r="K49" s="392">
        <f t="shared" si="14"/>
        <v>0.12266640000000001</v>
      </c>
      <c r="L49" s="392">
        <f t="shared" si="15"/>
        <v>10.906644</v>
      </c>
      <c r="M49" s="392">
        <f t="shared" si="16"/>
        <v>12</v>
      </c>
      <c r="N49" s="392">
        <f t="shared" si="17"/>
        <v>1.3599960000000002</v>
      </c>
      <c r="O49" s="326" t="s">
        <v>390</v>
      </c>
      <c r="P49" s="326" t="s">
        <v>391</v>
      </c>
      <c r="Q49" s="326"/>
      <c r="R49" s="326"/>
      <c r="S49" s="326"/>
      <c r="T49" s="264"/>
      <c r="U49" s="264"/>
      <c r="V49" s="264"/>
      <c r="W49" s="264"/>
    </row>
    <row r="50" spans="1:23" s="5" customFormat="1" ht="11.25" customHeight="1">
      <c r="A50" s="407" t="str">
        <f>'1-συμβολαια'!A50</f>
        <v>41ο</v>
      </c>
      <c r="B50" s="333" t="str">
        <f>'1-συμβολαια'!C50</f>
        <v>αποδοχή κληρονομίας [1/10 αγροτεμάχιο ;;;??? Παναγία -'';;;???'' =2.740μ2</v>
      </c>
      <c r="C50" s="325">
        <f>'1-συμβολαια'!D50</f>
        <v>0</v>
      </c>
      <c r="D50" s="317">
        <v>36.700000000000003</v>
      </c>
      <c r="E50" s="317">
        <v>12</v>
      </c>
      <c r="F50" s="317">
        <f t="shared" si="9"/>
        <v>0</v>
      </c>
      <c r="G50" s="317">
        <f t="shared" si="10"/>
        <v>48.7</v>
      </c>
      <c r="H50" s="317">
        <f t="shared" si="11"/>
        <v>0</v>
      </c>
      <c r="I50" s="317">
        <f t="shared" si="12"/>
        <v>2.4350000000000005</v>
      </c>
      <c r="J50" s="317">
        <f t="shared" si="13"/>
        <v>2.4350000000000005</v>
      </c>
      <c r="K50" s="325">
        <f t="shared" si="14"/>
        <v>0.48700000000000004</v>
      </c>
      <c r="L50" s="325">
        <f t="shared" si="15"/>
        <v>43.343000000000004</v>
      </c>
      <c r="M50" s="325">
        <f t="shared" si="16"/>
        <v>48.7</v>
      </c>
      <c r="N50" s="325">
        <f t="shared" si="17"/>
        <v>5.3570000000000011</v>
      </c>
      <c r="O50" s="326"/>
      <c r="P50" s="326"/>
      <c r="Q50" s="326"/>
      <c r="R50" s="326"/>
      <c r="S50" s="326"/>
      <c r="T50" s="264"/>
      <c r="U50" s="264"/>
      <c r="V50" s="264"/>
      <c r="W50" s="264"/>
    </row>
    <row r="51" spans="1:23" s="5" customFormat="1" ht="11.25" customHeight="1" thickBot="1">
      <c r="A51" s="396">
        <f>'1-συμβολαια'!A51</f>
        <v>0</v>
      </c>
      <c r="B51" s="393" t="str">
        <f>'1-συμβολαια'!C51</f>
        <v xml:space="preserve">χρησικτησία αγροτεμαχίου = 20?? επερχόμενου ΑΝΑΔΑΣΜΟΥ </v>
      </c>
      <c r="C51" s="392">
        <f>'1-συμβολαια'!D51</f>
        <v>22.22</v>
      </c>
      <c r="D51" s="466"/>
      <c r="E51" s="466">
        <v>12</v>
      </c>
      <c r="F51" s="466">
        <f t="shared" si="9"/>
        <v>0.26663999999999999</v>
      </c>
      <c r="G51" s="466">
        <f t="shared" si="10"/>
        <v>12.266640000000001</v>
      </c>
      <c r="H51" s="466">
        <f t="shared" si="11"/>
        <v>2.3997599999999997E-2</v>
      </c>
      <c r="I51" s="466">
        <f t="shared" si="12"/>
        <v>0.60000000000000009</v>
      </c>
      <c r="J51" s="466">
        <f t="shared" si="13"/>
        <v>0.6133320000000001</v>
      </c>
      <c r="K51" s="392">
        <f t="shared" si="14"/>
        <v>0.12266640000000001</v>
      </c>
      <c r="L51" s="392">
        <f t="shared" si="15"/>
        <v>10.906644</v>
      </c>
      <c r="M51" s="392">
        <f t="shared" si="16"/>
        <v>12</v>
      </c>
      <c r="N51" s="392">
        <f t="shared" si="17"/>
        <v>1.3599960000000002</v>
      </c>
      <c r="O51" s="326" t="s">
        <v>390</v>
      </c>
      <c r="P51" s="326" t="s">
        <v>391</v>
      </c>
      <c r="Q51" s="326"/>
      <c r="R51" s="326"/>
      <c r="S51" s="326"/>
      <c r="T51" s="264"/>
      <c r="U51" s="264"/>
      <c r="V51" s="264"/>
      <c r="W51" s="264"/>
    </row>
    <row r="52" spans="1:23">
      <c r="A52" s="683" t="s">
        <v>56</v>
      </c>
      <c r="B52" s="684"/>
      <c r="C52" s="684"/>
      <c r="D52" s="411">
        <f t="shared" ref="D52:N52" si="18">SUM(D3:D51)</f>
        <v>416.89999999999992</v>
      </c>
      <c r="E52" s="411">
        <f t="shared" si="18"/>
        <v>516</v>
      </c>
      <c r="F52" s="411">
        <f t="shared" si="18"/>
        <v>1433.9729999999997</v>
      </c>
      <c r="G52" s="411">
        <f t="shared" si="18"/>
        <v>2366.8729999999991</v>
      </c>
      <c r="H52" s="411">
        <f t="shared" si="18"/>
        <v>129.05756999999994</v>
      </c>
      <c r="I52" s="411">
        <f t="shared" si="18"/>
        <v>46.645000000000039</v>
      </c>
      <c r="J52" s="411">
        <f t="shared" si="18"/>
        <v>118.34365000000001</v>
      </c>
      <c r="K52" s="411">
        <f t="shared" si="18"/>
        <v>23.668729999999996</v>
      </c>
      <c r="L52" s="411">
        <f t="shared" si="18"/>
        <v>2049.1580500000005</v>
      </c>
      <c r="M52" s="411">
        <f t="shared" si="18"/>
        <v>932.90000000000032</v>
      </c>
      <c r="N52" s="411">
        <f t="shared" si="18"/>
        <v>317.7149500000001</v>
      </c>
    </row>
    <row r="53" spans="1:23">
      <c r="K53" s="8"/>
      <c r="O53" s="124"/>
      <c r="P53" s="124"/>
      <c r="Q53" s="124"/>
      <c r="R53" s="124"/>
      <c r="S53" s="124"/>
      <c r="T53" s="124"/>
      <c r="U53" s="124"/>
      <c r="V53" s="124"/>
    </row>
    <row r="54" spans="1:23">
      <c r="J54" s="194">
        <v>0.15</v>
      </c>
      <c r="K54" s="320" t="s">
        <v>383</v>
      </c>
      <c r="O54" s="154" t="s">
        <v>375</v>
      </c>
      <c r="P54" s="124"/>
      <c r="Q54" s="124"/>
      <c r="R54" s="124"/>
      <c r="S54" s="124"/>
      <c r="T54" s="124"/>
      <c r="U54" s="124"/>
      <c r="V54" s="133"/>
    </row>
    <row r="55" spans="1:23">
      <c r="O55" s="133"/>
      <c r="P55" s="124" t="s">
        <v>376</v>
      </c>
      <c r="Q55" s="133"/>
      <c r="R55" s="133"/>
      <c r="S55" s="133"/>
      <c r="T55" s="133"/>
      <c r="U55" s="133"/>
      <c r="V55" s="133"/>
    </row>
    <row r="56" spans="1:23">
      <c r="O56" s="133"/>
      <c r="P56" s="133"/>
      <c r="Q56" s="124" t="s">
        <v>377</v>
      </c>
      <c r="R56" s="133"/>
      <c r="S56" s="133"/>
      <c r="T56" s="133"/>
      <c r="U56" s="133"/>
      <c r="V56" s="133"/>
    </row>
    <row r="57" spans="1:23">
      <c r="O57" s="133"/>
      <c r="P57" s="124"/>
      <c r="Q57" s="133"/>
      <c r="R57" s="154" t="s">
        <v>378</v>
      </c>
      <c r="S57" s="133"/>
      <c r="T57" s="124"/>
      <c r="U57" s="124"/>
      <c r="V57" s="124"/>
      <c r="W57" s="124"/>
    </row>
    <row r="58" spans="1:23">
      <c r="O58" s="133"/>
      <c r="P58" s="124"/>
      <c r="Q58" s="133"/>
      <c r="R58" s="133"/>
      <c r="S58" s="124" t="s">
        <v>379</v>
      </c>
      <c r="T58" s="124"/>
      <c r="U58" s="124"/>
      <c r="V58" s="124"/>
      <c r="W58" s="133"/>
    </row>
    <row r="59" spans="1:23" ht="15.75">
      <c r="B59" s="283" t="s">
        <v>454</v>
      </c>
      <c r="C59" s="283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3"/>
      <c r="S59" s="133"/>
      <c r="T59" s="133"/>
      <c r="U59" s="133"/>
      <c r="V59" s="133"/>
      <c r="W59" s="133"/>
    </row>
    <row r="60" spans="1:23" ht="15.75">
      <c r="B60" s="135"/>
      <c r="C60" s="287" t="s">
        <v>455</v>
      </c>
      <c r="D60" s="287"/>
      <c r="E60" s="287"/>
      <c r="F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  <c r="Q60" s="288"/>
      <c r="R60" s="288"/>
    </row>
    <row r="61" spans="1:23" ht="15.75">
      <c r="B61" s="289"/>
      <c r="C61" s="290"/>
      <c r="D61" s="291" t="s">
        <v>456</v>
      </c>
      <c r="E61" s="291"/>
      <c r="F61" s="291"/>
      <c r="G61" s="292"/>
      <c r="H61" s="292"/>
      <c r="I61" s="292"/>
      <c r="J61" s="292"/>
      <c r="K61" s="292"/>
      <c r="L61" s="292"/>
      <c r="N61" s="322">
        <v>0.05</v>
      </c>
      <c r="O61" s="363">
        <v>0.73</v>
      </c>
      <c r="P61" s="321" t="s">
        <v>133</v>
      </c>
      <c r="Q61" s="321"/>
    </row>
    <row r="62" spans="1:23" ht="15.75">
      <c r="B62" s="289"/>
      <c r="C62" s="290"/>
      <c r="D62" s="290"/>
      <c r="E62" s="290"/>
      <c r="F62" s="290"/>
      <c r="G62" s="290"/>
      <c r="H62" s="294"/>
      <c r="I62" s="294"/>
      <c r="J62" s="294"/>
      <c r="K62" s="294"/>
      <c r="L62" s="60"/>
      <c r="N62" s="322">
        <v>0.05</v>
      </c>
      <c r="O62" s="363">
        <v>1.83</v>
      </c>
      <c r="P62" s="321" t="s">
        <v>386</v>
      </c>
      <c r="Q62" s="321"/>
    </row>
    <row r="63" spans="1:23" ht="15.75">
      <c r="B63" s="289"/>
      <c r="C63" s="219" t="s">
        <v>61</v>
      </c>
      <c r="D63" s="219"/>
      <c r="E63" s="288"/>
      <c r="F63" s="294"/>
      <c r="G63" s="294"/>
      <c r="H63" s="294"/>
      <c r="I63" s="295"/>
      <c r="J63" s="290"/>
      <c r="K63" s="290"/>
      <c r="L63" s="294"/>
      <c r="N63" s="322">
        <v>0.05</v>
      </c>
      <c r="O63" s="363">
        <v>3.7</v>
      </c>
      <c r="P63" s="321" t="s">
        <v>387</v>
      </c>
      <c r="Q63" s="321"/>
    </row>
    <row r="64" spans="1:23" ht="15.75">
      <c r="B64" s="289"/>
      <c r="C64" s="290"/>
      <c r="D64" s="211" t="s">
        <v>457</v>
      </c>
      <c r="E64" s="211"/>
      <c r="F64" s="296"/>
      <c r="G64" s="296"/>
      <c r="H64" s="296"/>
      <c r="I64" s="296"/>
      <c r="J64" s="296"/>
      <c r="K64" s="296"/>
      <c r="L64" s="288"/>
      <c r="N64" s="322">
        <v>0.05</v>
      </c>
      <c r="O64" s="195"/>
      <c r="P64" s="321" t="s">
        <v>437</v>
      </c>
      <c r="Q64" s="321"/>
    </row>
    <row r="65" spans="2:21" ht="15.75">
      <c r="B65" s="289"/>
      <c r="C65" s="290"/>
      <c r="D65" s="212" t="s">
        <v>458</v>
      </c>
      <c r="E65" s="212"/>
      <c r="F65" s="294"/>
      <c r="G65" s="296"/>
      <c r="H65" s="296"/>
      <c r="I65" s="296"/>
      <c r="J65" s="296"/>
      <c r="K65" s="296"/>
      <c r="L65" s="296"/>
      <c r="N65" s="322">
        <v>0.05</v>
      </c>
      <c r="O65" s="195"/>
      <c r="P65" s="321" t="s">
        <v>438</v>
      </c>
      <c r="Q65" s="321"/>
      <c r="R65" s="3"/>
      <c r="S65" s="3"/>
      <c r="T65" s="3"/>
      <c r="U65" s="3"/>
    </row>
    <row r="66" spans="2:21" ht="15.75">
      <c r="B66" s="289"/>
      <c r="C66" s="290"/>
      <c r="D66" s="212" t="s">
        <v>459</v>
      </c>
      <c r="E66" s="212"/>
      <c r="F66" s="294"/>
      <c r="G66" s="294"/>
      <c r="H66" s="290"/>
      <c r="I66" s="294"/>
      <c r="J66" s="294"/>
      <c r="K66" s="294"/>
      <c r="L66" s="297"/>
      <c r="N66" s="322"/>
      <c r="O66" s="195"/>
      <c r="P66" s="321"/>
      <c r="Q66" s="321"/>
      <c r="R66" s="3"/>
      <c r="S66" s="3"/>
      <c r="T66" s="3"/>
      <c r="U66" s="3"/>
    </row>
    <row r="67" spans="2:21" ht="15.75">
      <c r="B67" s="289"/>
      <c r="C67" s="290"/>
      <c r="D67" s="213" t="s">
        <v>382</v>
      </c>
      <c r="E67" s="290"/>
      <c r="F67" s="290"/>
      <c r="G67" s="290"/>
      <c r="H67" s="290"/>
      <c r="I67" s="290"/>
      <c r="J67" s="290"/>
      <c r="K67" s="290"/>
      <c r="L67" s="290"/>
      <c r="N67" s="195"/>
      <c r="O67" s="362" t="s">
        <v>496</v>
      </c>
      <c r="P67" s="321" t="s">
        <v>133</v>
      </c>
      <c r="Q67" s="321"/>
      <c r="R67" s="3"/>
      <c r="S67" s="3"/>
      <c r="T67" s="3"/>
      <c r="U67" s="3"/>
    </row>
    <row r="68" spans="2:21">
      <c r="N68" s="195"/>
      <c r="O68" s="362" t="s">
        <v>497</v>
      </c>
      <c r="P68" s="321" t="s">
        <v>134</v>
      </c>
      <c r="Q68" s="321"/>
    </row>
    <row r="69" spans="2:21">
      <c r="N69" s="195"/>
      <c r="O69" s="362" t="s">
        <v>498</v>
      </c>
      <c r="P69" s="321" t="s">
        <v>135</v>
      </c>
      <c r="Q69" s="321"/>
    </row>
    <row r="70" spans="2:21">
      <c r="N70" s="195"/>
      <c r="O70" s="363">
        <v>2.5</v>
      </c>
      <c r="P70" s="321" t="s">
        <v>388</v>
      </c>
      <c r="Q70" s="321"/>
    </row>
    <row r="71" spans="2:21">
      <c r="D71" s="2"/>
      <c r="N71" s="195"/>
      <c r="O71" s="363">
        <v>3.7</v>
      </c>
      <c r="P71" s="321" t="s">
        <v>389</v>
      </c>
      <c r="Q71" s="321"/>
    </row>
    <row r="72" spans="2:21" ht="15">
      <c r="O72" s="215"/>
      <c r="P72" s="299"/>
      <c r="Q72" s="3"/>
    </row>
    <row r="73" spans="2:21">
      <c r="B73" s="127"/>
      <c r="C73" s="4"/>
      <c r="D73" s="57"/>
      <c r="E73" s="4"/>
      <c r="F73" s="4"/>
      <c r="G73" s="57"/>
      <c r="H73" s="57"/>
      <c r="I73" s="57"/>
      <c r="J73" s="57"/>
      <c r="N73" s="8"/>
      <c r="O73" s="5"/>
      <c r="P73" s="5"/>
    </row>
    <row r="74" spans="2:21">
      <c r="B74" s="91"/>
      <c r="C74" s="4"/>
      <c r="D74" s="57"/>
      <c r="E74" s="4"/>
      <c r="F74" s="4"/>
      <c r="G74" s="57"/>
      <c r="H74" s="57"/>
      <c r="I74" s="57"/>
      <c r="J74" s="57"/>
      <c r="N74" s="8"/>
      <c r="O74" s="5"/>
      <c r="P74" s="5"/>
    </row>
    <row r="75" spans="2:21">
      <c r="N75" s="8"/>
      <c r="O75" s="5"/>
      <c r="P75" s="5"/>
    </row>
    <row r="76" spans="2:21">
      <c r="N76" s="8"/>
      <c r="O76" s="5"/>
      <c r="P76" s="5"/>
    </row>
  </sheetData>
  <mergeCells count="8">
    <mergeCell ref="O1:W2"/>
    <mergeCell ref="D1:K1"/>
    <mergeCell ref="A52:C52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59"/>
  <sheetViews>
    <sheetView workbookViewId="0">
      <pane ySplit="2" topLeftCell="A3" activePane="bottomLeft" state="frozen"/>
      <selection pane="bottomLeft" activeCell="M20" sqref="M20"/>
    </sheetView>
  </sheetViews>
  <sheetFormatPr defaultRowHeight="11.25"/>
  <cols>
    <col min="1" max="1" width="11.5703125" style="3" bestFit="1" customWidth="1"/>
    <col min="2" max="2" width="95.42578125" style="88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725" t="s">
        <v>1</v>
      </c>
      <c r="B1" s="731" t="s">
        <v>0</v>
      </c>
      <c r="C1" s="733" t="s">
        <v>85</v>
      </c>
      <c r="D1" s="727" t="s">
        <v>3</v>
      </c>
      <c r="E1" s="728"/>
      <c r="F1" s="729" t="s">
        <v>462</v>
      </c>
      <c r="G1" s="730"/>
      <c r="H1" s="716" t="s">
        <v>29</v>
      </c>
      <c r="I1" s="717"/>
      <c r="J1" s="717"/>
      <c r="K1" s="717"/>
      <c r="L1" s="717"/>
      <c r="M1" s="717"/>
      <c r="N1" s="718"/>
    </row>
    <row r="2" spans="1:14" s="9" customFormat="1" ht="16.5" thickBot="1">
      <c r="A2" s="726"/>
      <c r="B2" s="732"/>
      <c r="C2" s="734"/>
      <c r="D2" s="47"/>
      <c r="E2" s="58" t="s">
        <v>9</v>
      </c>
      <c r="F2" s="300"/>
      <c r="G2" s="98" t="s">
        <v>9</v>
      </c>
      <c r="H2" s="719"/>
      <c r="I2" s="720"/>
      <c r="J2" s="720"/>
      <c r="K2" s="720"/>
      <c r="L2" s="720"/>
      <c r="M2" s="720"/>
      <c r="N2" s="721"/>
    </row>
    <row r="3" spans="1:14" s="132" customFormat="1" ht="15">
      <c r="A3" s="442" t="str">
        <f>'1-συμβολαια'!A3</f>
        <v>21ο</v>
      </c>
      <c r="B3" s="327" t="str">
        <f>'1-συμβολαια'!C3</f>
        <v>σύσταση οριζοντίου</v>
      </c>
      <c r="C3" s="328">
        <f>'1-συμβολαια'!D3</f>
        <v>0</v>
      </c>
      <c r="D3" s="366">
        <v>4</v>
      </c>
      <c r="E3" s="366">
        <v>4</v>
      </c>
      <c r="F3" s="329">
        <f t="shared" ref="F3:G9" si="0">(D3-1)*4</f>
        <v>12</v>
      </c>
      <c r="G3" s="329">
        <f t="shared" si="0"/>
        <v>12</v>
      </c>
      <c r="H3" s="326"/>
      <c r="I3" s="326"/>
      <c r="J3" s="326"/>
      <c r="K3" s="330"/>
      <c r="L3" s="330"/>
      <c r="M3" s="330"/>
      <c r="N3" s="330"/>
    </row>
    <row r="4" spans="1:14" s="132" customFormat="1" ht="15.75" thickBot="1">
      <c r="A4" s="485" t="str">
        <f>'1-συμβολαια'!A4</f>
        <v>22ο</v>
      </c>
      <c r="B4" s="486" t="str">
        <f>'1-συμβολαια'!C4</f>
        <v>σύσταση οριζοντίου</v>
      </c>
      <c r="C4" s="487">
        <f>'1-συμβολαια'!D4</f>
        <v>0</v>
      </c>
      <c r="D4" s="485">
        <v>4</v>
      </c>
      <c r="E4" s="485">
        <v>4</v>
      </c>
      <c r="F4" s="489">
        <f t="shared" si="0"/>
        <v>12</v>
      </c>
      <c r="G4" s="489">
        <f t="shared" si="0"/>
        <v>12</v>
      </c>
      <c r="H4" s="326" t="s">
        <v>227</v>
      </c>
      <c r="I4" s="326" t="s">
        <v>136</v>
      </c>
      <c r="J4" s="326"/>
      <c r="K4" s="330"/>
      <c r="L4" s="330"/>
      <c r="M4" s="330"/>
      <c r="N4" s="330"/>
    </row>
    <row r="5" spans="1:14" s="132" customFormat="1" ht="15">
      <c r="A5" s="490" t="str">
        <f>'1-συμβολαια'!A5</f>
        <v>23ο</v>
      </c>
      <c r="B5" s="481" t="str">
        <f>'1-συμβολαια'!C5</f>
        <v>δωρεά</v>
      </c>
      <c r="C5" s="482">
        <f>'1-συμβολαια'!D5</f>
        <v>8735.58</v>
      </c>
      <c r="D5" s="483">
        <v>5</v>
      </c>
      <c r="E5" s="480">
        <v>5</v>
      </c>
      <c r="F5" s="484">
        <f t="shared" si="0"/>
        <v>16</v>
      </c>
      <c r="G5" s="484">
        <f t="shared" si="0"/>
        <v>16</v>
      </c>
      <c r="H5" s="326"/>
      <c r="I5" s="326"/>
      <c r="J5" s="326"/>
      <c r="K5" s="330"/>
      <c r="L5" s="330"/>
      <c r="M5" s="330"/>
      <c r="N5" s="330"/>
    </row>
    <row r="6" spans="1:14" s="132" customFormat="1" ht="15">
      <c r="A6" s="491">
        <f>'1-συμβολαια'!A6</f>
        <v>0</v>
      </c>
      <c r="B6" s="348" t="str">
        <f>'1-συμβολαια'!C6</f>
        <v>διανομή αγροτεμαχίου &amp; καταστήματος &amp; αποθήκης -1 &amp; 1ου ορόφου &amp; ΙΔΙΩΣ οικοπέδου</v>
      </c>
      <c r="C6" s="386">
        <f>'1-συμβολαια'!D6</f>
        <v>8735.58</v>
      </c>
      <c r="D6" s="444">
        <v>5</v>
      </c>
      <c r="E6" s="366"/>
      <c r="F6" s="329"/>
      <c r="G6" s="329"/>
      <c r="H6" s="326" t="s">
        <v>227</v>
      </c>
      <c r="I6" s="326" t="s">
        <v>136</v>
      </c>
      <c r="J6" s="326"/>
      <c r="K6" s="330"/>
      <c r="L6" s="330"/>
      <c r="M6" s="330"/>
      <c r="N6" s="330"/>
    </row>
    <row r="7" spans="1:14" s="132" customFormat="1" ht="15.75" thickBot="1">
      <c r="A7" s="492">
        <f>'1-συμβολαια'!A7</f>
        <v>0</v>
      </c>
      <c r="B7" s="486" t="str">
        <f>'1-συμβολαια'!C7</f>
        <v>εξισορρόπηση διαφοράς διανεμομένων μεριδίων</v>
      </c>
      <c r="C7" s="487">
        <f>'1-συμβολαια'!D7</f>
        <v>666.66</v>
      </c>
      <c r="D7" s="488">
        <v>5</v>
      </c>
      <c r="E7" s="485"/>
      <c r="F7" s="489"/>
      <c r="G7" s="489"/>
      <c r="H7" s="573" t="s">
        <v>227</v>
      </c>
      <c r="I7" s="573" t="s">
        <v>136</v>
      </c>
      <c r="J7" s="573"/>
      <c r="K7" s="575"/>
      <c r="L7" s="575"/>
      <c r="M7" s="575"/>
      <c r="N7" s="330"/>
    </row>
    <row r="8" spans="1:14" s="132" customFormat="1" ht="15">
      <c r="A8" s="510" t="str">
        <f>'1-συμβολαια'!A8</f>
        <v>24ο</v>
      </c>
      <c r="B8" s="481" t="str">
        <f>'1-συμβολαια'!C8</f>
        <v>δωρεά</v>
      </c>
      <c r="C8" s="482">
        <f>'1-συμβολαια'!D8</f>
        <v>6722.18</v>
      </c>
      <c r="D8" s="483">
        <v>5</v>
      </c>
      <c r="E8" s="480">
        <v>5</v>
      </c>
      <c r="F8" s="484">
        <f t="shared" si="0"/>
        <v>16</v>
      </c>
      <c r="G8" s="484">
        <f t="shared" si="0"/>
        <v>16</v>
      </c>
      <c r="H8" s="571"/>
      <c r="I8" s="571"/>
      <c r="J8" s="571"/>
      <c r="K8" s="576"/>
      <c r="L8" s="576"/>
      <c r="M8" s="576"/>
      <c r="N8" s="330"/>
    </row>
    <row r="9" spans="1:14" s="132" customFormat="1" ht="15">
      <c r="A9" s="511">
        <f>'1-συμβολαια'!A9</f>
        <v>0</v>
      </c>
      <c r="B9" s="348" t="str">
        <f>'1-συμβολαια'!C9</f>
        <v>διανομή αγροτεμαχίου &amp; αποθήκης -2 &amp; 1ου ορόφου &amp; ΙΔΙΩΣ οικοπέδου</v>
      </c>
      <c r="C9" s="386">
        <f>'1-συμβολαια'!D9</f>
        <v>6722.18</v>
      </c>
      <c r="D9" s="444">
        <v>5</v>
      </c>
      <c r="E9" s="366"/>
      <c r="F9" s="329">
        <f t="shared" si="0"/>
        <v>16</v>
      </c>
      <c r="G9" s="329"/>
      <c r="H9" s="326" t="s">
        <v>227</v>
      </c>
      <c r="I9" s="326" t="s">
        <v>136</v>
      </c>
      <c r="J9" s="326"/>
      <c r="K9" s="330"/>
      <c r="L9" s="330"/>
      <c r="M9" s="330"/>
      <c r="N9" s="330"/>
    </row>
    <row r="10" spans="1:14" s="132" customFormat="1" ht="15.75" thickBot="1">
      <c r="A10" s="513">
        <f>'1-συμβολαια'!A10</f>
        <v>0</v>
      </c>
      <c r="B10" s="486" t="str">
        <f>'1-συμβολαια'!C10</f>
        <v>εξισορρόπηση διαφοράς διανεμομένων μεριδίων</v>
      </c>
      <c r="C10" s="487">
        <f>'1-συμβολαια'!D10</f>
        <v>666.66</v>
      </c>
      <c r="D10" s="488">
        <v>5</v>
      </c>
      <c r="E10" s="485"/>
      <c r="F10" s="489">
        <f t="shared" ref="F10:F51" si="1">(D10-1)*4</f>
        <v>16</v>
      </c>
      <c r="G10" s="489"/>
      <c r="H10" s="326" t="s">
        <v>227</v>
      </c>
      <c r="I10" s="326" t="s">
        <v>136</v>
      </c>
      <c r="J10" s="326"/>
      <c r="K10" s="330"/>
      <c r="L10" s="330"/>
      <c r="M10" s="330"/>
      <c r="N10" s="330"/>
    </row>
    <row r="11" spans="1:14" s="132" customFormat="1" ht="15">
      <c r="A11" s="490" t="str">
        <f>'1-συμβολαια'!A11</f>
        <v>25ο</v>
      </c>
      <c r="B11" s="481" t="str">
        <f>'1-συμβολαια'!C11</f>
        <v>γονική</v>
      </c>
      <c r="C11" s="482">
        <f>'1-συμβολαια'!D11</f>
        <v>3692.7</v>
      </c>
      <c r="D11" s="483">
        <v>5</v>
      </c>
      <c r="E11" s="480">
        <v>5</v>
      </c>
      <c r="F11" s="484">
        <f t="shared" si="1"/>
        <v>16</v>
      </c>
      <c r="G11" s="484">
        <f t="shared" ref="G11:G50" si="2">(E11-1)*4</f>
        <v>16</v>
      </c>
      <c r="H11" s="326"/>
      <c r="I11" s="326"/>
      <c r="J11" s="326"/>
      <c r="K11" s="330"/>
      <c r="L11" s="330"/>
      <c r="M11" s="330"/>
      <c r="N11" s="330"/>
    </row>
    <row r="12" spans="1:14" s="132" customFormat="1" ht="15">
      <c r="A12" s="491">
        <f>'1-συμβολαια'!A12</f>
        <v>0</v>
      </c>
      <c r="B12" s="348" t="str">
        <f>'1-συμβολαια'!C12</f>
        <v>διανομή καταστήματος &amp; ΙΔΙΩΣ οικοπέδου</v>
      </c>
      <c r="C12" s="386">
        <f>'1-συμβολαια'!D12</f>
        <v>3692.7</v>
      </c>
      <c r="D12" s="444">
        <v>5</v>
      </c>
      <c r="E12" s="366"/>
      <c r="F12" s="329">
        <f t="shared" si="1"/>
        <v>16</v>
      </c>
      <c r="G12" s="329"/>
      <c r="H12" s="326" t="s">
        <v>227</v>
      </c>
      <c r="I12" s="326" t="s">
        <v>136</v>
      </c>
      <c r="J12" s="326"/>
      <c r="K12" s="330"/>
      <c r="L12" s="330"/>
      <c r="M12" s="330"/>
      <c r="N12" s="330"/>
    </row>
    <row r="13" spans="1:14" s="132" customFormat="1" ht="15.75" thickBot="1">
      <c r="A13" s="492">
        <f>'1-συμβολαια'!A13</f>
        <v>0</v>
      </c>
      <c r="B13" s="486" t="str">
        <f>'1-συμβολαια'!C13</f>
        <v>εξισορρόπηση διαφοράς διανεμομένων μεριδίων</v>
      </c>
      <c r="C13" s="487">
        <f>'1-συμβολαια'!D13</f>
        <v>333.33</v>
      </c>
      <c r="D13" s="488">
        <v>5</v>
      </c>
      <c r="E13" s="485"/>
      <c r="F13" s="489">
        <f t="shared" si="1"/>
        <v>16</v>
      </c>
      <c r="G13" s="489"/>
      <c r="H13" s="573" t="s">
        <v>227</v>
      </c>
      <c r="I13" s="573" t="s">
        <v>136</v>
      </c>
      <c r="J13" s="573"/>
      <c r="K13" s="575"/>
      <c r="L13" s="575"/>
      <c r="M13" s="575"/>
      <c r="N13" s="330"/>
    </row>
    <row r="14" spans="1:14" s="132" customFormat="1" ht="15">
      <c r="A14" s="510" t="str">
        <f>'1-συμβολαια'!A14</f>
        <v>26ο</v>
      </c>
      <c r="B14" s="481" t="str">
        <f>'1-συμβολαια'!C14</f>
        <v>δωρεά</v>
      </c>
      <c r="C14" s="482">
        <f>'1-συμβολαια'!D14</f>
        <v>7385.4</v>
      </c>
      <c r="D14" s="483">
        <v>5</v>
      </c>
      <c r="E14" s="480">
        <v>5</v>
      </c>
      <c r="F14" s="484">
        <f t="shared" si="1"/>
        <v>16</v>
      </c>
      <c r="G14" s="484">
        <f t="shared" si="2"/>
        <v>16</v>
      </c>
      <c r="H14" s="571"/>
      <c r="I14" s="571"/>
      <c r="J14" s="571"/>
      <c r="K14" s="576"/>
      <c r="L14" s="576"/>
      <c r="M14" s="576"/>
      <c r="N14" s="330"/>
    </row>
    <row r="15" spans="1:14" s="132" customFormat="1" ht="15">
      <c r="A15" s="511">
        <f>'1-συμβολαια'!A15</f>
        <v>0</v>
      </c>
      <c r="B15" s="348" t="str">
        <f>'1-συμβολαια'!C15</f>
        <v>διανομή καταστήματος &amp; ΙΔΙΩΣ οικοπέδου</v>
      </c>
      <c r="C15" s="386">
        <f>'1-συμβολαια'!D15</f>
        <v>7385.4</v>
      </c>
      <c r="D15" s="444">
        <v>5</v>
      </c>
      <c r="E15" s="366"/>
      <c r="F15" s="329">
        <f t="shared" si="1"/>
        <v>16</v>
      </c>
      <c r="G15" s="329"/>
      <c r="H15" s="326" t="s">
        <v>227</v>
      </c>
      <c r="I15" s="326" t="s">
        <v>136</v>
      </c>
      <c r="J15" s="326"/>
      <c r="K15" s="330"/>
      <c r="L15" s="330"/>
      <c r="M15" s="330"/>
      <c r="N15" s="330"/>
    </row>
    <row r="16" spans="1:14" s="132" customFormat="1" ht="15.75" thickBot="1">
      <c r="A16" s="513">
        <f>'1-συμβολαια'!A16</f>
        <v>0</v>
      </c>
      <c r="B16" s="486" t="str">
        <f>'1-συμβολαια'!C16</f>
        <v>εξισορρόπηση διαφοράς διανεμομένων μεριδίων</v>
      </c>
      <c r="C16" s="487">
        <f>'1-συμβολαια'!D16</f>
        <v>777.77</v>
      </c>
      <c r="D16" s="488">
        <v>5</v>
      </c>
      <c r="E16" s="485"/>
      <c r="F16" s="489">
        <f t="shared" si="1"/>
        <v>16</v>
      </c>
      <c r="G16" s="489"/>
      <c r="H16" s="326" t="s">
        <v>227</v>
      </c>
      <c r="I16" s="326" t="s">
        <v>136</v>
      </c>
      <c r="J16" s="326"/>
      <c r="K16" s="330"/>
      <c r="L16" s="330"/>
      <c r="M16" s="330"/>
      <c r="N16" s="330"/>
    </row>
    <row r="17" spans="1:14" s="132" customFormat="1" ht="15">
      <c r="A17" s="490" t="str">
        <f>'1-συμβολαια'!A17</f>
        <v>27ο</v>
      </c>
      <c r="B17" s="481" t="str">
        <f>'1-συμβολαια'!C17</f>
        <v>γονική ΨΙΛΗΣ ΚΥΡΙΟΤΗΤΑΣ</v>
      </c>
      <c r="C17" s="482">
        <f>'1-συμβολαια'!D17</f>
        <v>3931.01</v>
      </c>
      <c r="D17" s="483">
        <v>6</v>
      </c>
      <c r="E17" s="480">
        <v>6</v>
      </c>
      <c r="F17" s="484">
        <f t="shared" si="1"/>
        <v>20</v>
      </c>
      <c r="G17" s="484">
        <f t="shared" si="2"/>
        <v>20</v>
      </c>
      <c r="H17" s="326"/>
      <c r="I17" s="326"/>
      <c r="J17" s="326"/>
      <c r="K17" s="330"/>
      <c r="L17" s="330"/>
      <c r="M17" s="330"/>
      <c r="N17" s="330"/>
    </row>
    <row r="18" spans="1:14" s="132" customFormat="1" ht="15">
      <c r="A18" s="491">
        <f>'1-συμβολαια'!A18</f>
        <v>0</v>
      </c>
      <c r="B18" s="348" t="str">
        <f>'1-συμβολαια'!C18</f>
        <v>διανομή αγροτεμαχίου &amp; καταστήματος &amp; αποθήκης -2 &amp; ΙΔΙΩΣ οικοπέδου</v>
      </c>
      <c r="C18" s="386">
        <f>'1-συμβολαια'!D18</f>
        <v>3931.01</v>
      </c>
      <c r="D18" s="444">
        <v>6</v>
      </c>
      <c r="E18" s="444"/>
      <c r="F18" s="329">
        <f t="shared" si="1"/>
        <v>20</v>
      </c>
      <c r="G18" s="329"/>
      <c r="H18" s="326" t="s">
        <v>227</v>
      </c>
      <c r="I18" s="326" t="s">
        <v>136</v>
      </c>
      <c r="J18" s="326"/>
      <c r="K18" s="330"/>
      <c r="L18" s="330"/>
      <c r="M18" s="330"/>
      <c r="N18" s="330"/>
    </row>
    <row r="19" spans="1:14" s="132" customFormat="1" ht="15.75" thickBot="1">
      <c r="A19" s="492">
        <f>'1-συμβολαια'!A19</f>
        <v>0</v>
      </c>
      <c r="B19" s="486" t="str">
        <f>'1-συμβολαια'!C19</f>
        <v>εξισορρόπηση διαφοράς διανεμομένων μεριδίων</v>
      </c>
      <c r="C19" s="487">
        <f>'1-συμβολαια'!D19</f>
        <v>333.33</v>
      </c>
      <c r="D19" s="488">
        <v>6</v>
      </c>
      <c r="E19" s="488"/>
      <c r="F19" s="489">
        <f t="shared" si="1"/>
        <v>20</v>
      </c>
      <c r="G19" s="489"/>
      <c r="H19" s="326" t="s">
        <v>227</v>
      </c>
      <c r="I19" s="326" t="s">
        <v>136</v>
      </c>
      <c r="J19" s="326"/>
      <c r="K19" s="330"/>
      <c r="L19" s="330"/>
      <c r="M19" s="330"/>
      <c r="N19" s="330"/>
    </row>
    <row r="20" spans="1:14" s="132" customFormat="1" ht="15">
      <c r="A20" s="510" t="str">
        <f>'1-συμβολαια'!A20</f>
        <v>28ο</v>
      </c>
      <c r="B20" s="481" t="str">
        <f>'1-συμβολαια'!C20</f>
        <v>γονική ΨΙΛΗΣ ΚΥΡΙΟΤΗΤΑΣ</v>
      </c>
      <c r="C20" s="482">
        <f>'1-συμβολαια'!D20</f>
        <v>3024.98</v>
      </c>
      <c r="D20" s="483">
        <v>6</v>
      </c>
      <c r="E20" s="538">
        <v>5</v>
      </c>
      <c r="F20" s="484">
        <f t="shared" si="1"/>
        <v>20</v>
      </c>
      <c r="G20" s="539">
        <f t="shared" si="2"/>
        <v>16</v>
      </c>
      <c r="H20" s="326"/>
      <c r="I20" s="326"/>
      <c r="J20" s="326"/>
      <c r="K20" s="330"/>
      <c r="L20" s="330"/>
      <c r="M20" s="330"/>
      <c r="N20" s="330"/>
    </row>
    <row r="21" spans="1:14" s="132" customFormat="1" ht="15">
      <c r="A21" s="511">
        <f>'1-συμβολαια'!A21</f>
        <v>0</v>
      </c>
      <c r="B21" s="348" t="str">
        <f>'1-συμβολαια'!C21</f>
        <v>διανομή αγροτεμαχίου &amp; αποθήκης -2 &amp; 1ου ορόφου &amp; ΙΔΙΩΣ οικοπέδου</v>
      </c>
      <c r="C21" s="386">
        <f>'1-συμβολαια'!D21</f>
        <v>3024.98</v>
      </c>
      <c r="D21" s="444">
        <v>6</v>
      </c>
      <c r="E21" s="444"/>
      <c r="F21" s="329">
        <f t="shared" si="1"/>
        <v>20</v>
      </c>
      <c r="G21" s="329"/>
      <c r="H21" s="326" t="s">
        <v>227</v>
      </c>
      <c r="I21" s="326" t="s">
        <v>136</v>
      </c>
      <c r="J21" s="326"/>
      <c r="K21" s="330"/>
      <c r="L21" s="330"/>
      <c r="M21" s="330"/>
      <c r="N21" s="330"/>
    </row>
    <row r="22" spans="1:14" s="132" customFormat="1" ht="15.75" thickBot="1">
      <c r="A22" s="513">
        <f>'1-συμβολαια'!A22</f>
        <v>0</v>
      </c>
      <c r="B22" s="486" t="str">
        <f>'1-συμβολαια'!C22</f>
        <v>εξισορρόπηση διαφοράς διανεμομένων μεριδίων</v>
      </c>
      <c r="C22" s="487">
        <f>'1-συμβολαια'!D22</f>
        <v>333.33</v>
      </c>
      <c r="D22" s="488">
        <v>6</v>
      </c>
      <c r="E22" s="488"/>
      <c r="F22" s="489">
        <f t="shared" si="1"/>
        <v>20</v>
      </c>
      <c r="G22" s="489"/>
      <c r="H22" s="326" t="s">
        <v>227</v>
      </c>
      <c r="I22" s="326" t="s">
        <v>136</v>
      </c>
      <c r="J22" s="326"/>
      <c r="K22" s="330"/>
      <c r="L22" s="330"/>
      <c r="M22" s="330"/>
      <c r="N22" s="330"/>
    </row>
    <row r="23" spans="1:14" s="132" customFormat="1" ht="15">
      <c r="A23" s="490" t="str">
        <f>'1-συμβολαια'!A23</f>
        <v>29ο</v>
      </c>
      <c r="B23" s="481" t="str">
        <f>'1-συμβολαια'!C23</f>
        <v>δωρεά ΨΙΛΗΣ ΚΥΡΙΟΤΗΤΑΣ</v>
      </c>
      <c r="C23" s="482">
        <f>'1-συμβολαια'!D23</f>
        <v>3323.43</v>
      </c>
      <c r="D23" s="483">
        <v>5</v>
      </c>
      <c r="E23" s="538">
        <v>4</v>
      </c>
      <c r="F23" s="484">
        <f t="shared" si="1"/>
        <v>16</v>
      </c>
      <c r="G23" s="539">
        <f t="shared" si="2"/>
        <v>12</v>
      </c>
      <c r="H23" s="326"/>
      <c r="I23" s="326"/>
      <c r="J23" s="326"/>
      <c r="K23" s="330"/>
      <c r="L23" s="330"/>
      <c r="M23" s="330"/>
      <c r="N23" s="330"/>
    </row>
    <row r="24" spans="1:14" s="132" customFormat="1" ht="15">
      <c r="A24" s="491">
        <f>'1-συμβολαια'!A24</f>
        <v>0</v>
      </c>
      <c r="B24" s="348" t="str">
        <f>'1-συμβολαια'!C24</f>
        <v>διανομή καταστήματος &amp; ΙΔΙΩΣ οικοπέδου</v>
      </c>
      <c r="C24" s="386">
        <f>'1-συμβολαια'!D24</f>
        <v>3323.43</v>
      </c>
      <c r="D24" s="444">
        <v>5</v>
      </c>
      <c r="E24" s="444"/>
      <c r="F24" s="329">
        <f t="shared" si="1"/>
        <v>16</v>
      </c>
      <c r="G24" s="329"/>
      <c r="H24" s="326" t="s">
        <v>227</v>
      </c>
      <c r="I24" s="326" t="s">
        <v>136</v>
      </c>
      <c r="J24" s="326"/>
      <c r="K24" s="330"/>
      <c r="L24" s="330"/>
      <c r="M24" s="330"/>
      <c r="N24" s="330"/>
    </row>
    <row r="25" spans="1:14" s="132" customFormat="1" ht="15.75" thickBot="1">
      <c r="A25" s="492">
        <f>'1-συμβολαια'!A25</f>
        <v>0</v>
      </c>
      <c r="B25" s="486" t="str">
        <f>'1-συμβολαια'!C25</f>
        <v>εξισορρόπηση διαφοράς διανεμομένων μεριδίων</v>
      </c>
      <c r="C25" s="487">
        <f>'1-συμβολαια'!D25</f>
        <v>333.33</v>
      </c>
      <c r="D25" s="488">
        <v>5</v>
      </c>
      <c r="E25" s="488"/>
      <c r="F25" s="489">
        <f t="shared" si="1"/>
        <v>16</v>
      </c>
      <c r="G25" s="489"/>
      <c r="H25" s="326" t="s">
        <v>227</v>
      </c>
      <c r="I25" s="326" t="s">
        <v>136</v>
      </c>
      <c r="J25" s="326"/>
      <c r="K25" s="330"/>
      <c r="L25" s="330"/>
      <c r="M25" s="330"/>
      <c r="N25" s="330"/>
    </row>
    <row r="26" spans="1:14" s="132" customFormat="1" ht="15.75" thickBot="1">
      <c r="A26" s="542" t="str">
        <f>'1-συμβολαια'!A26</f>
        <v>30ο</v>
      </c>
      <c r="B26" s="546" t="str">
        <f>'1-συμβολαια'!C26</f>
        <v>πληρεξούσιο</v>
      </c>
      <c r="C26" s="547">
        <f>'1-συμβολαια'!D26</f>
        <v>0</v>
      </c>
      <c r="D26" s="548">
        <v>3</v>
      </c>
      <c r="E26" s="548">
        <v>3</v>
      </c>
      <c r="F26" s="545">
        <f t="shared" si="1"/>
        <v>8</v>
      </c>
      <c r="G26" s="545">
        <f t="shared" si="2"/>
        <v>8</v>
      </c>
      <c r="H26" s="573"/>
      <c r="I26" s="573"/>
      <c r="J26" s="573"/>
      <c r="K26" s="575"/>
      <c r="L26" s="575"/>
      <c r="M26" s="575"/>
      <c r="N26" s="575"/>
    </row>
    <row r="27" spans="1:14" s="132" customFormat="1" ht="15">
      <c r="A27" s="490" t="str">
        <f>'1-συμβολαια'!A27</f>
        <v>31ο</v>
      </c>
      <c r="B27" s="481" t="str">
        <f>'1-συμβολαια'!C27</f>
        <v>γονική</v>
      </c>
      <c r="C27" s="482">
        <f>'1-συμβολαια'!D27</f>
        <v>18224.009999999998</v>
      </c>
      <c r="D27" s="483">
        <v>5</v>
      </c>
      <c r="E27" s="483">
        <v>5</v>
      </c>
      <c r="F27" s="484">
        <f t="shared" si="1"/>
        <v>16</v>
      </c>
      <c r="G27" s="484">
        <f t="shared" si="2"/>
        <v>16</v>
      </c>
      <c r="H27" s="571"/>
      <c r="I27" s="571" t="s">
        <v>136</v>
      </c>
      <c r="J27" s="571"/>
      <c r="K27" s="576"/>
      <c r="L27" s="576"/>
      <c r="M27" s="576"/>
      <c r="N27" s="576"/>
    </row>
    <row r="28" spans="1:14" s="132" customFormat="1" ht="15.75" thickBot="1">
      <c r="A28" s="492">
        <f>'1-συμβολαια'!A28</f>
        <v>0</v>
      </c>
      <c r="B28" s="486" t="str">
        <f>'1-συμβολαια'!C28</f>
        <v>χρησικτησία οικοπέδου = ;;;??? &amp; ;;;??? &amp; ;;;??? 19882 ΑΝΤΑΛΑΓΗ άτυπος</v>
      </c>
      <c r="C28" s="487">
        <f>'1-συμβολαια'!D28</f>
        <v>2222.2199999999998</v>
      </c>
      <c r="D28" s="488">
        <v>5</v>
      </c>
      <c r="E28" s="488"/>
      <c r="F28" s="489">
        <f t="shared" si="1"/>
        <v>16</v>
      </c>
      <c r="G28" s="489"/>
      <c r="H28" s="326" t="s">
        <v>227</v>
      </c>
      <c r="I28" s="326" t="s">
        <v>136</v>
      </c>
      <c r="J28" s="326"/>
      <c r="K28" s="330"/>
      <c r="L28" s="330"/>
      <c r="M28" s="330"/>
      <c r="N28" s="330"/>
    </row>
    <row r="29" spans="1:14" s="132" customFormat="1" ht="15">
      <c r="A29" s="510" t="str">
        <f>'1-συμβολαια'!A29</f>
        <v>32ο</v>
      </c>
      <c r="B29" s="481" t="str">
        <f>'1-συμβολαια'!C29</f>
        <v>γονική</v>
      </c>
      <c r="C29" s="482">
        <f>'1-συμβολαια'!D29</f>
        <v>2626.85</v>
      </c>
      <c r="D29" s="483">
        <v>5</v>
      </c>
      <c r="E29" s="483">
        <v>5</v>
      </c>
      <c r="F29" s="484">
        <f t="shared" si="1"/>
        <v>16</v>
      </c>
      <c r="G29" s="484">
        <f t="shared" si="2"/>
        <v>16</v>
      </c>
      <c r="H29" s="326"/>
      <c r="I29" s="326"/>
      <c r="J29" s="326"/>
      <c r="K29" s="330"/>
      <c r="L29" s="330"/>
      <c r="M29" s="330"/>
      <c r="N29" s="330"/>
    </row>
    <row r="30" spans="1:14" s="132" customFormat="1" ht="15">
      <c r="A30" s="511">
        <f>'1-συμβολαια'!A30</f>
        <v>0</v>
      </c>
      <c r="B30" s="348" t="str">
        <f>'1-συμβολαια'!C30</f>
        <v>διανομή 1ου ορόφου &amp; ΙΔΙΩΣ οικοπέδου</v>
      </c>
      <c r="C30" s="386">
        <f>'1-συμβολαια'!D30</f>
        <v>2626.65</v>
      </c>
      <c r="D30" s="444"/>
      <c r="E30" s="444"/>
      <c r="F30" s="329">
        <f t="shared" si="1"/>
        <v>-4</v>
      </c>
      <c r="G30" s="329"/>
      <c r="H30" s="326" t="s">
        <v>227</v>
      </c>
      <c r="I30" s="326" t="s">
        <v>136</v>
      </c>
      <c r="J30" s="326"/>
      <c r="K30" s="330"/>
      <c r="L30" s="330"/>
      <c r="M30" s="330"/>
      <c r="N30" s="330"/>
    </row>
    <row r="31" spans="1:14" s="132" customFormat="1" ht="15.75" thickBot="1">
      <c r="A31" s="513">
        <f>'1-συμβολαια'!A31</f>
        <v>0</v>
      </c>
      <c r="B31" s="486" t="str">
        <f>'1-συμβολαια'!C31</f>
        <v>εξισορρόπηση διαφοράς διανεμομένων μεριδίων</v>
      </c>
      <c r="C31" s="487">
        <f>'1-συμβολαια'!D31</f>
        <v>222.22</v>
      </c>
      <c r="D31" s="488"/>
      <c r="E31" s="488"/>
      <c r="F31" s="489">
        <f t="shared" si="1"/>
        <v>-4</v>
      </c>
      <c r="G31" s="489"/>
      <c r="H31" s="326" t="s">
        <v>227</v>
      </c>
      <c r="I31" s="326" t="s">
        <v>136</v>
      </c>
      <c r="J31" s="326"/>
      <c r="K31" s="330"/>
      <c r="L31" s="330"/>
      <c r="M31" s="330"/>
      <c r="N31" s="330"/>
    </row>
    <row r="32" spans="1:14" s="132" customFormat="1" ht="15">
      <c r="A32" s="490" t="str">
        <f>'1-συμβολαια'!A32</f>
        <v>33ο</v>
      </c>
      <c r="B32" s="481" t="str">
        <f>'1-συμβολαια'!C32</f>
        <v>δωρεά ΨΙΛΗΣ κυριότητας</v>
      </c>
      <c r="C32" s="482">
        <f>'1-συμβολαια'!D32</f>
        <v>2364.16</v>
      </c>
      <c r="D32" s="483">
        <v>4</v>
      </c>
      <c r="E32" s="483">
        <v>4</v>
      </c>
      <c r="F32" s="484">
        <f t="shared" si="1"/>
        <v>12</v>
      </c>
      <c r="G32" s="484">
        <f t="shared" si="2"/>
        <v>12</v>
      </c>
      <c r="H32" s="326"/>
      <c r="I32" s="326"/>
      <c r="J32" s="326"/>
      <c r="K32" s="330"/>
      <c r="L32" s="330"/>
      <c r="M32" s="330"/>
      <c r="N32" s="330"/>
    </row>
    <row r="33" spans="1:14" s="132" customFormat="1" ht="15">
      <c r="A33" s="491">
        <f>'1-συμβολαια'!A33</f>
        <v>0</v>
      </c>
      <c r="B33" s="348" t="str">
        <f>'1-συμβολαια'!C33</f>
        <v>διανομή 1ου ορόφου &amp; ΙΔΙΩΣ οικοπέδου</v>
      </c>
      <c r="C33" s="386">
        <f>'1-συμβολαια'!D33</f>
        <v>2364.16</v>
      </c>
      <c r="D33" s="444">
        <v>4</v>
      </c>
      <c r="E33" s="444"/>
      <c r="F33" s="329">
        <f t="shared" si="1"/>
        <v>12</v>
      </c>
      <c r="G33" s="329"/>
      <c r="H33" s="326" t="s">
        <v>227</v>
      </c>
      <c r="I33" s="326" t="s">
        <v>136</v>
      </c>
      <c r="J33" s="326"/>
      <c r="K33" s="330"/>
      <c r="L33" s="330"/>
      <c r="M33" s="330"/>
      <c r="N33" s="330"/>
    </row>
    <row r="34" spans="1:14" s="132" customFormat="1" ht="15.75" thickBot="1">
      <c r="A34" s="492">
        <f>'1-συμβολαια'!A34</f>
        <v>0</v>
      </c>
      <c r="B34" s="486" t="str">
        <f>'1-συμβολαια'!C34</f>
        <v>εξισορρόπηση διαφοράς διανεμομένων μεριδίων</v>
      </c>
      <c r="C34" s="487">
        <f>'1-συμβολαια'!D34</f>
        <v>222.22</v>
      </c>
      <c r="D34" s="488">
        <v>4</v>
      </c>
      <c r="E34" s="488"/>
      <c r="F34" s="489">
        <f t="shared" si="1"/>
        <v>12</v>
      </c>
      <c r="G34" s="489"/>
      <c r="H34" s="573" t="s">
        <v>227</v>
      </c>
      <c r="I34" s="573" t="s">
        <v>136</v>
      </c>
      <c r="J34" s="573"/>
      <c r="K34" s="575"/>
      <c r="L34" s="575"/>
      <c r="M34" s="575"/>
      <c r="N34" s="575"/>
    </row>
    <row r="35" spans="1:14" s="132" customFormat="1" ht="15">
      <c r="A35" s="510" t="str">
        <f>'1-συμβολαια'!A35</f>
        <v>34ο</v>
      </c>
      <c r="B35" s="481" t="str">
        <f>'1-συμβολαια'!C35</f>
        <v>δωρεά</v>
      </c>
      <c r="C35" s="482">
        <f>'1-συμβολαια'!D35</f>
        <v>5253.7</v>
      </c>
      <c r="D35" s="483">
        <v>6</v>
      </c>
      <c r="E35" s="483">
        <v>6</v>
      </c>
      <c r="F35" s="484">
        <f t="shared" si="1"/>
        <v>20</v>
      </c>
      <c r="G35" s="484">
        <f t="shared" si="2"/>
        <v>20</v>
      </c>
      <c r="H35" s="571"/>
      <c r="I35" s="571"/>
      <c r="J35" s="571"/>
      <c r="K35" s="576"/>
      <c r="L35" s="576"/>
      <c r="M35" s="576"/>
      <c r="N35" s="576"/>
    </row>
    <row r="36" spans="1:14" s="132" customFormat="1" ht="15">
      <c r="A36" s="511">
        <f>'1-συμβολαια'!A36</f>
        <v>0</v>
      </c>
      <c r="B36" s="348" t="str">
        <f>'1-συμβολαια'!C36</f>
        <v>διανομή 1ου ορόφου &amp; ΙΔΙΩΣ οικοπέδου</v>
      </c>
      <c r="C36" s="386">
        <f>'1-συμβολαια'!D36</f>
        <v>5253.7</v>
      </c>
      <c r="D36" s="444">
        <v>6</v>
      </c>
      <c r="E36" s="444"/>
      <c r="F36" s="329">
        <f t="shared" si="1"/>
        <v>20</v>
      </c>
      <c r="G36" s="329"/>
      <c r="H36" s="326" t="s">
        <v>227</v>
      </c>
      <c r="I36" s="326" t="s">
        <v>136</v>
      </c>
      <c r="J36" s="326"/>
      <c r="K36" s="330"/>
      <c r="L36" s="330"/>
      <c r="M36" s="330"/>
      <c r="N36" s="330"/>
    </row>
    <row r="37" spans="1:14" s="132" customFormat="1" ht="15.75" thickBot="1">
      <c r="A37" s="513">
        <f>'1-συμβολαια'!A37</f>
        <v>0</v>
      </c>
      <c r="B37" s="486" t="str">
        <f>'1-συμβολαια'!C37</f>
        <v>εξισορρόπηση διαφοράς διανεμομένων μεριδίων</v>
      </c>
      <c r="C37" s="487">
        <f>'1-συμβολαια'!D37</f>
        <v>555.54999999999995</v>
      </c>
      <c r="D37" s="488">
        <v>6</v>
      </c>
      <c r="E37" s="488"/>
      <c r="F37" s="489">
        <f t="shared" si="1"/>
        <v>20</v>
      </c>
      <c r="G37" s="489"/>
      <c r="H37" s="326" t="s">
        <v>227</v>
      </c>
      <c r="I37" s="326" t="s">
        <v>136</v>
      </c>
      <c r="J37" s="326"/>
      <c r="K37" s="330"/>
      <c r="L37" s="330"/>
      <c r="M37" s="330"/>
      <c r="N37" s="330"/>
    </row>
    <row r="38" spans="1:14" s="132" customFormat="1" ht="15">
      <c r="A38" s="490">
        <f>'1-συμβολαια'!A38</f>
        <v>350</v>
      </c>
      <c r="B38" s="481" t="str">
        <f>'1-συμβολαια'!C38</f>
        <v>κληρονομιάς ΑΠΟΔΟΧΗ [από 1/4 του 1/10 αγροτεμάχιο ;;;??? Παναγίας -'';;;???'' 1.186μ2</v>
      </c>
      <c r="C38" s="482">
        <f>'1-συμβολαια'!D38</f>
        <v>0</v>
      </c>
      <c r="D38" s="483">
        <v>3</v>
      </c>
      <c r="E38" s="483">
        <v>3</v>
      </c>
      <c r="F38" s="484">
        <f t="shared" si="1"/>
        <v>8</v>
      </c>
      <c r="G38" s="484">
        <f t="shared" si="2"/>
        <v>8</v>
      </c>
      <c r="H38" s="326"/>
      <c r="I38" s="326"/>
      <c r="J38" s="326"/>
      <c r="K38" s="330"/>
      <c r="L38" s="330"/>
      <c r="M38" s="330"/>
      <c r="N38" s="330"/>
    </row>
    <row r="39" spans="1:14" s="132" customFormat="1" ht="15.75" thickBot="1">
      <c r="A39" s="492">
        <f>'1-συμβολαια'!A39</f>
        <v>0</v>
      </c>
      <c r="B39" s="486" t="str">
        <f>'1-συμβολαια'!C39</f>
        <v xml:space="preserve">χρησικτησία αγροτεμαχίου = 20?? επερχόμενου ΑΝΑΔΑΣΜΟΥ </v>
      </c>
      <c r="C39" s="487">
        <f>'1-συμβολαια'!D39</f>
        <v>11.11</v>
      </c>
      <c r="D39" s="488">
        <v>3</v>
      </c>
      <c r="E39" s="488"/>
      <c r="F39" s="489">
        <f t="shared" si="1"/>
        <v>8</v>
      </c>
      <c r="G39" s="489"/>
      <c r="H39" s="326" t="s">
        <v>227</v>
      </c>
      <c r="I39" s="326" t="s">
        <v>136</v>
      </c>
      <c r="J39" s="326"/>
      <c r="K39" s="330"/>
      <c r="L39" s="330"/>
      <c r="M39" s="330"/>
      <c r="N39" s="330"/>
    </row>
    <row r="40" spans="1:14" s="132" customFormat="1" ht="15">
      <c r="A40" s="510" t="str">
        <f>'1-συμβολαια'!A40</f>
        <v>36ο</v>
      </c>
      <c r="B40" s="481" t="str">
        <f>'1-συμβολαια'!C40</f>
        <v>κληρονομίας ΑΠΟΔΟΧΗ [1/10 αγροτεμάχιο ;;;??? Παναγίας -'';;;???'' 1.186μ2</v>
      </c>
      <c r="C40" s="482">
        <f>'1-συμβολαια'!D40</f>
        <v>0</v>
      </c>
      <c r="D40" s="483">
        <v>2</v>
      </c>
      <c r="E40" s="483">
        <v>2</v>
      </c>
      <c r="F40" s="484">
        <f t="shared" si="1"/>
        <v>4</v>
      </c>
      <c r="G40" s="484">
        <f t="shared" si="2"/>
        <v>4</v>
      </c>
      <c r="H40" s="326"/>
      <c r="I40" s="326"/>
      <c r="J40" s="326"/>
      <c r="K40" s="330"/>
      <c r="L40" s="330"/>
      <c r="M40" s="330"/>
      <c r="N40" s="330"/>
    </row>
    <row r="41" spans="1:14" s="132" customFormat="1" ht="15.75" thickBot="1">
      <c r="A41" s="513">
        <f>'1-συμβολαια'!A41</f>
        <v>0</v>
      </c>
      <c r="B41" s="486" t="str">
        <f>'1-συμβολαια'!C41</f>
        <v xml:space="preserve">χρησικτησία αγροτεμαχίου = 20?? επερχόμενου ΑΝΑΔΑΣΜΟΥ </v>
      </c>
      <c r="C41" s="487">
        <f>'1-συμβολαια'!D41</f>
        <v>111.11</v>
      </c>
      <c r="D41" s="488">
        <v>2</v>
      </c>
      <c r="E41" s="488"/>
      <c r="F41" s="489">
        <f t="shared" si="1"/>
        <v>4</v>
      </c>
      <c r="G41" s="489"/>
      <c r="H41" s="326" t="s">
        <v>227</v>
      </c>
      <c r="I41" s="326" t="s">
        <v>136</v>
      </c>
      <c r="J41" s="326"/>
      <c r="K41" s="330"/>
      <c r="L41" s="330"/>
      <c r="M41" s="330"/>
      <c r="N41" s="330"/>
    </row>
    <row r="42" spans="1:14" s="132" customFormat="1" ht="15">
      <c r="A42" s="490" t="str">
        <f>'1-συμβολαια'!A42</f>
        <v>37ο</v>
      </c>
      <c r="B42" s="481" t="str">
        <f>'1-συμβολαια'!C42</f>
        <v>κληρονομίας ΑΠΟΔΟΧΗ [1/10 αγροτεμάχιο ;;;??? Παναγίας -'';;;???'' 1.186μ2</v>
      </c>
      <c r="C42" s="482">
        <f>'1-συμβολαια'!D42</f>
        <v>0</v>
      </c>
      <c r="D42" s="483">
        <v>3</v>
      </c>
      <c r="E42" s="483">
        <v>3</v>
      </c>
      <c r="F42" s="484">
        <f t="shared" si="1"/>
        <v>8</v>
      </c>
      <c r="G42" s="484">
        <f t="shared" si="2"/>
        <v>8</v>
      </c>
      <c r="H42" s="326"/>
      <c r="I42" s="326"/>
      <c r="J42" s="326"/>
      <c r="K42" s="330"/>
      <c r="L42" s="330"/>
      <c r="M42" s="330"/>
      <c r="N42" s="330"/>
    </row>
    <row r="43" spans="1:14" s="132" customFormat="1" ht="15.75" thickBot="1">
      <c r="A43" s="492">
        <f>'1-συμβολαια'!A43</f>
        <v>0</v>
      </c>
      <c r="B43" s="486" t="str">
        <f>'1-συμβολαια'!C43</f>
        <v xml:space="preserve">χρησικτησία αγροτεμαχίου = 20?? επερχόμενου ΑΝΑΔΑΣΜΟΥ </v>
      </c>
      <c r="C43" s="487">
        <f>'1-συμβολαια'!D43</f>
        <v>111.11</v>
      </c>
      <c r="D43" s="488">
        <v>3</v>
      </c>
      <c r="E43" s="488"/>
      <c r="F43" s="489">
        <f t="shared" si="1"/>
        <v>8</v>
      </c>
      <c r="G43" s="489"/>
      <c r="H43" s="326" t="s">
        <v>227</v>
      </c>
      <c r="I43" s="326" t="s">
        <v>136</v>
      </c>
      <c r="J43" s="326"/>
      <c r="K43" s="330"/>
      <c r="L43" s="330"/>
      <c r="M43" s="330"/>
      <c r="N43" s="330"/>
    </row>
    <row r="44" spans="1:14" s="132" customFormat="1" ht="15">
      <c r="A44" s="510" t="str">
        <f>'1-συμβολαια'!A44</f>
        <v>38ο</v>
      </c>
      <c r="B44" s="481" t="str">
        <f>'1-συμβολαια'!C44</f>
        <v>αποδοχή κληρονομίας [12/120  οικοπέδου &amp; αποθήκης 20,91μ2</v>
      </c>
      <c r="C44" s="482">
        <f>'1-συμβολαια'!D44</f>
        <v>0</v>
      </c>
      <c r="D44" s="483">
        <v>3</v>
      </c>
      <c r="E44" s="483">
        <v>3</v>
      </c>
      <c r="F44" s="484">
        <f t="shared" si="1"/>
        <v>8</v>
      </c>
      <c r="G44" s="484">
        <f t="shared" si="2"/>
        <v>8</v>
      </c>
      <c r="H44" s="326"/>
      <c r="I44" s="326"/>
      <c r="J44" s="326"/>
      <c r="K44" s="330"/>
      <c r="L44" s="330"/>
      <c r="M44" s="330"/>
      <c r="N44" s="330"/>
    </row>
    <row r="45" spans="1:14" s="132" customFormat="1" ht="15.75" thickBot="1">
      <c r="A45" s="513">
        <f>'1-συμβολαια'!A45</f>
        <v>0</v>
      </c>
      <c r="B45" s="486" t="str">
        <f>'1-συμβολαια'!C45</f>
        <v>χρησικτησία οικοπέδου &amp; αποθήκης = 1992 αδερφού ΚΛΗΡΟΝΟΜΙΑ άτυπος</v>
      </c>
      <c r="C45" s="487">
        <f>'1-συμβολαια'!D45</f>
        <v>187.35</v>
      </c>
      <c r="D45" s="488">
        <v>3</v>
      </c>
      <c r="E45" s="488"/>
      <c r="F45" s="489">
        <f t="shared" si="1"/>
        <v>8</v>
      </c>
      <c r="G45" s="489"/>
      <c r="H45" s="326" t="s">
        <v>227</v>
      </c>
      <c r="I45" s="326" t="s">
        <v>136</v>
      </c>
      <c r="J45" s="326"/>
      <c r="K45" s="330"/>
      <c r="L45" s="330"/>
      <c r="M45" s="330"/>
      <c r="N45" s="330"/>
    </row>
    <row r="46" spans="1:14" s="132" customFormat="1" ht="15">
      <c r="A46" s="490" t="str">
        <f>'1-συμβολαια'!A46</f>
        <v>39ο</v>
      </c>
      <c r="B46" s="481" t="str">
        <f>'1-συμβολαια'!C46</f>
        <v>αποδοχή κληρονομίας [1/10 αγροτεμάχιο ;;;??? Παναγία -'';;;???'' =2.740μ2</v>
      </c>
      <c r="C46" s="482">
        <f>'1-συμβολαια'!D46</f>
        <v>0</v>
      </c>
      <c r="D46" s="483">
        <v>3</v>
      </c>
      <c r="E46" s="483">
        <v>3</v>
      </c>
      <c r="F46" s="484">
        <f t="shared" si="1"/>
        <v>8</v>
      </c>
      <c r="G46" s="484">
        <f t="shared" si="2"/>
        <v>8</v>
      </c>
      <c r="H46" s="326"/>
      <c r="I46" s="326"/>
      <c r="J46" s="326"/>
      <c r="K46" s="330"/>
      <c r="L46" s="330"/>
      <c r="M46" s="330"/>
      <c r="N46" s="330"/>
    </row>
    <row r="47" spans="1:14" s="132" customFormat="1" ht="15.75" thickBot="1">
      <c r="A47" s="492">
        <f>'1-συμβολαια'!A47</f>
        <v>0</v>
      </c>
      <c r="B47" s="486" t="str">
        <f>'1-συμβολαια'!C47</f>
        <v xml:space="preserve">χρησικτησία αγροτεμαχίου = 20?? επερχόμενου ΑΝΑΔΑΣΜΟΥ </v>
      </c>
      <c r="C47" s="487">
        <f>'1-συμβολαια'!D47</f>
        <v>22.22</v>
      </c>
      <c r="D47" s="488">
        <v>3</v>
      </c>
      <c r="E47" s="488"/>
      <c r="F47" s="489">
        <f t="shared" si="1"/>
        <v>8</v>
      </c>
      <c r="G47" s="489"/>
      <c r="H47" s="573" t="s">
        <v>227</v>
      </c>
      <c r="I47" s="573" t="s">
        <v>136</v>
      </c>
      <c r="J47" s="573"/>
      <c r="K47" s="575"/>
      <c r="L47" s="575"/>
      <c r="M47" s="575"/>
      <c r="N47" s="330"/>
    </row>
    <row r="48" spans="1:14" s="132" customFormat="1" ht="15">
      <c r="A48" s="510" t="str">
        <f>'1-συμβολαια'!A48</f>
        <v>40ο</v>
      </c>
      <c r="B48" s="481" t="str">
        <f>'1-συμβολαια'!C48</f>
        <v>αποδοχή κληρονομίας [1/10 αγροτεμάχιο ;;;??? Παναγία -'';;;???'' =2.740μ2</v>
      </c>
      <c r="C48" s="482">
        <f>'1-συμβολαια'!D48</f>
        <v>0</v>
      </c>
      <c r="D48" s="483">
        <v>3</v>
      </c>
      <c r="E48" s="483">
        <v>3</v>
      </c>
      <c r="F48" s="484">
        <f t="shared" si="1"/>
        <v>8</v>
      </c>
      <c r="G48" s="484">
        <f t="shared" si="2"/>
        <v>8</v>
      </c>
      <c r="H48" s="571"/>
      <c r="I48" s="571"/>
      <c r="J48" s="571"/>
      <c r="K48" s="576"/>
      <c r="L48" s="576"/>
      <c r="M48" s="576"/>
      <c r="N48" s="330"/>
    </row>
    <row r="49" spans="1:14" s="132" customFormat="1" ht="15.75" thickBot="1">
      <c r="A49" s="513">
        <f>'1-συμβολαια'!A49</f>
        <v>0</v>
      </c>
      <c r="B49" s="486" t="str">
        <f>'1-συμβολαια'!C49</f>
        <v xml:space="preserve">χρησικτησία αγροτεμαχίου = 20?? επερχόμενου ΑΝΑΔΑΣΜΟΥ </v>
      </c>
      <c r="C49" s="487">
        <f>'1-συμβολαια'!D49</f>
        <v>22.22</v>
      </c>
      <c r="D49" s="488">
        <v>3</v>
      </c>
      <c r="E49" s="488"/>
      <c r="F49" s="489">
        <f t="shared" si="1"/>
        <v>8</v>
      </c>
      <c r="G49" s="489"/>
      <c r="H49" s="573" t="s">
        <v>227</v>
      </c>
      <c r="I49" s="573" t="s">
        <v>136</v>
      </c>
      <c r="J49" s="573"/>
      <c r="K49" s="575"/>
      <c r="L49" s="575"/>
      <c r="M49" s="575"/>
      <c r="N49" s="575"/>
    </row>
    <row r="50" spans="1:14" s="132" customFormat="1" ht="15">
      <c r="A50" s="490" t="str">
        <f>'1-συμβολαια'!A50</f>
        <v>41ο</v>
      </c>
      <c r="B50" s="481" t="str">
        <f>'1-συμβολαια'!C50</f>
        <v>αποδοχή κληρονομίας [1/10 αγροτεμάχιο ;;;??? Παναγία -'';;;???'' =2.740μ2</v>
      </c>
      <c r="C50" s="482">
        <f>'1-συμβολαια'!D50</f>
        <v>0</v>
      </c>
      <c r="D50" s="483">
        <v>3</v>
      </c>
      <c r="E50" s="483">
        <v>3</v>
      </c>
      <c r="F50" s="484">
        <f t="shared" si="1"/>
        <v>8</v>
      </c>
      <c r="G50" s="484">
        <f t="shared" si="2"/>
        <v>8</v>
      </c>
      <c r="H50" s="571"/>
      <c r="I50" s="571"/>
      <c r="J50" s="571"/>
      <c r="K50" s="576"/>
      <c r="L50" s="576"/>
      <c r="M50" s="576"/>
      <c r="N50" s="576"/>
    </row>
    <row r="51" spans="1:14" s="132" customFormat="1" ht="15.75" thickBot="1">
      <c r="A51" s="492">
        <f>'1-συμβολαια'!A51</f>
        <v>0</v>
      </c>
      <c r="B51" s="486" t="str">
        <f>'1-συμβολαια'!C51</f>
        <v xml:space="preserve">χρησικτησία αγροτεμαχίου = 20?? επερχόμενου ΑΝΑΔΑΣΜΟΥ </v>
      </c>
      <c r="C51" s="487">
        <f>'1-συμβολαια'!D51</f>
        <v>22.22</v>
      </c>
      <c r="D51" s="488">
        <v>3</v>
      </c>
      <c r="E51" s="488"/>
      <c r="F51" s="489">
        <f t="shared" si="1"/>
        <v>8</v>
      </c>
      <c r="G51" s="489"/>
      <c r="H51" s="573" t="s">
        <v>227</v>
      </c>
      <c r="I51" s="573" t="s">
        <v>136</v>
      </c>
      <c r="J51" s="573"/>
      <c r="K51" s="575"/>
      <c r="L51" s="575"/>
      <c r="M51" s="575"/>
      <c r="N51" s="575"/>
    </row>
    <row r="52" spans="1:14" ht="15.75">
      <c r="A52" s="722" t="s">
        <v>60</v>
      </c>
      <c r="B52" s="723"/>
      <c r="C52" s="723"/>
      <c r="D52" s="723"/>
      <c r="E52" s="724"/>
      <c r="F52" s="443">
        <f>SUM(F3:F51)</f>
        <v>600</v>
      </c>
      <c r="G52" s="443">
        <f>SUM(G3:G51)</f>
        <v>260</v>
      </c>
    </row>
    <row r="53" spans="1:14" ht="15.75">
      <c r="H53" s="134" t="s">
        <v>145</v>
      </c>
      <c r="I53" s="135"/>
      <c r="J53" s="135"/>
      <c r="K53" s="135"/>
      <c r="L53" s="135"/>
      <c r="M53" s="135"/>
    </row>
    <row r="54" spans="1:14" ht="15.75">
      <c r="B54" s="303" t="s">
        <v>461</v>
      </c>
      <c r="C54" s="304"/>
      <c r="D54" s="304"/>
      <c r="E54" s="304"/>
      <c r="F54" s="304"/>
      <c r="I54" s="135" t="s">
        <v>146</v>
      </c>
      <c r="J54" s="135"/>
      <c r="K54" s="135"/>
      <c r="L54" s="135"/>
      <c r="M54" s="84"/>
    </row>
    <row r="55" spans="1:14" ht="15.75">
      <c r="B55" s="3"/>
      <c r="C55" s="219" t="s">
        <v>61</v>
      </c>
      <c r="D55" s="3"/>
      <c r="J55" s="134" t="s">
        <v>147</v>
      </c>
    </row>
    <row r="58" spans="1:14">
      <c r="B58" s="218"/>
    </row>
    <row r="59" spans="1:14">
      <c r="B59" s="217"/>
    </row>
  </sheetData>
  <mergeCells count="7">
    <mergeCell ref="H1:N2"/>
    <mergeCell ref="A52:E52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61"/>
  <sheetViews>
    <sheetView workbookViewId="0">
      <pane ySplit="2" topLeftCell="A20" activePane="bottomLeft" state="frozen"/>
      <selection pane="bottomLeft" activeCell="I51" sqref="I51"/>
    </sheetView>
  </sheetViews>
  <sheetFormatPr defaultRowHeight="11.25"/>
  <cols>
    <col min="1" max="1" width="10.28515625" style="8" bestFit="1" customWidth="1"/>
    <col min="2" max="2" width="67.5703125" style="90" customWidth="1"/>
    <col min="3" max="3" width="7.28515625" style="8" bestFit="1" customWidth="1"/>
    <col min="4" max="4" width="17.7109375" style="8" bestFit="1" customWidth="1"/>
    <col min="5" max="6" width="15" style="8" bestFit="1" customWidth="1"/>
    <col min="7" max="7" width="18.42578125" style="8" bestFit="1" customWidth="1"/>
    <col min="8" max="8" width="7.28515625" style="8" bestFit="1" customWidth="1"/>
    <col min="9" max="9" width="20.85546875" style="8" bestFit="1" customWidth="1"/>
    <col min="10" max="10" width="18.42578125" style="8" bestFit="1" customWidth="1"/>
    <col min="11" max="11" width="12.5703125" style="8" bestFit="1" customWidth="1"/>
    <col min="12" max="12" width="18.42578125" style="8" bestFit="1" customWidth="1"/>
    <col min="13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706" t="s">
        <v>1</v>
      </c>
      <c r="B1" s="708" t="s">
        <v>0</v>
      </c>
      <c r="C1" s="737" t="s">
        <v>11</v>
      </c>
      <c r="D1" s="737"/>
      <c r="E1" s="737"/>
      <c r="F1" s="737"/>
      <c r="G1" s="737"/>
      <c r="H1" s="738" t="s">
        <v>12</v>
      </c>
      <c r="I1" s="738"/>
      <c r="J1" s="738"/>
      <c r="K1" s="738"/>
      <c r="L1" s="738"/>
      <c r="M1" s="738"/>
      <c r="N1" s="738"/>
      <c r="O1" s="741" t="s">
        <v>86</v>
      </c>
      <c r="P1" s="739" t="s">
        <v>228</v>
      </c>
      <c r="Q1" s="735" t="s">
        <v>29</v>
      </c>
      <c r="R1" s="700"/>
      <c r="S1" s="700"/>
      <c r="T1" s="700"/>
      <c r="U1" s="701"/>
    </row>
    <row r="2" spans="1:21" ht="24" customHeight="1" thickBot="1">
      <c r="A2" s="707"/>
      <c r="B2" s="709"/>
      <c r="C2" s="7" t="s">
        <v>47</v>
      </c>
      <c r="D2" s="85" t="s">
        <v>48</v>
      </c>
      <c r="E2" s="85" t="s">
        <v>49</v>
      </c>
      <c r="F2" s="85" t="s">
        <v>50</v>
      </c>
      <c r="G2" s="38" t="s">
        <v>51</v>
      </c>
      <c r="H2" s="85" t="s">
        <v>47</v>
      </c>
      <c r="I2" s="85" t="s">
        <v>48</v>
      </c>
      <c r="J2" s="85" t="s">
        <v>49</v>
      </c>
      <c r="K2" s="85" t="s">
        <v>50</v>
      </c>
      <c r="L2" s="85" t="s">
        <v>51</v>
      </c>
      <c r="M2" s="85" t="s">
        <v>52</v>
      </c>
      <c r="N2" s="39" t="s">
        <v>53</v>
      </c>
      <c r="O2" s="742"/>
      <c r="P2" s="740"/>
      <c r="Q2" s="736"/>
      <c r="R2" s="702"/>
      <c r="S2" s="702"/>
      <c r="T2" s="702"/>
      <c r="U2" s="703"/>
    </row>
    <row r="3" spans="1:21" s="265" customFormat="1" ht="15">
      <c r="A3" s="442" t="str">
        <f>'1-συμβολαια'!A3</f>
        <v>21ο</v>
      </c>
      <c r="B3" s="337" t="str">
        <f>'1-συμβολαια'!C3</f>
        <v>σύσταση οριζοντίου</v>
      </c>
      <c r="C3" s="338">
        <v>4</v>
      </c>
      <c r="D3" s="261" t="s">
        <v>638</v>
      </c>
      <c r="E3" s="261" t="s">
        <v>638</v>
      </c>
      <c r="F3" s="261" t="s">
        <v>638</v>
      </c>
      <c r="G3" s="261" t="s">
        <v>638</v>
      </c>
      <c r="H3" s="261"/>
      <c r="I3" s="8"/>
      <c r="J3" s="261"/>
      <c r="K3" s="261"/>
      <c r="L3" s="261"/>
      <c r="M3" s="261"/>
      <c r="N3" s="261"/>
      <c r="O3" s="338">
        <v>5</v>
      </c>
      <c r="P3" s="329">
        <f>O3*('2-δικαιώμ'!M3+'3-φύλλα2α'!F3)</f>
        <v>430</v>
      </c>
      <c r="Q3" s="339" t="s">
        <v>515</v>
      </c>
      <c r="R3" s="339" t="s">
        <v>516</v>
      </c>
      <c r="S3" s="339"/>
      <c r="T3" s="339"/>
      <c r="U3" s="340"/>
    </row>
    <row r="4" spans="1:21" s="265" customFormat="1" ht="15.75" thickBot="1">
      <c r="A4" s="485" t="str">
        <f>'1-συμβολαια'!A4</f>
        <v>22ο</v>
      </c>
      <c r="B4" s="495" t="str">
        <f>'1-συμβολαια'!C4</f>
        <v>σύσταση οριζοντίου</v>
      </c>
      <c r="C4" s="496">
        <v>4</v>
      </c>
      <c r="D4" s="401" t="s">
        <v>638</v>
      </c>
      <c r="E4" s="401" t="s">
        <v>638</v>
      </c>
      <c r="F4" s="401" t="s">
        <v>638</v>
      </c>
      <c r="G4" s="401" t="s">
        <v>638</v>
      </c>
      <c r="H4" s="401"/>
      <c r="I4" s="401"/>
      <c r="J4" s="401"/>
      <c r="K4" s="401"/>
      <c r="L4" s="401"/>
      <c r="M4" s="401"/>
      <c r="N4" s="401"/>
      <c r="O4" s="496">
        <v>5</v>
      </c>
      <c r="P4" s="489">
        <f>O4*('2-δικαιώμ'!M4+'3-φύλλα2α'!F4)</f>
        <v>430</v>
      </c>
      <c r="Q4" s="339" t="s">
        <v>515</v>
      </c>
      <c r="R4" s="339" t="s">
        <v>516</v>
      </c>
      <c r="S4" s="339"/>
      <c r="T4" s="339"/>
      <c r="U4" s="340"/>
    </row>
    <row r="5" spans="1:21" s="265" customFormat="1" ht="15">
      <c r="A5" s="490" t="str">
        <f>'1-συμβολαια'!A5</f>
        <v>23ο</v>
      </c>
      <c r="B5" s="493" t="str">
        <f>'1-συμβολαια'!C5</f>
        <v>δωρεά</v>
      </c>
      <c r="C5" s="494">
        <v>2</v>
      </c>
      <c r="D5" s="324" t="s">
        <v>638</v>
      </c>
      <c r="E5" s="324" t="s">
        <v>638</v>
      </c>
      <c r="F5" s="324"/>
      <c r="G5" s="324"/>
      <c r="H5" s="262">
        <v>1</v>
      </c>
      <c r="I5" s="261" t="s">
        <v>638</v>
      </c>
      <c r="J5" s="262"/>
      <c r="K5" s="262"/>
      <c r="L5" s="262"/>
      <c r="M5" s="262"/>
      <c r="N5" s="262"/>
      <c r="O5" s="494">
        <v>1</v>
      </c>
      <c r="P5" s="484">
        <f>O5*('2-δικαιώμ'!M5+'3-φύλλα2α'!F5)</f>
        <v>28</v>
      </c>
      <c r="Q5" s="339" t="s">
        <v>515</v>
      </c>
      <c r="R5" s="339" t="s">
        <v>516</v>
      </c>
      <c r="S5" s="339"/>
      <c r="T5" s="339"/>
      <c r="U5" s="340"/>
    </row>
    <row r="6" spans="1:21" s="265" customFormat="1" ht="15">
      <c r="A6" s="491">
        <f>'1-συμβολαια'!A6</f>
        <v>0</v>
      </c>
      <c r="B6" s="323" t="str">
        <f>'1-συμβολαια'!C6</f>
        <v>διανομή αγροτεμαχίου &amp; καταστήματος &amp; αποθήκης -1 &amp; 1ου ορόφου &amp; ΙΔΙΩΣ οικοπέδου</v>
      </c>
      <c r="C6" s="338">
        <v>4</v>
      </c>
      <c r="D6" s="261" t="s">
        <v>638</v>
      </c>
      <c r="E6" s="261" t="s">
        <v>638</v>
      </c>
      <c r="F6" s="261" t="s">
        <v>638</v>
      </c>
      <c r="G6" s="261" t="s">
        <v>638</v>
      </c>
      <c r="H6" s="266"/>
      <c r="I6" s="261"/>
      <c r="J6" s="266"/>
      <c r="K6" s="266"/>
      <c r="L6" s="266"/>
      <c r="M6" s="266"/>
      <c r="N6" s="266"/>
      <c r="O6" s="338">
        <v>5</v>
      </c>
      <c r="P6" s="329">
        <f>O6*('2-δικαιώμ'!M6+'3-φύλλα2α'!F6)</f>
        <v>60</v>
      </c>
      <c r="Q6" s="339" t="s">
        <v>515</v>
      </c>
      <c r="R6" s="339" t="s">
        <v>516</v>
      </c>
      <c r="S6" s="339"/>
      <c r="T6" s="339"/>
      <c r="U6" s="340"/>
    </row>
    <row r="7" spans="1:21" s="265" customFormat="1" ht="15.75" thickBot="1">
      <c r="A7" s="492">
        <f>'1-συμβολαια'!A7</f>
        <v>0</v>
      </c>
      <c r="B7" s="495" t="str">
        <f>'1-συμβολαια'!C7</f>
        <v>εξισορρόπηση διαφοράς διανεμομένων μεριδίων</v>
      </c>
      <c r="C7" s="496">
        <v>4</v>
      </c>
      <c r="D7" s="401" t="s">
        <v>638</v>
      </c>
      <c r="E7" s="401" t="s">
        <v>638</v>
      </c>
      <c r="F7" s="401" t="s">
        <v>638</v>
      </c>
      <c r="G7" s="401" t="s">
        <v>638</v>
      </c>
      <c r="H7" s="400"/>
      <c r="I7" s="401"/>
      <c r="J7" s="400"/>
      <c r="K7" s="400"/>
      <c r="L7" s="400"/>
      <c r="M7" s="400"/>
      <c r="N7" s="400"/>
      <c r="O7" s="496">
        <v>3</v>
      </c>
      <c r="P7" s="489">
        <f>O7*('2-δικαιώμ'!M7+'3-φύλλα2α'!F7)</f>
        <v>36</v>
      </c>
      <c r="Q7" s="339" t="s">
        <v>515</v>
      </c>
      <c r="R7" s="339" t="s">
        <v>516</v>
      </c>
      <c r="S7" s="339"/>
      <c r="T7" s="339"/>
      <c r="U7" s="340"/>
    </row>
    <row r="8" spans="1:21" s="265" customFormat="1" ht="15">
      <c r="A8" s="510" t="str">
        <f>'1-συμβολαια'!A8</f>
        <v>24ο</v>
      </c>
      <c r="B8" s="493" t="str">
        <f>'1-συμβολαια'!C8</f>
        <v>δωρεά</v>
      </c>
      <c r="C8" s="494">
        <v>2</v>
      </c>
      <c r="D8" s="324" t="s">
        <v>638</v>
      </c>
      <c r="E8" s="324" t="s">
        <v>638</v>
      </c>
      <c r="F8" s="262"/>
      <c r="G8" s="262"/>
      <c r="H8" s="262">
        <v>1</v>
      </c>
      <c r="I8" s="261" t="s">
        <v>638</v>
      </c>
      <c r="J8" s="262"/>
      <c r="K8" s="262"/>
      <c r="L8" s="262"/>
      <c r="M8" s="262"/>
      <c r="N8" s="262"/>
      <c r="O8" s="494">
        <v>1</v>
      </c>
      <c r="P8" s="484">
        <f>O8*('2-δικαιώμ'!M8+'3-φύλλα2α'!F8)</f>
        <v>28</v>
      </c>
      <c r="Q8" s="339" t="s">
        <v>515</v>
      </c>
      <c r="R8" s="339" t="s">
        <v>516</v>
      </c>
      <c r="S8" s="339"/>
      <c r="T8" s="339"/>
      <c r="U8" s="340"/>
    </row>
    <row r="9" spans="1:21" s="265" customFormat="1" ht="15">
      <c r="A9" s="511">
        <f>'1-συμβολαια'!A9</f>
        <v>0</v>
      </c>
      <c r="B9" s="333" t="str">
        <f>'1-συμβολαια'!C9</f>
        <v>διανομή αγροτεμαχίου &amp; αποθήκης -2 &amp; 1ου ορόφου &amp; ΙΔΙΩΣ οικοπέδου</v>
      </c>
      <c r="C9" s="338">
        <v>4</v>
      </c>
      <c r="D9" s="261" t="s">
        <v>638</v>
      </c>
      <c r="E9" s="261" t="s">
        <v>638</v>
      </c>
      <c r="F9" s="261" t="s">
        <v>638</v>
      </c>
      <c r="G9" s="261" t="s">
        <v>638</v>
      </c>
      <c r="H9" s="266"/>
      <c r="I9" s="445"/>
      <c r="J9" s="266"/>
      <c r="K9" s="266"/>
      <c r="L9" s="266"/>
      <c r="M9" s="266"/>
      <c r="N9" s="266"/>
      <c r="O9" s="338">
        <v>5</v>
      </c>
      <c r="P9" s="329">
        <f>O9*('2-δικαιώμ'!M9+'3-φύλλα2α'!F9)</f>
        <v>140</v>
      </c>
      <c r="Q9" s="339" t="s">
        <v>515</v>
      </c>
      <c r="R9" s="339" t="s">
        <v>516</v>
      </c>
      <c r="S9" s="339"/>
      <c r="T9" s="339"/>
      <c r="U9" s="340"/>
    </row>
    <row r="10" spans="1:21" s="265" customFormat="1" ht="15.75" thickBot="1">
      <c r="A10" s="513">
        <f>'1-συμβολαια'!A10</f>
        <v>0</v>
      </c>
      <c r="B10" s="495" t="str">
        <f>'1-συμβολαια'!C10</f>
        <v>εξισορρόπηση διαφοράς διανεμομένων μεριδίων</v>
      </c>
      <c r="C10" s="496">
        <v>4</v>
      </c>
      <c r="D10" s="401" t="s">
        <v>638</v>
      </c>
      <c r="E10" s="401" t="s">
        <v>638</v>
      </c>
      <c r="F10" s="401" t="s">
        <v>638</v>
      </c>
      <c r="G10" s="401" t="s">
        <v>638</v>
      </c>
      <c r="H10" s="400"/>
      <c r="I10" s="531"/>
      <c r="J10" s="400"/>
      <c r="K10" s="400"/>
      <c r="L10" s="400"/>
      <c r="M10" s="400"/>
      <c r="N10" s="400"/>
      <c r="O10" s="496">
        <v>3</v>
      </c>
      <c r="P10" s="489">
        <f>O10*('2-δικαιώμ'!M10+'3-φύλλα2α'!F10)</f>
        <v>84</v>
      </c>
      <c r="Q10" s="579" t="s">
        <v>515</v>
      </c>
      <c r="R10" s="579" t="s">
        <v>516</v>
      </c>
      <c r="S10" s="579"/>
      <c r="T10" s="579"/>
      <c r="U10" s="580"/>
    </row>
    <row r="11" spans="1:21" s="265" customFormat="1" ht="15">
      <c r="A11" s="490" t="str">
        <f>'1-συμβολαια'!A11</f>
        <v>25ο</v>
      </c>
      <c r="B11" s="493" t="str">
        <f>'1-συμβολαια'!C11</f>
        <v>γονική</v>
      </c>
      <c r="C11" s="494">
        <v>1</v>
      </c>
      <c r="D11" s="324" t="s">
        <v>638</v>
      </c>
      <c r="E11" s="324"/>
      <c r="F11" s="324"/>
      <c r="G11" s="324"/>
      <c r="H11" s="262">
        <v>1</v>
      </c>
      <c r="I11" s="261" t="s">
        <v>638</v>
      </c>
      <c r="J11" s="262"/>
      <c r="K11" s="262"/>
      <c r="L11" s="262"/>
      <c r="M11" s="262"/>
      <c r="N11" s="262"/>
      <c r="O11" s="494"/>
      <c r="P11" s="484">
        <f>O11*('2-δικαιώμ'!M11+'3-φύλλα2α'!F11)</f>
        <v>0</v>
      </c>
      <c r="Q11" s="577"/>
      <c r="R11" s="577"/>
      <c r="S11" s="577"/>
      <c r="T11" s="577"/>
      <c r="U11" s="578"/>
    </row>
    <row r="12" spans="1:21" s="265" customFormat="1" ht="15">
      <c r="A12" s="491">
        <f>'1-συμβολαια'!A12</f>
        <v>0</v>
      </c>
      <c r="B12" s="493" t="str">
        <f>'1-συμβολαια'!C12</f>
        <v>διανομή καταστήματος &amp; ΙΔΙΩΣ οικοπέδου</v>
      </c>
      <c r="C12" s="338">
        <v>4</v>
      </c>
      <c r="D12" s="261" t="s">
        <v>638</v>
      </c>
      <c r="E12" s="261" t="s">
        <v>638</v>
      </c>
      <c r="F12" s="261" t="s">
        <v>638</v>
      </c>
      <c r="G12" s="261" t="s">
        <v>638</v>
      </c>
      <c r="H12" s="266"/>
      <c r="I12" s="445"/>
      <c r="J12" s="266"/>
      <c r="K12" s="266"/>
      <c r="L12" s="266"/>
      <c r="M12" s="266"/>
      <c r="N12" s="266"/>
      <c r="O12" s="338">
        <v>5</v>
      </c>
      <c r="P12" s="329">
        <f>O12*('2-δικαιώμ'!M12+'3-φύλλα2α'!F12)</f>
        <v>140</v>
      </c>
      <c r="Q12" s="339" t="s">
        <v>515</v>
      </c>
      <c r="R12" s="339" t="s">
        <v>516</v>
      </c>
      <c r="S12" s="339"/>
      <c r="T12" s="339"/>
      <c r="U12" s="340"/>
    </row>
    <row r="13" spans="1:21" s="265" customFormat="1" ht="15.75" thickBot="1">
      <c r="A13" s="492">
        <f>'1-συμβολαια'!A13</f>
        <v>0</v>
      </c>
      <c r="B13" s="495" t="str">
        <f>'1-συμβολαια'!C13</f>
        <v>εξισορρόπηση διαφοράς διανεμομένων μεριδίων</v>
      </c>
      <c r="C13" s="496">
        <v>4</v>
      </c>
      <c r="D13" s="401" t="s">
        <v>638</v>
      </c>
      <c r="E13" s="401" t="s">
        <v>638</v>
      </c>
      <c r="F13" s="401" t="s">
        <v>638</v>
      </c>
      <c r="G13" s="401" t="s">
        <v>638</v>
      </c>
      <c r="H13" s="400"/>
      <c r="I13" s="531"/>
      <c r="J13" s="400"/>
      <c r="K13" s="400"/>
      <c r="L13" s="400"/>
      <c r="M13" s="400"/>
      <c r="N13" s="400"/>
      <c r="O13" s="496">
        <v>3</v>
      </c>
      <c r="P13" s="489">
        <f>O13*('2-δικαιώμ'!M13+'3-φύλλα2α'!F13)</f>
        <v>84</v>
      </c>
      <c r="Q13" s="339" t="s">
        <v>515</v>
      </c>
      <c r="R13" s="339" t="s">
        <v>516</v>
      </c>
      <c r="S13" s="339"/>
      <c r="T13" s="339"/>
      <c r="U13" s="340"/>
    </row>
    <row r="14" spans="1:21" s="265" customFormat="1" ht="15">
      <c r="A14" s="510" t="str">
        <f>'1-συμβολαια'!A14</f>
        <v>26ο</v>
      </c>
      <c r="B14" s="493" t="str">
        <f>'1-συμβολαια'!C14</f>
        <v>δωρεά</v>
      </c>
      <c r="C14" s="494">
        <v>2</v>
      </c>
      <c r="D14" s="324" t="s">
        <v>638</v>
      </c>
      <c r="E14" s="324" t="s">
        <v>638</v>
      </c>
      <c r="F14" s="324"/>
      <c r="G14" s="324"/>
      <c r="H14" s="262">
        <v>1</v>
      </c>
      <c r="I14" s="261" t="s">
        <v>638</v>
      </c>
      <c r="J14" s="262"/>
      <c r="K14" s="262"/>
      <c r="L14" s="262"/>
      <c r="M14" s="262"/>
      <c r="N14" s="262"/>
      <c r="O14" s="494">
        <v>1</v>
      </c>
      <c r="P14" s="484">
        <f>O14*('2-δικαιώμ'!M14+'3-φύλλα2α'!F14)</f>
        <v>28</v>
      </c>
      <c r="Q14" s="339" t="s">
        <v>515</v>
      </c>
      <c r="R14" s="339" t="s">
        <v>516</v>
      </c>
      <c r="S14" s="339"/>
      <c r="T14" s="339"/>
      <c r="U14" s="340"/>
    </row>
    <row r="15" spans="1:21" s="265" customFormat="1" ht="15">
      <c r="A15" s="511">
        <f>'1-συμβολαια'!A15</f>
        <v>0</v>
      </c>
      <c r="B15" s="493" t="str">
        <f>'1-συμβολαια'!C15</f>
        <v>διανομή καταστήματος &amp; ΙΔΙΩΣ οικοπέδου</v>
      </c>
      <c r="C15" s="338">
        <v>4</v>
      </c>
      <c r="D15" s="261" t="s">
        <v>638</v>
      </c>
      <c r="E15" s="261" t="s">
        <v>638</v>
      </c>
      <c r="F15" s="261" t="s">
        <v>638</v>
      </c>
      <c r="G15" s="261" t="s">
        <v>638</v>
      </c>
      <c r="H15" s="266"/>
      <c r="I15" s="445"/>
      <c r="J15" s="266"/>
      <c r="K15" s="266"/>
      <c r="L15" s="266"/>
      <c r="M15" s="266"/>
      <c r="N15" s="266"/>
      <c r="O15" s="338">
        <v>5</v>
      </c>
      <c r="P15" s="329">
        <f>O15*('2-δικαιώμ'!M15+'3-φύλλα2α'!F15)</f>
        <v>140</v>
      </c>
      <c r="Q15" s="339" t="s">
        <v>515</v>
      </c>
      <c r="R15" s="339" t="s">
        <v>516</v>
      </c>
      <c r="S15" s="339"/>
      <c r="T15" s="339"/>
      <c r="U15" s="340"/>
    </row>
    <row r="16" spans="1:21" s="265" customFormat="1" ht="15.75" thickBot="1">
      <c r="A16" s="513">
        <f>'1-συμβολαια'!A16</f>
        <v>0</v>
      </c>
      <c r="B16" s="495" t="str">
        <f>'1-συμβολαια'!C16</f>
        <v>εξισορρόπηση διαφοράς διανεμομένων μεριδίων</v>
      </c>
      <c r="C16" s="496">
        <v>4</v>
      </c>
      <c r="D16" s="401" t="s">
        <v>638</v>
      </c>
      <c r="E16" s="401" t="s">
        <v>638</v>
      </c>
      <c r="F16" s="401" t="s">
        <v>638</v>
      </c>
      <c r="G16" s="401" t="s">
        <v>638</v>
      </c>
      <c r="H16" s="400"/>
      <c r="I16" s="531"/>
      <c r="J16" s="400"/>
      <c r="K16" s="400"/>
      <c r="L16" s="400"/>
      <c r="M16" s="400"/>
      <c r="N16" s="400"/>
      <c r="O16" s="496">
        <v>3</v>
      </c>
      <c r="P16" s="489">
        <f>O16*('2-δικαιώμ'!M16+'3-φύλλα2α'!F16)</f>
        <v>84</v>
      </c>
      <c r="Q16" s="579" t="s">
        <v>515</v>
      </c>
      <c r="R16" s="579" t="s">
        <v>516</v>
      </c>
      <c r="S16" s="579"/>
      <c r="T16" s="579"/>
      <c r="U16" s="580"/>
    </row>
    <row r="17" spans="1:21" s="265" customFormat="1" ht="15">
      <c r="A17" s="490" t="str">
        <f>'1-συμβολαια'!A17</f>
        <v>27ο</v>
      </c>
      <c r="B17" s="493" t="str">
        <f>'1-συμβολαια'!C17</f>
        <v>γονική ΨΙΛΗΣ ΚΥΡΙΟΤΗΤΑΣ</v>
      </c>
      <c r="C17" s="494">
        <v>1</v>
      </c>
      <c r="D17" s="324" t="s">
        <v>638</v>
      </c>
      <c r="E17" s="324" t="s">
        <v>638</v>
      </c>
      <c r="F17" s="324"/>
      <c r="G17" s="324"/>
      <c r="H17" s="262">
        <v>1</v>
      </c>
      <c r="I17" s="261" t="s">
        <v>638</v>
      </c>
      <c r="J17" s="262"/>
      <c r="K17" s="262"/>
      <c r="L17" s="262"/>
      <c r="M17" s="262"/>
      <c r="N17" s="262"/>
      <c r="O17" s="494"/>
      <c r="P17" s="484">
        <f>O17*('2-δικαιώμ'!M17+'3-φύλλα2α'!F17)</f>
        <v>0</v>
      </c>
      <c r="Q17" s="577"/>
      <c r="R17" s="577"/>
      <c r="S17" s="577"/>
      <c r="T17" s="577"/>
      <c r="U17" s="578"/>
    </row>
    <row r="18" spans="1:21" s="265" customFormat="1" ht="15">
      <c r="A18" s="491">
        <f>'1-συμβολαια'!A18</f>
        <v>0</v>
      </c>
      <c r="B18" s="323" t="str">
        <f>'1-συμβολαια'!C18</f>
        <v>διανομή αγροτεμαχίου &amp; καταστήματος &amp; αποθήκης -2 &amp; ΙΔΙΩΣ οικοπέδου</v>
      </c>
      <c r="C18" s="338">
        <v>4</v>
      </c>
      <c r="D18" s="261" t="s">
        <v>638</v>
      </c>
      <c r="E18" s="261" t="s">
        <v>638</v>
      </c>
      <c r="F18" s="261" t="s">
        <v>638</v>
      </c>
      <c r="G18" s="261" t="s">
        <v>638</v>
      </c>
      <c r="H18" s="266"/>
      <c r="I18" s="445"/>
      <c r="J18" s="266"/>
      <c r="K18" s="266"/>
      <c r="L18" s="266"/>
      <c r="M18" s="266"/>
      <c r="N18" s="266"/>
      <c r="O18" s="338">
        <v>5</v>
      </c>
      <c r="P18" s="329">
        <f>O18*('2-δικαιώμ'!M18+'3-φύλλα2α'!F18)</f>
        <v>160</v>
      </c>
      <c r="Q18" s="339" t="s">
        <v>515</v>
      </c>
      <c r="R18" s="339" t="s">
        <v>516</v>
      </c>
      <c r="S18" s="339"/>
      <c r="T18" s="339"/>
      <c r="U18" s="340"/>
    </row>
    <row r="19" spans="1:21" s="265" customFormat="1" ht="15.75" thickBot="1">
      <c r="A19" s="492">
        <f>'1-συμβολαια'!A19</f>
        <v>0</v>
      </c>
      <c r="B19" s="495" t="str">
        <f>'1-συμβολαια'!C19</f>
        <v>εξισορρόπηση διαφοράς διανεμομένων μεριδίων</v>
      </c>
      <c r="C19" s="496">
        <v>4</v>
      </c>
      <c r="D19" s="401" t="s">
        <v>638</v>
      </c>
      <c r="E19" s="401" t="s">
        <v>638</v>
      </c>
      <c r="F19" s="401" t="s">
        <v>638</v>
      </c>
      <c r="G19" s="401" t="s">
        <v>638</v>
      </c>
      <c r="H19" s="400"/>
      <c r="I19" s="531"/>
      <c r="J19" s="400"/>
      <c r="K19" s="400"/>
      <c r="L19" s="400"/>
      <c r="M19" s="400"/>
      <c r="N19" s="400"/>
      <c r="O19" s="496">
        <v>3</v>
      </c>
      <c r="P19" s="489">
        <f>O19*('2-δικαιώμ'!M19+'3-φύλλα2α'!F19)</f>
        <v>96</v>
      </c>
      <c r="Q19" s="339" t="s">
        <v>515</v>
      </c>
      <c r="R19" s="339" t="s">
        <v>516</v>
      </c>
      <c r="S19" s="339"/>
      <c r="T19" s="339"/>
      <c r="U19" s="340"/>
    </row>
    <row r="20" spans="1:21" s="265" customFormat="1" ht="15">
      <c r="A20" s="490" t="str">
        <f>'1-συμβολαια'!A20</f>
        <v>28ο</v>
      </c>
      <c r="B20" s="493" t="str">
        <f>'1-συμβολαια'!C20</f>
        <v>γονική ΨΙΛΗΣ ΚΥΡΙΟΤΗΤΑΣ</v>
      </c>
      <c r="C20" s="494">
        <v>1</v>
      </c>
      <c r="D20" s="324" t="s">
        <v>638</v>
      </c>
      <c r="E20" s="324" t="s">
        <v>638</v>
      </c>
      <c r="F20" s="324"/>
      <c r="G20" s="324"/>
      <c r="H20" s="262">
        <v>1</v>
      </c>
      <c r="I20" s="261" t="s">
        <v>638</v>
      </c>
      <c r="J20" s="262"/>
      <c r="K20" s="262"/>
      <c r="L20" s="262"/>
      <c r="M20" s="262"/>
      <c r="N20" s="262"/>
      <c r="O20" s="494"/>
      <c r="P20" s="484">
        <f>O20*('2-δικαιώμ'!M20+'3-φύλλα2α'!F20)</f>
        <v>0</v>
      </c>
      <c r="Q20" s="339"/>
      <c r="R20" s="339"/>
      <c r="S20" s="339"/>
      <c r="T20" s="339"/>
      <c r="U20" s="340"/>
    </row>
    <row r="21" spans="1:21" s="265" customFormat="1" ht="15">
      <c r="A21" s="491">
        <f>'1-συμβολαια'!A21</f>
        <v>0</v>
      </c>
      <c r="B21" s="323" t="str">
        <f>'1-συμβολαια'!C21</f>
        <v>διανομή αγροτεμαχίου &amp; αποθήκης -2 &amp; 1ου ορόφου &amp; ΙΔΙΩΣ οικοπέδου</v>
      </c>
      <c r="C21" s="338">
        <v>4</v>
      </c>
      <c r="D21" s="261" t="s">
        <v>638</v>
      </c>
      <c r="E21" s="261" t="s">
        <v>638</v>
      </c>
      <c r="F21" s="261" t="s">
        <v>638</v>
      </c>
      <c r="G21" s="261" t="s">
        <v>638</v>
      </c>
      <c r="H21" s="266"/>
      <c r="I21" s="445"/>
      <c r="J21" s="266"/>
      <c r="K21" s="266"/>
      <c r="L21" s="266"/>
      <c r="M21" s="266"/>
      <c r="N21" s="266"/>
      <c r="O21" s="338">
        <v>5</v>
      </c>
      <c r="P21" s="329">
        <f>O21*('2-δικαιώμ'!M21+'3-φύλλα2α'!F21)</f>
        <v>160</v>
      </c>
      <c r="Q21" s="339" t="s">
        <v>515</v>
      </c>
      <c r="R21" s="339" t="s">
        <v>516</v>
      </c>
      <c r="S21" s="339"/>
      <c r="T21" s="339"/>
      <c r="U21" s="340"/>
    </row>
    <row r="22" spans="1:21" s="265" customFormat="1" ht="15.75" thickBot="1">
      <c r="A22" s="492">
        <f>'1-συμβολαια'!A22</f>
        <v>0</v>
      </c>
      <c r="B22" s="495" t="str">
        <f>'1-συμβολαια'!C22</f>
        <v>εξισορρόπηση διαφοράς διανεμομένων μεριδίων</v>
      </c>
      <c r="C22" s="496">
        <v>4</v>
      </c>
      <c r="D22" s="401" t="s">
        <v>638</v>
      </c>
      <c r="E22" s="401" t="s">
        <v>638</v>
      </c>
      <c r="F22" s="401" t="s">
        <v>638</v>
      </c>
      <c r="G22" s="401" t="s">
        <v>638</v>
      </c>
      <c r="H22" s="400"/>
      <c r="I22" s="531"/>
      <c r="J22" s="400"/>
      <c r="K22" s="400"/>
      <c r="L22" s="400"/>
      <c r="M22" s="400"/>
      <c r="N22" s="400"/>
      <c r="O22" s="496">
        <v>3</v>
      </c>
      <c r="P22" s="489">
        <f>O22*('2-δικαιώμ'!M22+'3-φύλλα2α'!F22)</f>
        <v>96</v>
      </c>
      <c r="Q22" s="579" t="s">
        <v>515</v>
      </c>
      <c r="R22" s="579" t="s">
        <v>516</v>
      </c>
      <c r="S22" s="579"/>
      <c r="T22" s="579"/>
      <c r="U22" s="580"/>
    </row>
    <row r="23" spans="1:21" s="265" customFormat="1" ht="15">
      <c r="A23" s="510" t="str">
        <f>'1-συμβολαια'!A23</f>
        <v>29ο</v>
      </c>
      <c r="B23" s="493" t="str">
        <f>'1-συμβολαια'!C23</f>
        <v>δωρεά ΨΙΛΗΣ ΚΥΡΙΟΤΗΤΑΣ</v>
      </c>
      <c r="C23" s="338"/>
      <c r="D23" s="324" t="s">
        <v>638</v>
      </c>
      <c r="E23" s="324"/>
      <c r="F23" s="324"/>
      <c r="G23" s="324"/>
      <c r="H23" s="266">
        <v>1</v>
      </c>
      <c r="I23" s="261" t="s">
        <v>638</v>
      </c>
      <c r="J23" s="266"/>
      <c r="K23" s="266"/>
      <c r="L23" s="266"/>
      <c r="M23" s="266"/>
      <c r="N23" s="266"/>
      <c r="O23" s="338"/>
      <c r="P23" s="484">
        <f>O23*('2-δικαιώμ'!M23+'3-φύλλα2α'!F23)</f>
        <v>0</v>
      </c>
      <c r="Q23" s="577"/>
      <c r="R23" s="577"/>
      <c r="S23" s="577"/>
      <c r="T23" s="577"/>
      <c r="U23" s="578"/>
    </row>
    <row r="24" spans="1:21" s="265" customFormat="1" ht="15">
      <c r="A24" s="511">
        <f>'1-συμβολαια'!A24</f>
        <v>0</v>
      </c>
      <c r="B24" s="337" t="str">
        <f>'1-συμβολαια'!C24</f>
        <v>διανομή καταστήματος &amp; ΙΔΙΩΣ οικοπέδου</v>
      </c>
      <c r="C24" s="338">
        <v>4</v>
      </c>
      <c r="D24" s="261" t="s">
        <v>638</v>
      </c>
      <c r="E24" s="261" t="s">
        <v>638</v>
      </c>
      <c r="F24" s="261" t="s">
        <v>638</v>
      </c>
      <c r="G24" s="261" t="s">
        <v>638</v>
      </c>
      <c r="H24" s="266"/>
      <c r="I24" s="445"/>
      <c r="J24" s="266"/>
      <c r="K24" s="266"/>
      <c r="L24" s="266"/>
      <c r="M24" s="266"/>
      <c r="N24" s="266"/>
      <c r="O24" s="338">
        <v>5</v>
      </c>
      <c r="P24" s="329">
        <f>O24*('2-δικαιώμ'!M24+'3-φύλλα2α'!F24)</f>
        <v>140</v>
      </c>
      <c r="Q24" s="339" t="s">
        <v>515</v>
      </c>
      <c r="R24" s="339" t="s">
        <v>516</v>
      </c>
      <c r="S24" s="339"/>
      <c r="T24" s="339"/>
      <c r="U24" s="340"/>
    </row>
    <row r="25" spans="1:21" s="265" customFormat="1" ht="15.75" thickBot="1">
      <c r="A25" s="513">
        <f>'1-συμβολαια'!A25</f>
        <v>0</v>
      </c>
      <c r="B25" s="495" t="str">
        <f>'1-συμβολαια'!C25</f>
        <v>εξισορρόπηση διαφοράς διανεμομένων μεριδίων</v>
      </c>
      <c r="C25" s="496">
        <v>4</v>
      </c>
      <c r="D25" s="401" t="s">
        <v>638</v>
      </c>
      <c r="E25" s="401" t="s">
        <v>638</v>
      </c>
      <c r="F25" s="401" t="s">
        <v>638</v>
      </c>
      <c r="G25" s="261" t="s">
        <v>638</v>
      </c>
      <c r="H25" s="400"/>
      <c r="I25" s="531"/>
      <c r="J25" s="400"/>
      <c r="K25" s="400"/>
      <c r="L25" s="400"/>
      <c r="M25" s="400"/>
      <c r="N25" s="400"/>
      <c r="O25" s="496">
        <v>3</v>
      </c>
      <c r="P25" s="489">
        <f>O25*('2-δικαιώμ'!M25+'3-φύλλα2α'!F25)</f>
        <v>84</v>
      </c>
      <c r="Q25" s="579" t="s">
        <v>515</v>
      </c>
      <c r="R25" s="579" t="s">
        <v>516</v>
      </c>
      <c r="S25" s="579"/>
      <c r="T25" s="579"/>
      <c r="U25" s="580"/>
    </row>
    <row r="26" spans="1:21" s="265" customFormat="1" ht="15.75" thickBot="1">
      <c r="A26" s="542" t="str">
        <f>'1-συμβολαια'!A26</f>
        <v>30ο</v>
      </c>
      <c r="B26" s="543" t="str">
        <f>'1-συμβολαια'!C26</f>
        <v>πληρεξούσιο</v>
      </c>
      <c r="C26" s="544">
        <v>3</v>
      </c>
      <c r="D26" s="406" t="s">
        <v>638</v>
      </c>
      <c r="E26" s="406" t="s">
        <v>638</v>
      </c>
      <c r="F26" s="406" t="s">
        <v>638</v>
      </c>
      <c r="G26" s="406"/>
      <c r="H26" s="403">
        <v>1</v>
      </c>
      <c r="I26" s="261" t="s">
        <v>638</v>
      </c>
      <c r="J26" s="403"/>
      <c r="K26" s="403"/>
      <c r="L26" s="403"/>
      <c r="M26" s="403"/>
      <c r="N26" s="403"/>
      <c r="O26" s="544">
        <v>2</v>
      </c>
      <c r="P26" s="545">
        <f>O26*('2-δικαιώμ'!M26+'3-φύλλα2α'!F26)</f>
        <v>40</v>
      </c>
      <c r="Q26" s="577" t="s">
        <v>515</v>
      </c>
      <c r="R26" s="577" t="s">
        <v>516</v>
      </c>
      <c r="S26" s="577"/>
      <c r="T26" s="577"/>
      <c r="U26" s="578"/>
    </row>
    <row r="27" spans="1:21" s="265" customFormat="1" ht="15">
      <c r="A27" s="490" t="str">
        <f>'1-συμβολαια'!A27</f>
        <v>31ο</v>
      </c>
      <c r="B27" s="493" t="str">
        <f>'1-συμβολαια'!C27</f>
        <v>γονική</v>
      </c>
      <c r="C27" s="494">
        <v>1</v>
      </c>
      <c r="D27" s="324" t="s">
        <v>638</v>
      </c>
      <c r="E27" s="324"/>
      <c r="F27" s="324"/>
      <c r="G27" s="324"/>
      <c r="H27" s="262">
        <v>1</v>
      </c>
      <c r="I27" s="261" t="s">
        <v>638</v>
      </c>
      <c r="J27" s="262"/>
      <c r="K27" s="262"/>
      <c r="L27" s="262"/>
      <c r="M27" s="262"/>
      <c r="N27" s="262"/>
      <c r="O27" s="494"/>
      <c r="P27" s="484">
        <f>O27*('2-δικαιώμ'!M27+'3-φύλλα2α'!F27)</f>
        <v>0</v>
      </c>
      <c r="Q27" s="339"/>
      <c r="R27" s="339"/>
      <c r="S27" s="339"/>
      <c r="T27" s="339"/>
      <c r="U27" s="340"/>
    </row>
    <row r="28" spans="1:21" s="265" customFormat="1" ht="15.75" thickBot="1">
      <c r="A28" s="492">
        <f>'1-συμβολαια'!A28</f>
        <v>0</v>
      </c>
      <c r="B28" s="393" t="str">
        <f>'1-συμβολαια'!C28</f>
        <v>χρησικτησία οικοπέδου = ;;;??? &amp; ;;;??? &amp; ;;;??? 19882 ΑΝΤΑΛΑΓΗ άτυπος</v>
      </c>
      <c r="C28" s="496">
        <v>3</v>
      </c>
      <c r="D28" s="401" t="s">
        <v>638</v>
      </c>
      <c r="E28" s="401" t="s">
        <v>638</v>
      </c>
      <c r="F28" s="401" t="s">
        <v>638</v>
      </c>
      <c r="G28" s="401"/>
      <c r="H28" s="400">
        <v>1</v>
      </c>
      <c r="I28" s="401" t="s">
        <v>638</v>
      </c>
      <c r="J28" s="400"/>
      <c r="K28" s="400"/>
      <c r="L28" s="400"/>
      <c r="M28" s="400"/>
      <c r="N28" s="400"/>
      <c r="O28" s="496">
        <v>2</v>
      </c>
      <c r="P28" s="489">
        <f>O28*('2-δικαιώμ'!M28+'3-φύλλα2α'!F28)</f>
        <v>56</v>
      </c>
      <c r="Q28" s="339" t="s">
        <v>515</v>
      </c>
      <c r="R28" s="339" t="s">
        <v>516</v>
      </c>
      <c r="S28" s="339"/>
      <c r="T28" s="339"/>
      <c r="U28" s="340"/>
    </row>
    <row r="29" spans="1:21" s="265" customFormat="1" ht="15">
      <c r="A29" s="510" t="str">
        <f>'1-συμβολαια'!A29</f>
        <v>32ο</v>
      </c>
      <c r="B29" s="493" t="str">
        <f>'1-συμβολαια'!C29</f>
        <v>γονική</v>
      </c>
      <c r="C29" s="494">
        <v>1</v>
      </c>
      <c r="D29" s="324" t="s">
        <v>638</v>
      </c>
      <c r="E29" s="324"/>
      <c r="F29" s="324"/>
      <c r="G29" s="324"/>
      <c r="H29" s="262">
        <v>1</v>
      </c>
      <c r="I29" s="324" t="s">
        <v>638</v>
      </c>
      <c r="J29" s="262"/>
      <c r="K29" s="262"/>
      <c r="L29" s="262"/>
      <c r="M29" s="262"/>
      <c r="N29" s="262"/>
      <c r="O29" s="494"/>
      <c r="P29" s="484">
        <f>O29*('2-δικαιώμ'!M29+'3-φύλλα2α'!F29)</f>
        <v>0</v>
      </c>
      <c r="Q29" s="339"/>
      <c r="R29" s="339"/>
      <c r="S29" s="339"/>
      <c r="T29" s="339"/>
      <c r="U29" s="340"/>
    </row>
    <row r="30" spans="1:21" s="265" customFormat="1" ht="15">
      <c r="A30" s="511">
        <f>'1-συμβολαια'!A30</f>
        <v>0</v>
      </c>
      <c r="B30" s="337" t="str">
        <f>'1-συμβολαια'!C30</f>
        <v>διανομή 1ου ορόφου &amp; ΙΔΙΩΣ οικοπέδου</v>
      </c>
      <c r="C30" s="338">
        <v>4</v>
      </c>
      <c r="D30" s="261" t="s">
        <v>638</v>
      </c>
      <c r="E30" s="261" t="s">
        <v>638</v>
      </c>
      <c r="F30" s="261" t="s">
        <v>638</v>
      </c>
      <c r="G30" s="261" t="s">
        <v>638</v>
      </c>
      <c r="H30" s="266"/>
      <c r="I30" s="445"/>
      <c r="J30" s="266"/>
      <c r="K30" s="266"/>
      <c r="L30" s="266"/>
      <c r="M30" s="266"/>
      <c r="N30" s="266"/>
      <c r="O30" s="338">
        <v>5</v>
      </c>
      <c r="P30" s="329">
        <f>O30*('2-δικαιώμ'!M30+'3-φύλλα2α'!F30)</f>
        <v>40</v>
      </c>
      <c r="Q30" s="339" t="s">
        <v>515</v>
      </c>
      <c r="R30" s="339" t="s">
        <v>516</v>
      </c>
      <c r="S30" s="339"/>
      <c r="T30" s="339"/>
      <c r="U30" s="340"/>
    </row>
    <row r="31" spans="1:21" s="265" customFormat="1" ht="15.75" thickBot="1">
      <c r="A31" s="513">
        <f>'1-συμβολαια'!A31</f>
        <v>0</v>
      </c>
      <c r="B31" s="495" t="str">
        <f>'1-συμβολαια'!C31</f>
        <v>εξισορρόπηση διαφοράς διανεμομένων μεριδίων</v>
      </c>
      <c r="C31" s="496">
        <v>4</v>
      </c>
      <c r="D31" s="401" t="s">
        <v>638</v>
      </c>
      <c r="E31" s="401" t="s">
        <v>638</v>
      </c>
      <c r="F31" s="401" t="s">
        <v>638</v>
      </c>
      <c r="G31" s="401" t="s">
        <v>638</v>
      </c>
      <c r="H31" s="400"/>
      <c r="I31" s="531"/>
      <c r="J31" s="400"/>
      <c r="K31" s="400"/>
      <c r="L31" s="400"/>
      <c r="M31" s="400"/>
      <c r="N31" s="400"/>
      <c r="O31" s="496">
        <v>3</v>
      </c>
      <c r="P31" s="489">
        <f>O31*('2-δικαιώμ'!M31+'3-φύλλα2α'!F31)</f>
        <v>24</v>
      </c>
      <c r="Q31" s="339" t="s">
        <v>515</v>
      </c>
      <c r="R31" s="339" t="s">
        <v>516</v>
      </c>
      <c r="S31" s="339"/>
      <c r="T31" s="339"/>
      <c r="U31" s="340"/>
    </row>
    <row r="32" spans="1:21" s="265" customFormat="1" ht="15">
      <c r="A32" s="490" t="str">
        <f>'1-συμβολαια'!A32</f>
        <v>33ο</v>
      </c>
      <c r="B32" s="493" t="str">
        <f>'1-συμβολαια'!C32</f>
        <v>δωρεά ΨΙΛΗΣ κυριότητας</v>
      </c>
      <c r="C32" s="338">
        <v>1</v>
      </c>
      <c r="D32" s="324" t="s">
        <v>638</v>
      </c>
      <c r="E32" s="324"/>
      <c r="F32" s="324"/>
      <c r="G32" s="324"/>
      <c r="H32" s="266">
        <v>1</v>
      </c>
      <c r="I32" s="261" t="s">
        <v>638</v>
      </c>
      <c r="J32" s="266"/>
      <c r="K32" s="266"/>
      <c r="L32" s="266"/>
      <c r="M32" s="266"/>
      <c r="N32" s="266"/>
      <c r="O32" s="338"/>
      <c r="P32" s="484">
        <f>O32*('2-δικαιώμ'!M32+'3-φύλλα2α'!F32)</f>
        <v>0</v>
      </c>
      <c r="Q32" s="339"/>
      <c r="R32" s="339"/>
      <c r="S32" s="339"/>
      <c r="T32" s="339"/>
      <c r="U32" s="340"/>
    </row>
    <row r="33" spans="1:21" s="265" customFormat="1" ht="15">
      <c r="A33" s="491">
        <f>'1-συμβολαια'!A33</f>
        <v>0</v>
      </c>
      <c r="B33" s="337" t="str">
        <f>'1-συμβολαια'!C33</f>
        <v>διανομή 1ου ορόφου &amp; ΙΔΙΩΣ οικοπέδου</v>
      </c>
      <c r="C33" s="338">
        <v>4</v>
      </c>
      <c r="D33" s="261" t="s">
        <v>638</v>
      </c>
      <c r="E33" s="261" t="s">
        <v>638</v>
      </c>
      <c r="F33" s="261" t="s">
        <v>638</v>
      </c>
      <c r="G33" s="261" t="s">
        <v>638</v>
      </c>
      <c r="H33" s="266"/>
      <c r="I33" s="445"/>
      <c r="J33" s="266"/>
      <c r="K33" s="266"/>
      <c r="L33" s="266"/>
      <c r="M33" s="266"/>
      <c r="N33" s="266"/>
      <c r="O33" s="338">
        <v>5</v>
      </c>
      <c r="P33" s="329">
        <f>O33*('2-δικαιώμ'!M33+'3-φύλλα2α'!F33)</f>
        <v>120</v>
      </c>
      <c r="Q33" s="339" t="s">
        <v>515</v>
      </c>
      <c r="R33" s="339" t="s">
        <v>516</v>
      </c>
      <c r="S33" s="339"/>
      <c r="T33" s="339"/>
      <c r="U33" s="340"/>
    </row>
    <row r="34" spans="1:21" s="265" customFormat="1" ht="15.75" thickBot="1">
      <c r="A34" s="492">
        <f>'1-συμβολαια'!A34</f>
        <v>0</v>
      </c>
      <c r="B34" s="495" t="str">
        <f>'1-συμβολαια'!C34</f>
        <v>εξισορρόπηση διαφοράς διανεμομένων μεριδίων</v>
      </c>
      <c r="C34" s="496">
        <v>4</v>
      </c>
      <c r="D34" s="401" t="s">
        <v>638</v>
      </c>
      <c r="E34" s="401" t="s">
        <v>638</v>
      </c>
      <c r="F34" s="401" t="s">
        <v>638</v>
      </c>
      <c r="G34" s="401" t="s">
        <v>638</v>
      </c>
      <c r="H34" s="400"/>
      <c r="I34" s="531"/>
      <c r="J34" s="400"/>
      <c r="K34" s="400"/>
      <c r="L34" s="400"/>
      <c r="M34" s="400"/>
      <c r="N34" s="400"/>
      <c r="O34" s="496">
        <v>3</v>
      </c>
      <c r="P34" s="489">
        <f>O34*('2-δικαιώμ'!M34+'3-φύλλα2α'!F34)</f>
        <v>72</v>
      </c>
      <c r="Q34" s="339" t="s">
        <v>515</v>
      </c>
      <c r="R34" s="339" t="s">
        <v>516</v>
      </c>
      <c r="S34" s="339"/>
      <c r="T34" s="339"/>
      <c r="U34" s="340"/>
    </row>
    <row r="35" spans="1:21" s="265" customFormat="1" ht="15">
      <c r="A35" s="510" t="str">
        <f>'1-συμβολαια'!A35</f>
        <v>34ο</v>
      </c>
      <c r="B35" s="493" t="str">
        <f>'1-συμβολαια'!C35</f>
        <v>δωρεά</v>
      </c>
      <c r="C35" s="338">
        <v>2</v>
      </c>
      <c r="D35" s="324" t="s">
        <v>638</v>
      </c>
      <c r="E35" s="324" t="s">
        <v>638</v>
      </c>
      <c r="F35" s="324"/>
      <c r="G35" s="324"/>
      <c r="H35" s="266">
        <v>1</v>
      </c>
      <c r="I35" s="530" t="s">
        <v>588</v>
      </c>
      <c r="J35" s="266"/>
      <c r="K35" s="266"/>
      <c r="L35" s="266"/>
      <c r="M35" s="266"/>
      <c r="N35" s="266"/>
      <c r="O35" s="338">
        <v>1</v>
      </c>
      <c r="P35" s="484">
        <f>O35*('2-δικαιώμ'!M35+'3-φύλλα2α'!F35)</f>
        <v>32</v>
      </c>
      <c r="Q35" s="339" t="s">
        <v>515</v>
      </c>
      <c r="R35" s="339" t="s">
        <v>516</v>
      </c>
      <c r="S35" s="339"/>
      <c r="T35" s="339"/>
      <c r="U35" s="340"/>
    </row>
    <row r="36" spans="1:21" s="265" customFormat="1" ht="15">
      <c r="A36" s="511">
        <f>'1-συμβολαια'!A36</f>
        <v>0</v>
      </c>
      <c r="B36" s="337" t="str">
        <f>'1-συμβολαια'!C36</f>
        <v>διανομή 1ου ορόφου &amp; ΙΔΙΩΣ οικοπέδου</v>
      </c>
      <c r="C36" s="338">
        <v>4</v>
      </c>
      <c r="D36" s="261" t="s">
        <v>638</v>
      </c>
      <c r="E36" s="261" t="s">
        <v>638</v>
      </c>
      <c r="F36" s="261" t="s">
        <v>638</v>
      </c>
      <c r="G36" s="261" t="s">
        <v>638</v>
      </c>
      <c r="H36" s="266"/>
      <c r="I36" s="445"/>
      <c r="J36" s="266"/>
      <c r="K36" s="266"/>
      <c r="L36" s="266"/>
      <c r="M36" s="266"/>
      <c r="N36" s="266"/>
      <c r="O36" s="338">
        <v>5</v>
      </c>
      <c r="P36" s="329">
        <f>O36*('2-δικαιώμ'!M36+'3-φύλλα2α'!F36)</f>
        <v>160</v>
      </c>
      <c r="Q36" s="339" t="s">
        <v>515</v>
      </c>
      <c r="R36" s="339" t="s">
        <v>516</v>
      </c>
      <c r="S36" s="339"/>
      <c r="T36" s="339"/>
      <c r="U36" s="340"/>
    </row>
    <row r="37" spans="1:21" s="265" customFormat="1" ht="15.75" thickBot="1">
      <c r="A37" s="513">
        <f>'1-συμβολαια'!A37</f>
        <v>0</v>
      </c>
      <c r="B37" s="495" t="str">
        <f>'1-συμβολαια'!C37</f>
        <v>εξισορρόπηση διαφοράς διανεμομένων μεριδίων</v>
      </c>
      <c r="C37" s="496">
        <v>4</v>
      </c>
      <c r="D37" s="401" t="s">
        <v>638</v>
      </c>
      <c r="E37" s="401" t="s">
        <v>638</v>
      </c>
      <c r="F37" s="401" t="s">
        <v>638</v>
      </c>
      <c r="G37" s="401" t="s">
        <v>638</v>
      </c>
      <c r="H37" s="400"/>
      <c r="I37" s="531"/>
      <c r="J37" s="400"/>
      <c r="K37" s="400"/>
      <c r="L37" s="400"/>
      <c r="M37" s="400"/>
      <c r="N37" s="400"/>
      <c r="O37" s="496">
        <v>3</v>
      </c>
      <c r="P37" s="489">
        <f>O37*('2-δικαιώμ'!M37+'3-φύλλα2α'!F37)</f>
        <v>96</v>
      </c>
      <c r="Q37" s="579" t="s">
        <v>515</v>
      </c>
      <c r="R37" s="579" t="s">
        <v>516</v>
      </c>
      <c r="S37" s="579"/>
      <c r="T37" s="579"/>
      <c r="U37" s="580"/>
    </row>
    <row r="38" spans="1:21" s="265" customFormat="1" ht="15">
      <c r="A38" s="490">
        <f>'1-συμβολαια'!A38</f>
        <v>350</v>
      </c>
      <c r="B38" s="333" t="str">
        <f>'1-συμβολαια'!C38</f>
        <v>κληρονομιάς ΑΠΟΔΟΧΗ [από 1/4 του 1/10 αγροτεμάχιο ;;;??? Παναγίας -'';;;???'' 1.186μ2</v>
      </c>
      <c r="C38" s="338">
        <v>1</v>
      </c>
      <c r="D38" s="324" t="s">
        <v>638</v>
      </c>
      <c r="E38" s="324"/>
      <c r="F38" s="324"/>
      <c r="G38" s="324"/>
      <c r="H38" s="338">
        <v>4</v>
      </c>
      <c r="I38" s="261" t="s">
        <v>638</v>
      </c>
      <c r="J38" s="261" t="s">
        <v>638</v>
      </c>
      <c r="K38" s="261" t="s">
        <v>638</v>
      </c>
      <c r="L38" s="261" t="s">
        <v>638</v>
      </c>
      <c r="M38" s="266"/>
      <c r="N38" s="266"/>
      <c r="O38" s="338">
        <v>3</v>
      </c>
      <c r="P38" s="484">
        <f>O38*('2-δικαιώμ'!M38+'3-φύλλα2α'!F38)</f>
        <v>134.10000000000002</v>
      </c>
      <c r="Q38" s="577" t="s">
        <v>515</v>
      </c>
      <c r="R38" s="577" t="s">
        <v>516</v>
      </c>
      <c r="S38" s="577"/>
      <c r="T38" s="577"/>
      <c r="U38" s="578"/>
    </row>
    <row r="39" spans="1:21" s="265" customFormat="1" ht="15.75" thickBot="1">
      <c r="A39" s="492">
        <f>'1-συμβολαια'!A39</f>
        <v>0</v>
      </c>
      <c r="B39" s="495" t="str">
        <f>'1-συμβολαια'!C39</f>
        <v xml:space="preserve">χρησικτησία αγροτεμαχίου = 20?? επερχόμενου ΑΝΑΔΑΣΜΟΥ </v>
      </c>
      <c r="C39" s="496"/>
      <c r="D39" s="261" t="s">
        <v>638</v>
      </c>
      <c r="E39" s="401"/>
      <c r="F39" s="401"/>
      <c r="G39" s="401"/>
      <c r="H39" s="400"/>
      <c r="I39" s="401" t="s">
        <v>638</v>
      </c>
      <c r="J39" s="400"/>
      <c r="K39" s="400"/>
      <c r="L39" s="400"/>
      <c r="M39" s="400"/>
      <c r="N39" s="400"/>
      <c r="O39" s="496"/>
      <c r="P39" s="489">
        <f>O39*('2-δικαιώμ'!M39+'3-φύλλα2α'!F39)</f>
        <v>0</v>
      </c>
      <c r="Q39" s="339"/>
      <c r="R39" s="339"/>
      <c r="S39" s="339"/>
      <c r="T39" s="339"/>
      <c r="U39" s="340"/>
    </row>
    <row r="40" spans="1:21" s="265" customFormat="1" ht="15">
      <c r="A40" s="510" t="str">
        <f>'1-συμβολαια'!A40</f>
        <v>36ο</v>
      </c>
      <c r="B40" s="333" t="str">
        <f>'1-συμβολαια'!C40</f>
        <v>κληρονομίας ΑΠΟΔΟΧΗ [1/10 αγροτεμάχιο ;;;??? Παναγίας -'';;;???'' 1.186μ2</v>
      </c>
      <c r="C40" s="494">
        <v>1</v>
      </c>
      <c r="D40" s="261" t="s">
        <v>638</v>
      </c>
      <c r="E40" s="324"/>
      <c r="F40" s="324"/>
      <c r="G40" s="324"/>
      <c r="H40" s="262">
        <v>1</v>
      </c>
      <c r="I40" s="324" t="s">
        <v>638</v>
      </c>
      <c r="J40" s="262"/>
      <c r="K40" s="262"/>
      <c r="L40" s="262"/>
      <c r="M40" s="262"/>
      <c r="N40" s="262"/>
      <c r="O40" s="494"/>
      <c r="P40" s="484">
        <f>O40*('2-δικαιώμ'!M40+'3-φύλλα2α'!F40)</f>
        <v>0</v>
      </c>
      <c r="Q40" s="339"/>
      <c r="R40" s="339"/>
      <c r="S40" s="339"/>
      <c r="T40" s="339"/>
      <c r="U40" s="340"/>
    </row>
    <row r="41" spans="1:21" s="265" customFormat="1" ht="15.75" thickBot="1">
      <c r="A41" s="513">
        <f>'1-συμβολαια'!A41</f>
        <v>0</v>
      </c>
      <c r="B41" s="495" t="str">
        <f>'1-συμβολαια'!C41</f>
        <v xml:space="preserve">χρησικτησία αγροτεμαχίου = 20?? επερχόμενου ΑΝΑΔΑΣΜΟΥ </v>
      </c>
      <c r="C41" s="496"/>
      <c r="D41" s="401" t="s">
        <v>638</v>
      </c>
      <c r="E41" s="401"/>
      <c r="F41" s="401"/>
      <c r="G41" s="401"/>
      <c r="H41" s="400"/>
      <c r="I41" s="401" t="s">
        <v>638</v>
      </c>
      <c r="J41" s="400"/>
      <c r="K41" s="400"/>
      <c r="L41" s="400"/>
      <c r="M41" s="400"/>
      <c r="N41" s="400"/>
      <c r="O41" s="496"/>
      <c r="P41" s="489">
        <f>O41*('2-δικαιώμ'!M41+'3-φύλλα2α'!F41)</f>
        <v>0</v>
      </c>
      <c r="Q41" s="339"/>
      <c r="R41" s="339"/>
      <c r="S41" s="339"/>
      <c r="T41" s="339"/>
      <c r="U41" s="340"/>
    </row>
    <row r="42" spans="1:21" s="265" customFormat="1" ht="15">
      <c r="A42" s="490" t="str">
        <f>'1-συμβολαια'!A42</f>
        <v>37ο</v>
      </c>
      <c r="B42" s="333" t="str">
        <f>'1-συμβολαια'!C42</f>
        <v>κληρονομίας ΑΠΟΔΟΧΗ [1/10 αγροτεμάχιο ;;;??? Παναγίας -'';;;???'' 1.186μ2</v>
      </c>
      <c r="C42" s="494">
        <v>1</v>
      </c>
      <c r="D42" s="324" t="s">
        <v>638</v>
      </c>
      <c r="E42" s="324"/>
      <c r="F42" s="324"/>
      <c r="G42" s="324"/>
      <c r="H42" s="262">
        <v>4</v>
      </c>
      <c r="I42" s="324" t="s">
        <v>638</v>
      </c>
      <c r="J42" s="261" t="s">
        <v>638</v>
      </c>
      <c r="K42" s="261" t="s">
        <v>638</v>
      </c>
      <c r="L42" s="261" t="s">
        <v>638</v>
      </c>
      <c r="M42" s="262"/>
      <c r="N42" s="262"/>
      <c r="O42" s="494">
        <v>3</v>
      </c>
      <c r="P42" s="484">
        <f>O42*('2-δικαιώμ'!M42+'3-φύλλα2α'!F42)</f>
        <v>134.10000000000002</v>
      </c>
      <c r="Q42" s="339" t="s">
        <v>515</v>
      </c>
      <c r="R42" s="339" t="s">
        <v>516</v>
      </c>
      <c r="S42" s="339"/>
      <c r="T42" s="339"/>
      <c r="U42" s="340"/>
    </row>
    <row r="43" spans="1:21" s="265" customFormat="1" ht="15.75" thickBot="1">
      <c r="A43" s="492">
        <f>'1-συμβολαια'!A43</f>
        <v>0</v>
      </c>
      <c r="B43" s="495" t="str">
        <f>'1-συμβολαια'!C43</f>
        <v xml:space="preserve">χρησικτησία αγροτεμαχίου = 20?? επερχόμενου ΑΝΑΔΑΣΜΟΥ </v>
      </c>
      <c r="C43" s="496"/>
      <c r="D43" s="401" t="s">
        <v>638</v>
      </c>
      <c r="E43" s="401"/>
      <c r="F43" s="401"/>
      <c r="G43" s="401"/>
      <c r="H43" s="400"/>
      <c r="I43" s="401" t="s">
        <v>638</v>
      </c>
      <c r="J43" s="400"/>
      <c r="K43" s="400"/>
      <c r="L43" s="400"/>
      <c r="M43" s="400"/>
      <c r="N43" s="400"/>
      <c r="O43" s="496"/>
      <c r="P43" s="489">
        <f>O43*('2-δικαιώμ'!M43+'3-φύλλα2α'!F43)</f>
        <v>0</v>
      </c>
      <c r="Q43" s="339"/>
      <c r="R43" s="339"/>
      <c r="S43" s="339"/>
      <c r="T43" s="339"/>
      <c r="U43" s="340"/>
    </row>
    <row r="44" spans="1:21" s="265" customFormat="1" ht="15">
      <c r="A44" s="510" t="str">
        <f>'1-συμβολαια'!A44</f>
        <v>38ο</v>
      </c>
      <c r="B44" s="493" t="str">
        <f>'1-συμβολαια'!C44</f>
        <v>αποδοχή κληρονομίας [12/120  οικοπέδου &amp; αποθήκης 20,91μ2</v>
      </c>
      <c r="C44" s="494">
        <v>1</v>
      </c>
      <c r="D44" s="324" t="s">
        <v>638</v>
      </c>
      <c r="E44" s="324"/>
      <c r="F44" s="324"/>
      <c r="G44" s="324"/>
      <c r="H44" s="494">
        <v>4</v>
      </c>
      <c r="I44" s="324" t="s">
        <v>638</v>
      </c>
      <c r="J44" s="261" t="s">
        <v>638</v>
      </c>
      <c r="K44" s="261" t="s">
        <v>638</v>
      </c>
      <c r="L44" s="261" t="s">
        <v>638</v>
      </c>
      <c r="M44" s="262"/>
      <c r="N44" s="262"/>
      <c r="O44" s="494">
        <v>3</v>
      </c>
      <c r="P44" s="484">
        <f>O44*('2-δικαιώμ'!M44+'3-φύλλα2α'!F44)</f>
        <v>134.10000000000002</v>
      </c>
      <c r="Q44" s="339" t="s">
        <v>515</v>
      </c>
      <c r="R44" s="339" t="s">
        <v>516</v>
      </c>
      <c r="S44" s="339"/>
      <c r="T44" s="339"/>
      <c r="U44" s="340"/>
    </row>
    <row r="45" spans="1:21" s="265" customFormat="1" ht="15.75" thickBot="1">
      <c r="A45" s="513">
        <f>'1-συμβολαια'!A45</f>
        <v>0</v>
      </c>
      <c r="B45" s="393" t="str">
        <f>'1-συμβολαια'!C45</f>
        <v>χρησικτησία οικοπέδου &amp; αποθήκης = 1992 αδερφού ΚΛΗΡΟΝΟΜΙΑ άτυπος</v>
      </c>
      <c r="C45" s="496">
        <v>1</v>
      </c>
      <c r="D45" s="401" t="s">
        <v>638</v>
      </c>
      <c r="E45" s="401"/>
      <c r="F45" s="401"/>
      <c r="G45" s="401"/>
      <c r="H45" s="496">
        <v>1</v>
      </c>
      <c r="I45" s="401" t="s">
        <v>638</v>
      </c>
      <c r="J45" s="400"/>
      <c r="K45" s="400"/>
      <c r="L45" s="400"/>
      <c r="M45" s="400"/>
      <c r="N45" s="400"/>
      <c r="O45" s="496"/>
      <c r="P45" s="489">
        <f>O45*('2-δικαιώμ'!M45+'3-φύλλα2α'!F45)</f>
        <v>0</v>
      </c>
      <c r="Q45" s="339"/>
      <c r="R45" s="339"/>
      <c r="S45" s="339"/>
      <c r="T45" s="339"/>
      <c r="U45" s="340"/>
    </row>
    <row r="46" spans="1:21" s="265" customFormat="1" ht="15">
      <c r="A46" s="490" t="str">
        <f>'1-συμβολαια'!A46</f>
        <v>39ο</v>
      </c>
      <c r="B46" s="333" t="str">
        <f>'1-συμβολαια'!C46</f>
        <v>αποδοχή κληρονομίας [1/10 αγροτεμάχιο ;;;??? Παναγία -'';;;???'' =2.740μ2</v>
      </c>
      <c r="C46" s="494"/>
      <c r="D46" s="324" t="s">
        <v>638</v>
      </c>
      <c r="E46" s="324"/>
      <c r="F46" s="324"/>
      <c r="G46" s="324"/>
      <c r="H46" s="262"/>
      <c r="I46" s="324" t="s">
        <v>638</v>
      </c>
      <c r="J46" s="262"/>
      <c r="K46" s="262"/>
      <c r="L46" s="262"/>
      <c r="M46" s="262"/>
      <c r="N46" s="262"/>
      <c r="O46" s="494"/>
      <c r="P46" s="484">
        <f>O46*('2-δικαιώμ'!M46+'3-φύλλα2α'!F46)</f>
        <v>0</v>
      </c>
      <c r="Q46" s="339"/>
      <c r="R46" s="339"/>
      <c r="S46" s="339"/>
      <c r="T46" s="339"/>
      <c r="U46" s="340"/>
    </row>
    <row r="47" spans="1:21" s="265" customFormat="1" ht="15.75" thickBot="1">
      <c r="A47" s="492">
        <f>'1-συμβολαια'!A47</f>
        <v>0</v>
      </c>
      <c r="B47" s="495" t="str">
        <f>'1-συμβολαια'!C47</f>
        <v xml:space="preserve">χρησικτησία αγροτεμαχίου = 20?? επερχόμενου ΑΝΑΔΑΣΜΟΥ </v>
      </c>
      <c r="C47" s="496"/>
      <c r="D47" s="401" t="s">
        <v>638</v>
      </c>
      <c r="E47" s="401"/>
      <c r="F47" s="401"/>
      <c r="G47" s="401"/>
      <c r="H47" s="400"/>
      <c r="I47" s="401" t="s">
        <v>638</v>
      </c>
      <c r="J47" s="400"/>
      <c r="K47" s="400"/>
      <c r="L47" s="400"/>
      <c r="M47" s="400"/>
      <c r="N47" s="400"/>
      <c r="O47" s="496"/>
      <c r="P47" s="489">
        <f>O47*('2-δικαιώμ'!M47+'3-φύλλα2α'!F47)</f>
        <v>0</v>
      </c>
      <c r="Q47" s="339"/>
      <c r="R47" s="339"/>
      <c r="S47" s="339"/>
      <c r="T47" s="339"/>
      <c r="U47" s="340"/>
    </row>
    <row r="48" spans="1:21" s="265" customFormat="1" ht="15">
      <c r="A48" s="510" t="str">
        <f>'1-συμβολαια'!A48</f>
        <v>40ο</v>
      </c>
      <c r="B48" s="333" t="str">
        <f>'1-συμβολαια'!C48</f>
        <v>αποδοχή κληρονομίας [1/10 αγροτεμάχιο ;;;??? Παναγία -'';;;???'' =2.740μ2</v>
      </c>
      <c r="C48" s="494"/>
      <c r="D48" s="324" t="s">
        <v>638</v>
      </c>
      <c r="E48" s="324"/>
      <c r="F48" s="261"/>
      <c r="G48" s="324"/>
      <c r="H48" s="262">
        <v>4</v>
      </c>
      <c r="I48" s="324" t="s">
        <v>638</v>
      </c>
      <c r="J48" s="261" t="s">
        <v>638</v>
      </c>
      <c r="K48" s="261" t="s">
        <v>638</v>
      </c>
      <c r="L48" s="261" t="s">
        <v>638</v>
      </c>
      <c r="M48" s="262"/>
      <c r="N48" s="262"/>
      <c r="O48" s="494">
        <v>3</v>
      </c>
      <c r="P48" s="484">
        <f>O48*('2-δικαιώμ'!M48+'3-φύλλα2α'!F48)</f>
        <v>170.10000000000002</v>
      </c>
      <c r="Q48" s="339" t="s">
        <v>515</v>
      </c>
      <c r="R48" s="339" t="s">
        <v>516</v>
      </c>
      <c r="S48" s="339"/>
      <c r="T48" s="339"/>
      <c r="U48" s="340"/>
    </row>
    <row r="49" spans="1:25" s="265" customFormat="1" ht="15.75" thickBot="1">
      <c r="A49" s="513">
        <f>'1-συμβολαια'!A49</f>
        <v>0</v>
      </c>
      <c r="B49" s="495" t="str">
        <f>'1-συμβολαια'!C49</f>
        <v xml:space="preserve">χρησικτησία αγροτεμαχίου = 20?? επερχόμενου ΑΝΑΔΑΣΜΟΥ </v>
      </c>
      <c r="C49" s="496"/>
      <c r="D49" s="401" t="s">
        <v>638</v>
      </c>
      <c r="E49" s="401"/>
      <c r="F49" s="401"/>
      <c r="G49" s="401"/>
      <c r="H49" s="400"/>
      <c r="I49" s="401" t="s">
        <v>638</v>
      </c>
      <c r="J49" s="400"/>
      <c r="K49" s="400"/>
      <c r="L49" s="400"/>
      <c r="M49" s="400"/>
      <c r="N49" s="400"/>
      <c r="O49" s="496"/>
      <c r="P49" s="489">
        <f>O49*('2-δικαιώμ'!M49+'3-φύλλα2α'!F49)</f>
        <v>0</v>
      </c>
      <c r="Q49" s="339"/>
      <c r="R49" s="339"/>
      <c r="S49" s="339"/>
      <c r="T49" s="339"/>
      <c r="U49" s="340"/>
    </row>
    <row r="50" spans="1:25" s="265" customFormat="1" ht="15">
      <c r="A50" s="490" t="str">
        <f>'1-συμβολαια'!A50</f>
        <v>41ο</v>
      </c>
      <c r="B50" s="333" t="str">
        <f>'1-συμβολαια'!C50</f>
        <v>αποδοχή κληρονομίας [1/10 αγροτεμάχιο ;;;??? Παναγία -'';;;???'' =2.740μ2</v>
      </c>
      <c r="C50" s="494"/>
      <c r="D50" s="324" t="s">
        <v>638</v>
      </c>
      <c r="E50" s="324"/>
      <c r="F50" s="324"/>
      <c r="G50" s="324"/>
      <c r="H50" s="494">
        <v>4</v>
      </c>
      <c r="I50" s="324" t="s">
        <v>638</v>
      </c>
      <c r="J50" s="261" t="s">
        <v>638</v>
      </c>
      <c r="K50" s="261" t="s">
        <v>638</v>
      </c>
      <c r="L50" s="261" t="s">
        <v>638</v>
      </c>
      <c r="M50" s="262"/>
      <c r="N50" s="262"/>
      <c r="O50" s="494">
        <v>3</v>
      </c>
      <c r="P50" s="484">
        <f>O50*('2-δικαιώμ'!M50+'3-φύλλα2α'!F50)</f>
        <v>170.10000000000002</v>
      </c>
      <c r="Q50" s="339" t="s">
        <v>515</v>
      </c>
      <c r="R50" s="339" t="s">
        <v>516</v>
      </c>
      <c r="S50" s="339"/>
      <c r="T50" s="339"/>
      <c r="U50" s="340"/>
    </row>
    <row r="51" spans="1:25" s="265" customFormat="1" ht="15.75" thickBot="1">
      <c r="A51" s="492">
        <f>'1-συμβολαια'!A51</f>
        <v>0</v>
      </c>
      <c r="B51" s="495" t="str">
        <f>'1-συμβολαια'!C51</f>
        <v xml:space="preserve">χρησικτησία αγροτεμαχίου = 20?? επερχόμενου ΑΝΑΔΑΣΜΟΥ </v>
      </c>
      <c r="C51" s="496"/>
      <c r="D51" s="401" t="s">
        <v>638</v>
      </c>
      <c r="E51" s="401"/>
      <c r="F51" s="401"/>
      <c r="G51" s="401"/>
      <c r="H51" s="400"/>
      <c r="I51" s="401" t="s">
        <v>638</v>
      </c>
      <c r="J51" s="400"/>
      <c r="K51" s="400"/>
      <c r="L51" s="400"/>
      <c r="M51" s="400"/>
      <c r="N51" s="400"/>
      <c r="O51" s="496"/>
      <c r="P51" s="489">
        <f>O51*('2-δικαιώμ'!M51+'3-φύλλα2α'!F51)</f>
        <v>0</v>
      </c>
      <c r="Q51" s="579"/>
      <c r="R51" s="579"/>
      <c r="S51" s="579"/>
      <c r="T51" s="579"/>
      <c r="U51" s="580"/>
    </row>
    <row r="52" spans="1:25" ht="15.75">
      <c r="A52" s="722" t="s">
        <v>47</v>
      </c>
      <c r="B52" s="723"/>
      <c r="C52" s="723"/>
      <c r="D52" s="723"/>
      <c r="E52" s="723"/>
      <c r="F52" s="723"/>
      <c r="G52" s="723"/>
      <c r="H52" s="723"/>
      <c r="I52" s="723"/>
      <c r="J52" s="723"/>
      <c r="K52" s="723"/>
      <c r="L52" s="723"/>
      <c r="M52" s="723"/>
      <c r="N52" s="723"/>
      <c r="O52" s="723"/>
      <c r="P52" s="410">
        <f>SUM(P3:P51)</f>
        <v>3830.4999999999995</v>
      </c>
    </row>
    <row r="54" spans="1:25" ht="15.75">
      <c r="Q54" s="152" t="s">
        <v>148</v>
      </c>
      <c r="R54" s="121"/>
      <c r="S54" s="121"/>
      <c r="T54" s="121"/>
      <c r="U54" s="121"/>
      <c r="V54" s="121"/>
      <c r="W54" s="121"/>
      <c r="X54" s="121"/>
      <c r="Y54" s="111"/>
    </row>
    <row r="55" spans="1:25" ht="15.75">
      <c r="R55" s="135" t="s">
        <v>149</v>
      </c>
      <c r="S55" s="135"/>
      <c r="T55" s="135"/>
      <c r="U55" s="135"/>
      <c r="V55" s="135"/>
      <c r="W55" s="135"/>
      <c r="X55" s="135"/>
    </row>
    <row r="56" spans="1:25" ht="15.75">
      <c r="S56" s="152" t="s">
        <v>150</v>
      </c>
    </row>
    <row r="57" spans="1:25">
      <c r="E57" s="387"/>
      <c r="F57" s="293"/>
    </row>
    <row r="58" spans="1:25">
      <c r="E58" s="387"/>
      <c r="F58" s="389"/>
    </row>
    <row r="59" spans="1:25">
      <c r="E59" s="387"/>
      <c r="F59" s="389"/>
    </row>
    <row r="60" spans="1:25">
      <c r="E60" s="387"/>
      <c r="F60" s="389"/>
    </row>
    <row r="61" spans="1:25">
      <c r="E61" s="388"/>
      <c r="F61" s="389"/>
    </row>
  </sheetData>
  <mergeCells count="8">
    <mergeCell ref="Q1:U2"/>
    <mergeCell ref="A52:O52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129"/>
  <sheetViews>
    <sheetView workbookViewId="0">
      <pane ySplit="2" topLeftCell="A70" activePane="bottomLeft" state="frozen"/>
      <selection pane="bottomLeft" activeCell="B58" sqref="B58:B118"/>
    </sheetView>
  </sheetViews>
  <sheetFormatPr defaultRowHeight="11.25"/>
  <cols>
    <col min="1" max="1" width="10.28515625" style="8" customWidth="1"/>
    <col min="2" max="2" width="65.28515625" style="90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8.7109375" style="2" customWidth="1"/>
    <col min="16" max="16" width="10.28515625" style="2" customWidth="1"/>
    <col min="17" max="17" width="10.7109375" style="2" customWidth="1"/>
    <col min="18" max="18" width="8.7109375" style="80" customWidth="1"/>
    <col min="19" max="19" width="10" style="80" customWidth="1"/>
    <col min="20" max="20" width="8.5703125" style="354" customWidth="1"/>
    <col min="21" max="21" width="7.28515625" style="354" customWidth="1"/>
    <col min="22" max="22" width="9.140625" style="354" customWidth="1"/>
    <col min="23" max="23" width="9.28515625" style="80" customWidth="1"/>
    <col min="24" max="24" width="4.8554687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6.5703125" style="354" customWidth="1"/>
    <col min="29" max="29" width="6.28515625" style="80" customWidth="1"/>
    <col min="30" max="30" width="8.42578125" style="80" customWidth="1"/>
    <col min="31" max="31" width="8.5703125" style="354" customWidth="1"/>
    <col min="32" max="32" width="9.5703125" style="80" customWidth="1"/>
    <col min="33" max="33" width="6.28515625" style="80" customWidth="1"/>
    <col min="34" max="34" width="9.42578125" style="80" customWidth="1"/>
    <col min="35" max="35" width="7.140625" style="80" customWidth="1"/>
    <col min="36" max="38" width="6.28515625" style="80" customWidth="1"/>
    <col min="39" max="39" width="7.8554687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75" t="s">
        <v>1</v>
      </c>
      <c r="B1" s="745" t="s">
        <v>0</v>
      </c>
      <c r="C1" s="681" t="s">
        <v>7</v>
      </c>
      <c r="D1" s="747" t="s">
        <v>3</v>
      </c>
      <c r="E1" s="748"/>
      <c r="F1" s="749" t="s">
        <v>464</v>
      </c>
      <c r="G1" s="750"/>
      <c r="H1" s="750"/>
      <c r="I1" s="750"/>
      <c r="J1" s="750"/>
      <c r="K1" s="750"/>
      <c r="L1" s="751"/>
      <c r="M1" s="752" t="s">
        <v>394</v>
      </c>
      <c r="N1" s="753"/>
      <c r="O1" s="754" t="s">
        <v>254</v>
      </c>
      <c r="P1" s="755"/>
      <c r="Q1" s="756" t="s">
        <v>393</v>
      </c>
      <c r="R1" s="744" t="s">
        <v>173</v>
      </c>
      <c r="S1" s="744"/>
      <c r="T1" s="744"/>
      <c r="U1" s="744"/>
      <c r="V1" s="744"/>
      <c r="W1" s="744"/>
      <c r="X1" s="744"/>
      <c r="Y1" s="744"/>
      <c r="Z1" s="744"/>
      <c r="AA1" s="744"/>
      <c r="AB1" s="744"/>
      <c r="AC1" s="744"/>
      <c r="AD1" s="744"/>
      <c r="AE1" s="744"/>
      <c r="AF1" s="744"/>
      <c r="AG1" s="744"/>
      <c r="AH1" s="744"/>
      <c r="AI1" s="744"/>
      <c r="AJ1" s="744"/>
      <c r="AK1" s="744"/>
      <c r="AL1" s="744"/>
      <c r="AM1" s="744"/>
      <c r="AN1" s="744"/>
      <c r="AO1" s="744"/>
    </row>
    <row r="2" spans="1:41" ht="23.25" thickBot="1">
      <c r="A2" s="676"/>
      <c r="B2" s="746"/>
      <c r="C2" s="682"/>
      <c r="D2" s="157" t="s">
        <v>4</v>
      </c>
      <c r="E2" s="143" t="s">
        <v>9</v>
      </c>
      <c r="F2" s="221" t="s">
        <v>4</v>
      </c>
      <c r="G2" s="158" t="s">
        <v>9</v>
      </c>
      <c r="H2" s="141" t="s">
        <v>47</v>
      </c>
      <c r="I2" s="220" t="s">
        <v>9</v>
      </c>
      <c r="J2" s="201" t="s">
        <v>355</v>
      </c>
      <c r="K2" s="201" t="s">
        <v>372</v>
      </c>
      <c r="L2" s="203" t="s">
        <v>357</v>
      </c>
      <c r="M2" s="220" t="s">
        <v>23</v>
      </c>
      <c r="N2" s="222" t="s">
        <v>87</v>
      </c>
      <c r="O2" s="220" t="s">
        <v>23</v>
      </c>
      <c r="P2" s="216" t="s">
        <v>9</v>
      </c>
      <c r="Q2" s="757"/>
      <c r="R2" s="160" t="s">
        <v>129</v>
      </c>
      <c r="S2" s="160" t="s">
        <v>171</v>
      </c>
      <c r="T2" s="370" t="s">
        <v>130</v>
      </c>
      <c r="U2" s="370" t="s">
        <v>258</v>
      </c>
      <c r="V2" s="370" t="s">
        <v>131</v>
      </c>
      <c r="W2" s="160" t="s">
        <v>259</v>
      </c>
      <c r="X2" s="160" t="s">
        <v>151</v>
      </c>
      <c r="Y2" s="160" t="s">
        <v>172</v>
      </c>
      <c r="Z2" s="160" t="s">
        <v>152</v>
      </c>
      <c r="AA2" s="160" t="s">
        <v>260</v>
      </c>
      <c r="AB2" s="370" t="s">
        <v>153</v>
      </c>
      <c r="AC2" s="160" t="s">
        <v>261</v>
      </c>
      <c r="AD2" s="160" t="s">
        <v>154</v>
      </c>
      <c r="AE2" s="370" t="s">
        <v>276</v>
      </c>
      <c r="AF2" s="160" t="s">
        <v>277</v>
      </c>
      <c r="AG2" s="258" t="s">
        <v>278</v>
      </c>
      <c r="AH2" s="160" t="s">
        <v>279</v>
      </c>
      <c r="AI2" s="160" t="s">
        <v>280</v>
      </c>
      <c r="AJ2" s="160" t="s">
        <v>424</v>
      </c>
      <c r="AK2" s="160" t="s">
        <v>425</v>
      </c>
      <c r="AL2" s="160"/>
      <c r="AM2" s="243" t="s">
        <v>91</v>
      </c>
      <c r="AN2" s="241" t="s">
        <v>47</v>
      </c>
      <c r="AO2" s="242" t="s">
        <v>29</v>
      </c>
    </row>
    <row r="3" spans="1:41" s="5" customFormat="1">
      <c r="A3" s="441" t="str">
        <f>'1-συμβολαια'!A3</f>
        <v>21ο</v>
      </c>
      <c r="B3" s="323" t="str">
        <f>'1-συμβολαια'!C3</f>
        <v>σύσταση οριζοντίου</v>
      </c>
      <c r="C3" s="325">
        <f>'1-συμβολαια'!D3</f>
        <v>0</v>
      </c>
      <c r="D3" s="341">
        <f>'3-φύλλα2α'!D3</f>
        <v>4</v>
      </c>
      <c r="E3" s="341">
        <f>'3-φύλλα2α'!E3</f>
        <v>4</v>
      </c>
      <c r="F3" s="367">
        <v>4</v>
      </c>
      <c r="G3" s="455">
        <v>2</v>
      </c>
      <c r="H3" s="316">
        <f t="shared" ref="H3:H9" si="0">F3*D3*4</f>
        <v>64</v>
      </c>
      <c r="I3" s="456">
        <f t="shared" ref="I3:I9" si="1">E3*G3*4</f>
        <v>32</v>
      </c>
      <c r="J3" s="342">
        <f t="shared" ref="J3:J9" si="2">H3*5%</f>
        <v>3.2</v>
      </c>
      <c r="K3" s="342">
        <f t="shared" ref="K3:K9" si="3">H3*5%</f>
        <v>3.2</v>
      </c>
      <c r="L3" s="342">
        <f t="shared" ref="L3:L9" si="4">H3*1%</f>
        <v>0.64</v>
      </c>
      <c r="M3" s="342">
        <f t="shared" ref="M3:M9" si="5">H3-O3</f>
        <v>56.96</v>
      </c>
      <c r="N3" s="342">
        <f t="shared" ref="N3:N9" si="6">I3-P3</f>
        <v>28.48</v>
      </c>
      <c r="O3" s="342">
        <f t="shared" ref="O3:O9" si="7">J3+K3+L3</f>
        <v>7.04</v>
      </c>
      <c r="P3" s="342">
        <f t="shared" ref="P3:P9" si="8">I3*11%</f>
        <v>3.52</v>
      </c>
      <c r="Q3" s="342">
        <f t="shared" ref="Q3:Q9" si="9">O3-P3</f>
        <v>3.52</v>
      </c>
      <c r="R3" s="415">
        <f>5*4</f>
        <v>20</v>
      </c>
      <c r="S3" s="415">
        <v>5</v>
      </c>
      <c r="T3" s="415">
        <v>16</v>
      </c>
      <c r="U3" s="415">
        <v>1.98</v>
      </c>
      <c r="V3" s="415">
        <v>16</v>
      </c>
      <c r="W3" s="415">
        <v>5</v>
      </c>
      <c r="X3" s="415"/>
      <c r="Y3" s="415"/>
      <c r="Z3" s="415"/>
      <c r="AA3" s="415"/>
      <c r="AB3" s="415"/>
      <c r="AC3" s="415"/>
      <c r="AD3" s="415">
        <v>4</v>
      </c>
      <c r="AE3" s="415">
        <v>8</v>
      </c>
      <c r="AF3" s="415">
        <v>5</v>
      </c>
      <c r="AG3" s="417"/>
      <c r="AH3" s="417">
        <v>8</v>
      </c>
      <c r="AI3" s="417">
        <v>1.98</v>
      </c>
      <c r="AJ3" s="417"/>
      <c r="AK3" s="417"/>
      <c r="AL3" s="417"/>
      <c r="AM3" s="416">
        <f t="shared" ref="AM3:AM9" si="10">U3+Y3+AA3+AI3+AK3</f>
        <v>3.96</v>
      </c>
      <c r="AN3" s="417">
        <f t="shared" ref="AN3:AN9" si="11">R3+S3+T3+V3+W3+X3+Z3+AB3+AC3+AD3+AE3+AF3+AG3+AH3+AJ3+AL3</f>
        <v>87</v>
      </c>
      <c r="AO3" s="414"/>
    </row>
    <row r="4" spans="1:41" s="5" customFormat="1" ht="12" thickBot="1">
      <c r="A4" s="478" t="str">
        <f>'1-συμβολαια'!A4</f>
        <v>22ο</v>
      </c>
      <c r="B4" s="393" t="str">
        <f>'1-συμβολαια'!C4</f>
        <v>σύσταση οριζοντίου</v>
      </c>
      <c r="C4" s="392">
        <f>'1-συμβολαια'!D4</f>
        <v>0</v>
      </c>
      <c r="D4" s="478">
        <f>'3-φύλλα2α'!D4</f>
        <v>4</v>
      </c>
      <c r="E4" s="478">
        <f>'3-φύλλα2α'!E4</f>
        <v>4</v>
      </c>
      <c r="F4" s="499">
        <v>4</v>
      </c>
      <c r="G4" s="500">
        <v>2</v>
      </c>
      <c r="H4" s="466">
        <f t="shared" si="0"/>
        <v>64</v>
      </c>
      <c r="I4" s="501">
        <f t="shared" si="1"/>
        <v>32</v>
      </c>
      <c r="J4" s="466">
        <f t="shared" si="2"/>
        <v>3.2</v>
      </c>
      <c r="K4" s="466">
        <f t="shared" si="3"/>
        <v>3.2</v>
      </c>
      <c r="L4" s="466">
        <f t="shared" si="4"/>
        <v>0.64</v>
      </c>
      <c r="M4" s="466">
        <f t="shared" si="5"/>
        <v>56.96</v>
      </c>
      <c r="N4" s="466">
        <f t="shared" si="6"/>
        <v>28.48</v>
      </c>
      <c r="O4" s="466">
        <f t="shared" si="7"/>
        <v>7.04</v>
      </c>
      <c r="P4" s="466">
        <f t="shared" si="8"/>
        <v>3.52</v>
      </c>
      <c r="Q4" s="466">
        <f t="shared" si="9"/>
        <v>3.52</v>
      </c>
      <c r="R4" s="581">
        <f>5*4</f>
        <v>20</v>
      </c>
      <c r="S4" s="581">
        <v>5</v>
      </c>
      <c r="T4" s="581">
        <v>16</v>
      </c>
      <c r="U4" s="581">
        <v>1.98</v>
      </c>
      <c r="V4" s="581">
        <v>16</v>
      </c>
      <c r="W4" s="581">
        <v>5</v>
      </c>
      <c r="X4" s="581"/>
      <c r="Y4" s="581"/>
      <c r="Z4" s="581"/>
      <c r="AA4" s="581"/>
      <c r="AB4" s="581"/>
      <c r="AC4" s="581"/>
      <c r="AD4" s="581">
        <v>4</v>
      </c>
      <c r="AE4" s="581">
        <v>8</v>
      </c>
      <c r="AF4" s="581">
        <v>5</v>
      </c>
      <c r="AG4" s="581"/>
      <c r="AH4" s="581">
        <v>8</v>
      </c>
      <c r="AI4" s="581">
        <v>1.98</v>
      </c>
      <c r="AJ4" s="581"/>
      <c r="AK4" s="581"/>
      <c r="AL4" s="581"/>
      <c r="AM4" s="582">
        <f t="shared" si="10"/>
        <v>3.96</v>
      </c>
      <c r="AN4" s="581">
        <f t="shared" si="11"/>
        <v>87</v>
      </c>
      <c r="AO4" s="583"/>
    </row>
    <row r="5" spans="1:41" s="5" customFormat="1">
      <c r="A5" s="407" t="str">
        <f>'1-συμβολαια'!A5</f>
        <v>23ο</v>
      </c>
      <c r="B5" s="333" t="str">
        <f>'1-συμβολαια'!C5</f>
        <v>δωρεά</v>
      </c>
      <c r="C5" s="325">
        <f>'1-συμβολαια'!D5</f>
        <v>8735.58</v>
      </c>
      <c r="D5" s="477">
        <f>'3-φύλλα2α'!D5</f>
        <v>5</v>
      </c>
      <c r="E5" s="477">
        <f>'3-φύλλα2α'!E5</f>
        <v>5</v>
      </c>
      <c r="F5" s="262">
        <v>3</v>
      </c>
      <c r="G5" s="497">
        <v>2</v>
      </c>
      <c r="H5" s="317">
        <f t="shared" si="0"/>
        <v>60</v>
      </c>
      <c r="I5" s="498">
        <f t="shared" si="1"/>
        <v>40</v>
      </c>
      <c r="J5" s="317">
        <f t="shared" si="2"/>
        <v>3</v>
      </c>
      <c r="K5" s="317">
        <f t="shared" si="3"/>
        <v>3</v>
      </c>
      <c r="L5" s="317">
        <f t="shared" si="4"/>
        <v>0.6</v>
      </c>
      <c r="M5" s="317">
        <f t="shared" si="5"/>
        <v>53.4</v>
      </c>
      <c r="N5" s="317">
        <f t="shared" si="6"/>
        <v>35.6</v>
      </c>
      <c r="O5" s="317">
        <f t="shared" si="7"/>
        <v>6.6</v>
      </c>
      <c r="P5" s="317">
        <f t="shared" si="8"/>
        <v>4.4000000000000004</v>
      </c>
      <c r="Q5" s="317">
        <f t="shared" si="9"/>
        <v>2.1999999999999993</v>
      </c>
      <c r="R5" s="417">
        <f>5*4+4*4</f>
        <v>36</v>
      </c>
      <c r="S5" s="417">
        <v>10</v>
      </c>
      <c r="T5" s="417">
        <v>20</v>
      </c>
      <c r="U5" s="417">
        <v>1.98</v>
      </c>
      <c r="V5" s="417">
        <v>20</v>
      </c>
      <c r="W5" s="417">
        <v>5</v>
      </c>
      <c r="X5" s="417"/>
      <c r="Y5" s="417"/>
      <c r="Z5" s="417"/>
      <c r="AA5" s="417"/>
      <c r="AB5" s="417"/>
      <c r="AC5" s="417"/>
      <c r="AD5" s="417">
        <v>8</v>
      </c>
      <c r="AE5" s="417">
        <v>16</v>
      </c>
      <c r="AF5" s="417">
        <v>10</v>
      </c>
      <c r="AG5" s="417"/>
      <c r="AH5" s="417">
        <v>8</v>
      </c>
      <c r="AI5" s="417">
        <v>1.98</v>
      </c>
      <c r="AJ5" s="417"/>
      <c r="AK5" s="417"/>
      <c r="AL5" s="417"/>
      <c r="AM5" s="416">
        <f t="shared" si="10"/>
        <v>3.96</v>
      </c>
      <c r="AN5" s="417">
        <f t="shared" si="11"/>
        <v>133</v>
      </c>
      <c r="AO5" s="584"/>
    </row>
    <row r="6" spans="1:41" s="5" customFormat="1">
      <c r="A6" s="479">
        <f>'1-συμβολαια'!A6</f>
        <v>0</v>
      </c>
      <c r="B6" s="323" t="str">
        <f>'1-συμβολαια'!C6</f>
        <v>διανομή αγροτεμαχίου &amp; καταστήματος &amp; αποθήκης -1 &amp; 1ου ορόφου &amp; ΙΔΙΩΣ οικοπέδου</v>
      </c>
      <c r="C6" s="315">
        <f>'1-συμβολαια'!D6</f>
        <v>8735.58</v>
      </c>
      <c r="D6" s="341">
        <f>'3-φύλλα2α'!D6</f>
        <v>5</v>
      </c>
      <c r="E6" s="341">
        <f>'3-φύλλα2α'!E6</f>
        <v>0</v>
      </c>
      <c r="F6" s="266"/>
      <c r="G6" s="266"/>
      <c r="H6" s="316">
        <f t="shared" si="0"/>
        <v>0</v>
      </c>
      <c r="I6" s="316">
        <f t="shared" si="1"/>
        <v>0</v>
      </c>
      <c r="J6" s="316">
        <f t="shared" si="2"/>
        <v>0</v>
      </c>
      <c r="K6" s="316">
        <f t="shared" si="3"/>
        <v>0</v>
      </c>
      <c r="L6" s="316">
        <f t="shared" si="4"/>
        <v>0</v>
      </c>
      <c r="M6" s="316">
        <f t="shared" si="5"/>
        <v>0</v>
      </c>
      <c r="N6" s="316">
        <f t="shared" si="6"/>
        <v>0</v>
      </c>
      <c r="O6" s="316">
        <f t="shared" si="7"/>
        <v>0</v>
      </c>
      <c r="P6" s="316">
        <f t="shared" si="8"/>
        <v>0</v>
      </c>
      <c r="Q6" s="316">
        <f t="shared" si="9"/>
        <v>0</v>
      </c>
      <c r="R6" s="415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E6" s="415"/>
      <c r="AF6" s="415"/>
      <c r="AG6" s="415"/>
      <c r="AH6" s="417"/>
      <c r="AI6" s="417"/>
      <c r="AJ6" s="415"/>
      <c r="AK6" s="415"/>
      <c r="AL6" s="415"/>
      <c r="AM6" s="446">
        <f t="shared" si="10"/>
        <v>0</v>
      </c>
      <c r="AN6" s="415">
        <f t="shared" si="11"/>
        <v>0</v>
      </c>
      <c r="AO6" s="414"/>
    </row>
    <row r="7" spans="1:41" s="5" customFormat="1" ht="12" thickBot="1">
      <c r="A7" s="396">
        <f>'1-συμβολαια'!A7</f>
        <v>0</v>
      </c>
      <c r="B7" s="393" t="str">
        <f>'1-συμβολαια'!C7</f>
        <v>εξισορρόπηση διαφοράς διανεμομένων μεριδίων</v>
      </c>
      <c r="C7" s="392">
        <f>'1-συμβολαια'!D7</f>
        <v>666.66</v>
      </c>
      <c r="D7" s="478">
        <f>'3-φύλλα2α'!D7</f>
        <v>5</v>
      </c>
      <c r="E7" s="478">
        <f>'3-φύλλα2α'!E7</f>
        <v>0</v>
      </c>
      <c r="F7" s="400"/>
      <c r="G7" s="400"/>
      <c r="H7" s="466">
        <f t="shared" si="0"/>
        <v>0</v>
      </c>
      <c r="I7" s="466">
        <f t="shared" si="1"/>
        <v>0</v>
      </c>
      <c r="J7" s="466">
        <f t="shared" si="2"/>
        <v>0</v>
      </c>
      <c r="K7" s="466">
        <f t="shared" si="3"/>
        <v>0</v>
      </c>
      <c r="L7" s="466">
        <f t="shared" si="4"/>
        <v>0</v>
      </c>
      <c r="M7" s="466">
        <f t="shared" si="5"/>
        <v>0</v>
      </c>
      <c r="N7" s="466">
        <f t="shared" si="6"/>
        <v>0</v>
      </c>
      <c r="O7" s="466">
        <f t="shared" si="7"/>
        <v>0</v>
      </c>
      <c r="P7" s="466">
        <f t="shared" si="8"/>
        <v>0</v>
      </c>
      <c r="Q7" s="466">
        <f t="shared" si="9"/>
        <v>0</v>
      </c>
      <c r="R7" s="581"/>
      <c r="S7" s="581"/>
      <c r="T7" s="581"/>
      <c r="U7" s="581"/>
      <c r="V7" s="581"/>
      <c r="W7" s="581"/>
      <c r="X7" s="581"/>
      <c r="Y7" s="581"/>
      <c r="Z7" s="581"/>
      <c r="AA7" s="581"/>
      <c r="AB7" s="581"/>
      <c r="AC7" s="581"/>
      <c r="AD7" s="581"/>
      <c r="AE7" s="581"/>
      <c r="AF7" s="581"/>
      <c r="AG7" s="581"/>
      <c r="AH7" s="581"/>
      <c r="AI7" s="581"/>
      <c r="AJ7" s="581"/>
      <c r="AK7" s="581"/>
      <c r="AL7" s="581"/>
      <c r="AM7" s="582">
        <f t="shared" si="10"/>
        <v>0</v>
      </c>
      <c r="AN7" s="581">
        <f t="shared" si="11"/>
        <v>0</v>
      </c>
      <c r="AO7" s="583"/>
    </row>
    <row r="8" spans="1:41" s="5" customFormat="1">
      <c r="A8" s="514" t="str">
        <f>'1-συμβολαια'!A8</f>
        <v>24ο</v>
      </c>
      <c r="B8" s="333" t="str">
        <f>'1-συμβολαια'!C8</f>
        <v>δωρεά</v>
      </c>
      <c r="C8" s="325">
        <f>'1-συμβολαια'!D8</f>
        <v>6722.18</v>
      </c>
      <c r="D8" s="477">
        <f>'3-φύλλα2α'!D8</f>
        <v>5</v>
      </c>
      <c r="E8" s="477">
        <f>'3-φύλλα2α'!E8</f>
        <v>5</v>
      </c>
      <c r="F8" s="262">
        <v>3</v>
      </c>
      <c r="G8" s="497">
        <v>2</v>
      </c>
      <c r="H8" s="317">
        <f t="shared" si="0"/>
        <v>60</v>
      </c>
      <c r="I8" s="498">
        <f t="shared" si="1"/>
        <v>40</v>
      </c>
      <c r="J8" s="317">
        <f t="shared" si="2"/>
        <v>3</v>
      </c>
      <c r="K8" s="317">
        <f t="shared" si="3"/>
        <v>3</v>
      </c>
      <c r="L8" s="317">
        <f t="shared" si="4"/>
        <v>0.6</v>
      </c>
      <c r="M8" s="317">
        <f t="shared" si="5"/>
        <v>53.4</v>
      </c>
      <c r="N8" s="317">
        <f t="shared" si="6"/>
        <v>35.6</v>
      </c>
      <c r="O8" s="317">
        <f t="shared" si="7"/>
        <v>6.6</v>
      </c>
      <c r="P8" s="317">
        <f t="shared" si="8"/>
        <v>4.4000000000000004</v>
      </c>
      <c r="Q8" s="317">
        <f t="shared" si="9"/>
        <v>2.1999999999999993</v>
      </c>
      <c r="R8" s="417">
        <f>5*4+4*4</f>
        <v>36</v>
      </c>
      <c r="S8" s="417">
        <v>10</v>
      </c>
      <c r="T8" s="417">
        <v>20</v>
      </c>
      <c r="U8" s="417">
        <v>1.98</v>
      </c>
      <c r="V8" s="417">
        <v>20</v>
      </c>
      <c r="W8" s="417">
        <v>5</v>
      </c>
      <c r="X8" s="417"/>
      <c r="Y8" s="417"/>
      <c r="Z8" s="417"/>
      <c r="AA8" s="417"/>
      <c r="AB8" s="417"/>
      <c r="AC8" s="417"/>
      <c r="AD8" s="417">
        <v>8</v>
      </c>
      <c r="AE8" s="417">
        <v>16</v>
      </c>
      <c r="AF8" s="417">
        <v>10</v>
      </c>
      <c r="AG8" s="417"/>
      <c r="AH8" s="417">
        <v>8</v>
      </c>
      <c r="AI8" s="417">
        <v>1.98</v>
      </c>
      <c r="AJ8" s="417"/>
      <c r="AK8" s="417"/>
      <c r="AL8" s="417"/>
      <c r="AM8" s="416">
        <f t="shared" si="10"/>
        <v>3.96</v>
      </c>
      <c r="AN8" s="417">
        <f t="shared" si="11"/>
        <v>133</v>
      </c>
      <c r="AO8" s="584"/>
    </row>
    <row r="9" spans="1:41" s="5" customFormat="1">
      <c r="A9" s="515">
        <f>'1-συμβολαια'!A9</f>
        <v>0</v>
      </c>
      <c r="B9" s="323" t="str">
        <f>'1-συμβολαια'!C9</f>
        <v>διανομή αγροτεμαχίου &amp; αποθήκης -2 &amp; 1ου ορόφου &amp; ΙΔΙΩΣ οικοπέδου</v>
      </c>
      <c r="C9" s="315">
        <f>'1-συμβολαια'!D9</f>
        <v>6722.18</v>
      </c>
      <c r="D9" s="341">
        <f>'3-φύλλα2α'!D9</f>
        <v>5</v>
      </c>
      <c r="E9" s="341">
        <f>'3-φύλλα2α'!E9</f>
        <v>0</v>
      </c>
      <c r="F9" s="266"/>
      <c r="G9" s="266"/>
      <c r="H9" s="316">
        <f t="shared" si="0"/>
        <v>0</v>
      </c>
      <c r="I9" s="316">
        <f t="shared" si="1"/>
        <v>0</v>
      </c>
      <c r="J9" s="316">
        <f t="shared" si="2"/>
        <v>0</v>
      </c>
      <c r="K9" s="316">
        <f t="shared" si="3"/>
        <v>0</v>
      </c>
      <c r="L9" s="316">
        <f t="shared" si="4"/>
        <v>0</v>
      </c>
      <c r="M9" s="316">
        <f t="shared" si="5"/>
        <v>0</v>
      </c>
      <c r="N9" s="316">
        <f t="shared" si="6"/>
        <v>0</v>
      </c>
      <c r="O9" s="316">
        <f t="shared" si="7"/>
        <v>0</v>
      </c>
      <c r="P9" s="316">
        <f t="shared" si="8"/>
        <v>0</v>
      </c>
      <c r="Q9" s="316">
        <f t="shared" si="9"/>
        <v>0</v>
      </c>
      <c r="R9" s="415"/>
      <c r="S9" s="415"/>
      <c r="T9" s="415"/>
      <c r="U9" s="415"/>
      <c r="V9" s="415"/>
      <c r="W9" s="415"/>
      <c r="X9" s="415"/>
      <c r="Y9" s="415"/>
      <c r="Z9" s="415"/>
      <c r="AA9" s="415"/>
      <c r="AB9" s="415"/>
      <c r="AC9" s="415"/>
      <c r="AD9" s="415"/>
      <c r="AE9" s="415"/>
      <c r="AF9" s="415"/>
      <c r="AG9" s="415"/>
      <c r="AH9" s="415"/>
      <c r="AI9" s="415"/>
      <c r="AJ9" s="415"/>
      <c r="AK9" s="415"/>
      <c r="AL9" s="415"/>
      <c r="AM9" s="446">
        <f t="shared" si="10"/>
        <v>0</v>
      </c>
      <c r="AN9" s="415">
        <f t="shared" si="11"/>
        <v>0</v>
      </c>
      <c r="AO9" s="414"/>
    </row>
    <row r="10" spans="1:41" s="5" customFormat="1" ht="12" thickBot="1">
      <c r="A10" s="409">
        <f>'1-συμβολαια'!A10</f>
        <v>0</v>
      </c>
      <c r="B10" s="393" t="str">
        <f>'1-συμβολαια'!C10</f>
        <v>εξισορρόπηση διαφοράς διανεμομένων μεριδίων</v>
      </c>
      <c r="C10" s="392">
        <f>'1-συμβολαια'!D10</f>
        <v>666.66</v>
      </c>
      <c r="D10" s="478">
        <f>'3-φύλλα2α'!D10</f>
        <v>5</v>
      </c>
      <c r="E10" s="478">
        <f>'3-φύλλα2α'!E10</f>
        <v>0</v>
      </c>
      <c r="F10" s="499"/>
      <c r="G10" s="499"/>
      <c r="H10" s="466">
        <f t="shared" ref="H10:H51" si="12">F10*D10*4</f>
        <v>0</v>
      </c>
      <c r="I10" s="526">
        <f t="shared" ref="I10:I51" si="13">E10*G10*4</f>
        <v>0</v>
      </c>
      <c r="J10" s="526">
        <f t="shared" ref="J10:J51" si="14">H10*5%</f>
        <v>0</v>
      </c>
      <c r="K10" s="526">
        <f t="shared" ref="K10:K51" si="15">H10*5%</f>
        <v>0</v>
      </c>
      <c r="L10" s="526">
        <f t="shared" ref="L10:L51" si="16">H10*1%</f>
        <v>0</v>
      </c>
      <c r="M10" s="526">
        <f t="shared" ref="M10:M51" si="17">H10-O10</f>
        <v>0</v>
      </c>
      <c r="N10" s="526">
        <f t="shared" ref="N10:N51" si="18">I10-P10</f>
        <v>0</v>
      </c>
      <c r="O10" s="526">
        <f t="shared" ref="O10:O51" si="19">J10+K10+L10</f>
        <v>0</v>
      </c>
      <c r="P10" s="526">
        <f t="shared" ref="P10:P51" si="20">I10*11%</f>
        <v>0</v>
      </c>
      <c r="Q10" s="466">
        <f t="shared" ref="Q10:Q51" si="21">O10-P10</f>
        <v>0</v>
      </c>
      <c r="R10" s="581"/>
      <c r="S10" s="581"/>
      <c r="T10" s="581"/>
      <c r="U10" s="581"/>
      <c r="V10" s="581"/>
      <c r="W10" s="581"/>
      <c r="X10" s="581"/>
      <c r="Y10" s="581"/>
      <c r="Z10" s="581"/>
      <c r="AA10" s="581"/>
      <c r="AB10" s="581"/>
      <c r="AC10" s="581"/>
      <c r="AD10" s="581"/>
      <c r="AE10" s="581"/>
      <c r="AF10" s="581"/>
      <c r="AG10" s="581"/>
      <c r="AH10" s="581"/>
      <c r="AI10" s="581"/>
      <c r="AJ10" s="581"/>
      <c r="AK10" s="581"/>
      <c r="AL10" s="581"/>
      <c r="AM10" s="582">
        <f t="shared" ref="AM10:AM51" si="22">U10+Y10+AA10+AI10+AK10</f>
        <v>0</v>
      </c>
      <c r="AN10" s="581">
        <f t="shared" ref="AN10:AN51" si="23">R10+S10+T10+V10+W10+X10+Z10+AB10+AC10+AD10+AE10+AF10+AG10+AH10+AJ10+AL10</f>
        <v>0</v>
      </c>
      <c r="AO10" s="583"/>
    </row>
    <row r="11" spans="1:41" s="5" customFormat="1">
      <c r="A11" s="336" t="str">
        <f>'1-συμβολαια'!A11</f>
        <v>25ο</v>
      </c>
      <c r="B11" s="333" t="str">
        <f>'1-συμβολαια'!C11</f>
        <v>γονική</v>
      </c>
      <c r="C11" s="325">
        <f>'1-συμβολαια'!D11</f>
        <v>3692.7</v>
      </c>
      <c r="D11" s="477">
        <f>'3-φύλλα2α'!D11</f>
        <v>5</v>
      </c>
      <c r="E11" s="477">
        <f>'3-φύλλα2α'!E11</f>
        <v>5</v>
      </c>
      <c r="F11" s="524">
        <v>2</v>
      </c>
      <c r="G11" s="524">
        <v>2</v>
      </c>
      <c r="H11" s="317">
        <f t="shared" si="12"/>
        <v>40</v>
      </c>
      <c r="I11" s="525">
        <f t="shared" si="13"/>
        <v>40</v>
      </c>
      <c r="J11" s="525">
        <f t="shared" si="14"/>
        <v>2</v>
      </c>
      <c r="K11" s="525">
        <f t="shared" si="15"/>
        <v>2</v>
      </c>
      <c r="L11" s="525">
        <f t="shared" si="16"/>
        <v>0.4</v>
      </c>
      <c r="M11" s="525">
        <f t="shared" si="17"/>
        <v>35.6</v>
      </c>
      <c r="N11" s="525">
        <f t="shared" si="18"/>
        <v>35.6</v>
      </c>
      <c r="O11" s="525">
        <f t="shared" si="19"/>
        <v>4.4000000000000004</v>
      </c>
      <c r="P11" s="525">
        <f t="shared" si="20"/>
        <v>4.4000000000000004</v>
      </c>
      <c r="Q11" s="525">
        <f t="shared" si="21"/>
        <v>0</v>
      </c>
      <c r="R11" s="417">
        <f>5*4+4*4</f>
        <v>36</v>
      </c>
      <c r="S11" s="417">
        <v>10</v>
      </c>
      <c r="T11" s="417">
        <v>20</v>
      </c>
      <c r="U11" s="417">
        <v>1.98</v>
      </c>
      <c r="V11" s="417">
        <v>20</v>
      </c>
      <c r="W11" s="417">
        <v>5</v>
      </c>
      <c r="X11" s="417"/>
      <c r="Y11" s="417"/>
      <c r="Z11" s="417"/>
      <c r="AA11" s="417"/>
      <c r="AB11" s="417"/>
      <c r="AC11" s="417"/>
      <c r="AD11" s="417">
        <v>8</v>
      </c>
      <c r="AE11" s="417">
        <v>8</v>
      </c>
      <c r="AF11" s="417">
        <v>5</v>
      </c>
      <c r="AG11" s="417"/>
      <c r="AH11" s="417">
        <v>8</v>
      </c>
      <c r="AI11" s="417">
        <v>1.98</v>
      </c>
      <c r="AJ11" s="417"/>
      <c r="AK11" s="417"/>
      <c r="AL11" s="417"/>
      <c r="AM11" s="416">
        <f t="shared" si="22"/>
        <v>3.96</v>
      </c>
      <c r="AN11" s="417">
        <f t="shared" si="23"/>
        <v>120</v>
      </c>
      <c r="AO11" s="584"/>
    </row>
    <row r="12" spans="1:41" s="5" customFormat="1">
      <c r="A12" s="527">
        <f>'1-συμβολαια'!A12</f>
        <v>0</v>
      </c>
      <c r="B12" s="323" t="str">
        <f>'1-συμβολαια'!C12</f>
        <v>διανομή καταστήματος &amp; ΙΔΙΩΣ οικοπέδου</v>
      </c>
      <c r="C12" s="325">
        <f>'1-συμβολαια'!D12</f>
        <v>3692.7</v>
      </c>
      <c r="D12" s="341">
        <f>'3-φύλλα2α'!D12</f>
        <v>5</v>
      </c>
      <c r="E12" s="341">
        <f>'3-φύλλα2α'!E12</f>
        <v>0</v>
      </c>
      <c r="F12" s="367"/>
      <c r="G12" s="367"/>
      <c r="H12" s="316">
        <f t="shared" si="12"/>
        <v>0</v>
      </c>
      <c r="I12" s="342">
        <f t="shared" si="13"/>
        <v>0</v>
      </c>
      <c r="J12" s="342">
        <f t="shared" si="14"/>
        <v>0</v>
      </c>
      <c r="K12" s="342">
        <f t="shared" si="15"/>
        <v>0</v>
      </c>
      <c r="L12" s="342">
        <f t="shared" si="16"/>
        <v>0</v>
      </c>
      <c r="M12" s="342">
        <f t="shared" si="17"/>
        <v>0</v>
      </c>
      <c r="N12" s="342">
        <f t="shared" si="18"/>
        <v>0</v>
      </c>
      <c r="O12" s="342">
        <f t="shared" si="19"/>
        <v>0</v>
      </c>
      <c r="P12" s="342">
        <f t="shared" si="20"/>
        <v>0</v>
      </c>
      <c r="Q12" s="342">
        <f t="shared" si="21"/>
        <v>0</v>
      </c>
      <c r="R12" s="415"/>
      <c r="S12" s="415"/>
      <c r="T12" s="415"/>
      <c r="U12" s="415"/>
      <c r="V12" s="415"/>
      <c r="W12" s="415"/>
      <c r="X12" s="415"/>
      <c r="Y12" s="415"/>
      <c r="Z12" s="415"/>
      <c r="AA12" s="415"/>
      <c r="AB12" s="415"/>
      <c r="AC12" s="415"/>
      <c r="AD12" s="415"/>
      <c r="AE12" s="415"/>
      <c r="AF12" s="415"/>
      <c r="AG12" s="417"/>
      <c r="AH12" s="417"/>
      <c r="AI12" s="417"/>
      <c r="AJ12" s="417"/>
      <c r="AK12" s="417"/>
      <c r="AL12" s="417"/>
      <c r="AM12" s="416">
        <f t="shared" si="22"/>
        <v>0</v>
      </c>
      <c r="AN12" s="417">
        <f t="shared" si="23"/>
        <v>0</v>
      </c>
      <c r="AO12" s="414"/>
    </row>
    <row r="13" spans="1:41" s="5" customFormat="1" ht="12" thickBot="1">
      <c r="A13" s="467">
        <f>'1-συμβολαια'!A13</f>
        <v>0</v>
      </c>
      <c r="B13" s="393" t="str">
        <f>'1-συμβολαια'!C13</f>
        <v>εξισορρόπηση διαφοράς διανεμομένων μεριδίων</v>
      </c>
      <c r="C13" s="392">
        <f>'1-συμβολαια'!D13</f>
        <v>333.33</v>
      </c>
      <c r="D13" s="478">
        <f>'3-φύλλα2α'!D13</f>
        <v>5</v>
      </c>
      <c r="E13" s="478">
        <f>'3-φύλλα2α'!E13</f>
        <v>0</v>
      </c>
      <c r="F13" s="499"/>
      <c r="G13" s="499"/>
      <c r="H13" s="466">
        <f t="shared" si="12"/>
        <v>0</v>
      </c>
      <c r="I13" s="526">
        <f t="shared" si="13"/>
        <v>0</v>
      </c>
      <c r="J13" s="526">
        <f t="shared" si="14"/>
        <v>0</v>
      </c>
      <c r="K13" s="526">
        <f t="shared" si="15"/>
        <v>0</v>
      </c>
      <c r="L13" s="526">
        <f t="shared" si="16"/>
        <v>0</v>
      </c>
      <c r="M13" s="526">
        <f t="shared" si="17"/>
        <v>0</v>
      </c>
      <c r="N13" s="526">
        <f t="shared" si="18"/>
        <v>0</v>
      </c>
      <c r="O13" s="526">
        <f t="shared" si="19"/>
        <v>0</v>
      </c>
      <c r="P13" s="526">
        <f t="shared" si="20"/>
        <v>0</v>
      </c>
      <c r="Q13" s="466">
        <f t="shared" si="21"/>
        <v>0</v>
      </c>
      <c r="R13" s="581"/>
      <c r="S13" s="581"/>
      <c r="T13" s="581"/>
      <c r="U13" s="581"/>
      <c r="V13" s="581"/>
      <c r="W13" s="581"/>
      <c r="X13" s="581"/>
      <c r="Y13" s="581"/>
      <c r="Z13" s="581"/>
      <c r="AA13" s="581"/>
      <c r="AB13" s="581"/>
      <c r="AC13" s="581"/>
      <c r="AD13" s="581"/>
      <c r="AE13" s="581"/>
      <c r="AF13" s="581"/>
      <c r="AG13" s="581"/>
      <c r="AH13" s="581"/>
      <c r="AI13" s="581"/>
      <c r="AJ13" s="581"/>
      <c r="AK13" s="581"/>
      <c r="AL13" s="581"/>
      <c r="AM13" s="582">
        <f t="shared" si="22"/>
        <v>0</v>
      </c>
      <c r="AN13" s="581">
        <f t="shared" si="23"/>
        <v>0</v>
      </c>
      <c r="AO13" s="583"/>
    </row>
    <row r="14" spans="1:41" s="5" customFormat="1">
      <c r="A14" s="408" t="str">
        <f>'1-συμβολαια'!A14</f>
        <v>26ο</v>
      </c>
      <c r="B14" s="333" t="str">
        <f>'1-συμβολαια'!C14</f>
        <v>δωρεά</v>
      </c>
      <c r="C14" s="325">
        <f>'1-συμβολαια'!D14</f>
        <v>7385.4</v>
      </c>
      <c r="D14" s="477">
        <f>'3-φύλλα2α'!D14</f>
        <v>5</v>
      </c>
      <c r="E14" s="477">
        <f>'3-φύλλα2α'!E14</f>
        <v>5</v>
      </c>
      <c r="F14" s="524">
        <v>3</v>
      </c>
      <c r="G14" s="533">
        <v>2</v>
      </c>
      <c r="H14" s="317">
        <f t="shared" si="12"/>
        <v>60</v>
      </c>
      <c r="I14" s="534">
        <f t="shared" si="13"/>
        <v>40</v>
      </c>
      <c r="J14" s="525">
        <f t="shared" si="14"/>
        <v>3</v>
      </c>
      <c r="K14" s="525">
        <f t="shared" si="15"/>
        <v>3</v>
      </c>
      <c r="L14" s="525">
        <f t="shared" si="16"/>
        <v>0.6</v>
      </c>
      <c r="M14" s="525">
        <f t="shared" si="17"/>
        <v>53.4</v>
      </c>
      <c r="N14" s="525">
        <f t="shared" si="18"/>
        <v>35.6</v>
      </c>
      <c r="O14" s="525">
        <f t="shared" si="19"/>
        <v>6.6</v>
      </c>
      <c r="P14" s="525">
        <f t="shared" si="20"/>
        <v>4.4000000000000004</v>
      </c>
      <c r="Q14" s="525">
        <f t="shared" si="21"/>
        <v>2.1999999999999993</v>
      </c>
      <c r="R14" s="417">
        <f>5*4+4*4</f>
        <v>36</v>
      </c>
      <c r="S14" s="417">
        <v>10</v>
      </c>
      <c r="T14" s="417">
        <v>20</v>
      </c>
      <c r="U14" s="417">
        <v>1.98</v>
      </c>
      <c r="V14" s="417">
        <v>20</v>
      </c>
      <c r="W14" s="417">
        <v>5</v>
      </c>
      <c r="X14" s="417"/>
      <c r="Y14" s="417"/>
      <c r="Z14" s="417"/>
      <c r="AA14" s="417"/>
      <c r="AB14" s="417"/>
      <c r="AC14" s="417"/>
      <c r="AD14" s="417">
        <v>8</v>
      </c>
      <c r="AE14" s="417">
        <v>8</v>
      </c>
      <c r="AF14" s="417">
        <v>5</v>
      </c>
      <c r="AG14" s="417"/>
      <c r="AH14" s="417">
        <v>8</v>
      </c>
      <c r="AI14" s="417">
        <v>1.98</v>
      </c>
      <c r="AJ14" s="417"/>
      <c r="AK14" s="417"/>
      <c r="AL14" s="417"/>
      <c r="AM14" s="416">
        <f t="shared" si="22"/>
        <v>3.96</v>
      </c>
      <c r="AN14" s="417">
        <f t="shared" si="23"/>
        <v>120</v>
      </c>
      <c r="AO14" s="584"/>
    </row>
    <row r="15" spans="1:41" s="5" customFormat="1">
      <c r="A15" s="532">
        <f>'1-συμβολαια'!A15</f>
        <v>0</v>
      </c>
      <c r="B15" s="323" t="str">
        <f>'1-συμβολαια'!C15</f>
        <v>διανομή καταστήματος &amp; ΙΔΙΩΣ οικοπέδου</v>
      </c>
      <c r="C15" s="325">
        <f>'1-συμβολαια'!D15</f>
        <v>7385.4</v>
      </c>
      <c r="D15" s="341">
        <f>'3-φύλλα2α'!D15</f>
        <v>5</v>
      </c>
      <c r="E15" s="341">
        <f>'3-φύλλα2α'!E15</f>
        <v>0</v>
      </c>
      <c r="F15" s="367"/>
      <c r="G15" s="367"/>
      <c r="H15" s="316">
        <f t="shared" si="12"/>
        <v>0</v>
      </c>
      <c r="I15" s="342">
        <f t="shared" si="13"/>
        <v>0</v>
      </c>
      <c r="J15" s="342">
        <f t="shared" si="14"/>
        <v>0</v>
      </c>
      <c r="K15" s="342">
        <f t="shared" si="15"/>
        <v>0</v>
      </c>
      <c r="L15" s="342">
        <f t="shared" si="16"/>
        <v>0</v>
      </c>
      <c r="M15" s="342">
        <f t="shared" si="17"/>
        <v>0</v>
      </c>
      <c r="N15" s="342">
        <f t="shared" si="18"/>
        <v>0</v>
      </c>
      <c r="O15" s="342">
        <f t="shared" si="19"/>
        <v>0</v>
      </c>
      <c r="P15" s="342">
        <f t="shared" si="20"/>
        <v>0</v>
      </c>
      <c r="Q15" s="342">
        <f t="shared" si="21"/>
        <v>0</v>
      </c>
      <c r="R15" s="415"/>
      <c r="S15" s="415"/>
      <c r="T15" s="415"/>
      <c r="U15" s="415"/>
      <c r="V15" s="415"/>
      <c r="W15" s="415"/>
      <c r="X15" s="415"/>
      <c r="Y15" s="415"/>
      <c r="Z15" s="415"/>
      <c r="AA15" s="415"/>
      <c r="AB15" s="415"/>
      <c r="AC15" s="415"/>
      <c r="AD15" s="415"/>
      <c r="AE15" s="415"/>
      <c r="AF15" s="415"/>
      <c r="AG15" s="417"/>
      <c r="AH15" s="417"/>
      <c r="AI15" s="417"/>
      <c r="AJ15" s="417"/>
      <c r="AK15" s="417"/>
      <c r="AL15" s="417"/>
      <c r="AM15" s="416">
        <f t="shared" si="22"/>
        <v>0</v>
      </c>
      <c r="AN15" s="417">
        <f t="shared" si="23"/>
        <v>0</v>
      </c>
      <c r="AO15" s="414"/>
    </row>
    <row r="16" spans="1:41" s="5" customFormat="1" ht="12" thickBot="1">
      <c r="A16" s="409">
        <f>'1-συμβολαια'!A16</f>
        <v>0</v>
      </c>
      <c r="B16" s="393" t="str">
        <f>'1-συμβολαια'!C16</f>
        <v>εξισορρόπηση διαφοράς διανεμομένων μεριδίων</v>
      </c>
      <c r="C16" s="392">
        <f>'1-συμβολαια'!D16</f>
        <v>777.77</v>
      </c>
      <c r="D16" s="478">
        <f>'3-φύλλα2α'!D16</f>
        <v>5</v>
      </c>
      <c r="E16" s="478">
        <f>'3-φύλλα2α'!E16</f>
        <v>0</v>
      </c>
      <c r="F16" s="499"/>
      <c r="G16" s="499"/>
      <c r="H16" s="466">
        <f t="shared" si="12"/>
        <v>0</v>
      </c>
      <c r="I16" s="526">
        <f t="shared" si="13"/>
        <v>0</v>
      </c>
      <c r="J16" s="526">
        <f t="shared" si="14"/>
        <v>0</v>
      </c>
      <c r="K16" s="526">
        <f t="shared" si="15"/>
        <v>0</v>
      </c>
      <c r="L16" s="526">
        <f t="shared" si="16"/>
        <v>0</v>
      </c>
      <c r="M16" s="526">
        <f t="shared" si="17"/>
        <v>0</v>
      </c>
      <c r="N16" s="526">
        <f t="shared" si="18"/>
        <v>0</v>
      </c>
      <c r="O16" s="526">
        <f t="shared" si="19"/>
        <v>0</v>
      </c>
      <c r="P16" s="526">
        <f t="shared" si="20"/>
        <v>0</v>
      </c>
      <c r="Q16" s="466">
        <f t="shared" si="21"/>
        <v>0</v>
      </c>
      <c r="R16" s="581"/>
      <c r="S16" s="581"/>
      <c r="T16" s="581"/>
      <c r="U16" s="581"/>
      <c r="V16" s="581"/>
      <c r="W16" s="581"/>
      <c r="X16" s="581"/>
      <c r="Y16" s="581"/>
      <c r="Z16" s="581"/>
      <c r="AA16" s="581"/>
      <c r="AB16" s="581"/>
      <c r="AC16" s="581"/>
      <c r="AD16" s="581"/>
      <c r="AE16" s="581"/>
      <c r="AF16" s="581"/>
      <c r="AG16" s="581"/>
      <c r="AH16" s="581"/>
      <c r="AI16" s="581"/>
      <c r="AJ16" s="581"/>
      <c r="AK16" s="581"/>
      <c r="AL16" s="581"/>
      <c r="AM16" s="582">
        <f t="shared" si="22"/>
        <v>0</v>
      </c>
      <c r="AN16" s="581">
        <f t="shared" si="23"/>
        <v>0</v>
      </c>
      <c r="AO16" s="583"/>
    </row>
    <row r="17" spans="1:41" s="5" customFormat="1">
      <c r="A17" s="336" t="str">
        <f>'1-συμβολαια'!A17</f>
        <v>27ο</v>
      </c>
      <c r="B17" s="333" t="str">
        <f>'1-συμβολαια'!C17</f>
        <v>γονική ΨΙΛΗΣ ΚΥΡΙΟΤΗΤΑΣ</v>
      </c>
      <c r="C17" s="325">
        <f>'1-συμβολαια'!D17</f>
        <v>3931.01</v>
      </c>
      <c r="D17" s="477">
        <f>'3-φύλλα2α'!D17</f>
        <v>6</v>
      </c>
      <c r="E17" s="477">
        <f>'3-φύλλα2α'!E17</f>
        <v>6</v>
      </c>
      <c r="F17" s="524">
        <v>3</v>
      </c>
      <c r="G17" s="533">
        <v>2</v>
      </c>
      <c r="H17" s="317">
        <f t="shared" si="12"/>
        <v>72</v>
      </c>
      <c r="I17" s="534">
        <f t="shared" si="13"/>
        <v>48</v>
      </c>
      <c r="J17" s="525">
        <f t="shared" si="14"/>
        <v>3.6</v>
      </c>
      <c r="K17" s="525">
        <f t="shared" si="15"/>
        <v>3.6</v>
      </c>
      <c r="L17" s="525">
        <f t="shared" si="16"/>
        <v>0.72</v>
      </c>
      <c r="M17" s="525">
        <f t="shared" si="17"/>
        <v>64.08</v>
      </c>
      <c r="N17" s="525">
        <f t="shared" si="18"/>
        <v>42.72</v>
      </c>
      <c r="O17" s="525">
        <f t="shared" si="19"/>
        <v>7.92</v>
      </c>
      <c r="P17" s="525">
        <f t="shared" si="20"/>
        <v>5.28</v>
      </c>
      <c r="Q17" s="525">
        <f t="shared" si="21"/>
        <v>2.6399999999999997</v>
      </c>
      <c r="R17" s="417">
        <f>5*4+4*4</f>
        <v>36</v>
      </c>
      <c r="S17" s="417">
        <v>10</v>
      </c>
      <c r="T17" s="417">
        <v>24</v>
      </c>
      <c r="U17" s="417">
        <v>1.98</v>
      </c>
      <c r="V17" s="417">
        <v>24</v>
      </c>
      <c r="W17" s="417">
        <v>5</v>
      </c>
      <c r="X17" s="417"/>
      <c r="Y17" s="417"/>
      <c r="Z17" s="417"/>
      <c r="AA17" s="417"/>
      <c r="AB17" s="417"/>
      <c r="AC17" s="417"/>
      <c r="AD17" s="417">
        <v>8</v>
      </c>
      <c r="AE17" s="417">
        <v>16</v>
      </c>
      <c r="AF17" s="417">
        <v>5</v>
      </c>
      <c r="AG17" s="417"/>
      <c r="AH17" s="417">
        <v>8</v>
      </c>
      <c r="AI17" s="417">
        <v>1.98</v>
      </c>
      <c r="AJ17" s="417"/>
      <c r="AK17" s="417"/>
      <c r="AL17" s="417"/>
      <c r="AM17" s="416">
        <f t="shared" si="22"/>
        <v>3.96</v>
      </c>
      <c r="AN17" s="417">
        <f t="shared" si="23"/>
        <v>136</v>
      </c>
      <c r="AO17" s="584"/>
    </row>
    <row r="18" spans="1:41" s="5" customFormat="1">
      <c r="A18" s="527">
        <f>'1-συμβολαια'!A18</f>
        <v>0</v>
      </c>
      <c r="B18" s="323" t="str">
        <f>'1-συμβολαια'!C18</f>
        <v>διανομή αγροτεμαχίου &amp; καταστήματος &amp; αποθήκης -2 &amp; ΙΔΙΩΣ οικοπέδου</v>
      </c>
      <c r="C18" s="325">
        <f>'1-συμβολαια'!D18</f>
        <v>3931.01</v>
      </c>
      <c r="D18" s="341">
        <f>'3-φύλλα2α'!D18</f>
        <v>6</v>
      </c>
      <c r="E18" s="341">
        <f>'3-φύλλα2α'!E18</f>
        <v>0</v>
      </c>
      <c r="F18" s="367"/>
      <c r="G18" s="367"/>
      <c r="H18" s="316">
        <f t="shared" si="12"/>
        <v>0</v>
      </c>
      <c r="I18" s="342">
        <f t="shared" si="13"/>
        <v>0</v>
      </c>
      <c r="J18" s="342">
        <f t="shared" si="14"/>
        <v>0</v>
      </c>
      <c r="K18" s="342">
        <f t="shared" si="15"/>
        <v>0</v>
      </c>
      <c r="L18" s="342">
        <f t="shared" si="16"/>
        <v>0</v>
      </c>
      <c r="M18" s="342">
        <f t="shared" si="17"/>
        <v>0</v>
      </c>
      <c r="N18" s="342">
        <f t="shared" si="18"/>
        <v>0</v>
      </c>
      <c r="O18" s="342">
        <f t="shared" si="19"/>
        <v>0</v>
      </c>
      <c r="P18" s="342">
        <f t="shared" si="20"/>
        <v>0</v>
      </c>
      <c r="Q18" s="342">
        <f t="shared" si="21"/>
        <v>0</v>
      </c>
      <c r="R18" s="415"/>
      <c r="S18" s="415"/>
      <c r="T18" s="415"/>
      <c r="U18" s="415"/>
      <c r="V18" s="415"/>
      <c r="W18" s="415"/>
      <c r="X18" s="415"/>
      <c r="Y18" s="415"/>
      <c r="Z18" s="415"/>
      <c r="AA18" s="415"/>
      <c r="AB18" s="415"/>
      <c r="AC18" s="415"/>
      <c r="AD18" s="415"/>
      <c r="AE18" s="415"/>
      <c r="AF18" s="415"/>
      <c r="AG18" s="417"/>
      <c r="AH18" s="417"/>
      <c r="AI18" s="417"/>
      <c r="AJ18" s="417"/>
      <c r="AK18" s="417"/>
      <c r="AL18" s="417"/>
      <c r="AM18" s="416">
        <f t="shared" si="22"/>
        <v>0</v>
      </c>
      <c r="AN18" s="417">
        <f t="shared" si="23"/>
        <v>0</v>
      </c>
      <c r="AO18" s="414"/>
    </row>
    <row r="19" spans="1:41" s="5" customFormat="1" ht="12" thickBot="1">
      <c r="A19" s="467">
        <f>'1-συμβολαια'!A19</f>
        <v>0</v>
      </c>
      <c r="B19" s="393" t="str">
        <f>'1-συμβολαια'!C19</f>
        <v>εξισορρόπηση διαφοράς διανεμομένων μεριδίων</v>
      </c>
      <c r="C19" s="392">
        <f>'1-συμβολαια'!D19</f>
        <v>333.33</v>
      </c>
      <c r="D19" s="478">
        <f>'3-φύλλα2α'!D19</f>
        <v>6</v>
      </c>
      <c r="E19" s="478">
        <f>'3-φύλλα2α'!E19</f>
        <v>0</v>
      </c>
      <c r="F19" s="499"/>
      <c r="G19" s="499"/>
      <c r="H19" s="466">
        <f t="shared" si="12"/>
        <v>0</v>
      </c>
      <c r="I19" s="526">
        <f t="shared" si="13"/>
        <v>0</v>
      </c>
      <c r="J19" s="526">
        <f t="shared" si="14"/>
        <v>0</v>
      </c>
      <c r="K19" s="526">
        <f t="shared" si="15"/>
        <v>0</v>
      </c>
      <c r="L19" s="526">
        <f t="shared" si="16"/>
        <v>0</v>
      </c>
      <c r="M19" s="526">
        <f t="shared" si="17"/>
        <v>0</v>
      </c>
      <c r="N19" s="526">
        <f t="shared" si="18"/>
        <v>0</v>
      </c>
      <c r="O19" s="526">
        <f t="shared" si="19"/>
        <v>0</v>
      </c>
      <c r="P19" s="526">
        <f t="shared" si="20"/>
        <v>0</v>
      </c>
      <c r="Q19" s="466">
        <f t="shared" si="21"/>
        <v>0</v>
      </c>
      <c r="R19" s="581"/>
      <c r="S19" s="581"/>
      <c r="T19" s="581"/>
      <c r="U19" s="581"/>
      <c r="V19" s="581"/>
      <c r="W19" s="581"/>
      <c r="X19" s="581"/>
      <c r="Y19" s="581"/>
      <c r="Z19" s="581"/>
      <c r="AA19" s="581"/>
      <c r="AB19" s="581"/>
      <c r="AC19" s="581"/>
      <c r="AD19" s="581"/>
      <c r="AE19" s="581"/>
      <c r="AF19" s="581"/>
      <c r="AG19" s="581"/>
      <c r="AH19" s="581"/>
      <c r="AI19" s="581"/>
      <c r="AJ19" s="581"/>
      <c r="AK19" s="581"/>
      <c r="AL19" s="581"/>
      <c r="AM19" s="582">
        <f t="shared" si="22"/>
        <v>0</v>
      </c>
      <c r="AN19" s="581">
        <f t="shared" si="23"/>
        <v>0</v>
      </c>
      <c r="AO19" s="583"/>
    </row>
    <row r="20" spans="1:41" s="5" customFormat="1">
      <c r="A20" s="408" t="str">
        <f>'1-συμβολαια'!A20</f>
        <v>28ο</v>
      </c>
      <c r="B20" s="333" t="str">
        <f>'1-συμβολαια'!C20</f>
        <v>γονική ΨΙΛΗΣ ΚΥΡΙΟΤΗΤΑΣ</v>
      </c>
      <c r="C20" s="325">
        <f>'1-συμβολαια'!D20</f>
        <v>3024.98</v>
      </c>
      <c r="D20" s="477">
        <f>'3-φύλλα2α'!D20</f>
        <v>6</v>
      </c>
      <c r="E20" s="477">
        <f>'3-φύλλα2α'!E20</f>
        <v>5</v>
      </c>
      <c r="F20" s="524">
        <v>2</v>
      </c>
      <c r="G20" s="524">
        <v>2</v>
      </c>
      <c r="H20" s="317">
        <f t="shared" si="12"/>
        <v>48</v>
      </c>
      <c r="I20" s="534">
        <f t="shared" si="13"/>
        <v>40</v>
      </c>
      <c r="J20" s="525">
        <f t="shared" si="14"/>
        <v>2.4000000000000004</v>
      </c>
      <c r="K20" s="525">
        <f t="shared" si="15"/>
        <v>2.4000000000000004</v>
      </c>
      <c r="L20" s="525">
        <f t="shared" si="16"/>
        <v>0.48</v>
      </c>
      <c r="M20" s="525">
        <f t="shared" si="17"/>
        <v>42.72</v>
      </c>
      <c r="N20" s="525">
        <f t="shared" si="18"/>
        <v>35.6</v>
      </c>
      <c r="O20" s="525">
        <f t="shared" si="19"/>
        <v>5.2800000000000011</v>
      </c>
      <c r="P20" s="525">
        <f t="shared" si="20"/>
        <v>4.4000000000000004</v>
      </c>
      <c r="Q20" s="525">
        <f t="shared" si="21"/>
        <v>0.88000000000000078</v>
      </c>
      <c r="R20" s="417">
        <f>5*4+4*4</f>
        <v>36</v>
      </c>
      <c r="S20" s="417">
        <v>10</v>
      </c>
      <c r="T20" s="417">
        <v>24</v>
      </c>
      <c r="U20" s="417">
        <v>1.98</v>
      </c>
      <c r="V20" s="417">
        <v>24</v>
      </c>
      <c r="W20" s="417">
        <v>5</v>
      </c>
      <c r="X20" s="417"/>
      <c r="Y20" s="417"/>
      <c r="Z20" s="417"/>
      <c r="AA20" s="417"/>
      <c r="AB20" s="417"/>
      <c r="AC20" s="417"/>
      <c r="AD20" s="417">
        <v>8</v>
      </c>
      <c r="AE20" s="417">
        <v>16</v>
      </c>
      <c r="AF20" s="417">
        <v>5</v>
      </c>
      <c r="AG20" s="417"/>
      <c r="AH20" s="417">
        <v>8</v>
      </c>
      <c r="AI20" s="417">
        <v>1.98</v>
      </c>
      <c r="AJ20" s="417"/>
      <c r="AK20" s="417"/>
      <c r="AL20" s="417"/>
      <c r="AM20" s="416">
        <f t="shared" si="22"/>
        <v>3.96</v>
      </c>
      <c r="AN20" s="417">
        <f t="shared" si="23"/>
        <v>136</v>
      </c>
      <c r="AO20" s="584"/>
    </row>
    <row r="21" spans="1:41" s="5" customFormat="1">
      <c r="A21" s="532">
        <f>'1-συμβολαια'!A21</f>
        <v>0</v>
      </c>
      <c r="B21" s="323" t="str">
        <f>'1-συμβολαια'!C21</f>
        <v>διανομή αγροτεμαχίου &amp; αποθήκης -2 &amp; 1ου ορόφου &amp; ΙΔΙΩΣ οικοπέδου</v>
      </c>
      <c r="C21" s="325">
        <f>'1-συμβολαια'!D21</f>
        <v>3024.98</v>
      </c>
      <c r="D21" s="341">
        <f>'3-φύλλα2α'!D21</f>
        <v>6</v>
      </c>
      <c r="E21" s="341">
        <f>'3-φύλλα2α'!E21</f>
        <v>0</v>
      </c>
      <c r="F21" s="367"/>
      <c r="G21" s="367"/>
      <c r="H21" s="316">
        <f t="shared" si="12"/>
        <v>0</v>
      </c>
      <c r="I21" s="342">
        <f t="shared" si="13"/>
        <v>0</v>
      </c>
      <c r="J21" s="342">
        <f t="shared" si="14"/>
        <v>0</v>
      </c>
      <c r="K21" s="342">
        <f t="shared" si="15"/>
        <v>0</v>
      </c>
      <c r="L21" s="342">
        <f t="shared" si="16"/>
        <v>0</v>
      </c>
      <c r="M21" s="342">
        <f t="shared" si="17"/>
        <v>0</v>
      </c>
      <c r="N21" s="342">
        <f t="shared" si="18"/>
        <v>0</v>
      </c>
      <c r="O21" s="342">
        <f t="shared" si="19"/>
        <v>0</v>
      </c>
      <c r="P21" s="342">
        <f t="shared" si="20"/>
        <v>0</v>
      </c>
      <c r="Q21" s="342">
        <f t="shared" si="21"/>
        <v>0</v>
      </c>
      <c r="R21" s="415"/>
      <c r="S21" s="415"/>
      <c r="T21" s="415"/>
      <c r="U21" s="415"/>
      <c r="V21" s="415"/>
      <c r="W21" s="415"/>
      <c r="X21" s="415"/>
      <c r="Y21" s="415"/>
      <c r="Z21" s="415"/>
      <c r="AA21" s="415"/>
      <c r="AB21" s="415"/>
      <c r="AC21" s="415"/>
      <c r="AD21" s="415"/>
      <c r="AE21" s="415"/>
      <c r="AF21" s="415"/>
      <c r="AG21" s="417"/>
      <c r="AH21" s="417"/>
      <c r="AI21" s="417"/>
      <c r="AJ21" s="417"/>
      <c r="AK21" s="417"/>
      <c r="AL21" s="417"/>
      <c r="AM21" s="416">
        <f t="shared" si="22"/>
        <v>0</v>
      </c>
      <c r="AN21" s="417">
        <f t="shared" si="23"/>
        <v>0</v>
      </c>
      <c r="AO21" s="414"/>
    </row>
    <row r="22" spans="1:41" s="5" customFormat="1" ht="12" thickBot="1">
      <c r="A22" s="409">
        <f>'1-συμβολαια'!A22</f>
        <v>0</v>
      </c>
      <c r="B22" s="393" t="str">
        <f>'1-συμβολαια'!C22</f>
        <v>εξισορρόπηση διαφοράς διανεμομένων μεριδίων</v>
      </c>
      <c r="C22" s="392">
        <f>'1-συμβολαια'!D22</f>
        <v>333.33</v>
      </c>
      <c r="D22" s="478">
        <f>'3-φύλλα2α'!D22</f>
        <v>6</v>
      </c>
      <c r="E22" s="478">
        <f>'3-φύλλα2α'!E22</f>
        <v>0</v>
      </c>
      <c r="F22" s="499"/>
      <c r="G22" s="499"/>
      <c r="H22" s="466">
        <f t="shared" si="12"/>
        <v>0</v>
      </c>
      <c r="I22" s="526">
        <f t="shared" si="13"/>
        <v>0</v>
      </c>
      <c r="J22" s="526">
        <f t="shared" si="14"/>
        <v>0</v>
      </c>
      <c r="K22" s="526">
        <f t="shared" si="15"/>
        <v>0</v>
      </c>
      <c r="L22" s="526">
        <f t="shared" si="16"/>
        <v>0</v>
      </c>
      <c r="M22" s="526">
        <f t="shared" si="17"/>
        <v>0</v>
      </c>
      <c r="N22" s="526">
        <f t="shared" si="18"/>
        <v>0</v>
      </c>
      <c r="O22" s="526">
        <f t="shared" si="19"/>
        <v>0</v>
      </c>
      <c r="P22" s="526">
        <f t="shared" si="20"/>
        <v>0</v>
      </c>
      <c r="Q22" s="466">
        <f t="shared" si="21"/>
        <v>0</v>
      </c>
      <c r="R22" s="581"/>
      <c r="S22" s="581"/>
      <c r="T22" s="581"/>
      <c r="U22" s="581"/>
      <c r="V22" s="581"/>
      <c r="W22" s="581"/>
      <c r="X22" s="581"/>
      <c r="Y22" s="581"/>
      <c r="Z22" s="581"/>
      <c r="AA22" s="581"/>
      <c r="AB22" s="581"/>
      <c r="AC22" s="581"/>
      <c r="AD22" s="581"/>
      <c r="AE22" s="581"/>
      <c r="AF22" s="581"/>
      <c r="AG22" s="581"/>
      <c r="AH22" s="581"/>
      <c r="AI22" s="581"/>
      <c r="AJ22" s="581"/>
      <c r="AK22" s="581"/>
      <c r="AL22" s="581"/>
      <c r="AM22" s="582">
        <f t="shared" si="22"/>
        <v>0</v>
      </c>
      <c r="AN22" s="581">
        <f t="shared" si="23"/>
        <v>0</v>
      </c>
      <c r="AO22" s="583"/>
    </row>
    <row r="23" spans="1:41" s="5" customFormat="1">
      <c r="A23" s="336" t="str">
        <f>'1-συμβολαια'!A23</f>
        <v>29ο</v>
      </c>
      <c r="B23" s="333" t="str">
        <f>'1-συμβολαια'!C23</f>
        <v>δωρεά ΨΙΛΗΣ ΚΥΡΙΟΤΗΤΑΣ</v>
      </c>
      <c r="C23" s="325">
        <f>'1-συμβολαια'!D23</f>
        <v>3323.43</v>
      </c>
      <c r="D23" s="477">
        <f>'3-φύλλα2α'!D23</f>
        <v>5</v>
      </c>
      <c r="E23" s="477">
        <f>'3-φύλλα2α'!E23</f>
        <v>4</v>
      </c>
      <c r="F23" s="524">
        <v>2</v>
      </c>
      <c r="G23" s="524">
        <v>2</v>
      </c>
      <c r="H23" s="317">
        <f t="shared" si="12"/>
        <v>40</v>
      </c>
      <c r="I23" s="525">
        <f t="shared" si="13"/>
        <v>32</v>
      </c>
      <c r="J23" s="525">
        <f t="shared" si="14"/>
        <v>2</v>
      </c>
      <c r="K23" s="525">
        <f t="shared" si="15"/>
        <v>2</v>
      </c>
      <c r="L23" s="525">
        <f t="shared" si="16"/>
        <v>0.4</v>
      </c>
      <c r="M23" s="525">
        <f t="shared" si="17"/>
        <v>35.6</v>
      </c>
      <c r="N23" s="525">
        <f t="shared" si="18"/>
        <v>28.48</v>
      </c>
      <c r="O23" s="525">
        <f t="shared" si="19"/>
        <v>4.4000000000000004</v>
      </c>
      <c r="P23" s="525">
        <f t="shared" si="20"/>
        <v>3.52</v>
      </c>
      <c r="Q23" s="525">
        <f t="shared" si="21"/>
        <v>0.88000000000000034</v>
      </c>
      <c r="R23" s="417">
        <f>5*4+4*4</f>
        <v>36</v>
      </c>
      <c r="S23" s="417">
        <v>10</v>
      </c>
      <c r="T23" s="417">
        <v>20</v>
      </c>
      <c r="U23" s="417">
        <v>1.98</v>
      </c>
      <c r="V23" s="417">
        <v>20</v>
      </c>
      <c r="W23" s="417">
        <v>5</v>
      </c>
      <c r="X23" s="417"/>
      <c r="Y23" s="417"/>
      <c r="Z23" s="417"/>
      <c r="AA23" s="417"/>
      <c r="AB23" s="417"/>
      <c r="AC23" s="417"/>
      <c r="AD23" s="417">
        <v>8</v>
      </c>
      <c r="AE23" s="417">
        <v>8</v>
      </c>
      <c r="AF23" s="417">
        <v>5</v>
      </c>
      <c r="AG23" s="417"/>
      <c r="AH23" s="417">
        <v>8</v>
      </c>
      <c r="AI23" s="417">
        <v>1.98</v>
      </c>
      <c r="AJ23" s="417"/>
      <c r="AK23" s="417"/>
      <c r="AL23" s="417"/>
      <c r="AM23" s="416">
        <f t="shared" si="22"/>
        <v>3.96</v>
      </c>
      <c r="AN23" s="417">
        <f t="shared" si="23"/>
        <v>120</v>
      </c>
      <c r="AO23" s="584"/>
    </row>
    <row r="24" spans="1:41" s="5" customFormat="1">
      <c r="A24" s="527">
        <f>'1-συμβολαια'!A24</f>
        <v>0</v>
      </c>
      <c r="B24" s="323" t="str">
        <f>'1-συμβολαια'!C24</f>
        <v>διανομή καταστήματος &amp; ΙΔΙΩΣ οικοπέδου</v>
      </c>
      <c r="C24" s="325">
        <f>'1-συμβολαια'!D24</f>
        <v>3323.43</v>
      </c>
      <c r="D24" s="341">
        <f>'3-φύλλα2α'!D24</f>
        <v>5</v>
      </c>
      <c r="E24" s="341">
        <f>'3-φύλλα2α'!E24</f>
        <v>0</v>
      </c>
      <c r="F24" s="367"/>
      <c r="G24" s="367"/>
      <c r="H24" s="316">
        <f t="shared" si="12"/>
        <v>0</v>
      </c>
      <c r="I24" s="342">
        <f t="shared" si="13"/>
        <v>0</v>
      </c>
      <c r="J24" s="342">
        <f t="shared" si="14"/>
        <v>0</v>
      </c>
      <c r="K24" s="342">
        <f t="shared" si="15"/>
        <v>0</v>
      </c>
      <c r="L24" s="342">
        <f t="shared" si="16"/>
        <v>0</v>
      </c>
      <c r="M24" s="342">
        <f t="shared" si="17"/>
        <v>0</v>
      </c>
      <c r="N24" s="342">
        <f t="shared" si="18"/>
        <v>0</v>
      </c>
      <c r="O24" s="342">
        <f t="shared" si="19"/>
        <v>0</v>
      </c>
      <c r="P24" s="342">
        <f t="shared" si="20"/>
        <v>0</v>
      </c>
      <c r="Q24" s="342">
        <f t="shared" si="21"/>
        <v>0</v>
      </c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5"/>
      <c r="AC24" s="415"/>
      <c r="AD24" s="415"/>
      <c r="AE24" s="415"/>
      <c r="AF24" s="415"/>
      <c r="AG24" s="417"/>
      <c r="AH24" s="417"/>
      <c r="AI24" s="417"/>
      <c r="AJ24" s="417"/>
      <c r="AK24" s="417"/>
      <c r="AL24" s="417"/>
      <c r="AM24" s="416">
        <f t="shared" si="22"/>
        <v>0</v>
      </c>
      <c r="AN24" s="417">
        <f t="shared" si="23"/>
        <v>0</v>
      </c>
      <c r="AO24" s="414"/>
    </row>
    <row r="25" spans="1:41" s="5" customFormat="1" ht="12" thickBot="1">
      <c r="A25" s="467">
        <f>'1-συμβολαια'!A25</f>
        <v>0</v>
      </c>
      <c r="B25" s="393" t="str">
        <f>'1-συμβολαια'!C25</f>
        <v>εξισορρόπηση διαφοράς διανεμομένων μεριδίων</v>
      </c>
      <c r="C25" s="392">
        <f>'1-συμβολαια'!D25</f>
        <v>333.33</v>
      </c>
      <c r="D25" s="478">
        <f>'3-φύλλα2α'!D25</f>
        <v>5</v>
      </c>
      <c r="E25" s="478">
        <f>'3-φύλλα2α'!E25</f>
        <v>0</v>
      </c>
      <c r="F25" s="499"/>
      <c r="G25" s="499"/>
      <c r="H25" s="466">
        <f t="shared" si="12"/>
        <v>0</v>
      </c>
      <c r="I25" s="526">
        <f t="shared" si="13"/>
        <v>0</v>
      </c>
      <c r="J25" s="526">
        <f t="shared" si="14"/>
        <v>0</v>
      </c>
      <c r="K25" s="526">
        <f t="shared" si="15"/>
        <v>0</v>
      </c>
      <c r="L25" s="526">
        <f t="shared" si="16"/>
        <v>0</v>
      </c>
      <c r="M25" s="526">
        <f t="shared" si="17"/>
        <v>0</v>
      </c>
      <c r="N25" s="526">
        <f t="shared" si="18"/>
        <v>0</v>
      </c>
      <c r="O25" s="526">
        <f t="shared" si="19"/>
        <v>0</v>
      </c>
      <c r="P25" s="526">
        <f t="shared" si="20"/>
        <v>0</v>
      </c>
      <c r="Q25" s="466">
        <f t="shared" si="21"/>
        <v>0</v>
      </c>
      <c r="R25" s="581"/>
      <c r="S25" s="581"/>
      <c r="T25" s="581"/>
      <c r="U25" s="581"/>
      <c r="V25" s="581"/>
      <c r="W25" s="581"/>
      <c r="X25" s="581"/>
      <c r="Y25" s="581"/>
      <c r="Z25" s="581"/>
      <c r="AA25" s="581"/>
      <c r="AB25" s="581"/>
      <c r="AC25" s="581"/>
      <c r="AD25" s="581"/>
      <c r="AE25" s="581"/>
      <c r="AF25" s="581"/>
      <c r="AG25" s="581"/>
      <c r="AH25" s="581"/>
      <c r="AI25" s="581"/>
      <c r="AJ25" s="581"/>
      <c r="AK25" s="581"/>
      <c r="AL25" s="581"/>
      <c r="AM25" s="582">
        <f t="shared" si="22"/>
        <v>0</v>
      </c>
      <c r="AN25" s="581">
        <f t="shared" si="23"/>
        <v>0</v>
      </c>
      <c r="AO25" s="583"/>
    </row>
    <row r="26" spans="1:41" s="5" customFormat="1" ht="12" thickBot="1">
      <c r="A26" s="412" t="str">
        <f>'1-συμβολαια'!A26</f>
        <v>30ο</v>
      </c>
      <c r="B26" s="404" t="str">
        <f>'1-συμβολαια'!C26</f>
        <v>πληρεξούσιο</v>
      </c>
      <c r="C26" s="398">
        <f>'1-συμβολαια'!D26</f>
        <v>0</v>
      </c>
      <c r="D26" s="405">
        <f>'3-φύλλα2α'!D26</f>
        <v>3</v>
      </c>
      <c r="E26" s="405">
        <f>'3-φύλλα2α'!E26</f>
        <v>3</v>
      </c>
      <c r="F26" s="549">
        <v>1</v>
      </c>
      <c r="G26" s="550"/>
      <c r="H26" s="541">
        <f t="shared" si="12"/>
        <v>12</v>
      </c>
      <c r="I26" s="551">
        <f t="shared" si="13"/>
        <v>0</v>
      </c>
      <c r="J26" s="552">
        <f t="shared" si="14"/>
        <v>0.60000000000000009</v>
      </c>
      <c r="K26" s="552">
        <f t="shared" si="15"/>
        <v>0.60000000000000009</v>
      </c>
      <c r="L26" s="552">
        <f t="shared" si="16"/>
        <v>0.12</v>
      </c>
      <c r="M26" s="552">
        <f t="shared" si="17"/>
        <v>10.68</v>
      </c>
      <c r="N26" s="552">
        <f t="shared" si="18"/>
        <v>0</v>
      </c>
      <c r="O26" s="552">
        <f t="shared" si="19"/>
        <v>1.3200000000000003</v>
      </c>
      <c r="P26" s="552">
        <f t="shared" si="20"/>
        <v>0</v>
      </c>
      <c r="Q26" s="587">
        <f t="shared" si="21"/>
        <v>1.3200000000000003</v>
      </c>
      <c r="R26" s="585"/>
      <c r="S26" s="585"/>
      <c r="T26" s="585"/>
      <c r="U26" s="585"/>
      <c r="V26" s="585"/>
      <c r="W26" s="585"/>
      <c r="X26" s="585"/>
      <c r="Y26" s="585"/>
      <c r="Z26" s="585"/>
      <c r="AA26" s="585"/>
      <c r="AB26" s="585"/>
      <c r="AC26" s="585"/>
      <c r="AD26" s="585"/>
      <c r="AE26" s="585"/>
      <c r="AF26" s="585"/>
      <c r="AG26" s="585"/>
      <c r="AH26" s="585"/>
      <c r="AI26" s="585"/>
      <c r="AJ26" s="585"/>
      <c r="AK26" s="585"/>
      <c r="AL26" s="585"/>
      <c r="AM26" s="586">
        <f t="shared" si="22"/>
        <v>0</v>
      </c>
      <c r="AN26" s="585">
        <f t="shared" si="23"/>
        <v>0</v>
      </c>
      <c r="AO26" s="588"/>
    </row>
    <row r="27" spans="1:41" s="5" customFormat="1">
      <c r="A27" s="336" t="str">
        <f>'1-συμβολαια'!A27</f>
        <v>31ο</v>
      </c>
      <c r="B27" s="333" t="str">
        <f>'1-συμβολαια'!C27</f>
        <v>γονική</v>
      </c>
      <c r="C27" s="325">
        <f>'1-συμβολαια'!D27</f>
        <v>18224.009999999998</v>
      </c>
      <c r="D27" s="477">
        <f>'3-φύλλα2α'!D27</f>
        <v>5</v>
      </c>
      <c r="E27" s="477">
        <f>'3-φύλλα2α'!E27</f>
        <v>5</v>
      </c>
      <c r="F27" s="524">
        <v>3</v>
      </c>
      <c r="G27" s="524">
        <v>3</v>
      </c>
      <c r="H27" s="317">
        <f t="shared" si="12"/>
        <v>60</v>
      </c>
      <c r="I27" s="525">
        <f t="shared" si="13"/>
        <v>60</v>
      </c>
      <c r="J27" s="525">
        <f t="shared" si="14"/>
        <v>3</v>
      </c>
      <c r="K27" s="525">
        <f t="shared" si="15"/>
        <v>3</v>
      </c>
      <c r="L27" s="525">
        <f t="shared" si="16"/>
        <v>0.6</v>
      </c>
      <c r="M27" s="525">
        <f t="shared" si="17"/>
        <v>53.4</v>
      </c>
      <c r="N27" s="525">
        <f t="shared" si="18"/>
        <v>53.4</v>
      </c>
      <c r="O27" s="525">
        <f t="shared" si="19"/>
        <v>6.6</v>
      </c>
      <c r="P27" s="525">
        <f t="shared" si="20"/>
        <v>6.6</v>
      </c>
      <c r="Q27" s="525">
        <f t="shared" si="21"/>
        <v>0</v>
      </c>
      <c r="R27" s="417">
        <f>6*4</f>
        <v>24</v>
      </c>
      <c r="S27" s="417">
        <v>5</v>
      </c>
      <c r="T27" s="417">
        <v>20</v>
      </c>
      <c r="U27" s="417">
        <v>1.98</v>
      </c>
      <c r="V27" s="417">
        <v>20</v>
      </c>
      <c r="W27" s="417">
        <v>5</v>
      </c>
      <c r="X27" s="417"/>
      <c r="Y27" s="417"/>
      <c r="Z27" s="417"/>
      <c r="AA27" s="417"/>
      <c r="AB27" s="417"/>
      <c r="AC27" s="417"/>
      <c r="AD27" s="417">
        <v>4</v>
      </c>
      <c r="AE27" s="417">
        <v>8</v>
      </c>
      <c r="AF27" s="417">
        <v>5</v>
      </c>
      <c r="AG27" s="417"/>
      <c r="AH27" s="417">
        <v>8</v>
      </c>
      <c r="AI27" s="417">
        <v>1.98</v>
      </c>
      <c r="AJ27" s="417"/>
      <c r="AK27" s="417"/>
      <c r="AL27" s="417"/>
      <c r="AM27" s="416">
        <f t="shared" si="22"/>
        <v>3.96</v>
      </c>
      <c r="AN27" s="417">
        <f t="shared" si="23"/>
        <v>99</v>
      </c>
      <c r="AO27" s="584"/>
    </row>
    <row r="28" spans="1:41" s="5" customFormat="1" ht="12" thickBot="1">
      <c r="A28" s="467">
        <f>'1-συμβολαια'!A28</f>
        <v>0</v>
      </c>
      <c r="B28" s="393" t="str">
        <f>'1-συμβολαια'!C28</f>
        <v>χρησικτησία οικοπέδου = ;;;??? &amp; ;;;??? &amp; ;;;??? 19882 ΑΝΤΑΛΑΓΗ άτυπος</v>
      </c>
      <c r="C28" s="392">
        <f>'1-συμβολαια'!D28</f>
        <v>2222.2199999999998</v>
      </c>
      <c r="D28" s="478">
        <f>'3-φύλλα2α'!D28</f>
        <v>5</v>
      </c>
      <c r="E28" s="478">
        <f>'3-φύλλα2α'!E28</f>
        <v>0</v>
      </c>
      <c r="F28" s="499"/>
      <c r="G28" s="499"/>
      <c r="H28" s="466">
        <f t="shared" si="12"/>
        <v>0</v>
      </c>
      <c r="I28" s="526">
        <f t="shared" si="13"/>
        <v>0</v>
      </c>
      <c r="J28" s="526">
        <f t="shared" si="14"/>
        <v>0</v>
      </c>
      <c r="K28" s="526">
        <f t="shared" si="15"/>
        <v>0</v>
      </c>
      <c r="L28" s="526">
        <f t="shared" si="16"/>
        <v>0</v>
      </c>
      <c r="M28" s="526">
        <f t="shared" si="17"/>
        <v>0</v>
      </c>
      <c r="N28" s="526">
        <f t="shared" si="18"/>
        <v>0</v>
      </c>
      <c r="O28" s="526">
        <f t="shared" si="19"/>
        <v>0</v>
      </c>
      <c r="P28" s="526">
        <f t="shared" si="20"/>
        <v>0</v>
      </c>
      <c r="Q28" s="466">
        <f t="shared" si="21"/>
        <v>0</v>
      </c>
      <c r="R28" s="581"/>
      <c r="S28" s="581"/>
      <c r="T28" s="581"/>
      <c r="U28" s="581"/>
      <c r="V28" s="581"/>
      <c r="W28" s="581"/>
      <c r="X28" s="581"/>
      <c r="Y28" s="581"/>
      <c r="Z28" s="581"/>
      <c r="AA28" s="581"/>
      <c r="AB28" s="581"/>
      <c r="AC28" s="581"/>
      <c r="AD28" s="581"/>
      <c r="AE28" s="581"/>
      <c r="AF28" s="581"/>
      <c r="AG28" s="581"/>
      <c r="AH28" s="581"/>
      <c r="AI28" s="581"/>
      <c r="AJ28" s="581"/>
      <c r="AK28" s="581"/>
      <c r="AL28" s="581"/>
      <c r="AM28" s="582">
        <f t="shared" si="22"/>
        <v>0</v>
      </c>
      <c r="AN28" s="581">
        <f t="shared" si="23"/>
        <v>0</v>
      </c>
      <c r="AO28" s="583"/>
    </row>
    <row r="29" spans="1:41" s="5" customFormat="1">
      <c r="A29" s="408" t="str">
        <f>'1-συμβολαια'!A29</f>
        <v>32ο</v>
      </c>
      <c r="B29" s="333" t="str">
        <f>'1-συμβολαια'!C29</f>
        <v>γονική</v>
      </c>
      <c r="C29" s="325">
        <f>'1-συμβολαια'!D29</f>
        <v>2626.85</v>
      </c>
      <c r="D29" s="477">
        <f>'3-φύλλα2α'!D29</f>
        <v>5</v>
      </c>
      <c r="E29" s="477">
        <f>'3-φύλλα2α'!E29</f>
        <v>5</v>
      </c>
      <c r="F29" s="524">
        <v>2</v>
      </c>
      <c r="G29" s="524">
        <v>2</v>
      </c>
      <c r="H29" s="317">
        <f t="shared" si="12"/>
        <v>40</v>
      </c>
      <c r="I29" s="525">
        <f t="shared" si="13"/>
        <v>40</v>
      </c>
      <c r="J29" s="525">
        <f t="shared" si="14"/>
        <v>2</v>
      </c>
      <c r="K29" s="525">
        <f t="shared" si="15"/>
        <v>2</v>
      </c>
      <c r="L29" s="525">
        <f t="shared" si="16"/>
        <v>0.4</v>
      </c>
      <c r="M29" s="525">
        <f t="shared" si="17"/>
        <v>35.6</v>
      </c>
      <c r="N29" s="525">
        <f t="shared" si="18"/>
        <v>35.6</v>
      </c>
      <c r="O29" s="525">
        <f t="shared" si="19"/>
        <v>4.4000000000000004</v>
      </c>
      <c r="P29" s="525">
        <f t="shared" si="20"/>
        <v>4.4000000000000004</v>
      </c>
      <c r="Q29" s="525">
        <f t="shared" si="21"/>
        <v>0</v>
      </c>
      <c r="R29" s="417">
        <f>5*4+4*4</f>
        <v>36</v>
      </c>
      <c r="S29" s="417">
        <v>10</v>
      </c>
      <c r="T29" s="417">
        <v>20</v>
      </c>
      <c r="U29" s="417">
        <v>1.98</v>
      </c>
      <c r="V29" s="417">
        <v>20</v>
      </c>
      <c r="W29" s="417">
        <v>5</v>
      </c>
      <c r="X29" s="417"/>
      <c r="Y29" s="417"/>
      <c r="Z29" s="417"/>
      <c r="AA29" s="417"/>
      <c r="AB29" s="417"/>
      <c r="AC29" s="417"/>
      <c r="AD29" s="417">
        <v>8</v>
      </c>
      <c r="AE29" s="417">
        <v>8</v>
      </c>
      <c r="AF29" s="417">
        <v>5</v>
      </c>
      <c r="AG29" s="417"/>
      <c r="AH29" s="417">
        <v>8</v>
      </c>
      <c r="AI29" s="417">
        <v>1.98</v>
      </c>
      <c r="AJ29" s="417"/>
      <c r="AK29" s="417"/>
      <c r="AL29" s="417"/>
      <c r="AM29" s="416">
        <f t="shared" si="22"/>
        <v>3.96</v>
      </c>
      <c r="AN29" s="417">
        <f t="shared" si="23"/>
        <v>120</v>
      </c>
      <c r="AO29" s="584"/>
    </row>
    <row r="30" spans="1:41" s="5" customFormat="1">
      <c r="A30" s="532">
        <f>'1-συμβολαια'!A30</f>
        <v>0</v>
      </c>
      <c r="B30" s="323" t="str">
        <f>'1-συμβολαια'!C30</f>
        <v>διανομή 1ου ορόφου &amp; ΙΔΙΩΣ οικοπέδου</v>
      </c>
      <c r="C30" s="325">
        <f>'1-συμβολαια'!D30</f>
        <v>2626.65</v>
      </c>
      <c r="D30" s="341">
        <f>'3-φύλλα2α'!D30</f>
        <v>0</v>
      </c>
      <c r="E30" s="341">
        <f>'3-φύλλα2α'!E30</f>
        <v>0</v>
      </c>
      <c r="F30" s="367"/>
      <c r="G30" s="367"/>
      <c r="H30" s="316">
        <f t="shared" si="12"/>
        <v>0</v>
      </c>
      <c r="I30" s="342">
        <f t="shared" si="13"/>
        <v>0</v>
      </c>
      <c r="J30" s="342">
        <f t="shared" si="14"/>
        <v>0</v>
      </c>
      <c r="K30" s="342">
        <f t="shared" si="15"/>
        <v>0</v>
      </c>
      <c r="L30" s="342">
        <f t="shared" si="16"/>
        <v>0</v>
      </c>
      <c r="M30" s="342">
        <f t="shared" si="17"/>
        <v>0</v>
      </c>
      <c r="N30" s="342">
        <f t="shared" si="18"/>
        <v>0</v>
      </c>
      <c r="O30" s="342">
        <f t="shared" si="19"/>
        <v>0</v>
      </c>
      <c r="P30" s="342">
        <f t="shared" si="20"/>
        <v>0</v>
      </c>
      <c r="Q30" s="342">
        <f t="shared" si="21"/>
        <v>0</v>
      </c>
      <c r="R30" s="415"/>
      <c r="S30" s="415"/>
      <c r="T30" s="415"/>
      <c r="U30" s="415"/>
      <c r="V30" s="415"/>
      <c r="W30" s="415"/>
      <c r="X30" s="415"/>
      <c r="Y30" s="415"/>
      <c r="Z30" s="415"/>
      <c r="AA30" s="415"/>
      <c r="AB30" s="415"/>
      <c r="AC30" s="415"/>
      <c r="AD30" s="415"/>
      <c r="AE30" s="415"/>
      <c r="AF30" s="415"/>
      <c r="AG30" s="417"/>
      <c r="AH30" s="417"/>
      <c r="AI30" s="417"/>
      <c r="AJ30" s="417"/>
      <c r="AK30" s="417"/>
      <c r="AL30" s="417"/>
      <c r="AM30" s="416">
        <f t="shared" si="22"/>
        <v>0</v>
      </c>
      <c r="AN30" s="417">
        <f t="shared" si="23"/>
        <v>0</v>
      </c>
      <c r="AO30" s="414"/>
    </row>
    <row r="31" spans="1:41" s="5" customFormat="1" ht="12" thickBot="1">
      <c r="A31" s="409">
        <f>'1-συμβολαια'!A31</f>
        <v>0</v>
      </c>
      <c r="B31" s="393" t="str">
        <f>'1-συμβολαια'!C31</f>
        <v>εξισορρόπηση διαφοράς διανεμομένων μεριδίων</v>
      </c>
      <c r="C31" s="392">
        <f>'1-συμβολαια'!D31</f>
        <v>222.22</v>
      </c>
      <c r="D31" s="478">
        <f>'3-φύλλα2α'!D31</f>
        <v>0</v>
      </c>
      <c r="E31" s="478">
        <f>'3-φύλλα2α'!E31</f>
        <v>0</v>
      </c>
      <c r="F31" s="499"/>
      <c r="G31" s="499"/>
      <c r="H31" s="466">
        <f t="shared" si="12"/>
        <v>0</v>
      </c>
      <c r="I31" s="526">
        <f t="shared" si="13"/>
        <v>0</v>
      </c>
      <c r="J31" s="526">
        <f t="shared" si="14"/>
        <v>0</v>
      </c>
      <c r="K31" s="526">
        <f t="shared" si="15"/>
        <v>0</v>
      </c>
      <c r="L31" s="526">
        <f t="shared" si="16"/>
        <v>0</v>
      </c>
      <c r="M31" s="526">
        <f t="shared" si="17"/>
        <v>0</v>
      </c>
      <c r="N31" s="526">
        <f t="shared" si="18"/>
        <v>0</v>
      </c>
      <c r="O31" s="526">
        <f t="shared" si="19"/>
        <v>0</v>
      </c>
      <c r="P31" s="526">
        <f t="shared" si="20"/>
        <v>0</v>
      </c>
      <c r="Q31" s="466">
        <f t="shared" si="21"/>
        <v>0</v>
      </c>
      <c r="R31" s="581"/>
      <c r="S31" s="581"/>
      <c r="T31" s="581"/>
      <c r="U31" s="581"/>
      <c r="V31" s="581"/>
      <c r="W31" s="581"/>
      <c r="X31" s="581"/>
      <c r="Y31" s="581"/>
      <c r="Z31" s="581"/>
      <c r="AA31" s="581"/>
      <c r="AB31" s="581"/>
      <c r="AC31" s="581"/>
      <c r="AD31" s="581"/>
      <c r="AE31" s="581"/>
      <c r="AF31" s="581"/>
      <c r="AG31" s="581"/>
      <c r="AH31" s="581"/>
      <c r="AI31" s="581"/>
      <c r="AJ31" s="581"/>
      <c r="AK31" s="581"/>
      <c r="AL31" s="581"/>
      <c r="AM31" s="582">
        <f t="shared" si="22"/>
        <v>0</v>
      </c>
      <c r="AN31" s="581">
        <f t="shared" si="23"/>
        <v>0</v>
      </c>
      <c r="AO31" s="583"/>
    </row>
    <row r="32" spans="1:41" s="5" customFormat="1">
      <c r="A32" s="336" t="str">
        <f>'1-συμβολαια'!A32</f>
        <v>33ο</v>
      </c>
      <c r="B32" s="333" t="str">
        <f>'1-συμβολαια'!C32</f>
        <v>δωρεά ΨΙΛΗΣ κυριότητας</v>
      </c>
      <c r="C32" s="325">
        <f>'1-συμβολαια'!D32</f>
        <v>2364.16</v>
      </c>
      <c r="D32" s="477">
        <f>'3-φύλλα2α'!D32</f>
        <v>4</v>
      </c>
      <c r="E32" s="477">
        <f>'3-φύλλα2α'!E32</f>
        <v>4</v>
      </c>
      <c r="F32" s="524">
        <v>2</v>
      </c>
      <c r="G32" s="524">
        <v>2</v>
      </c>
      <c r="H32" s="317">
        <f t="shared" si="12"/>
        <v>32</v>
      </c>
      <c r="I32" s="525">
        <f t="shared" si="13"/>
        <v>32</v>
      </c>
      <c r="J32" s="525">
        <f t="shared" si="14"/>
        <v>1.6</v>
      </c>
      <c r="K32" s="525">
        <f t="shared" si="15"/>
        <v>1.6</v>
      </c>
      <c r="L32" s="525">
        <f t="shared" si="16"/>
        <v>0.32</v>
      </c>
      <c r="M32" s="525">
        <f t="shared" si="17"/>
        <v>28.48</v>
      </c>
      <c r="N32" s="525">
        <f t="shared" si="18"/>
        <v>28.48</v>
      </c>
      <c r="O32" s="525">
        <f t="shared" si="19"/>
        <v>3.52</v>
      </c>
      <c r="P32" s="525">
        <f t="shared" si="20"/>
        <v>3.52</v>
      </c>
      <c r="Q32" s="525">
        <f t="shared" si="21"/>
        <v>0</v>
      </c>
      <c r="R32" s="417">
        <f>5*4+4*4+2*4</f>
        <v>44</v>
      </c>
      <c r="S32" s="417">
        <v>15</v>
      </c>
      <c r="T32" s="417">
        <v>16</v>
      </c>
      <c r="U32" s="417">
        <v>1.98</v>
      </c>
      <c r="V32" s="417">
        <v>16</v>
      </c>
      <c r="W32" s="417">
        <v>5</v>
      </c>
      <c r="X32" s="417"/>
      <c r="Y32" s="417"/>
      <c r="Z32" s="417"/>
      <c r="AA32" s="417"/>
      <c r="AB32" s="417"/>
      <c r="AC32" s="417"/>
      <c r="AD32" s="417">
        <v>8</v>
      </c>
      <c r="AE32" s="417">
        <v>8</v>
      </c>
      <c r="AF32" s="417">
        <v>5</v>
      </c>
      <c r="AG32" s="417"/>
      <c r="AH32" s="417">
        <v>8</v>
      </c>
      <c r="AI32" s="417">
        <v>1.98</v>
      </c>
      <c r="AJ32" s="417"/>
      <c r="AK32" s="417"/>
      <c r="AL32" s="417"/>
      <c r="AM32" s="416">
        <f t="shared" si="22"/>
        <v>3.96</v>
      </c>
      <c r="AN32" s="417">
        <f t="shared" si="23"/>
        <v>125</v>
      </c>
      <c r="AO32" s="584"/>
    </row>
    <row r="33" spans="1:41" s="5" customFormat="1">
      <c r="A33" s="527">
        <f>'1-συμβολαια'!A33</f>
        <v>0</v>
      </c>
      <c r="B33" s="323" t="str">
        <f>'1-συμβολαια'!C33</f>
        <v>διανομή 1ου ορόφου &amp; ΙΔΙΩΣ οικοπέδου</v>
      </c>
      <c r="C33" s="325">
        <f>'1-συμβολαια'!D33</f>
        <v>2364.16</v>
      </c>
      <c r="D33" s="341">
        <f>'3-φύλλα2α'!D33</f>
        <v>4</v>
      </c>
      <c r="E33" s="341">
        <f>'3-φύλλα2α'!E33</f>
        <v>0</v>
      </c>
      <c r="F33" s="367"/>
      <c r="G33" s="367"/>
      <c r="H33" s="316">
        <f t="shared" si="12"/>
        <v>0</v>
      </c>
      <c r="I33" s="342">
        <f t="shared" si="13"/>
        <v>0</v>
      </c>
      <c r="J33" s="342">
        <f t="shared" si="14"/>
        <v>0</v>
      </c>
      <c r="K33" s="342">
        <f t="shared" si="15"/>
        <v>0</v>
      </c>
      <c r="L33" s="342">
        <f t="shared" si="16"/>
        <v>0</v>
      </c>
      <c r="M33" s="342">
        <f t="shared" si="17"/>
        <v>0</v>
      </c>
      <c r="N33" s="342">
        <f t="shared" si="18"/>
        <v>0</v>
      </c>
      <c r="O33" s="342">
        <f t="shared" si="19"/>
        <v>0</v>
      </c>
      <c r="P33" s="342">
        <f t="shared" si="20"/>
        <v>0</v>
      </c>
      <c r="Q33" s="342">
        <f t="shared" si="21"/>
        <v>0</v>
      </c>
      <c r="R33" s="415"/>
      <c r="S33" s="415"/>
      <c r="T33" s="415"/>
      <c r="U33" s="415"/>
      <c r="V33" s="415"/>
      <c r="W33" s="415"/>
      <c r="X33" s="415"/>
      <c r="Y33" s="415"/>
      <c r="Z33" s="415"/>
      <c r="AA33" s="415"/>
      <c r="AB33" s="415"/>
      <c r="AC33" s="415"/>
      <c r="AD33" s="415"/>
      <c r="AE33" s="415"/>
      <c r="AF33" s="415"/>
      <c r="AG33" s="417"/>
      <c r="AH33" s="417"/>
      <c r="AI33" s="417"/>
      <c r="AJ33" s="417"/>
      <c r="AK33" s="417"/>
      <c r="AL33" s="417"/>
      <c r="AM33" s="416">
        <f t="shared" si="22"/>
        <v>0</v>
      </c>
      <c r="AN33" s="417">
        <f t="shared" si="23"/>
        <v>0</v>
      </c>
      <c r="AO33" s="414"/>
    </row>
    <row r="34" spans="1:41" s="5" customFormat="1" ht="12" thickBot="1">
      <c r="A34" s="467">
        <f>'1-συμβολαια'!A34</f>
        <v>0</v>
      </c>
      <c r="B34" s="393" t="str">
        <f>'1-συμβολαια'!C34</f>
        <v>εξισορρόπηση διαφοράς διανεμομένων μεριδίων</v>
      </c>
      <c r="C34" s="392">
        <f>'1-συμβολαια'!D34</f>
        <v>222.22</v>
      </c>
      <c r="D34" s="478">
        <f>'3-φύλλα2α'!D34</f>
        <v>4</v>
      </c>
      <c r="E34" s="478">
        <f>'3-φύλλα2α'!E34</f>
        <v>0</v>
      </c>
      <c r="F34" s="499"/>
      <c r="G34" s="499"/>
      <c r="H34" s="466">
        <f t="shared" si="12"/>
        <v>0</v>
      </c>
      <c r="I34" s="526">
        <f t="shared" si="13"/>
        <v>0</v>
      </c>
      <c r="J34" s="526">
        <f t="shared" si="14"/>
        <v>0</v>
      </c>
      <c r="K34" s="526">
        <f t="shared" si="15"/>
        <v>0</v>
      </c>
      <c r="L34" s="526">
        <f t="shared" si="16"/>
        <v>0</v>
      </c>
      <c r="M34" s="526">
        <f t="shared" si="17"/>
        <v>0</v>
      </c>
      <c r="N34" s="526">
        <f t="shared" si="18"/>
        <v>0</v>
      </c>
      <c r="O34" s="526">
        <f t="shared" si="19"/>
        <v>0</v>
      </c>
      <c r="P34" s="526">
        <f t="shared" si="20"/>
        <v>0</v>
      </c>
      <c r="Q34" s="466">
        <f t="shared" si="21"/>
        <v>0</v>
      </c>
      <c r="R34" s="581"/>
      <c r="S34" s="581"/>
      <c r="T34" s="581"/>
      <c r="U34" s="581"/>
      <c r="V34" s="581"/>
      <c r="W34" s="581"/>
      <c r="X34" s="581"/>
      <c r="Y34" s="581"/>
      <c r="Z34" s="581"/>
      <c r="AA34" s="581"/>
      <c r="AB34" s="581"/>
      <c r="AC34" s="581"/>
      <c r="AD34" s="581"/>
      <c r="AE34" s="581"/>
      <c r="AF34" s="581"/>
      <c r="AG34" s="581"/>
      <c r="AH34" s="581"/>
      <c r="AI34" s="581"/>
      <c r="AJ34" s="581"/>
      <c r="AK34" s="581"/>
      <c r="AL34" s="581"/>
      <c r="AM34" s="582">
        <f t="shared" si="22"/>
        <v>0</v>
      </c>
      <c r="AN34" s="581">
        <f t="shared" si="23"/>
        <v>0</v>
      </c>
      <c r="AO34" s="583"/>
    </row>
    <row r="35" spans="1:41" s="5" customFormat="1">
      <c r="A35" s="408" t="str">
        <f>'1-συμβολαια'!A35</f>
        <v>34ο</v>
      </c>
      <c r="B35" s="333" t="str">
        <f>'1-συμβολαια'!C35</f>
        <v>δωρεά</v>
      </c>
      <c r="C35" s="325">
        <f>'1-συμβολαια'!D35</f>
        <v>5253.7</v>
      </c>
      <c r="D35" s="477">
        <f>'3-φύλλα2α'!D35</f>
        <v>6</v>
      </c>
      <c r="E35" s="477">
        <f>'3-φύλλα2α'!E35</f>
        <v>6</v>
      </c>
      <c r="F35" s="524">
        <v>3</v>
      </c>
      <c r="G35" s="533">
        <v>2</v>
      </c>
      <c r="H35" s="317">
        <f t="shared" si="12"/>
        <v>72</v>
      </c>
      <c r="I35" s="534">
        <f t="shared" si="13"/>
        <v>48</v>
      </c>
      <c r="J35" s="525">
        <f t="shared" si="14"/>
        <v>3.6</v>
      </c>
      <c r="K35" s="525">
        <f t="shared" si="15"/>
        <v>3.6</v>
      </c>
      <c r="L35" s="525">
        <f t="shared" si="16"/>
        <v>0.72</v>
      </c>
      <c r="M35" s="525">
        <f t="shared" si="17"/>
        <v>64.08</v>
      </c>
      <c r="N35" s="525">
        <f t="shared" si="18"/>
        <v>42.72</v>
      </c>
      <c r="O35" s="525">
        <f t="shared" si="19"/>
        <v>7.92</v>
      </c>
      <c r="P35" s="525">
        <f t="shared" si="20"/>
        <v>5.28</v>
      </c>
      <c r="Q35" s="525">
        <f t="shared" si="21"/>
        <v>2.6399999999999997</v>
      </c>
      <c r="R35" s="417">
        <f>5*4+4*4</f>
        <v>36</v>
      </c>
      <c r="S35" s="417">
        <v>10</v>
      </c>
      <c r="T35" s="417">
        <v>24</v>
      </c>
      <c r="U35" s="417">
        <v>1.98</v>
      </c>
      <c r="V35" s="417">
        <v>24</v>
      </c>
      <c r="W35" s="417">
        <v>5</v>
      </c>
      <c r="X35" s="417"/>
      <c r="Y35" s="417"/>
      <c r="Z35" s="417"/>
      <c r="AA35" s="417"/>
      <c r="AB35" s="417"/>
      <c r="AC35" s="417"/>
      <c r="AD35" s="417">
        <v>8</v>
      </c>
      <c r="AE35" s="417">
        <v>8</v>
      </c>
      <c r="AF35" s="417">
        <v>5</v>
      </c>
      <c r="AG35" s="417"/>
      <c r="AH35" s="417">
        <v>8</v>
      </c>
      <c r="AI35" s="417">
        <v>1.98</v>
      </c>
      <c r="AJ35" s="417"/>
      <c r="AK35" s="417"/>
      <c r="AL35" s="417"/>
      <c r="AM35" s="416">
        <f t="shared" si="22"/>
        <v>3.96</v>
      </c>
      <c r="AN35" s="417">
        <f t="shared" si="23"/>
        <v>128</v>
      </c>
      <c r="AO35" s="584"/>
    </row>
    <row r="36" spans="1:41" s="5" customFormat="1">
      <c r="A36" s="532">
        <f>'1-συμβολαια'!A36</f>
        <v>0</v>
      </c>
      <c r="B36" s="323" t="str">
        <f>'1-συμβολαια'!C36</f>
        <v>διανομή 1ου ορόφου &amp; ΙΔΙΩΣ οικοπέδου</v>
      </c>
      <c r="C36" s="325">
        <f>'1-συμβολαια'!D36</f>
        <v>5253.7</v>
      </c>
      <c r="D36" s="341">
        <f>'3-φύλλα2α'!D36</f>
        <v>6</v>
      </c>
      <c r="E36" s="341">
        <f>'3-φύλλα2α'!E36</f>
        <v>0</v>
      </c>
      <c r="F36" s="367"/>
      <c r="G36" s="367"/>
      <c r="H36" s="316">
        <f t="shared" si="12"/>
        <v>0</v>
      </c>
      <c r="I36" s="342">
        <f t="shared" si="13"/>
        <v>0</v>
      </c>
      <c r="J36" s="342">
        <f t="shared" si="14"/>
        <v>0</v>
      </c>
      <c r="K36" s="342">
        <f t="shared" si="15"/>
        <v>0</v>
      </c>
      <c r="L36" s="342">
        <f t="shared" si="16"/>
        <v>0</v>
      </c>
      <c r="M36" s="342">
        <f t="shared" si="17"/>
        <v>0</v>
      </c>
      <c r="N36" s="342">
        <f t="shared" si="18"/>
        <v>0</v>
      </c>
      <c r="O36" s="342">
        <f t="shared" si="19"/>
        <v>0</v>
      </c>
      <c r="P36" s="342">
        <f t="shared" si="20"/>
        <v>0</v>
      </c>
      <c r="Q36" s="342">
        <f t="shared" si="21"/>
        <v>0</v>
      </c>
      <c r="R36" s="415"/>
      <c r="S36" s="415"/>
      <c r="T36" s="415"/>
      <c r="U36" s="415"/>
      <c r="V36" s="415"/>
      <c r="W36" s="415"/>
      <c r="X36" s="415"/>
      <c r="Y36" s="415"/>
      <c r="Z36" s="415"/>
      <c r="AA36" s="415"/>
      <c r="AB36" s="415"/>
      <c r="AC36" s="415"/>
      <c r="AD36" s="415"/>
      <c r="AE36" s="415"/>
      <c r="AF36" s="415"/>
      <c r="AG36" s="417"/>
      <c r="AH36" s="417"/>
      <c r="AI36" s="417"/>
      <c r="AJ36" s="417"/>
      <c r="AK36" s="417"/>
      <c r="AL36" s="417"/>
      <c r="AM36" s="416">
        <f t="shared" si="22"/>
        <v>0</v>
      </c>
      <c r="AN36" s="417">
        <f t="shared" si="23"/>
        <v>0</v>
      </c>
      <c r="AO36" s="414"/>
    </row>
    <row r="37" spans="1:41" s="5" customFormat="1" ht="12" thickBot="1">
      <c r="A37" s="409">
        <f>'1-συμβολαια'!A37</f>
        <v>0</v>
      </c>
      <c r="B37" s="393" t="str">
        <f>'1-συμβολαια'!C37</f>
        <v>εξισορρόπηση διαφοράς διανεμομένων μεριδίων</v>
      </c>
      <c r="C37" s="392">
        <f>'1-συμβολαια'!D37</f>
        <v>555.54999999999995</v>
      </c>
      <c r="D37" s="478">
        <f>'3-φύλλα2α'!D37</f>
        <v>6</v>
      </c>
      <c r="E37" s="478">
        <f>'3-φύλλα2α'!E37</f>
        <v>0</v>
      </c>
      <c r="F37" s="499"/>
      <c r="G37" s="499"/>
      <c r="H37" s="466">
        <f t="shared" si="12"/>
        <v>0</v>
      </c>
      <c r="I37" s="526">
        <f t="shared" si="13"/>
        <v>0</v>
      </c>
      <c r="J37" s="526">
        <f t="shared" si="14"/>
        <v>0</v>
      </c>
      <c r="K37" s="526">
        <f t="shared" si="15"/>
        <v>0</v>
      </c>
      <c r="L37" s="526">
        <f t="shared" si="16"/>
        <v>0</v>
      </c>
      <c r="M37" s="526">
        <f t="shared" si="17"/>
        <v>0</v>
      </c>
      <c r="N37" s="526">
        <f t="shared" si="18"/>
        <v>0</v>
      </c>
      <c r="O37" s="526">
        <f t="shared" si="19"/>
        <v>0</v>
      </c>
      <c r="P37" s="526">
        <f t="shared" si="20"/>
        <v>0</v>
      </c>
      <c r="Q37" s="466">
        <f t="shared" si="21"/>
        <v>0</v>
      </c>
      <c r="R37" s="581"/>
      <c r="S37" s="581"/>
      <c r="T37" s="581"/>
      <c r="U37" s="581"/>
      <c r="V37" s="581"/>
      <c r="W37" s="581"/>
      <c r="X37" s="581"/>
      <c r="Y37" s="581"/>
      <c r="Z37" s="581"/>
      <c r="AA37" s="581"/>
      <c r="AB37" s="581"/>
      <c r="AC37" s="581"/>
      <c r="AD37" s="581"/>
      <c r="AE37" s="581"/>
      <c r="AF37" s="581"/>
      <c r="AG37" s="581"/>
      <c r="AH37" s="581"/>
      <c r="AI37" s="581"/>
      <c r="AJ37" s="581"/>
      <c r="AK37" s="581"/>
      <c r="AL37" s="581"/>
      <c r="AM37" s="582">
        <f t="shared" si="22"/>
        <v>0</v>
      </c>
      <c r="AN37" s="581">
        <f t="shared" si="23"/>
        <v>0</v>
      </c>
      <c r="AO37" s="583"/>
    </row>
    <row r="38" spans="1:41" s="5" customFormat="1">
      <c r="A38" s="336">
        <f>'1-συμβολαια'!A38</f>
        <v>350</v>
      </c>
      <c r="B38" s="333" t="str">
        <f>'1-συμβολαια'!C38</f>
        <v>κληρονομιάς ΑΠΟΔΟΧΗ [από 1/4 του 1/10 αγροτεμάχιο ;;;??? Παναγίας -'';;;???'' 1.186μ2</v>
      </c>
      <c r="C38" s="325">
        <f>'1-συμβολαια'!D38</f>
        <v>0</v>
      </c>
      <c r="D38" s="477">
        <f>'3-φύλλα2α'!D38</f>
        <v>3</v>
      </c>
      <c r="E38" s="477">
        <f>'3-φύλλα2α'!E38</f>
        <v>3</v>
      </c>
      <c r="F38" s="524">
        <v>2</v>
      </c>
      <c r="G38" s="524">
        <v>2</v>
      </c>
      <c r="H38" s="317">
        <f t="shared" si="12"/>
        <v>24</v>
      </c>
      <c r="I38" s="525">
        <f t="shared" si="13"/>
        <v>24</v>
      </c>
      <c r="J38" s="525">
        <f t="shared" si="14"/>
        <v>1.2000000000000002</v>
      </c>
      <c r="K38" s="525">
        <f t="shared" si="15"/>
        <v>1.2000000000000002</v>
      </c>
      <c r="L38" s="525">
        <f t="shared" si="16"/>
        <v>0.24</v>
      </c>
      <c r="M38" s="525">
        <f t="shared" si="17"/>
        <v>21.36</v>
      </c>
      <c r="N38" s="525">
        <f t="shared" si="18"/>
        <v>21.36</v>
      </c>
      <c r="O38" s="525">
        <f t="shared" si="19"/>
        <v>2.6400000000000006</v>
      </c>
      <c r="P38" s="525">
        <f t="shared" si="20"/>
        <v>2.64</v>
      </c>
      <c r="Q38" s="525">
        <f t="shared" si="21"/>
        <v>0</v>
      </c>
      <c r="R38" s="417"/>
      <c r="S38" s="417"/>
      <c r="T38" s="417">
        <v>12</v>
      </c>
      <c r="U38" s="417">
        <v>1.98</v>
      </c>
      <c r="V38" s="417">
        <v>12</v>
      </c>
      <c r="W38" s="417">
        <v>5</v>
      </c>
      <c r="X38" s="417"/>
      <c r="Y38" s="417"/>
      <c r="Z38" s="417"/>
      <c r="AA38" s="417"/>
      <c r="AB38" s="417"/>
      <c r="AC38" s="417"/>
      <c r="AD38" s="417"/>
      <c r="AE38" s="417">
        <v>8</v>
      </c>
      <c r="AF38" s="417">
        <v>5</v>
      </c>
      <c r="AG38" s="417"/>
      <c r="AH38" s="417">
        <v>8</v>
      </c>
      <c r="AI38" s="417">
        <v>1.98</v>
      </c>
      <c r="AJ38" s="417"/>
      <c r="AK38" s="417"/>
      <c r="AL38" s="417"/>
      <c r="AM38" s="416">
        <f t="shared" si="22"/>
        <v>3.96</v>
      </c>
      <c r="AN38" s="417">
        <f t="shared" si="23"/>
        <v>50</v>
      </c>
      <c r="AO38" s="584"/>
    </row>
    <row r="39" spans="1:41" s="5" customFormat="1" ht="12" thickBot="1">
      <c r="A39" s="467">
        <f>'1-συμβολαια'!A39</f>
        <v>0</v>
      </c>
      <c r="B39" s="393" t="str">
        <f>'1-συμβολαια'!C39</f>
        <v xml:space="preserve">χρησικτησία αγροτεμαχίου = 20?? επερχόμενου ΑΝΑΔΑΣΜΟΥ </v>
      </c>
      <c r="C39" s="392">
        <f>'1-συμβολαια'!D39</f>
        <v>11.11</v>
      </c>
      <c r="D39" s="478">
        <f>'3-φύλλα2α'!D39</f>
        <v>3</v>
      </c>
      <c r="E39" s="478">
        <f>'3-φύλλα2α'!E39</f>
        <v>0</v>
      </c>
      <c r="F39" s="499"/>
      <c r="G39" s="499"/>
      <c r="H39" s="466">
        <f t="shared" si="12"/>
        <v>0</v>
      </c>
      <c r="I39" s="526">
        <f t="shared" si="13"/>
        <v>0</v>
      </c>
      <c r="J39" s="526">
        <f t="shared" si="14"/>
        <v>0</v>
      </c>
      <c r="K39" s="526">
        <f t="shared" si="15"/>
        <v>0</v>
      </c>
      <c r="L39" s="526">
        <f t="shared" si="16"/>
        <v>0</v>
      </c>
      <c r="M39" s="526">
        <f t="shared" si="17"/>
        <v>0</v>
      </c>
      <c r="N39" s="526">
        <f t="shared" si="18"/>
        <v>0</v>
      </c>
      <c r="O39" s="526">
        <f t="shared" si="19"/>
        <v>0</v>
      </c>
      <c r="P39" s="526">
        <f t="shared" si="20"/>
        <v>0</v>
      </c>
      <c r="Q39" s="466">
        <f t="shared" si="21"/>
        <v>0</v>
      </c>
      <c r="R39" s="581"/>
      <c r="S39" s="581"/>
      <c r="T39" s="581"/>
      <c r="U39" s="581"/>
      <c r="V39" s="581"/>
      <c r="W39" s="581"/>
      <c r="X39" s="581"/>
      <c r="Y39" s="581"/>
      <c r="Z39" s="581"/>
      <c r="AA39" s="581"/>
      <c r="AB39" s="581"/>
      <c r="AC39" s="581"/>
      <c r="AD39" s="581"/>
      <c r="AE39" s="581"/>
      <c r="AF39" s="581"/>
      <c r="AG39" s="581"/>
      <c r="AH39" s="581"/>
      <c r="AI39" s="581"/>
      <c r="AJ39" s="581"/>
      <c r="AK39" s="581"/>
      <c r="AL39" s="581"/>
      <c r="AM39" s="582">
        <f t="shared" si="22"/>
        <v>0</v>
      </c>
      <c r="AN39" s="581">
        <f t="shared" si="23"/>
        <v>0</v>
      </c>
      <c r="AO39" s="583"/>
    </row>
    <row r="40" spans="1:41" s="5" customFormat="1">
      <c r="A40" s="408" t="str">
        <f>'1-συμβολαια'!A40</f>
        <v>36ο</v>
      </c>
      <c r="B40" s="333" t="str">
        <f>'1-συμβολαια'!C40</f>
        <v>κληρονομίας ΑΠΟΔΟΧΗ [1/10 αγροτεμάχιο ;;;??? Παναγίας -'';;;???'' 1.186μ2</v>
      </c>
      <c r="C40" s="325">
        <f>'1-συμβολαια'!D40</f>
        <v>0</v>
      </c>
      <c r="D40" s="477">
        <f>'3-φύλλα2α'!D40</f>
        <v>2</v>
      </c>
      <c r="E40" s="477">
        <f>'3-φύλλα2α'!E40</f>
        <v>2</v>
      </c>
      <c r="F40" s="524">
        <v>2</v>
      </c>
      <c r="G40" s="524">
        <v>2</v>
      </c>
      <c r="H40" s="317">
        <f t="shared" si="12"/>
        <v>16</v>
      </c>
      <c r="I40" s="525">
        <f t="shared" si="13"/>
        <v>16</v>
      </c>
      <c r="J40" s="525">
        <f t="shared" si="14"/>
        <v>0.8</v>
      </c>
      <c r="K40" s="525">
        <f t="shared" si="15"/>
        <v>0.8</v>
      </c>
      <c r="L40" s="525">
        <f t="shared" si="16"/>
        <v>0.16</v>
      </c>
      <c r="M40" s="525">
        <f t="shared" si="17"/>
        <v>14.24</v>
      </c>
      <c r="N40" s="525">
        <f t="shared" si="18"/>
        <v>14.24</v>
      </c>
      <c r="O40" s="525">
        <f t="shared" si="19"/>
        <v>1.76</v>
      </c>
      <c r="P40" s="525">
        <f t="shared" si="20"/>
        <v>1.76</v>
      </c>
      <c r="Q40" s="525">
        <f t="shared" si="21"/>
        <v>0</v>
      </c>
      <c r="R40" s="417"/>
      <c r="S40" s="417"/>
      <c r="T40" s="417">
        <v>8</v>
      </c>
      <c r="U40" s="417">
        <v>1.98</v>
      </c>
      <c r="V40" s="417">
        <v>8</v>
      </c>
      <c r="W40" s="417">
        <v>5</v>
      </c>
      <c r="X40" s="417"/>
      <c r="Y40" s="417"/>
      <c r="Z40" s="417"/>
      <c r="AA40" s="417"/>
      <c r="AB40" s="417"/>
      <c r="AC40" s="417"/>
      <c r="AD40" s="417"/>
      <c r="AE40" s="417">
        <v>8</v>
      </c>
      <c r="AF40" s="417">
        <v>5</v>
      </c>
      <c r="AG40" s="417"/>
      <c r="AH40" s="417">
        <v>8</v>
      </c>
      <c r="AI40" s="417">
        <v>1.98</v>
      </c>
      <c r="AJ40" s="417"/>
      <c r="AK40" s="417"/>
      <c r="AL40" s="417"/>
      <c r="AM40" s="416">
        <f t="shared" si="22"/>
        <v>3.96</v>
      </c>
      <c r="AN40" s="417">
        <f t="shared" si="23"/>
        <v>42</v>
      </c>
      <c r="AO40" s="584"/>
    </row>
    <row r="41" spans="1:41" s="5" customFormat="1" ht="12" thickBot="1">
      <c r="A41" s="409">
        <f>'1-συμβολαια'!A41</f>
        <v>0</v>
      </c>
      <c r="B41" s="393" t="str">
        <f>'1-συμβολαια'!C41</f>
        <v xml:space="preserve">χρησικτησία αγροτεμαχίου = 20?? επερχόμενου ΑΝΑΔΑΣΜΟΥ </v>
      </c>
      <c r="C41" s="392">
        <f>'1-συμβολαια'!D41</f>
        <v>111.11</v>
      </c>
      <c r="D41" s="478">
        <f>'3-φύλλα2α'!D41</f>
        <v>2</v>
      </c>
      <c r="E41" s="478">
        <f>'3-φύλλα2α'!E41</f>
        <v>0</v>
      </c>
      <c r="F41" s="499"/>
      <c r="G41" s="499"/>
      <c r="H41" s="466">
        <f t="shared" si="12"/>
        <v>0</v>
      </c>
      <c r="I41" s="526">
        <f t="shared" si="13"/>
        <v>0</v>
      </c>
      <c r="J41" s="526">
        <f t="shared" si="14"/>
        <v>0</v>
      </c>
      <c r="K41" s="526">
        <f t="shared" si="15"/>
        <v>0</v>
      </c>
      <c r="L41" s="526">
        <f t="shared" si="16"/>
        <v>0</v>
      </c>
      <c r="M41" s="526">
        <f t="shared" si="17"/>
        <v>0</v>
      </c>
      <c r="N41" s="526">
        <f t="shared" si="18"/>
        <v>0</v>
      </c>
      <c r="O41" s="526">
        <f t="shared" si="19"/>
        <v>0</v>
      </c>
      <c r="P41" s="526">
        <f t="shared" si="20"/>
        <v>0</v>
      </c>
      <c r="Q41" s="466">
        <f t="shared" si="21"/>
        <v>0</v>
      </c>
      <c r="R41" s="581"/>
      <c r="S41" s="581"/>
      <c r="T41" s="581"/>
      <c r="U41" s="581"/>
      <c r="V41" s="581"/>
      <c r="W41" s="581"/>
      <c r="X41" s="581"/>
      <c r="Y41" s="581"/>
      <c r="Z41" s="581"/>
      <c r="AA41" s="581"/>
      <c r="AB41" s="581"/>
      <c r="AC41" s="581"/>
      <c r="AD41" s="581"/>
      <c r="AE41" s="581"/>
      <c r="AF41" s="581"/>
      <c r="AG41" s="581"/>
      <c r="AH41" s="581"/>
      <c r="AI41" s="581"/>
      <c r="AJ41" s="581"/>
      <c r="AK41" s="581"/>
      <c r="AL41" s="581"/>
      <c r="AM41" s="582">
        <f t="shared" si="22"/>
        <v>0</v>
      </c>
      <c r="AN41" s="581">
        <f t="shared" si="23"/>
        <v>0</v>
      </c>
      <c r="AO41" s="583"/>
    </row>
    <row r="42" spans="1:41" s="5" customFormat="1">
      <c r="A42" s="336" t="str">
        <f>'1-συμβολαια'!A42</f>
        <v>37ο</v>
      </c>
      <c r="B42" s="333" t="str">
        <f>'1-συμβολαια'!C42</f>
        <v>κληρονομίας ΑΠΟΔΟΧΗ [1/10 αγροτεμάχιο ;;;??? Παναγίας -'';;;???'' 1.186μ2</v>
      </c>
      <c r="C42" s="325">
        <f>'1-συμβολαια'!D42</f>
        <v>0</v>
      </c>
      <c r="D42" s="477">
        <f>'3-φύλλα2α'!D42</f>
        <v>3</v>
      </c>
      <c r="E42" s="477">
        <f>'3-φύλλα2α'!E42</f>
        <v>3</v>
      </c>
      <c r="F42" s="524">
        <v>4</v>
      </c>
      <c r="G42" s="533">
        <v>2</v>
      </c>
      <c r="H42" s="317">
        <f t="shared" si="12"/>
        <v>48</v>
      </c>
      <c r="I42" s="534">
        <f t="shared" si="13"/>
        <v>24</v>
      </c>
      <c r="J42" s="525">
        <f t="shared" si="14"/>
        <v>2.4000000000000004</v>
      </c>
      <c r="K42" s="525">
        <f t="shared" si="15"/>
        <v>2.4000000000000004</v>
      </c>
      <c r="L42" s="525">
        <f t="shared" si="16"/>
        <v>0.48</v>
      </c>
      <c r="M42" s="525">
        <f t="shared" si="17"/>
        <v>42.72</v>
      </c>
      <c r="N42" s="525">
        <f t="shared" si="18"/>
        <v>21.36</v>
      </c>
      <c r="O42" s="525">
        <f t="shared" si="19"/>
        <v>5.2800000000000011</v>
      </c>
      <c r="P42" s="525">
        <f t="shared" si="20"/>
        <v>2.64</v>
      </c>
      <c r="Q42" s="525">
        <f t="shared" si="21"/>
        <v>2.640000000000001</v>
      </c>
      <c r="R42" s="417">
        <f>2*4</f>
        <v>8</v>
      </c>
      <c r="S42" s="417">
        <v>5</v>
      </c>
      <c r="T42" s="417">
        <v>12</v>
      </c>
      <c r="U42" s="417">
        <v>1.98</v>
      </c>
      <c r="V42" s="417">
        <v>12</v>
      </c>
      <c r="W42" s="417">
        <v>5</v>
      </c>
      <c r="X42" s="417"/>
      <c r="Y42" s="417"/>
      <c r="Z42" s="417"/>
      <c r="AA42" s="417"/>
      <c r="AB42" s="417"/>
      <c r="AC42" s="417"/>
      <c r="AD42" s="417"/>
      <c r="AE42" s="417">
        <v>8</v>
      </c>
      <c r="AF42" s="417">
        <v>5</v>
      </c>
      <c r="AG42" s="417"/>
      <c r="AH42" s="417">
        <v>8</v>
      </c>
      <c r="AI42" s="417">
        <v>1.98</v>
      </c>
      <c r="AJ42" s="417"/>
      <c r="AK42" s="417"/>
      <c r="AL42" s="417"/>
      <c r="AM42" s="416">
        <f t="shared" si="22"/>
        <v>3.96</v>
      </c>
      <c r="AN42" s="417">
        <f t="shared" si="23"/>
        <v>63</v>
      </c>
      <c r="AO42" s="584"/>
    </row>
    <row r="43" spans="1:41" s="5" customFormat="1" ht="12" thickBot="1">
      <c r="A43" s="467">
        <f>'1-συμβολαια'!A43</f>
        <v>0</v>
      </c>
      <c r="B43" s="393" t="str">
        <f>'1-συμβολαια'!C43</f>
        <v xml:space="preserve">χρησικτησία αγροτεμαχίου = 20?? επερχόμενου ΑΝΑΔΑΣΜΟΥ </v>
      </c>
      <c r="C43" s="392">
        <f>'1-συμβολαια'!D43</f>
        <v>111.11</v>
      </c>
      <c r="D43" s="478">
        <f>'3-φύλλα2α'!D43</f>
        <v>3</v>
      </c>
      <c r="E43" s="478">
        <f>'3-φύλλα2α'!E43</f>
        <v>0</v>
      </c>
      <c r="F43" s="499"/>
      <c r="G43" s="499"/>
      <c r="H43" s="466">
        <f t="shared" si="12"/>
        <v>0</v>
      </c>
      <c r="I43" s="526">
        <f t="shared" si="13"/>
        <v>0</v>
      </c>
      <c r="J43" s="526">
        <f t="shared" si="14"/>
        <v>0</v>
      </c>
      <c r="K43" s="526">
        <f t="shared" si="15"/>
        <v>0</v>
      </c>
      <c r="L43" s="526">
        <f t="shared" si="16"/>
        <v>0</v>
      </c>
      <c r="M43" s="526">
        <f t="shared" si="17"/>
        <v>0</v>
      </c>
      <c r="N43" s="526">
        <f t="shared" si="18"/>
        <v>0</v>
      </c>
      <c r="O43" s="526">
        <f t="shared" si="19"/>
        <v>0</v>
      </c>
      <c r="P43" s="526">
        <f t="shared" si="20"/>
        <v>0</v>
      </c>
      <c r="Q43" s="466">
        <f t="shared" si="21"/>
        <v>0</v>
      </c>
      <c r="R43" s="581"/>
      <c r="S43" s="581"/>
      <c r="T43" s="581"/>
      <c r="U43" s="581"/>
      <c r="V43" s="581"/>
      <c r="W43" s="581"/>
      <c r="X43" s="581"/>
      <c r="Y43" s="581"/>
      <c r="Z43" s="581"/>
      <c r="AA43" s="581"/>
      <c r="AB43" s="581"/>
      <c r="AC43" s="581"/>
      <c r="AD43" s="581"/>
      <c r="AE43" s="581"/>
      <c r="AF43" s="581"/>
      <c r="AG43" s="581"/>
      <c r="AH43" s="581"/>
      <c r="AI43" s="581"/>
      <c r="AJ43" s="581"/>
      <c r="AK43" s="581"/>
      <c r="AL43" s="581"/>
      <c r="AM43" s="582">
        <f t="shared" si="22"/>
        <v>0</v>
      </c>
      <c r="AN43" s="581">
        <f t="shared" si="23"/>
        <v>0</v>
      </c>
      <c r="AO43" s="583"/>
    </row>
    <row r="44" spans="1:41" s="5" customFormat="1">
      <c r="A44" s="408" t="str">
        <f>'1-συμβολαια'!A44</f>
        <v>38ο</v>
      </c>
      <c r="B44" s="333" t="str">
        <f>'1-συμβολαια'!C44</f>
        <v>αποδοχή κληρονομίας [12/120  οικοπέδου &amp; αποθήκης 20,91μ2</v>
      </c>
      <c r="C44" s="325">
        <f>'1-συμβολαια'!D44</f>
        <v>0</v>
      </c>
      <c r="D44" s="477">
        <f>'3-φύλλα2α'!D44</f>
        <v>3</v>
      </c>
      <c r="E44" s="477">
        <f>'3-φύλλα2α'!E44</f>
        <v>3</v>
      </c>
      <c r="F44" s="524">
        <v>5</v>
      </c>
      <c r="G44" s="533">
        <v>2</v>
      </c>
      <c r="H44" s="317">
        <f t="shared" si="12"/>
        <v>60</v>
      </c>
      <c r="I44" s="534">
        <f t="shared" si="13"/>
        <v>24</v>
      </c>
      <c r="J44" s="525">
        <f t="shared" si="14"/>
        <v>3</v>
      </c>
      <c r="K44" s="525">
        <f t="shared" si="15"/>
        <v>3</v>
      </c>
      <c r="L44" s="525">
        <f t="shared" si="16"/>
        <v>0.6</v>
      </c>
      <c r="M44" s="525">
        <f t="shared" si="17"/>
        <v>53.4</v>
      </c>
      <c r="N44" s="525">
        <f t="shared" si="18"/>
        <v>21.36</v>
      </c>
      <c r="O44" s="525">
        <f t="shared" si="19"/>
        <v>6.6</v>
      </c>
      <c r="P44" s="525">
        <f t="shared" si="20"/>
        <v>2.64</v>
      </c>
      <c r="Q44" s="525">
        <f t="shared" si="21"/>
        <v>3.9599999999999995</v>
      </c>
      <c r="R44" s="417">
        <f>2*4</f>
        <v>8</v>
      </c>
      <c r="S44" s="417">
        <v>5</v>
      </c>
      <c r="T44" s="417">
        <v>12</v>
      </c>
      <c r="U44" s="417">
        <v>1.98</v>
      </c>
      <c r="V44" s="417">
        <v>12</v>
      </c>
      <c r="W44" s="417">
        <v>5</v>
      </c>
      <c r="X44" s="417"/>
      <c r="Y44" s="417"/>
      <c r="Z44" s="417"/>
      <c r="AA44" s="417"/>
      <c r="AB44" s="417"/>
      <c r="AC44" s="417"/>
      <c r="AD44" s="417"/>
      <c r="AE44" s="417">
        <v>8</v>
      </c>
      <c r="AF44" s="417">
        <v>5</v>
      </c>
      <c r="AG44" s="417"/>
      <c r="AH44" s="417">
        <v>8</v>
      </c>
      <c r="AI44" s="417">
        <v>1.98</v>
      </c>
      <c r="AJ44" s="417"/>
      <c r="AK44" s="417"/>
      <c r="AL44" s="417"/>
      <c r="AM44" s="416">
        <f t="shared" si="22"/>
        <v>3.96</v>
      </c>
      <c r="AN44" s="417">
        <f t="shared" si="23"/>
        <v>63</v>
      </c>
      <c r="AO44" s="584"/>
    </row>
    <row r="45" spans="1:41" s="5" customFormat="1" ht="12" thickBot="1">
      <c r="A45" s="409">
        <f>'1-συμβολαια'!A45</f>
        <v>0</v>
      </c>
      <c r="B45" s="393" t="str">
        <f>'1-συμβολαια'!C45</f>
        <v>χρησικτησία οικοπέδου &amp; αποθήκης = 1992 αδερφού ΚΛΗΡΟΝΟΜΙΑ άτυπος</v>
      </c>
      <c r="C45" s="392">
        <f>'1-συμβολαια'!D45</f>
        <v>187.35</v>
      </c>
      <c r="D45" s="478">
        <f>'3-φύλλα2α'!D45</f>
        <v>3</v>
      </c>
      <c r="E45" s="478">
        <f>'3-φύλλα2α'!E45</f>
        <v>0</v>
      </c>
      <c r="F45" s="499"/>
      <c r="G45" s="499"/>
      <c r="H45" s="466">
        <f t="shared" si="12"/>
        <v>0</v>
      </c>
      <c r="I45" s="526">
        <f t="shared" si="13"/>
        <v>0</v>
      </c>
      <c r="J45" s="526">
        <f t="shared" si="14"/>
        <v>0</v>
      </c>
      <c r="K45" s="526">
        <f t="shared" si="15"/>
        <v>0</v>
      </c>
      <c r="L45" s="526">
        <f t="shared" si="16"/>
        <v>0</v>
      </c>
      <c r="M45" s="526">
        <f t="shared" si="17"/>
        <v>0</v>
      </c>
      <c r="N45" s="526">
        <f t="shared" si="18"/>
        <v>0</v>
      </c>
      <c r="O45" s="526">
        <f t="shared" si="19"/>
        <v>0</v>
      </c>
      <c r="P45" s="526">
        <f t="shared" si="20"/>
        <v>0</v>
      </c>
      <c r="Q45" s="466">
        <f t="shared" si="21"/>
        <v>0</v>
      </c>
      <c r="R45" s="581"/>
      <c r="S45" s="581"/>
      <c r="T45" s="581"/>
      <c r="U45" s="581"/>
      <c r="V45" s="581"/>
      <c r="W45" s="581"/>
      <c r="X45" s="581"/>
      <c r="Y45" s="581"/>
      <c r="Z45" s="581"/>
      <c r="AA45" s="581"/>
      <c r="AB45" s="581"/>
      <c r="AC45" s="581"/>
      <c r="AD45" s="581"/>
      <c r="AE45" s="581"/>
      <c r="AF45" s="581"/>
      <c r="AG45" s="581"/>
      <c r="AH45" s="581"/>
      <c r="AI45" s="581"/>
      <c r="AJ45" s="581"/>
      <c r="AK45" s="581"/>
      <c r="AL45" s="581"/>
      <c r="AM45" s="582">
        <f t="shared" si="22"/>
        <v>0</v>
      </c>
      <c r="AN45" s="581">
        <f t="shared" si="23"/>
        <v>0</v>
      </c>
      <c r="AO45" s="583"/>
    </row>
    <row r="46" spans="1:41" s="5" customFormat="1">
      <c r="A46" s="336" t="str">
        <f>'1-συμβολαια'!A46</f>
        <v>39ο</v>
      </c>
      <c r="B46" s="333" t="str">
        <f>'1-συμβολαια'!C46</f>
        <v>αποδοχή κληρονομίας [1/10 αγροτεμάχιο ;;;??? Παναγία -'';;;???'' =2.740μ2</v>
      </c>
      <c r="C46" s="325">
        <f>'1-συμβολαια'!D46</f>
        <v>0</v>
      </c>
      <c r="D46" s="477">
        <f>'3-φύλλα2α'!D46</f>
        <v>3</v>
      </c>
      <c r="E46" s="477">
        <f>'3-φύλλα2α'!E46</f>
        <v>3</v>
      </c>
      <c r="F46" s="524">
        <v>2</v>
      </c>
      <c r="G46" s="524">
        <v>2</v>
      </c>
      <c r="H46" s="317">
        <f t="shared" si="12"/>
        <v>24</v>
      </c>
      <c r="I46" s="525">
        <f t="shared" si="13"/>
        <v>24</v>
      </c>
      <c r="J46" s="525">
        <f t="shared" si="14"/>
        <v>1.2000000000000002</v>
      </c>
      <c r="K46" s="525">
        <f t="shared" si="15"/>
        <v>1.2000000000000002</v>
      </c>
      <c r="L46" s="525">
        <f t="shared" si="16"/>
        <v>0.24</v>
      </c>
      <c r="M46" s="525">
        <f t="shared" si="17"/>
        <v>21.36</v>
      </c>
      <c r="N46" s="525">
        <f t="shared" si="18"/>
        <v>21.36</v>
      </c>
      <c r="O46" s="525">
        <f t="shared" si="19"/>
        <v>2.6400000000000006</v>
      </c>
      <c r="P46" s="525">
        <f t="shared" si="20"/>
        <v>2.64</v>
      </c>
      <c r="Q46" s="525">
        <f t="shared" si="21"/>
        <v>0</v>
      </c>
      <c r="R46" s="417">
        <f>2*4</f>
        <v>8</v>
      </c>
      <c r="S46" s="417">
        <v>5</v>
      </c>
      <c r="T46" s="417">
        <v>12</v>
      </c>
      <c r="U46" s="417">
        <v>1.98</v>
      </c>
      <c r="V46" s="417">
        <v>12</v>
      </c>
      <c r="W46" s="417">
        <v>5</v>
      </c>
      <c r="X46" s="417"/>
      <c r="Y46" s="417"/>
      <c r="Z46" s="417"/>
      <c r="AA46" s="417"/>
      <c r="AB46" s="417"/>
      <c r="AC46" s="417"/>
      <c r="AD46" s="417"/>
      <c r="AE46" s="417">
        <v>8</v>
      </c>
      <c r="AF46" s="417">
        <v>5</v>
      </c>
      <c r="AG46" s="417"/>
      <c r="AH46" s="417">
        <v>8</v>
      </c>
      <c r="AI46" s="417">
        <v>1.98</v>
      </c>
      <c r="AJ46" s="417"/>
      <c r="AK46" s="417"/>
      <c r="AL46" s="417"/>
      <c r="AM46" s="416">
        <f t="shared" si="22"/>
        <v>3.96</v>
      </c>
      <c r="AN46" s="417">
        <f t="shared" si="23"/>
        <v>63</v>
      </c>
      <c r="AO46" s="584"/>
    </row>
    <row r="47" spans="1:41" s="5" customFormat="1" ht="12" thickBot="1">
      <c r="A47" s="467">
        <f>'1-συμβολαια'!A47</f>
        <v>0</v>
      </c>
      <c r="B47" s="393" t="str">
        <f>'1-συμβολαια'!C47</f>
        <v xml:space="preserve">χρησικτησία αγροτεμαχίου = 20?? επερχόμενου ΑΝΑΔΑΣΜΟΥ </v>
      </c>
      <c r="C47" s="392">
        <f>'1-συμβολαια'!D47</f>
        <v>22.22</v>
      </c>
      <c r="D47" s="478">
        <f>'3-φύλλα2α'!D47</f>
        <v>3</v>
      </c>
      <c r="E47" s="478">
        <f>'3-φύλλα2α'!E47</f>
        <v>0</v>
      </c>
      <c r="F47" s="499"/>
      <c r="G47" s="499"/>
      <c r="H47" s="466">
        <f t="shared" si="12"/>
        <v>0</v>
      </c>
      <c r="I47" s="526">
        <f t="shared" si="13"/>
        <v>0</v>
      </c>
      <c r="J47" s="526">
        <f t="shared" si="14"/>
        <v>0</v>
      </c>
      <c r="K47" s="526">
        <f t="shared" si="15"/>
        <v>0</v>
      </c>
      <c r="L47" s="526">
        <f t="shared" si="16"/>
        <v>0</v>
      </c>
      <c r="M47" s="526">
        <f t="shared" si="17"/>
        <v>0</v>
      </c>
      <c r="N47" s="526">
        <f t="shared" si="18"/>
        <v>0</v>
      </c>
      <c r="O47" s="526">
        <f t="shared" si="19"/>
        <v>0</v>
      </c>
      <c r="P47" s="526">
        <f t="shared" si="20"/>
        <v>0</v>
      </c>
      <c r="Q47" s="466">
        <f t="shared" si="21"/>
        <v>0</v>
      </c>
      <c r="R47" s="581"/>
      <c r="S47" s="581"/>
      <c r="T47" s="581"/>
      <c r="U47" s="581"/>
      <c r="V47" s="581"/>
      <c r="W47" s="581"/>
      <c r="X47" s="581"/>
      <c r="Y47" s="581"/>
      <c r="Z47" s="581"/>
      <c r="AA47" s="581"/>
      <c r="AB47" s="581"/>
      <c r="AC47" s="581"/>
      <c r="AD47" s="581"/>
      <c r="AE47" s="581"/>
      <c r="AF47" s="581"/>
      <c r="AG47" s="581"/>
      <c r="AH47" s="581"/>
      <c r="AI47" s="581"/>
      <c r="AJ47" s="581"/>
      <c r="AK47" s="581"/>
      <c r="AL47" s="581"/>
      <c r="AM47" s="582">
        <f t="shared" si="22"/>
        <v>0</v>
      </c>
      <c r="AN47" s="581">
        <f t="shared" si="23"/>
        <v>0</v>
      </c>
      <c r="AO47" s="583"/>
    </row>
    <row r="48" spans="1:41" s="5" customFormat="1">
      <c r="A48" s="408" t="str">
        <f>'1-συμβολαια'!A48</f>
        <v>40ο</v>
      </c>
      <c r="B48" s="333" t="str">
        <f>'1-συμβολαια'!C48</f>
        <v>αποδοχή κληρονομίας [1/10 αγροτεμάχιο ;;;??? Παναγία -'';;;???'' =2.740μ2</v>
      </c>
      <c r="C48" s="325">
        <f>'1-συμβολαια'!D48</f>
        <v>0</v>
      </c>
      <c r="D48" s="477">
        <f>'3-φύλλα2α'!D48</f>
        <v>3</v>
      </c>
      <c r="E48" s="477">
        <f>'3-φύλλα2α'!E48</f>
        <v>3</v>
      </c>
      <c r="F48" s="524">
        <v>4</v>
      </c>
      <c r="G48" s="533">
        <v>2</v>
      </c>
      <c r="H48" s="317">
        <f t="shared" si="12"/>
        <v>48</v>
      </c>
      <c r="I48" s="534">
        <f t="shared" si="13"/>
        <v>24</v>
      </c>
      <c r="J48" s="525">
        <f t="shared" si="14"/>
        <v>2.4000000000000004</v>
      </c>
      <c r="K48" s="525">
        <f t="shared" si="15"/>
        <v>2.4000000000000004</v>
      </c>
      <c r="L48" s="525">
        <f t="shared" si="16"/>
        <v>0.48</v>
      </c>
      <c r="M48" s="525">
        <f t="shared" si="17"/>
        <v>42.72</v>
      </c>
      <c r="N48" s="525">
        <f t="shared" si="18"/>
        <v>21.36</v>
      </c>
      <c r="O48" s="525">
        <f t="shared" si="19"/>
        <v>5.2800000000000011</v>
      </c>
      <c r="P48" s="525">
        <f t="shared" si="20"/>
        <v>2.64</v>
      </c>
      <c r="Q48" s="525">
        <f t="shared" si="21"/>
        <v>2.640000000000001</v>
      </c>
      <c r="R48" s="417">
        <f>2*4</f>
        <v>8</v>
      </c>
      <c r="S48" s="417">
        <v>5</v>
      </c>
      <c r="T48" s="417">
        <v>12</v>
      </c>
      <c r="U48" s="417">
        <v>1.98</v>
      </c>
      <c r="V48" s="417">
        <v>12</v>
      </c>
      <c r="W48" s="417">
        <v>5</v>
      </c>
      <c r="X48" s="417"/>
      <c r="Y48" s="417"/>
      <c r="Z48" s="417"/>
      <c r="AA48" s="417"/>
      <c r="AB48" s="417"/>
      <c r="AC48" s="417"/>
      <c r="AD48" s="417"/>
      <c r="AE48" s="417">
        <v>8</v>
      </c>
      <c r="AF48" s="417">
        <v>5</v>
      </c>
      <c r="AG48" s="417"/>
      <c r="AH48" s="417">
        <v>8</v>
      </c>
      <c r="AI48" s="417">
        <v>1.98</v>
      </c>
      <c r="AJ48" s="417"/>
      <c r="AK48" s="417"/>
      <c r="AL48" s="417"/>
      <c r="AM48" s="416">
        <f t="shared" si="22"/>
        <v>3.96</v>
      </c>
      <c r="AN48" s="417">
        <f t="shared" si="23"/>
        <v>63</v>
      </c>
      <c r="AO48" s="584"/>
    </row>
    <row r="49" spans="1:41" s="5" customFormat="1" ht="12" thickBot="1">
      <c r="A49" s="409">
        <f>'1-συμβολαια'!A49</f>
        <v>0</v>
      </c>
      <c r="B49" s="393" t="str">
        <f>'1-συμβολαια'!C49</f>
        <v xml:space="preserve">χρησικτησία αγροτεμαχίου = 20?? επερχόμενου ΑΝΑΔΑΣΜΟΥ </v>
      </c>
      <c r="C49" s="392">
        <f>'1-συμβολαια'!D49</f>
        <v>22.22</v>
      </c>
      <c r="D49" s="478">
        <f>'3-φύλλα2α'!D49</f>
        <v>3</v>
      </c>
      <c r="E49" s="478">
        <f>'3-φύλλα2α'!E49</f>
        <v>0</v>
      </c>
      <c r="F49" s="499"/>
      <c r="G49" s="499"/>
      <c r="H49" s="466">
        <f t="shared" si="12"/>
        <v>0</v>
      </c>
      <c r="I49" s="526">
        <f t="shared" si="13"/>
        <v>0</v>
      </c>
      <c r="J49" s="526">
        <f t="shared" si="14"/>
        <v>0</v>
      </c>
      <c r="K49" s="526">
        <f t="shared" si="15"/>
        <v>0</v>
      </c>
      <c r="L49" s="526">
        <f t="shared" si="16"/>
        <v>0</v>
      </c>
      <c r="M49" s="526">
        <f t="shared" si="17"/>
        <v>0</v>
      </c>
      <c r="N49" s="526">
        <f t="shared" si="18"/>
        <v>0</v>
      </c>
      <c r="O49" s="526">
        <f t="shared" si="19"/>
        <v>0</v>
      </c>
      <c r="P49" s="526">
        <f t="shared" si="20"/>
        <v>0</v>
      </c>
      <c r="Q49" s="466">
        <f t="shared" si="21"/>
        <v>0</v>
      </c>
      <c r="R49" s="581"/>
      <c r="S49" s="581"/>
      <c r="T49" s="581"/>
      <c r="U49" s="581"/>
      <c r="V49" s="581"/>
      <c r="W49" s="581"/>
      <c r="X49" s="581"/>
      <c r="Y49" s="581"/>
      <c r="Z49" s="581"/>
      <c r="AA49" s="581"/>
      <c r="AB49" s="581"/>
      <c r="AC49" s="581"/>
      <c r="AD49" s="581"/>
      <c r="AE49" s="581"/>
      <c r="AF49" s="581"/>
      <c r="AG49" s="581"/>
      <c r="AH49" s="581"/>
      <c r="AI49" s="581"/>
      <c r="AJ49" s="581"/>
      <c r="AK49" s="581"/>
      <c r="AL49" s="581"/>
      <c r="AM49" s="582">
        <f t="shared" si="22"/>
        <v>0</v>
      </c>
      <c r="AN49" s="581">
        <f t="shared" si="23"/>
        <v>0</v>
      </c>
      <c r="AO49" s="583"/>
    </row>
    <row r="50" spans="1:41" s="5" customFormat="1">
      <c r="A50" s="336" t="str">
        <f>'1-συμβολαια'!A50</f>
        <v>41ο</v>
      </c>
      <c r="B50" s="333" t="str">
        <f>'1-συμβολαια'!C50</f>
        <v>αποδοχή κληρονομίας [1/10 αγροτεμάχιο ;;;??? Παναγία -'';;;???'' =2.740μ2</v>
      </c>
      <c r="C50" s="325">
        <f>'1-συμβολαια'!D50</f>
        <v>0</v>
      </c>
      <c r="D50" s="477">
        <f>'3-φύλλα2α'!D50</f>
        <v>3</v>
      </c>
      <c r="E50" s="477">
        <f>'3-φύλλα2α'!E50</f>
        <v>3</v>
      </c>
      <c r="F50" s="524">
        <v>4</v>
      </c>
      <c r="G50" s="533">
        <v>2</v>
      </c>
      <c r="H50" s="317">
        <f t="shared" si="12"/>
        <v>48</v>
      </c>
      <c r="I50" s="525">
        <f t="shared" si="13"/>
        <v>24</v>
      </c>
      <c r="J50" s="525">
        <f t="shared" si="14"/>
        <v>2.4000000000000004</v>
      </c>
      <c r="K50" s="525">
        <f t="shared" si="15"/>
        <v>2.4000000000000004</v>
      </c>
      <c r="L50" s="525">
        <f t="shared" si="16"/>
        <v>0.48</v>
      </c>
      <c r="M50" s="525">
        <f t="shared" si="17"/>
        <v>42.72</v>
      </c>
      <c r="N50" s="525">
        <f t="shared" si="18"/>
        <v>21.36</v>
      </c>
      <c r="O50" s="525">
        <f t="shared" si="19"/>
        <v>5.2800000000000011</v>
      </c>
      <c r="P50" s="525">
        <f t="shared" si="20"/>
        <v>2.64</v>
      </c>
      <c r="Q50" s="525">
        <f t="shared" si="21"/>
        <v>2.640000000000001</v>
      </c>
      <c r="R50" s="417">
        <f>2*4</f>
        <v>8</v>
      </c>
      <c r="S50" s="417">
        <v>5</v>
      </c>
      <c r="T50" s="417">
        <v>12</v>
      </c>
      <c r="U50" s="417">
        <v>1.98</v>
      </c>
      <c r="V50" s="417">
        <v>12</v>
      </c>
      <c r="W50" s="417">
        <v>5</v>
      </c>
      <c r="X50" s="417"/>
      <c r="Y50" s="417"/>
      <c r="Z50" s="417"/>
      <c r="AA50" s="417"/>
      <c r="AB50" s="417"/>
      <c r="AC50" s="417"/>
      <c r="AD50" s="417"/>
      <c r="AE50" s="417">
        <v>8</v>
      </c>
      <c r="AF50" s="417">
        <v>5</v>
      </c>
      <c r="AG50" s="417"/>
      <c r="AH50" s="417">
        <v>8</v>
      </c>
      <c r="AI50" s="417">
        <v>1.98</v>
      </c>
      <c r="AJ50" s="417"/>
      <c r="AK50" s="417"/>
      <c r="AL50" s="417"/>
      <c r="AM50" s="416">
        <f t="shared" si="22"/>
        <v>3.96</v>
      </c>
      <c r="AN50" s="417">
        <f t="shared" si="23"/>
        <v>63</v>
      </c>
      <c r="AO50" s="584"/>
    </row>
    <row r="51" spans="1:41" s="5" customFormat="1" ht="12" thickBot="1">
      <c r="A51" s="467">
        <f>'1-συμβολαια'!A51</f>
        <v>0</v>
      </c>
      <c r="B51" s="393" t="str">
        <f>'1-συμβολαια'!C51</f>
        <v xml:space="preserve">χρησικτησία αγροτεμαχίου = 20?? επερχόμενου ΑΝΑΔΑΣΜΟΥ </v>
      </c>
      <c r="C51" s="392">
        <f>'1-συμβολαια'!D51</f>
        <v>22.22</v>
      </c>
      <c r="D51" s="478">
        <f>'3-φύλλα2α'!D51</f>
        <v>3</v>
      </c>
      <c r="E51" s="478">
        <f>'3-φύλλα2α'!E51</f>
        <v>0</v>
      </c>
      <c r="F51" s="499"/>
      <c r="G51" s="499"/>
      <c r="H51" s="466">
        <f t="shared" si="12"/>
        <v>0</v>
      </c>
      <c r="I51" s="526">
        <f t="shared" si="13"/>
        <v>0</v>
      </c>
      <c r="J51" s="526">
        <f t="shared" si="14"/>
        <v>0</v>
      </c>
      <c r="K51" s="526">
        <f t="shared" si="15"/>
        <v>0</v>
      </c>
      <c r="L51" s="526">
        <f t="shared" si="16"/>
        <v>0</v>
      </c>
      <c r="M51" s="526">
        <f t="shared" si="17"/>
        <v>0</v>
      </c>
      <c r="N51" s="526">
        <f t="shared" si="18"/>
        <v>0</v>
      </c>
      <c r="O51" s="526">
        <f t="shared" si="19"/>
        <v>0</v>
      </c>
      <c r="P51" s="526">
        <f t="shared" si="20"/>
        <v>0</v>
      </c>
      <c r="Q51" s="466">
        <f t="shared" si="21"/>
        <v>0</v>
      </c>
      <c r="R51" s="581"/>
      <c r="S51" s="581"/>
      <c r="T51" s="581"/>
      <c r="U51" s="581"/>
      <c r="V51" s="581"/>
      <c r="W51" s="581"/>
      <c r="X51" s="581"/>
      <c r="Y51" s="581"/>
      <c r="Z51" s="581"/>
      <c r="AA51" s="581"/>
      <c r="AB51" s="581"/>
      <c r="AC51" s="581"/>
      <c r="AD51" s="581"/>
      <c r="AE51" s="581"/>
      <c r="AF51" s="581"/>
      <c r="AG51" s="581"/>
      <c r="AH51" s="581"/>
      <c r="AI51" s="581"/>
      <c r="AJ51" s="581"/>
      <c r="AK51" s="581"/>
      <c r="AL51" s="581"/>
      <c r="AM51" s="582">
        <f t="shared" si="22"/>
        <v>0</v>
      </c>
      <c r="AN51" s="581">
        <f t="shared" si="23"/>
        <v>0</v>
      </c>
      <c r="AO51" s="583"/>
    </row>
    <row r="52" spans="1:41">
      <c r="A52" s="683" t="s">
        <v>47</v>
      </c>
      <c r="B52" s="684"/>
      <c r="C52" s="684"/>
      <c r="D52" s="684"/>
      <c r="E52" s="684"/>
      <c r="F52" s="684"/>
      <c r="G52" s="743"/>
      <c r="H52" s="411">
        <f t="shared" ref="H52:W52" si="24">SUM(H3:H51)</f>
        <v>992</v>
      </c>
      <c r="I52" s="411">
        <f t="shared" si="24"/>
        <v>684</v>
      </c>
      <c r="J52" s="411">
        <f t="shared" si="24"/>
        <v>49.6</v>
      </c>
      <c r="K52" s="411">
        <f t="shared" si="24"/>
        <v>49.6</v>
      </c>
      <c r="L52" s="411">
        <f t="shared" si="24"/>
        <v>9.9200000000000017</v>
      </c>
      <c r="M52" s="411">
        <f t="shared" si="24"/>
        <v>882.88000000000022</v>
      </c>
      <c r="N52" s="411">
        <f t="shared" si="24"/>
        <v>608.7600000000001</v>
      </c>
      <c r="O52" s="411">
        <f t="shared" si="24"/>
        <v>109.12</v>
      </c>
      <c r="P52" s="411">
        <f t="shared" si="24"/>
        <v>75.240000000000009</v>
      </c>
      <c r="Q52" s="411">
        <f t="shared" si="24"/>
        <v>33.880000000000003</v>
      </c>
      <c r="R52" s="411">
        <f t="shared" si="24"/>
        <v>472</v>
      </c>
      <c r="S52" s="411">
        <f t="shared" si="24"/>
        <v>145</v>
      </c>
      <c r="T52" s="411">
        <f t="shared" si="24"/>
        <v>340</v>
      </c>
      <c r="U52" s="411">
        <f t="shared" si="24"/>
        <v>39.599999999999994</v>
      </c>
      <c r="V52" s="411">
        <f t="shared" si="24"/>
        <v>340</v>
      </c>
      <c r="W52" s="411">
        <f t="shared" si="24"/>
        <v>100</v>
      </c>
      <c r="X52" s="411"/>
      <c r="Y52" s="411"/>
      <c r="Z52" s="411"/>
      <c r="AA52" s="411">
        <f t="shared" ref="AA52:AF52" si="25">SUM(AA3:AA51)</f>
        <v>0</v>
      </c>
      <c r="AB52" s="411">
        <f t="shared" si="25"/>
        <v>0</v>
      </c>
      <c r="AC52" s="411">
        <f t="shared" si="25"/>
        <v>0</v>
      </c>
      <c r="AD52" s="411">
        <f t="shared" si="25"/>
        <v>92</v>
      </c>
      <c r="AE52" s="411">
        <f t="shared" si="25"/>
        <v>192</v>
      </c>
      <c r="AF52" s="411">
        <f t="shared" si="25"/>
        <v>110</v>
      </c>
      <c r="AG52" s="259"/>
      <c r="AH52" s="411">
        <f>SUM(AH3:AH51)</f>
        <v>160</v>
      </c>
      <c r="AI52" s="411">
        <f>SUM(AI3:AI51)</f>
        <v>39.599999999999994</v>
      </c>
      <c r="AJ52" s="411"/>
      <c r="AK52" s="411"/>
      <c r="AL52" s="411">
        <f>SUM(AL3:AL51)</f>
        <v>0</v>
      </c>
      <c r="AM52" s="411">
        <f>SUM(AM3:AM51)</f>
        <v>79.199999999999989</v>
      </c>
      <c r="AN52" s="411">
        <f>SUM(AN3:AN51)</f>
        <v>1951</v>
      </c>
    </row>
    <row r="54" spans="1:41">
      <c r="R54" s="154" t="s">
        <v>423</v>
      </c>
      <c r="S54" s="163"/>
      <c r="T54" s="166"/>
      <c r="U54" s="166"/>
      <c r="V54" s="166"/>
      <c r="W54" s="163"/>
      <c r="X54" s="164"/>
      <c r="Y54" s="164"/>
      <c r="Z54" s="164"/>
      <c r="AA54" s="164"/>
      <c r="AB54" s="371"/>
      <c r="AC54" s="164"/>
      <c r="AD54" s="164"/>
      <c r="AE54" s="353"/>
      <c r="AF54" s="84"/>
      <c r="AG54" s="84"/>
      <c r="AH54" s="84"/>
      <c r="AI54" s="84"/>
      <c r="AJ54" s="84"/>
      <c r="AK54" s="84"/>
      <c r="AL54" s="84"/>
      <c r="AM54" s="84"/>
      <c r="AN54" s="84"/>
    </row>
    <row r="55" spans="1:41" ht="15.75">
      <c r="B55" s="303" t="s">
        <v>463</v>
      </c>
      <c r="C55" s="304"/>
      <c r="D55" s="304"/>
      <c r="E55" s="304"/>
      <c r="R55" s="164"/>
      <c r="S55" s="165" t="s">
        <v>229</v>
      </c>
      <c r="T55" s="371"/>
      <c r="U55" s="371"/>
      <c r="V55" s="371"/>
      <c r="W55" s="164"/>
      <c r="X55" s="164"/>
      <c r="Y55" s="164"/>
      <c r="Z55" s="164"/>
      <c r="AA55" s="164"/>
      <c r="AB55" s="371"/>
      <c r="AC55" s="164"/>
      <c r="AD55" s="164"/>
      <c r="AE55" s="353"/>
      <c r="AF55" s="84"/>
      <c r="AG55" s="84"/>
      <c r="AH55" s="84"/>
      <c r="AI55" s="84"/>
      <c r="AJ55" s="84"/>
      <c r="AK55" s="84"/>
      <c r="AL55" s="84"/>
      <c r="AM55" s="84"/>
      <c r="AN55" s="84"/>
    </row>
    <row r="56" spans="1:41">
      <c r="R56" s="164"/>
      <c r="S56" s="164"/>
      <c r="T56" s="162" t="s">
        <v>230</v>
      </c>
      <c r="U56" s="371"/>
      <c r="V56" s="371"/>
      <c r="W56" s="164"/>
      <c r="X56" s="164"/>
      <c r="Y56" s="164"/>
      <c r="Z56" s="164"/>
      <c r="AA56" s="164"/>
      <c r="AB56" s="371"/>
      <c r="AC56" s="164"/>
      <c r="AD56" s="164"/>
      <c r="AE56" s="353"/>
      <c r="AF56" s="84"/>
      <c r="AG56" s="84"/>
      <c r="AH56" s="84"/>
      <c r="AI56" s="84"/>
      <c r="AJ56" s="84"/>
      <c r="AK56" s="84"/>
      <c r="AL56" s="84"/>
      <c r="AM56" s="84"/>
      <c r="AN56" s="84"/>
    </row>
    <row r="57" spans="1:41">
      <c r="R57" s="164"/>
      <c r="S57" s="164"/>
      <c r="T57" s="371"/>
      <c r="U57" s="165" t="s">
        <v>231</v>
      </c>
      <c r="V57" s="371"/>
      <c r="W57" s="164"/>
      <c r="X57" s="164"/>
      <c r="Y57" s="164"/>
      <c r="Z57" s="164"/>
      <c r="AA57" s="164"/>
      <c r="AB57" s="371"/>
      <c r="AC57" s="164"/>
      <c r="AD57" s="164"/>
      <c r="AE57" s="353"/>
      <c r="AF57" s="84"/>
      <c r="AG57" s="84"/>
      <c r="AH57" s="84"/>
      <c r="AI57" s="84"/>
      <c r="AJ57" s="84"/>
      <c r="AK57" s="84"/>
      <c r="AL57" s="84"/>
      <c r="AM57" s="84"/>
      <c r="AN57" s="84"/>
    </row>
    <row r="58" spans="1:41">
      <c r="A58" s="8" t="s">
        <v>617</v>
      </c>
      <c r="B58" s="3" t="s">
        <v>552</v>
      </c>
      <c r="C58" s="8" t="s">
        <v>617</v>
      </c>
      <c r="D58" s="364" t="s">
        <v>537</v>
      </c>
      <c r="G58" s="364"/>
      <c r="H58" s="76"/>
      <c r="N58" s="76" t="s">
        <v>617</v>
      </c>
      <c r="O58" s="2" t="s">
        <v>537</v>
      </c>
      <c r="P58" s="2" t="s">
        <v>538</v>
      </c>
      <c r="Q58" s="8">
        <v>3660</v>
      </c>
      <c r="R58" s="164" t="s">
        <v>539</v>
      </c>
      <c r="S58" s="164"/>
      <c r="T58" s="371"/>
      <c r="U58" s="371"/>
      <c r="V58" s="162" t="s">
        <v>262</v>
      </c>
      <c r="W58" s="164"/>
      <c r="X58" s="164"/>
      <c r="Y58" s="164"/>
      <c r="Z58" s="164"/>
      <c r="AA58" s="164"/>
      <c r="AB58" s="371"/>
      <c r="AC58" s="164"/>
      <c r="AD58" s="164"/>
      <c r="AE58" s="371"/>
      <c r="AF58" s="164"/>
      <c r="AG58" s="164"/>
      <c r="AH58" s="164"/>
      <c r="AI58" s="164"/>
      <c r="AJ58" s="164"/>
      <c r="AK58" s="164"/>
      <c r="AL58" s="164"/>
      <c r="AM58" s="84"/>
      <c r="AN58" s="84"/>
    </row>
    <row r="59" spans="1:41">
      <c r="B59" s="390" t="s">
        <v>556</v>
      </c>
      <c r="C59" s="364" t="s">
        <v>539</v>
      </c>
      <c r="D59" s="512">
        <f>H3/F3</f>
        <v>16</v>
      </c>
      <c r="F59" s="364"/>
      <c r="G59" s="512"/>
      <c r="H59" s="76"/>
      <c r="N59" s="76" t="s">
        <v>618</v>
      </c>
      <c r="O59" s="2" t="s">
        <v>537</v>
      </c>
      <c r="P59" s="2" t="s">
        <v>538</v>
      </c>
      <c r="Q59" s="8">
        <v>3660</v>
      </c>
      <c r="R59" s="164" t="s">
        <v>539</v>
      </c>
      <c r="S59" s="164"/>
      <c r="T59" s="371"/>
      <c r="U59" s="371"/>
      <c r="V59" s="371"/>
      <c r="W59" s="165" t="s">
        <v>232</v>
      </c>
      <c r="X59" s="164"/>
      <c r="Y59" s="164"/>
      <c r="Z59" s="164"/>
      <c r="AA59" s="164"/>
      <c r="AB59" s="371"/>
      <c r="AC59" s="164"/>
      <c r="AD59" s="164"/>
      <c r="AE59" s="371"/>
      <c r="AF59" s="164"/>
      <c r="AG59" s="164"/>
      <c r="AH59" s="164"/>
      <c r="AI59" s="164"/>
      <c r="AJ59" s="164"/>
      <c r="AK59" s="164"/>
      <c r="AL59" s="164"/>
      <c r="AM59" s="84"/>
      <c r="AN59" s="84"/>
    </row>
    <row r="60" spans="1:41">
      <c r="B60" s="390" t="s">
        <v>555</v>
      </c>
      <c r="C60" s="364"/>
      <c r="D60" s="9"/>
      <c r="F60" s="364"/>
      <c r="G60" s="9"/>
      <c r="H60" s="76"/>
      <c r="N60" s="76" t="s">
        <v>619</v>
      </c>
      <c r="O60" s="2" t="s">
        <v>544</v>
      </c>
      <c r="Q60" s="8">
        <v>3660</v>
      </c>
      <c r="R60" s="164">
        <v>6348</v>
      </c>
      <c r="S60" s="164"/>
      <c r="T60" s="371"/>
      <c r="U60" s="371"/>
      <c r="V60" s="371"/>
      <c r="W60" s="164"/>
      <c r="X60" s="162" t="s">
        <v>233</v>
      </c>
      <c r="Y60" s="162"/>
      <c r="Z60" s="164"/>
      <c r="AA60" s="164"/>
      <c r="AB60" s="371"/>
      <c r="AC60" s="164"/>
      <c r="AD60" s="164"/>
      <c r="AE60" s="371"/>
      <c r="AF60" s="164"/>
      <c r="AG60" s="164"/>
      <c r="AH60" s="164"/>
      <c r="AI60" s="164"/>
      <c r="AJ60" s="164"/>
      <c r="AK60" s="164"/>
      <c r="AL60" s="164"/>
      <c r="AM60" s="84"/>
      <c r="AN60" s="84"/>
    </row>
    <row r="61" spans="1:41">
      <c r="B61" s="463" t="s">
        <v>553</v>
      </c>
      <c r="C61" s="364"/>
      <c r="D61" s="9"/>
      <c r="F61" s="364"/>
      <c r="G61" s="9"/>
      <c r="H61" s="76"/>
      <c r="N61" s="76" t="s">
        <v>620</v>
      </c>
      <c r="O61" s="2" t="s">
        <v>544</v>
      </c>
      <c r="Q61" s="8">
        <v>3660</v>
      </c>
      <c r="R61" s="164">
        <v>6348</v>
      </c>
      <c r="S61" s="164"/>
      <c r="T61" s="371"/>
      <c r="U61" s="371"/>
      <c r="V61" s="371"/>
      <c r="W61" s="164"/>
      <c r="X61" s="164"/>
      <c r="Y61" s="165" t="s">
        <v>263</v>
      </c>
      <c r="Z61" s="164"/>
      <c r="AA61" s="164"/>
      <c r="AB61" s="371"/>
      <c r="AC61" s="164"/>
      <c r="AD61" s="164"/>
      <c r="AE61" s="371"/>
      <c r="AF61" s="164"/>
      <c r="AG61" s="164"/>
      <c r="AH61" s="164"/>
      <c r="AI61" s="164"/>
      <c r="AJ61" s="164"/>
      <c r="AK61" s="164"/>
      <c r="AL61" s="164"/>
      <c r="AM61" s="84"/>
      <c r="AN61" s="84"/>
    </row>
    <row r="62" spans="1:41">
      <c r="B62" s="463" t="s">
        <v>554</v>
      </c>
      <c r="C62" s="364"/>
      <c r="D62" s="9"/>
      <c r="F62" s="364"/>
      <c r="G62" s="9"/>
      <c r="H62" s="76"/>
      <c r="N62" s="76" t="s">
        <v>621</v>
      </c>
      <c r="O62" s="2" t="s">
        <v>561</v>
      </c>
      <c r="Q62" s="8">
        <v>3660</v>
      </c>
      <c r="R62" s="164">
        <v>6349</v>
      </c>
      <c r="S62" s="164"/>
      <c r="T62" s="371"/>
      <c r="U62" s="371"/>
      <c r="V62" s="371"/>
      <c r="W62" s="164"/>
      <c r="X62" s="164"/>
      <c r="Y62" s="164"/>
      <c r="Z62" s="162" t="s">
        <v>234</v>
      </c>
      <c r="AA62" s="165"/>
      <c r="AB62" s="371"/>
      <c r="AC62" s="164"/>
      <c r="AD62" s="164"/>
      <c r="AE62" s="371"/>
      <c r="AF62" s="164"/>
      <c r="AG62" s="164"/>
      <c r="AH62" s="164"/>
      <c r="AI62" s="164"/>
      <c r="AJ62" s="164"/>
      <c r="AK62" s="164"/>
      <c r="AL62" s="164"/>
      <c r="AM62" s="84"/>
      <c r="AN62" s="84"/>
      <c r="AO62" s="161"/>
    </row>
    <row r="63" spans="1:41">
      <c r="B63" s="463"/>
      <c r="C63" s="76"/>
      <c r="D63" s="364"/>
      <c r="F63" s="76"/>
      <c r="G63" s="364"/>
      <c r="H63" s="76"/>
      <c r="N63" s="76" t="s">
        <v>622</v>
      </c>
      <c r="O63" s="2" t="s">
        <v>544</v>
      </c>
      <c r="Q63" s="8">
        <v>3660</v>
      </c>
      <c r="R63" s="164">
        <v>6349</v>
      </c>
      <c r="S63" s="164"/>
      <c r="T63" s="371"/>
      <c r="U63" s="371"/>
      <c r="V63" s="371"/>
      <c r="W63" s="164"/>
      <c r="X63" s="164"/>
      <c r="Y63" s="164"/>
      <c r="Z63" s="165"/>
      <c r="AA63" s="165" t="s">
        <v>264</v>
      </c>
      <c r="AB63" s="371"/>
      <c r="AC63" s="164"/>
      <c r="AD63" s="164"/>
      <c r="AE63" s="371"/>
      <c r="AF63" s="164"/>
      <c r="AG63" s="164"/>
      <c r="AH63" s="164"/>
      <c r="AI63" s="164"/>
      <c r="AJ63" s="164"/>
      <c r="AK63" s="164"/>
      <c r="AL63" s="164"/>
      <c r="AM63" s="84"/>
      <c r="AN63" s="84"/>
      <c r="AO63" s="161"/>
    </row>
    <row r="64" spans="1:41">
      <c r="A64" s="8" t="s">
        <v>618</v>
      </c>
      <c r="B64" s="3" t="s">
        <v>550</v>
      </c>
      <c r="C64" s="76" t="s">
        <v>618</v>
      </c>
      <c r="D64" s="364" t="s">
        <v>537</v>
      </c>
      <c r="F64" s="76"/>
      <c r="G64" s="364"/>
      <c r="H64" s="76"/>
      <c r="N64" s="76" t="s">
        <v>623</v>
      </c>
      <c r="O64" s="2" t="s">
        <v>561</v>
      </c>
      <c r="Q64" s="8">
        <v>3660</v>
      </c>
      <c r="R64" s="164">
        <v>6348</v>
      </c>
      <c r="S64" s="164"/>
      <c r="T64" s="371"/>
      <c r="U64" s="371"/>
      <c r="V64" s="371"/>
      <c r="W64" s="164"/>
      <c r="X64" s="164"/>
      <c r="Y64" s="164"/>
      <c r="Z64" s="164"/>
      <c r="AA64" s="164"/>
      <c r="AB64" s="162" t="s">
        <v>235</v>
      </c>
      <c r="AC64" s="164"/>
      <c r="AD64" s="164"/>
      <c r="AE64" s="371"/>
      <c r="AF64" s="164"/>
      <c r="AG64" s="164"/>
      <c r="AH64" s="164"/>
      <c r="AI64" s="164"/>
      <c r="AJ64" s="164"/>
      <c r="AK64" s="164"/>
      <c r="AL64" s="164"/>
      <c r="AM64" s="84"/>
      <c r="AN64" s="165"/>
    </row>
    <row r="65" spans="1:40">
      <c r="B65" s="390" t="s">
        <v>551</v>
      </c>
      <c r="C65" s="364" t="s">
        <v>539</v>
      </c>
      <c r="D65" s="512">
        <f>H4/F4</f>
        <v>16</v>
      </c>
      <c r="F65" s="364"/>
      <c r="G65" s="512"/>
      <c r="H65" s="76"/>
      <c r="N65" s="76" t="s">
        <v>624</v>
      </c>
      <c r="O65" s="2" t="s">
        <v>561</v>
      </c>
      <c r="Q65" s="8">
        <v>3660</v>
      </c>
      <c r="R65" s="164">
        <v>6348</v>
      </c>
      <c r="S65" s="164"/>
      <c r="T65" s="371"/>
      <c r="U65" s="371"/>
      <c r="V65" s="371"/>
      <c r="W65" s="164"/>
      <c r="X65" s="164"/>
      <c r="Y65" s="164"/>
      <c r="Z65" s="164"/>
      <c r="AA65" s="164"/>
      <c r="AB65" s="371"/>
      <c r="AC65" s="165" t="s">
        <v>236</v>
      </c>
      <c r="AD65" s="164"/>
      <c r="AE65" s="371"/>
      <c r="AF65" s="164"/>
      <c r="AG65" s="164"/>
      <c r="AH65" s="164"/>
      <c r="AI65" s="164"/>
      <c r="AJ65" s="164"/>
      <c r="AK65" s="164"/>
      <c r="AL65" s="164"/>
      <c r="AM65" s="84"/>
      <c r="AN65" s="84"/>
    </row>
    <row r="66" spans="1:40">
      <c r="B66" s="390" t="s">
        <v>549</v>
      </c>
      <c r="C66" s="76"/>
      <c r="D66" s="364"/>
      <c r="F66" s="76"/>
      <c r="G66" s="364"/>
      <c r="H66" s="76"/>
      <c r="N66" s="76" t="s">
        <v>625</v>
      </c>
      <c r="O66" s="2" t="s">
        <v>561</v>
      </c>
      <c r="Q66" s="8">
        <v>3660</v>
      </c>
      <c r="R66" s="164">
        <v>6349</v>
      </c>
      <c r="S66" s="164"/>
      <c r="T66" s="371"/>
      <c r="U66" s="371"/>
      <c r="V66" s="371"/>
      <c r="W66" s="164"/>
      <c r="X66" s="164"/>
      <c r="Y66" s="164"/>
      <c r="Z66" s="164"/>
      <c r="AA66" s="164"/>
      <c r="AB66" s="371"/>
      <c r="AC66" s="164"/>
      <c r="AD66" s="162" t="s">
        <v>281</v>
      </c>
      <c r="AE66" s="166"/>
      <c r="AF66" s="166"/>
      <c r="AG66" s="166"/>
      <c r="AH66" s="166"/>
      <c r="AI66" s="166"/>
      <c r="AJ66" s="166"/>
      <c r="AK66" s="166"/>
      <c r="AL66" s="166"/>
      <c r="AM66" s="165"/>
    </row>
    <row r="67" spans="1:40">
      <c r="B67" s="3"/>
      <c r="C67" s="364"/>
      <c r="D67" s="512"/>
      <c r="F67" s="364"/>
      <c r="G67" s="512"/>
      <c r="H67" s="76"/>
      <c r="N67" s="76" t="s">
        <v>626</v>
      </c>
      <c r="O67" s="2" t="s">
        <v>573</v>
      </c>
      <c r="Q67" s="8"/>
      <c r="R67" s="84"/>
      <c r="S67" s="84"/>
      <c r="T67" s="353"/>
      <c r="U67" s="353"/>
      <c r="V67" s="371"/>
      <c r="W67" s="164"/>
      <c r="X67" s="164"/>
      <c r="Y67" s="164"/>
      <c r="Z67" s="164"/>
      <c r="AA67" s="164"/>
      <c r="AB67" s="371"/>
      <c r="AC67" s="164"/>
      <c r="AD67" s="164"/>
      <c r="AE67" s="162" t="s">
        <v>282</v>
      </c>
      <c r="AF67" s="165"/>
      <c r="AG67" s="165"/>
      <c r="AH67" s="165"/>
      <c r="AI67" s="165"/>
      <c r="AJ67" s="165"/>
      <c r="AK67" s="165"/>
      <c r="AL67" s="165"/>
      <c r="AM67" s="84"/>
    </row>
    <row r="68" spans="1:40">
      <c r="A68" s="8" t="s">
        <v>619</v>
      </c>
      <c r="B68" s="3" t="s">
        <v>615</v>
      </c>
      <c r="C68" s="76" t="s">
        <v>619</v>
      </c>
      <c r="D68" s="364" t="s">
        <v>544</v>
      </c>
      <c r="F68" s="76"/>
      <c r="G68" s="364"/>
      <c r="H68" s="76"/>
      <c r="N68" s="76" t="s">
        <v>627</v>
      </c>
      <c r="O68" s="2" t="s">
        <v>561</v>
      </c>
      <c r="Q68" s="8" t="s">
        <v>582</v>
      </c>
      <c r="R68" s="2"/>
      <c r="S68" s="2"/>
      <c r="T68" s="2"/>
      <c r="U68" s="2"/>
      <c r="AF68" s="165" t="s">
        <v>283</v>
      </c>
      <c r="AG68" s="166"/>
      <c r="AH68" s="166"/>
      <c r="AI68" s="166"/>
      <c r="AJ68" s="166"/>
      <c r="AK68" s="166"/>
    </row>
    <row r="69" spans="1:40">
      <c r="B69" s="3" t="s">
        <v>545</v>
      </c>
      <c r="C69" s="364" t="s">
        <v>539</v>
      </c>
      <c r="D69" s="512">
        <f>H5/F5</f>
        <v>20</v>
      </c>
      <c r="F69" s="364"/>
      <c r="G69" s="512"/>
      <c r="H69" s="76"/>
      <c r="N69" s="76" t="s">
        <v>628</v>
      </c>
      <c r="O69" s="2" t="s">
        <v>561</v>
      </c>
      <c r="Q69" s="8">
        <v>3660</v>
      </c>
      <c r="R69" s="164">
        <v>6349</v>
      </c>
      <c r="AF69" s="164"/>
      <c r="AG69" s="260" t="s">
        <v>284</v>
      </c>
      <c r="AH69" s="260"/>
      <c r="AI69" s="260"/>
      <c r="AJ69" s="260"/>
      <c r="AK69" s="260"/>
      <c r="AL69" s="260"/>
    </row>
    <row r="70" spans="1:40">
      <c r="B70" s="463" t="s">
        <v>548</v>
      </c>
      <c r="C70" s="364"/>
      <c r="D70" s="9"/>
      <c r="F70" s="364"/>
      <c r="G70" s="9"/>
      <c r="H70" s="76"/>
      <c r="N70" s="76" t="s">
        <v>629</v>
      </c>
      <c r="O70" s="2" t="s">
        <v>561</v>
      </c>
      <c r="Q70" s="8">
        <v>3660</v>
      </c>
      <c r="R70" s="164">
        <v>6349</v>
      </c>
      <c r="S70" s="80">
        <v>6357</v>
      </c>
      <c r="T70" s="354" t="s">
        <v>587</v>
      </c>
      <c r="AG70" s="164"/>
      <c r="AH70" s="162" t="s">
        <v>429</v>
      </c>
      <c r="AI70" s="164"/>
      <c r="AJ70" s="164"/>
      <c r="AK70" s="164"/>
      <c r="AL70" s="165"/>
    </row>
    <row r="71" spans="1:40">
      <c r="B71" s="463" t="s">
        <v>553</v>
      </c>
      <c r="C71" s="364"/>
      <c r="D71" s="9"/>
      <c r="F71" s="364"/>
      <c r="G71" s="9"/>
      <c r="H71" s="76"/>
      <c r="N71" s="76" t="s">
        <v>630</v>
      </c>
      <c r="O71" s="2" t="s">
        <v>544</v>
      </c>
      <c r="Q71" s="8">
        <v>3660</v>
      </c>
      <c r="R71" s="164">
        <v>6349</v>
      </c>
      <c r="AI71" s="165" t="s">
        <v>426</v>
      </c>
      <c r="AJ71" s="165"/>
      <c r="AK71" s="165"/>
    </row>
    <row r="72" spans="1:40">
      <c r="B72" s="3"/>
      <c r="C72" s="364"/>
      <c r="D72" s="9"/>
      <c r="F72" s="364"/>
      <c r="G72" s="9"/>
      <c r="H72" s="76"/>
      <c r="N72" s="76" t="s">
        <v>631</v>
      </c>
      <c r="O72" s="2" t="s">
        <v>537</v>
      </c>
      <c r="Q72" s="8"/>
      <c r="AJ72" s="162" t="s">
        <v>427</v>
      </c>
      <c r="AK72" s="164"/>
    </row>
    <row r="73" spans="1:40">
      <c r="A73" s="8" t="s">
        <v>620</v>
      </c>
      <c r="B73" s="3" t="s">
        <v>615</v>
      </c>
      <c r="C73" s="76" t="s">
        <v>620</v>
      </c>
      <c r="D73" s="364" t="s">
        <v>544</v>
      </c>
      <c r="F73" s="76"/>
      <c r="G73" s="364"/>
      <c r="H73" s="76"/>
      <c r="N73" s="76" t="s">
        <v>632</v>
      </c>
      <c r="O73" s="2" t="s">
        <v>561</v>
      </c>
      <c r="Q73" s="8"/>
      <c r="AK73" s="165" t="s">
        <v>428</v>
      </c>
    </row>
    <row r="74" spans="1:40">
      <c r="B74" s="3" t="s">
        <v>545</v>
      </c>
      <c r="C74" s="364" t="s">
        <v>539</v>
      </c>
      <c r="D74" s="512">
        <f>H8/F8</f>
        <v>20</v>
      </c>
      <c r="F74" s="364"/>
      <c r="G74" s="512"/>
      <c r="H74" s="76"/>
      <c r="N74" s="76" t="s">
        <v>633</v>
      </c>
      <c r="O74" s="2" t="s">
        <v>537</v>
      </c>
      <c r="Q74" s="8" t="s">
        <v>595</v>
      </c>
    </row>
    <row r="75" spans="1:40">
      <c r="B75" s="463" t="s">
        <v>546</v>
      </c>
      <c r="C75" s="364"/>
      <c r="D75" s="9"/>
      <c r="F75" s="364"/>
      <c r="G75" s="9"/>
      <c r="H75" s="76"/>
      <c r="N75" s="76" t="s">
        <v>634</v>
      </c>
      <c r="O75" s="2" t="s">
        <v>537</v>
      </c>
      <c r="Q75" s="8" t="s">
        <v>597</v>
      </c>
    </row>
    <row r="76" spans="1:40">
      <c r="B76" s="463" t="s">
        <v>547</v>
      </c>
      <c r="F76" s="2"/>
      <c r="G76" s="3"/>
      <c r="H76" s="76"/>
      <c r="N76" s="76" t="s">
        <v>635</v>
      </c>
      <c r="O76" s="2" t="s">
        <v>599</v>
      </c>
      <c r="Q76" s="8" t="s">
        <v>597</v>
      </c>
    </row>
    <row r="77" spans="1:40">
      <c r="B77" s="3"/>
      <c r="F77" s="2"/>
      <c r="G77" s="3"/>
      <c r="H77" s="76"/>
      <c r="N77" s="76" t="s">
        <v>636</v>
      </c>
      <c r="O77" s="2" t="s">
        <v>537</v>
      </c>
      <c r="Q77" s="8" t="s">
        <v>600</v>
      </c>
    </row>
    <row r="78" spans="1:40">
      <c r="A78" s="8" t="s">
        <v>621</v>
      </c>
      <c r="B78" s="3" t="s">
        <v>559</v>
      </c>
      <c r="C78" s="76" t="s">
        <v>621</v>
      </c>
      <c r="D78" s="364" t="s">
        <v>561</v>
      </c>
      <c r="F78" s="76"/>
      <c r="G78" s="364"/>
      <c r="H78" s="76"/>
      <c r="N78" s="76" t="s">
        <v>637</v>
      </c>
      <c r="O78" s="2" t="s">
        <v>537</v>
      </c>
      <c r="Q78" s="8" t="s">
        <v>597</v>
      </c>
    </row>
    <row r="79" spans="1:40">
      <c r="B79" s="463" t="s">
        <v>560</v>
      </c>
      <c r="C79" s="364" t="s">
        <v>539</v>
      </c>
      <c r="D79" s="512">
        <f>H11/F11</f>
        <v>20</v>
      </c>
      <c r="F79" s="364"/>
      <c r="G79" s="512"/>
      <c r="H79" s="3"/>
      <c r="Q79" s="8"/>
    </row>
    <row r="80" spans="1:40">
      <c r="A80" s="8" t="s">
        <v>622</v>
      </c>
      <c r="B80" s="3"/>
      <c r="F80" s="2"/>
      <c r="G80" s="3"/>
      <c r="H80" s="3"/>
      <c r="Q80" s="8"/>
    </row>
    <row r="81" spans="1:8">
      <c r="B81" s="3" t="s">
        <v>563</v>
      </c>
      <c r="C81" s="76" t="s">
        <v>622</v>
      </c>
      <c r="D81" s="364" t="s">
        <v>544</v>
      </c>
      <c r="F81" s="76"/>
      <c r="G81" s="364"/>
      <c r="H81" s="3"/>
    </row>
    <row r="82" spans="1:8">
      <c r="B82" s="463" t="s">
        <v>564</v>
      </c>
      <c r="C82" s="364" t="s">
        <v>539</v>
      </c>
      <c r="D82" s="512">
        <f>H14/F14</f>
        <v>20</v>
      </c>
      <c r="F82" s="364"/>
      <c r="G82" s="512"/>
      <c r="H82" s="3"/>
    </row>
    <row r="83" spans="1:8">
      <c r="B83" s="3"/>
      <c r="F83" s="2"/>
      <c r="G83" s="3"/>
      <c r="H83" s="3"/>
    </row>
    <row r="84" spans="1:8">
      <c r="A84" s="8" t="s">
        <v>623</v>
      </c>
      <c r="B84" s="3" t="s">
        <v>616</v>
      </c>
      <c r="F84" s="2"/>
      <c r="G84" s="3"/>
      <c r="H84" s="3"/>
    </row>
    <row r="85" spans="1:8">
      <c r="B85" s="3" t="s">
        <v>567</v>
      </c>
      <c r="F85" s="2"/>
      <c r="G85" s="3"/>
      <c r="H85" s="3"/>
    </row>
    <row r="86" spans="1:8">
      <c r="B86" s="463" t="s">
        <v>568</v>
      </c>
      <c r="C86" s="76" t="s">
        <v>623</v>
      </c>
      <c r="D86" s="364" t="s">
        <v>561</v>
      </c>
      <c r="F86" s="76"/>
      <c r="G86" s="364"/>
      <c r="H86" s="3"/>
    </row>
    <row r="87" spans="1:8">
      <c r="B87" s="463" t="s">
        <v>547</v>
      </c>
      <c r="C87" s="364" t="s">
        <v>569</v>
      </c>
      <c r="D87" s="512">
        <f>H17/F17</f>
        <v>24</v>
      </c>
      <c r="F87" s="364"/>
      <c r="G87" s="512"/>
      <c r="H87" s="3"/>
    </row>
    <row r="88" spans="1:8">
      <c r="B88" s="3"/>
      <c r="F88" s="2"/>
      <c r="G88" s="3"/>
      <c r="H88" s="3"/>
    </row>
    <row r="89" spans="1:8">
      <c r="A89" s="8" t="s">
        <v>624</v>
      </c>
      <c r="B89" s="3" t="s">
        <v>616</v>
      </c>
      <c r="C89" s="76" t="s">
        <v>624</v>
      </c>
      <c r="D89" s="364" t="s">
        <v>561</v>
      </c>
      <c r="F89" s="76"/>
      <c r="G89" s="364"/>
      <c r="H89" s="3"/>
    </row>
    <row r="90" spans="1:8">
      <c r="B90" s="3" t="s">
        <v>567</v>
      </c>
      <c r="C90" s="364" t="s">
        <v>569</v>
      </c>
      <c r="D90" s="512">
        <f>H20/F20</f>
        <v>24</v>
      </c>
      <c r="F90" s="364"/>
      <c r="G90" s="512"/>
      <c r="H90" s="3"/>
    </row>
    <row r="91" spans="1:8">
      <c r="B91" s="463" t="s">
        <v>546</v>
      </c>
      <c r="F91" s="2"/>
      <c r="G91" s="3"/>
      <c r="H91" s="3"/>
    </row>
    <row r="92" spans="1:8">
      <c r="B92" s="463" t="s">
        <v>547</v>
      </c>
      <c r="F92" s="2"/>
      <c r="G92" s="3"/>
      <c r="H92" s="3"/>
    </row>
    <row r="93" spans="1:8">
      <c r="B93" s="3"/>
      <c r="F93" s="2"/>
      <c r="G93" s="3"/>
      <c r="H93" s="3"/>
    </row>
    <row r="94" spans="1:8">
      <c r="A94" s="8" t="s">
        <v>625</v>
      </c>
      <c r="B94" s="3" t="s">
        <v>559</v>
      </c>
      <c r="C94" s="76" t="s">
        <v>625</v>
      </c>
      <c r="D94" s="364" t="s">
        <v>561</v>
      </c>
      <c r="F94" s="76"/>
      <c r="G94" s="364"/>
      <c r="H94" s="3"/>
    </row>
    <row r="95" spans="1:8">
      <c r="B95" s="463" t="s">
        <v>560</v>
      </c>
      <c r="C95" s="364" t="s">
        <v>539</v>
      </c>
      <c r="D95" s="512">
        <f>H23/F23</f>
        <v>20</v>
      </c>
      <c r="F95" s="364"/>
      <c r="G95" s="512"/>
      <c r="H95" s="3"/>
    </row>
    <row r="96" spans="1:8">
      <c r="B96" s="3"/>
      <c r="F96" s="2"/>
      <c r="G96" s="3"/>
      <c r="H96" s="3"/>
    </row>
    <row r="97" spans="1:8">
      <c r="A97" s="8" t="s">
        <v>627</v>
      </c>
      <c r="B97" s="3" t="s">
        <v>580</v>
      </c>
      <c r="C97" s="76" t="s">
        <v>627</v>
      </c>
      <c r="D97" s="364" t="s">
        <v>561</v>
      </c>
      <c r="F97" s="76"/>
      <c r="G97" s="364"/>
      <c r="H97" s="3"/>
    </row>
    <row r="98" spans="1:8">
      <c r="B98" s="390" t="s">
        <v>581</v>
      </c>
      <c r="C98" s="364" t="s">
        <v>539</v>
      </c>
      <c r="D98" s="512">
        <f>H27/F27</f>
        <v>20</v>
      </c>
      <c r="F98" s="364"/>
      <c r="G98" s="512"/>
      <c r="H98" s="3"/>
    </row>
    <row r="99" spans="1:8">
      <c r="B99" s="3"/>
      <c r="F99" s="2"/>
      <c r="G99" s="3"/>
      <c r="H99" s="3"/>
    </row>
    <row r="100" spans="1:8">
      <c r="A100" s="8" t="s">
        <v>628</v>
      </c>
      <c r="B100" s="3" t="s">
        <v>559</v>
      </c>
      <c r="C100" s="76" t="s">
        <v>628</v>
      </c>
      <c r="D100" s="364" t="s">
        <v>561</v>
      </c>
      <c r="F100" s="76"/>
      <c r="G100" s="364"/>
      <c r="H100" s="3"/>
    </row>
    <row r="101" spans="1:8">
      <c r="B101" s="390" t="s">
        <v>585</v>
      </c>
      <c r="C101" s="364" t="s">
        <v>539</v>
      </c>
      <c r="D101" s="512">
        <f>H29/F29</f>
        <v>20</v>
      </c>
      <c r="F101" s="364"/>
      <c r="G101" s="512"/>
      <c r="H101" s="3"/>
    </row>
    <row r="102" spans="1:8">
      <c r="B102" s="3"/>
      <c r="F102" s="2"/>
      <c r="G102" s="3"/>
      <c r="H102" s="3"/>
    </row>
    <row r="103" spans="1:8">
      <c r="A103" s="8" t="s">
        <v>629</v>
      </c>
      <c r="B103" s="3" t="s">
        <v>559</v>
      </c>
      <c r="C103" s="76" t="s">
        <v>629</v>
      </c>
      <c r="D103" s="364" t="s">
        <v>561</v>
      </c>
      <c r="F103" s="76"/>
      <c r="G103" s="364"/>
      <c r="H103" s="3"/>
    </row>
    <row r="104" spans="1:8">
      <c r="B104" s="390" t="s">
        <v>585</v>
      </c>
      <c r="C104" s="364" t="s">
        <v>590</v>
      </c>
      <c r="D104" s="512">
        <f>H32/F32</f>
        <v>16</v>
      </c>
      <c r="F104" s="364"/>
      <c r="G104" s="512"/>
      <c r="H104" s="3"/>
    </row>
    <row r="105" spans="1:8">
      <c r="F105" s="2"/>
      <c r="G105" s="3"/>
      <c r="H105" s="3"/>
    </row>
    <row r="106" spans="1:8">
      <c r="A106" s="8" t="s">
        <v>630</v>
      </c>
      <c r="B106" s="3" t="s">
        <v>563</v>
      </c>
      <c r="C106" s="76" t="s">
        <v>630</v>
      </c>
      <c r="D106" s="364" t="s">
        <v>544</v>
      </c>
      <c r="F106" s="76"/>
      <c r="G106" s="364"/>
      <c r="H106" s="3"/>
    </row>
    <row r="107" spans="1:8">
      <c r="B107" s="390" t="s">
        <v>591</v>
      </c>
      <c r="C107" s="364" t="s">
        <v>569</v>
      </c>
      <c r="D107" s="512">
        <f>H35/F35</f>
        <v>24</v>
      </c>
      <c r="F107" s="364"/>
      <c r="G107" s="512"/>
      <c r="H107" s="3"/>
    </row>
    <row r="108" spans="1:8">
      <c r="F108" s="2"/>
      <c r="G108" s="3"/>
      <c r="H108" s="3"/>
    </row>
    <row r="109" spans="1:8">
      <c r="C109" s="76" t="s">
        <v>631</v>
      </c>
      <c r="D109" s="9" t="s">
        <v>537</v>
      </c>
      <c r="G109" s="9"/>
      <c r="H109" s="3"/>
    </row>
    <row r="110" spans="1:8">
      <c r="C110" s="76" t="s">
        <v>593</v>
      </c>
      <c r="D110" s="564">
        <f>H38/F38</f>
        <v>12</v>
      </c>
      <c r="F110" s="76"/>
      <c r="G110" s="564"/>
      <c r="H110" s="3"/>
    </row>
    <row r="111" spans="1:8">
      <c r="C111" s="76"/>
      <c r="G111" s="3"/>
      <c r="H111" s="3"/>
    </row>
    <row r="112" spans="1:8">
      <c r="C112" s="76" t="s">
        <v>632</v>
      </c>
      <c r="D112" s="9" t="s">
        <v>561</v>
      </c>
      <c r="G112" s="9"/>
      <c r="H112" s="3"/>
    </row>
    <row r="113" spans="3:8">
      <c r="C113" s="76" t="s">
        <v>594</v>
      </c>
      <c r="D113" s="564">
        <f>H40/F40</f>
        <v>8</v>
      </c>
      <c r="F113" s="76"/>
      <c r="G113" s="564"/>
      <c r="H113" s="3"/>
    </row>
    <row r="114" spans="3:8">
      <c r="C114" s="76"/>
      <c r="G114" s="3"/>
      <c r="H114" s="3"/>
    </row>
    <row r="115" spans="3:8">
      <c r="C115" s="76" t="s">
        <v>633</v>
      </c>
      <c r="D115" s="9" t="s">
        <v>537</v>
      </c>
      <c r="G115" s="9"/>
      <c r="H115" s="3"/>
    </row>
    <row r="116" spans="3:8">
      <c r="C116" s="76" t="s">
        <v>596</v>
      </c>
      <c r="D116" s="564">
        <f>H42/F42</f>
        <v>12</v>
      </c>
      <c r="F116" s="76"/>
      <c r="G116" s="564"/>
      <c r="H116" s="3"/>
    </row>
    <row r="117" spans="3:8">
      <c r="C117" s="76"/>
      <c r="G117" s="3"/>
      <c r="H117" s="3"/>
    </row>
    <row r="118" spans="3:8">
      <c r="C118" s="76" t="s">
        <v>634</v>
      </c>
      <c r="D118" s="9" t="s">
        <v>537</v>
      </c>
      <c r="G118" s="9"/>
      <c r="H118" s="3"/>
    </row>
    <row r="119" spans="3:8">
      <c r="C119" s="76" t="s">
        <v>596</v>
      </c>
      <c r="D119" s="564">
        <f>H44/F44</f>
        <v>12</v>
      </c>
      <c r="F119" s="76"/>
      <c r="G119" s="564"/>
      <c r="H119" s="3"/>
    </row>
    <row r="120" spans="3:8">
      <c r="C120" s="76"/>
      <c r="G120" s="3"/>
      <c r="H120" s="3"/>
    </row>
    <row r="121" spans="3:8">
      <c r="C121" s="76" t="s">
        <v>635</v>
      </c>
      <c r="D121" s="9" t="s">
        <v>599</v>
      </c>
      <c r="G121" s="9"/>
      <c r="H121" s="3"/>
    </row>
    <row r="122" spans="3:8">
      <c r="C122" s="76" t="s">
        <v>596</v>
      </c>
      <c r="D122" s="564">
        <f>H46/F46</f>
        <v>12</v>
      </c>
      <c r="F122" s="76"/>
      <c r="G122" s="564"/>
      <c r="H122" s="3"/>
    </row>
    <row r="123" spans="3:8">
      <c r="C123" s="76"/>
      <c r="D123" s="9"/>
      <c r="G123" s="9"/>
      <c r="H123" s="3"/>
    </row>
    <row r="124" spans="3:8">
      <c r="C124" s="76" t="s">
        <v>636</v>
      </c>
      <c r="D124" s="9" t="s">
        <v>537</v>
      </c>
      <c r="G124" s="9"/>
      <c r="H124" s="3"/>
    </row>
    <row r="125" spans="3:8">
      <c r="C125" s="76" t="s">
        <v>596</v>
      </c>
      <c r="D125" s="564">
        <f>H48/F48</f>
        <v>12</v>
      </c>
      <c r="F125" s="76"/>
      <c r="G125" s="564"/>
      <c r="H125" s="3"/>
    </row>
    <row r="126" spans="3:8">
      <c r="C126" s="76"/>
      <c r="G126" s="3"/>
      <c r="H126" s="3"/>
    </row>
    <row r="127" spans="3:8">
      <c r="C127" s="76" t="s">
        <v>637</v>
      </c>
      <c r="D127" s="9" t="s">
        <v>537</v>
      </c>
      <c r="G127" s="9"/>
      <c r="H127" s="3"/>
    </row>
    <row r="128" spans="3:8">
      <c r="C128" s="76" t="s">
        <v>596</v>
      </c>
      <c r="D128" s="564">
        <f>H50/F50</f>
        <v>12</v>
      </c>
      <c r="F128" s="76"/>
      <c r="G128" s="564"/>
      <c r="H128" s="3"/>
    </row>
    <row r="129" spans="6:8">
      <c r="F129" s="2"/>
      <c r="G129" s="3"/>
      <c r="H129" s="3"/>
    </row>
  </sheetData>
  <mergeCells count="10">
    <mergeCell ref="A52:G52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136"/>
  <sheetViews>
    <sheetView workbookViewId="0">
      <pane ySplit="2" topLeftCell="A48" activePane="bottomLeft" state="frozen"/>
      <selection pane="bottomLeft" activeCell="D55" sqref="D55:G126"/>
    </sheetView>
  </sheetViews>
  <sheetFormatPr defaultRowHeight="11.25"/>
  <cols>
    <col min="1" max="1" width="7.5703125" style="8" bestFit="1" customWidth="1"/>
    <col min="2" max="2" width="9.42578125" style="8" customWidth="1"/>
    <col min="3" max="3" width="66.140625" style="88" customWidth="1"/>
    <col min="4" max="4" width="11.7109375" style="3" customWidth="1"/>
    <col min="5" max="5" width="13.140625" style="3" customWidth="1"/>
    <col min="6" max="6" width="10.28515625" style="3" customWidth="1"/>
    <col min="7" max="7" width="9.7109375" style="2" customWidth="1"/>
    <col min="8" max="13" width="9.5703125" style="2" customWidth="1"/>
    <col min="14" max="15" width="11.140625" style="2" customWidth="1"/>
    <col min="16" max="16" width="7.7109375" style="2" customWidth="1"/>
    <col min="17" max="17" width="12.5703125" style="2" customWidth="1"/>
    <col min="18" max="18" width="11.140625" style="2" bestFit="1" customWidth="1"/>
    <col min="19" max="19" width="11.85546875" style="3" customWidth="1"/>
    <col min="20" max="20" width="14.28515625" style="3" customWidth="1"/>
    <col min="21" max="22" width="11.28515625" style="3" customWidth="1"/>
    <col min="23" max="23" width="9.28515625" style="28" bestFit="1" customWidth="1"/>
    <col min="24" max="24" width="5.7109375" style="3" bestFit="1" customWidth="1"/>
    <col min="25" max="25" width="10.7109375" style="3" customWidth="1"/>
    <col min="26" max="26" width="8.85546875" style="3" bestFit="1" customWidth="1"/>
    <col min="27" max="27" width="12.5703125" style="3" customWidth="1"/>
    <col min="28" max="28" width="5.85546875" style="2" bestFit="1" customWidth="1"/>
    <col min="29" max="29" width="7.7109375" style="3" bestFit="1" customWidth="1"/>
    <col min="30" max="30" width="12.7109375" style="3" customWidth="1"/>
    <col min="31" max="31" width="5.7109375" style="3" customWidth="1"/>
    <col min="32" max="32" width="7.42578125" style="3" customWidth="1"/>
    <col min="33" max="33" width="10.7109375" style="28" bestFit="1" customWidth="1"/>
    <col min="34" max="34" width="8.28515625" style="3" bestFit="1" customWidth="1"/>
    <col min="35" max="35" width="9.7109375" style="3" bestFit="1" customWidth="1"/>
    <col min="36" max="36" width="6" style="3" bestFit="1" customWidth="1"/>
    <col min="37" max="37" width="3.5703125" style="3" bestFit="1" customWidth="1"/>
    <col min="38" max="39" width="10.5703125" style="8" customWidth="1"/>
    <col min="40" max="40" width="6.85546875" style="8" customWidth="1"/>
    <col min="41" max="41" width="6.7109375" style="3" customWidth="1"/>
    <col min="42" max="42" width="5.7109375" style="3" bestFit="1" customWidth="1"/>
    <col min="43" max="43" width="3.140625" style="3" bestFit="1" customWidth="1"/>
    <col min="44" max="44" width="10.7109375" style="3" customWidth="1"/>
    <col min="45" max="45" width="8.85546875" style="3" bestFit="1" customWidth="1"/>
    <col min="46" max="46" width="12.5703125" style="3" customWidth="1"/>
    <col min="47" max="47" width="5.7109375" style="3" bestFit="1" customWidth="1"/>
    <col min="48" max="48" width="8.28515625" style="3" customWidth="1"/>
    <col min="49" max="49" width="16.85546875" style="3" customWidth="1"/>
    <col min="50" max="51" width="8.85546875" style="3" bestFit="1" customWidth="1"/>
    <col min="52" max="52" width="7.5703125" style="3" bestFit="1" customWidth="1"/>
    <col min="53" max="53" width="3.5703125" style="3" bestFit="1" customWidth="1"/>
    <col min="54" max="54" width="7.140625" style="3" bestFit="1" customWidth="1"/>
    <col min="55" max="55" width="14.7109375" style="3" customWidth="1"/>
    <col min="56" max="56" width="6" style="3" bestFit="1" customWidth="1"/>
    <col min="57" max="57" width="3.5703125" style="3" bestFit="1" customWidth="1"/>
    <col min="58" max="58" width="10.42578125" style="3" bestFit="1" customWidth="1"/>
    <col min="59" max="59" width="8.85546875" style="3" bestFit="1" customWidth="1"/>
    <col min="60" max="61" width="6.7109375" style="3" bestFit="1" customWidth="1"/>
    <col min="62" max="62" width="8.7109375" style="28" bestFit="1" customWidth="1"/>
    <col min="63" max="64" width="8.85546875" style="3" bestFit="1" customWidth="1"/>
    <col min="65" max="16384" width="9.140625" style="3"/>
  </cols>
  <sheetData>
    <row r="1" spans="1:64" s="65" customFormat="1" ht="15.75" customHeight="1">
      <c r="A1" s="759" t="s">
        <v>31</v>
      </c>
      <c r="B1" s="760"/>
      <c r="C1" s="760"/>
      <c r="D1" s="760"/>
      <c r="E1" s="761"/>
      <c r="F1" s="763" t="s">
        <v>465</v>
      </c>
      <c r="G1" s="764"/>
      <c r="H1" s="764"/>
      <c r="I1" s="764"/>
      <c r="J1" s="764"/>
      <c r="K1" s="764"/>
      <c r="L1" s="764"/>
      <c r="M1" s="764"/>
      <c r="N1" s="764"/>
      <c r="O1" s="764"/>
      <c r="P1" s="764"/>
      <c r="Q1" s="764"/>
      <c r="R1" s="764"/>
      <c r="S1" s="764"/>
      <c r="T1" s="764"/>
      <c r="U1" s="765" t="s">
        <v>70</v>
      </c>
      <c r="V1" s="774" t="s">
        <v>163</v>
      </c>
      <c r="W1" s="759" t="s">
        <v>13</v>
      </c>
      <c r="X1" s="760"/>
      <c r="Y1" s="760"/>
      <c r="Z1" s="760"/>
      <c r="AA1" s="760"/>
      <c r="AB1" s="760"/>
      <c r="AC1" s="760"/>
      <c r="AD1" s="760"/>
      <c r="AE1" s="760"/>
      <c r="AF1" s="761"/>
      <c r="AG1" s="762" t="s">
        <v>14</v>
      </c>
      <c r="AH1" s="762"/>
      <c r="AI1" s="762"/>
      <c r="AJ1" s="762"/>
      <c r="AK1" s="762"/>
      <c r="AL1" s="762"/>
      <c r="AM1" s="762"/>
      <c r="AN1" s="762"/>
      <c r="AO1" s="762"/>
      <c r="AP1" s="759" t="s">
        <v>15</v>
      </c>
      <c r="AQ1" s="760"/>
      <c r="AR1" s="760"/>
      <c r="AS1" s="760"/>
      <c r="AT1" s="760"/>
      <c r="AU1" s="760"/>
      <c r="AV1" s="760"/>
      <c r="AW1" s="760"/>
      <c r="AX1" s="760"/>
      <c r="AY1" s="761"/>
      <c r="AZ1" s="776" t="s">
        <v>16</v>
      </c>
      <c r="BA1" s="776"/>
      <c r="BB1" s="776"/>
      <c r="BC1" s="776"/>
      <c r="BD1" s="776"/>
      <c r="BE1" s="776"/>
      <c r="BF1" s="776"/>
      <c r="BG1" s="776"/>
      <c r="BH1" s="777" t="s">
        <v>17</v>
      </c>
      <c r="BI1" s="778"/>
      <c r="BJ1" s="778"/>
      <c r="BK1" s="778"/>
      <c r="BL1" s="779"/>
    </row>
    <row r="2" spans="1:64" s="4" customFormat="1" ht="34.5" thickBot="1">
      <c r="A2" s="77" t="s">
        <v>19</v>
      </c>
      <c r="B2" s="77"/>
      <c r="C2" s="87" t="s">
        <v>0</v>
      </c>
      <c r="D2" s="66" t="s">
        <v>11</v>
      </c>
      <c r="E2" s="67" t="s">
        <v>12</v>
      </c>
      <c r="F2" s="54" t="s">
        <v>71</v>
      </c>
      <c r="G2" s="40" t="s">
        <v>72</v>
      </c>
      <c r="H2" s="40" t="s">
        <v>255</v>
      </c>
      <c r="I2" s="223" t="s">
        <v>256</v>
      </c>
      <c r="J2" s="40" t="s">
        <v>73</v>
      </c>
      <c r="K2" s="771" t="s">
        <v>29</v>
      </c>
      <c r="L2" s="772"/>
      <c r="M2" s="773"/>
      <c r="N2" s="40" t="s">
        <v>155</v>
      </c>
      <c r="O2" s="40" t="s">
        <v>156</v>
      </c>
      <c r="P2" s="40" t="s">
        <v>91</v>
      </c>
      <c r="Q2" s="40"/>
      <c r="R2" s="40" t="s">
        <v>162</v>
      </c>
      <c r="S2" s="92" t="s">
        <v>97</v>
      </c>
      <c r="T2" s="110" t="s">
        <v>96</v>
      </c>
      <c r="U2" s="766"/>
      <c r="V2" s="775"/>
      <c r="W2" s="54" t="s">
        <v>32</v>
      </c>
      <c r="X2" s="54" t="s">
        <v>19</v>
      </c>
      <c r="Y2" s="40" t="s">
        <v>20</v>
      </c>
      <c r="Z2" s="10" t="s">
        <v>21</v>
      </c>
      <c r="AA2" s="10" t="s">
        <v>22</v>
      </c>
      <c r="AB2" s="40" t="s">
        <v>23</v>
      </c>
      <c r="AC2" s="40" t="s">
        <v>24</v>
      </c>
      <c r="AD2" s="40" t="s">
        <v>25</v>
      </c>
      <c r="AE2" s="767" t="s">
        <v>29</v>
      </c>
      <c r="AF2" s="768"/>
      <c r="AG2" s="54" t="s">
        <v>28</v>
      </c>
      <c r="AH2" s="54" t="s">
        <v>19</v>
      </c>
      <c r="AI2" s="40" t="s">
        <v>20</v>
      </c>
      <c r="AJ2" s="10" t="s">
        <v>27</v>
      </c>
      <c r="AK2" s="10" t="s">
        <v>19</v>
      </c>
      <c r="AL2" s="70" t="s">
        <v>74</v>
      </c>
      <c r="AM2" s="70" t="s">
        <v>75</v>
      </c>
      <c r="AN2" s="769" t="s">
        <v>29</v>
      </c>
      <c r="AO2" s="770"/>
      <c r="AP2" s="54" t="s">
        <v>18</v>
      </c>
      <c r="AQ2" s="54" t="s">
        <v>19</v>
      </c>
      <c r="AR2" s="40" t="s">
        <v>20</v>
      </c>
      <c r="AS2" s="10" t="s">
        <v>21</v>
      </c>
      <c r="AT2" s="10" t="s">
        <v>22</v>
      </c>
      <c r="AU2" s="40" t="s">
        <v>23</v>
      </c>
      <c r="AV2" s="40" t="s">
        <v>24</v>
      </c>
      <c r="AW2" s="40" t="s">
        <v>25</v>
      </c>
      <c r="AX2" s="767" t="s">
        <v>29</v>
      </c>
      <c r="AY2" s="768"/>
      <c r="AZ2" s="54" t="s">
        <v>18</v>
      </c>
      <c r="BA2" s="40" t="s">
        <v>19</v>
      </c>
      <c r="BB2" s="40" t="s">
        <v>20</v>
      </c>
      <c r="BC2" s="40" t="s">
        <v>26</v>
      </c>
      <c r="BD2" s="10" t="s">
        <v>27</v>
      </c>
      <c r="BE2" s="10" t="s">
        <v>19</v>
      </c>
      <c r="BF2" s="40" t="s">
        <v>28</v>
      </c>
      <c r="BG2" s="41" t="s">
        <v>29</v>
      </c>
      <c r="BH2" s="55" t="s">
        <v>30</v>
      </c>
      <c r="BI2" s="55" t="s">
        <v>19</v>
      </c>
      <c r="BJ2" s="56" t="s">
        <v>18</v>
      </c>
      <c r="BK2" s="767" t="s">
        <v>29</v>
      </c>
      <c r="BL2" s="768"/>
    </row>
    <row r="3" spans="1:64" s="186" customFormat="1">
      <c r="A3" s="372" t="str">
        <f>'1-συμβολαια'!A3</f>
        <v>21ο</v>
      </c>
      <c r="B3" s="373">
        <f>'1-συμβολαια'!B3</f>
        <v>38988</v>
      </c>
      <c r="C3" s="344" t="str">
        <f>'1-συμβολαια'!C3</f>
        <v>σύσταση οριζοντίου</v>
      </c>
      <c r="D3" s="261" t="str">
        <f>'4-πολλυπρ'!D3</f>
        <v>219-17</v>
      </c>
      <c r="E3" s="261">
        <f>'4-πολλυπρ'!I3</f>
        <v>0</v>
      </c>
      <c r="F3" s="261">
        <v>2</v>
      </c>
      <c r="G3" s="325">
        <f t="shared" ref="G3" si="0">F3*4</f>
        <v>8</v>
      </c>
      <c r="H3" s="325">
        <v>4</v>
      </c>
      <c r="I3" s="324"/>
      <c r="J3" s="325">
        <f t="shared" ref="J3" si="1">G3+H3+I3</f>
        <v>12</v>
      </c>
      <c r="K3" s="267" t="s">
        <v>450</v>
      </c>
      <c r="L3" s="346" t="s">
        <v>161</v>
      </c>
      <c r="M3" s="346" t="s">
        <v>257</v>
      </c>
      <c r="N3" s="325">
        <v>7.4</v>
      </c>
      <c r="O3" s="325">
        <v>7.4</v>
      </c>
      <c r="P3" s="325">
        <v>1.98</v>
      </c>
      <c r="Q3" s="325"/>
      <c r="R3" s="325">
        <f t="shared" ref="R3" si="2">N3+O3</f>
        <v>14.8</v>
      </c>
      <c r="S3" s="261"/>
      <c r="T3" s="261"/>
      <c r="U3" s="261"/>
      <c r="V3" s="261"/>
      <c r="W3" s="373"/>
      <c r="X3" s="372"/>
      <c r="Y3" s="345" t="s">
        <v>395</v>
      </c>
      <c r="Z3" s="345"/>
      <c r="AA3" s="345" t="s">
        <v>9</v>
      </c>
      <c r="AB3" s="374"/>
      <c r="AC3" s="345"/>
      <c r="AD3" s="345"/>
      <c r="AE3" s="345"/>
      <c r="AF3" s="372"/>
      <c r="AG3" s="373"/>
      <c r="AH3" s="372"/>
      <c r="AI3" s="372"/>
      <c r="AJ3" s="372"/>
      <c r="AK3" s="372"/>
      <c r="AL3" s="372"/>
      <c r="AM3" s="372"/>
      <c r="AN3" s="372"/>
      <c r="AO3" s="372"/>
      <c r="AP3" s="372"/>
      <c r="AQ3" s="372"/>
      <c r="AR3" s="345" t="s">
        <v>395</v>
      </c>
      <c r="AS3" s="372"/>
      <c r="AT3" s="345" t="s">
        <v>9</v>
      </c>
      <c r="AU3" s="372"/>
      <c r="AV3" s="372"/>
      <c r="AW3" s="372"/>
      <c r="AX3" s="372"/>
      <c r="AY3" s="373"/>
      <c r="AZ3" s="372"/>
      <c r="BA3" s="372"/>
      <c r="BB3" s="372"/>
      <c r="BC3" s="374"/>
      <c r="BD3" s="374"/>
      <c r="BE3" s="374"/>
      <c r="BF3" s="374"/>
      <c r="BG3" s="374"/>
      <c r="BH3" s="372"/>
      <c r="BI3" s="372"/>
      <c r="BJ3" s="373"/>
      <c r="BK3" s="374"/>
      <c r="BL3" s="374"/>
    </row>
    <row r="4" spans="1:64" s="186" customFormat="1" ht="12" thickBot="1">
      <c r="A4" s="597" t="str">
        <f>'1-συμβολαια'!A4</f>
        <v>22ο</v>
      </c>
      <c r="B4" s="598">
        <f>'1-συμβολαια'!B4</f>
        <v>38988</v>
      </c>
      <c r="C4" s="599" t="str">
        <f>'1-συμβολαια'!C4</f>
        <v>σύσταση οριζοντίου</v>
      </c>
      <c r="D4" s="401" t="str">
        <f>'4-πολλυπρ'!D4</f>
        <v>219-17</v>
      </c>
      <c r="E4" s="401">
        <f>'4-πολλυπρ'!I4</f>
        <v>0</v>
      </c>
      <c r="F4" s="401">
        <v>2</v>
      </c>
      <c r="G4" s="392">
        <f t="shared" ref="G4:G50" si="3">F4*4</f>
        <v>8</v>
      </c>
      <c r="H4" s="392">
        <v>4</v>
      </c>
      <c r="I4" s="401"/>
      <c r="J4" s="392">
        <f t="shared" ref="J4:J50" si="4">G4+H4+I4</f>
        <v>12</v>
      </c>
      <c r="K4" s="529" t="s">
        <v>450</v>
      </c>
      <c r="L4" s="600" t="s">
        <v>161</v>
      </c>
      <c r="M4" s="600" t="s">
        <v>257</v>
      </c>
      <c r="N4" s="392"/>
      <c r="O4" s="392"/>
      <c r="P4" s="392">
        <v>1.98</v>
      </c>
      <c r="Q4" s="392"/>
      <c r="R4" s="392">
        <f t="shared" ref="R4:R51" si="5">N4+O4</f>
        <v>0</v>
      </c>
      <c r="S4" s="401"/>
      <c r="T4" s="401"/>
      <c r="U4" s="401"/>
      <c r="V4" s="261"/>
      <c r="W4" s="373"/>
      <c r="X4" s="372"/>
      <c r="Y4" s="345" t="s">
        <v>395</v>
      </c>
      <c r="Z4" s="345"/>
      <c r="AA4" s="345" t="s">
        <v>9</v>
      </c>
      <c r="AB4" s="374"/>
      <c r="AC4" s="345"/>
      <c r="AD4" s="345"/>
      <c r="AE4" s="345"/>
      <c r="AF4" s="372"/>
      <c r="AG4" s="373"/>
      <c r="AH4" s="372"/>
      <c r="AI4" s="372"/>
      <c r="AJ4" s="372"/>
      <c r="AK4" s="372"/>
      <c r="AL4" s="372"/>
      <c r="AM4" s="372"/>
      <c r="AN4" s="372"/>
      <c r="AO4" s="372"/>
      <c r="AP4" s="372"/>
      <c r="AQ4" s="372"/>
      <c r="AR4" s="345" t="s">
        <v>395</v>
      </c>
      <c r="AS4" s="372"/>
      <c r="AT4" s="345" t="s">
        <v>9</v>
      </c>
      <c r="AU4" s="372"/>
      <c r="AV4" s="372"/>
      <c r="AW4" s="372"/>
      <c r="AX4" s="372"/>
      <c r="AY4" s="373"/>
      <c r="AZ4" s="372"/>
      <c r="BA4" s="372"/>
      <c r="BB4" s="372"/>
      <c r="BC4" s="374"/>
      <c r="BD4" s="374"/>
      <c r="BE4" s="374"/>
      <c r="BF4" s="374"/>
      <c r="BG4" s="374"/>
      <c r="BH4" s="372"/>
      <c r="BI4" s="372"/>
      <c r="BJ4" s="373"/>
      <c r="BK4" s="374"/>
      <c r="BL4" s="374"/>
    </row>
    <row r="5" spans="1:64" s="186" customFormat="1">
      <c r="A5" s="594" t="str">
        <f>'1-συμβολαια'!A5</f>
        <v>23ο</v>
      </c>
      <c r="B5" s="596">
        <f>'1-συμβολαια'!B5</f>
        <v>38988</v>
      </c>
      <c r="C5" s="344" t="str">
        <f>'1-συμβολαια'!C5</f>
        <v>δωρεά</v>
      </c>
      <c r="D5" s="324" t="str">
        <f>'4-πολλυπρ'!D5</f>
        <v>219-17</v>
      </c>
      <c r="E5" s="324" t="str">
        <f>'4-πολλυπρ'!I5</f>
        <v>219-17</v>
      </c>
      <c r="F5" s="324">
        <v>3</v>
      </c>
      <c r="G5" s="325">
        <f t="shared" si="3"/>
        <v>12</v>
      </c>
      <c r="H5" s="325">
        <v>4</v>
      </c>
      <c r="I5" s="324"/>
      <c r="J5" s="325">
        <f t="shared" si="4"/>
        <v>16</v>
      </c>
      <c r="K5" s="267" t="s">
        <v>450</v>
      </c>
      <c r="L5" s="346" t="s">
        <v>161</v>
      </c>
      <c r="M5" s="346" t="s">
        <v>257</v>
      </c>
      <c r="N5" s="325"/>
      <c r="O5" s="325"/>
      <c r="P5" s="325">
        <v>1.98</v>
      </c>
      <c r="Q5" s="325"/>
      <c r="R5" s="325">
        <f t="shared" si="5"/>
        <v>0</v>
      </c>
      <c r="S5" s="324"/>
      <c r="T5" s="324"/>
      <c r="U5" s="324"/>
      <c r="V5" s="261"/>
      <c r="W5" s="373"/>
      <c r="X5" s="372"/>
      <c r="Y5" s="345" t="s">
        <v>395</v>
      </c>
      <c r="Z5" s="345"/>
      <c r="AA5" s="345" t="s">
        <v>9</v>
      </c>
      <c r="AB5" s="374"/>
      <c r="AC5" s="345"/>
      <c r="AD5" s="345"/>
      <c r="AE5" s="345"/>
      <c r="AF5" s="372"/>
      <c r="AG5" s="373"/>
      <c r="AH5" s="372"/>
      <c r="AI5" s="372"/>
      <c r="AJ5" s="372"/>
      <c r="AK5" s="372"/>
      <c r="AL5" s="372"/>
      <c r="AM5" s="372"/>
      <c r="AN5" s="372"/>
      <c r="AO5" s="372"/>
      <c r="AP5" s="372"/>
      <c r="AQ5" s="372"/>
      <c r="AR5" s="345" t="s">
        <v>395</v>
      </c>
      <c r="AS5" s="372"/>
      <c r="AT5" s="345" t="s">
        <v>9</v>
      </c>
      <c r="AU5" s="372"/>
      <c r="AV5" s="372"/>
      <c r="AW5" s="372"/>
      <c r="AX5" s="372"/>
      <c r="AY5" s="373"/>
      <c r="AZ5" s="372"/>
      <c r="BA5" s="372"/>
      <c r="BB5" s="372"/>
      <c r="BC5" s="374"/>
      <c r="BD5" s="374"/>
      <c r="BE5" s="374"/>
      <c r="BF5" s="374"/>
      <c r="BG5" s="374"/>
      <c r="BH5" s="372"/>
      <c r="BI5" s="372"/>
      <c r="BJ5" s="373"/>
      <c r="BK5" s="374"/>
      <c r="BL5" s="374"/>
    </row>
    <row r="6" spans="1:64" s="186" customFormat="1">
      <c r="A6" s="589">
        <f>'1-συμβολαια'!A6</f>
        <v>0</v>
      </c>
      <c r="B6" s="373"/>
      <c r="C6" s="344" t="str">
        <f>'1-συμβολαια'!C6</f>
        <v>διανομή αγροτεμαχίου &amp; καταστήματος &amp; αποθήκης -1 &amp; 1ου ορόφου &amp; ΙΔΙΩΣ οικοπέδου</v>
      </c>
      <c r="D6" s="261" t="str">
        <f>'4-πολλυπρ'!D6</f>
        <v>219-17</v>
      </c>
      <c r="E6" s="261">
        <f>'4-πολλυπρ'!I6</f>
        <v>0</v>
      </c>
      <c r="F6" s="261">
        <v>2</v>
      </c>
      <c r="G6" s="325">
        <f t="shared" si="3"/>
        <v>8</v>
      </c>
      <c r="H6" s="325">
        <v>4</v>
      </c>
      <c r="I6" s="324"/>
      <c r="J6" s="325">
        <f t="shared" si="4"/>
        <v>12</v>
      </c>
      <c r="K6" s="267" t="s">
        <v>450</v>
      </c>
      <c r="L6" s="346" t="s">
        <v>161</v>
      </c>
      <c r="M6" s="346" t="s">
        <v>257</v>
      </c>
      <c r="N6" s="325"/>
      <c r="O6" s="325"/>
      <c r="P6" s="325">
        <v>1.98</v>
      </c>
      <c r="Q6" s="325"/>
      <c r="R6" s="325">
        <f t="shared" si="5"/>
        <v>0</v>
      </c>
      <c r="S6" s="261"/>
      <c r="T6" s="261"/>
      <c r="U6" s="261"/>
      <c r="V6" s="261"/>
      <c r="W6" s="373"/>
      <c r="X6" s="372"/>
      <c r="Y6" s="345" t="s">
        <v>395</v>
      </c>
      <c r="Z6" s="345"/>
      <c r="AA6" s="345" t="s">
        <v>9</v>
      </c>
      <c r="AB6" s="374"/>
      <c r="AC6" s="345"/>
      <c r="AD6" s="345"/>
      <c r="AE6" s="345"/>
      <c r="AF6" s="372"/>
      <c r="AG6" s="373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45" t="s">
        <v>395</v>
      </c>
      <c r="AS6" s="372"/>
      <c r="AT6" s="345" t="s">
        <v>9</v>
      </c>
      <c r="AU6" s="372"/>
      <c r="AV6" s="372"/>
      <c r="AW6" s="372"/>
      <c r="AX6" s="372"/>
      <c r="AY6" s="373"/>
      <c r="AZ6" s="372"/>
      <c r="BA6" s="372"/>
      <c r="BB6" s="372"/>
      <c r="BC6" s="374"/>
      <c r="BD6" s="374"/>
      <c r="BE6" s="374"/>
      <c r="BF6" s="374"/>
      <c r="BG6" s="374"/>
      <c r="BH6" s="372"/>
      <c r="BI6" s="372"/>
      <c r="BJ6" s="373"/>
      <c r="BK6" s="374"/>
      <c r="BL6" s="374"/>
    </row>
    <row r="7" spans="1:64" s="186" customFormat="1" ht="12" thickBot="1">
      <c r="A7" s="601">
        <f>'1-συμβολαια'!A7</f>
        <v>0</v>
      </c>
      <c r="B7" s="598"/>
      <c r="C7" s="599" t="str">
        <f>'1-συμβολαια'!C7</f>
        <v>εξισορρόπηση διαφοράς διανεμομένων μεριδίων</v>
      </c>
      <c r="D7" s="401" t="str">
        <f>'4-πολλυπρ'!D7</f>
        <v>219-17</v>
      </c>
      <c r="E7" s="401">
        <f>'4-πολλυπρ'!I7</f>
        <v>0</v>
      </c>
      <c r="F7" s="401"/>
      <c r="G7" s="392"/>
      <c r="H7" s="392"/>
      <c r="I7" s="401"/>
      <c r="J7" s="392"/>
      <c r="K7" s="529"/>
      <c r="L7" s="600"/>
      <c r="M7" s="600"/>
      <c r="N7" s="392"/>
      <c r="O7" s="392"/>
      <c r="P7" s="392"/>
      <c r="Q7" s="392"/>
      <c r="R7" s="392">
        <f t="shared" si="5"/>
        <v>0</v>
      </c>
      <c r="S7" s="401"/>
      <c r="T7" s="401"/>
      <c r="U7" s="401"/>
      <c r="V7" s="401"/>
      <c r="W7" s="373"/>
      <c r="X7" s="372"/>
      <c r="Y7" s="345" t="s">
        <v>395</v>
      </c>
      <c r="Z7" s="345"/>
      <c r="AA7" s="345" t="s">
        <v>9</v>
      </c>
      <c r="AB7" s="374"/>
      <c r="AC7" s="345"/>
      <c r="AD7" s="345"/>
      <c r="AE7" s="345"/>
      <c r="AF7" s="372"/>
      <c r="AG7" s="373"/>
      <c r="AH7" s="372"/>
      <c r="AI7" s="372"/>
      <c r="AJ7" s="372"/>
      <c r="AK7" s="372"/>
      <c r="AL7" s="372"/>
      <c r="AM7" s="372"/>
      <c r="AN7" s="372"/>
      <c r="AO7" s="372"/>
      <c r="AP7" s="372"/>
      <c r="AQ7" s="372"/>
      <c r="AR7" s="345" t="s">
        <v>395</v>
      </c>
      <c r="AS7" s="372"/>
      <c r="AT7" s="345" t="s">
        <v>9</v>
      </c>
      <c r="AU7" s="372"/>
      <c r="AV7" s="372"/>
      <c r="AW7" s="372"/>
      <c r="AX7" s="372"/>
      <c r="AY7" s="373"/>
      <c r="AZ7" s="372"/>
      <c r="BA7" s="372"/>
      <c r="BB7" s="372"/>
      <c r="BC7" s="374"/>
      <c r="BD7" s="374"/>
      <c r="BE7" s="374"/>
      <c r="BF7" s="374"/>
      <c r="BG7" s="374"/>
      <c r="BH7" s="372"/>
      <c r="BI7" s="372"/>
      <c r="BJ7" s="373"/>
      <c r="BK7" s="374"/>
      <c r="BL7" s="374"/>
    </row>
    <row r="8" spans="1:64" s="186" customFormat="1">
      <c r="A8" s="595" t="str">
        <f>'1-συμβολαια'!A8</f>
        <v>24ο</v>
      </c>
      <c r="B8" s="596">
        <f>'1-συμβολαια'!B8</f>
        <v>38988</v>
      </c>
      <c r="C8" s="344" t="str">
        <f>'1-συμβολαια'!C8</f>
        <v>δωρεά</v>
      </c>
      <c r="D8" s="324" t="str">
        <f>'4-πολλυπρ'!D8</f>
        <v>219-17</v>
      </c>
      <c r="E8" s="324" t="str">
        <f>'4-πολλυπρ'!I8</f>
        <v>219-17</v>
      </c>
      <c r="F8" s="324">
        <v>3</v>
      </c>
      <c r="G8" s="325">
        <f t="shared" si="3"/>
        <v>12</v>
      </c>
      <c r="H8" s="325">
        <v>4</v>
      </c>
      <c r="I8" s="324"/>
      <c r="J8" s="325">
        <f t="shared" si="4"/>
        <v>16</v>
      </c>
      <c r="K8" s="267" t="s">
        <v>450</v>
      </c>
      <c r="L8" s="346" t="s">
        <v>161</v>
      </c>
      <c r="M8" s="346" t="s">
        <v>257</v>
      </c>
      <c r="N8" s="325"/>
      <c r="O8" s="325"/>
      <c r="P8" s="325">
        <v>1.98</v>
      </c>
      <c r="Q8" s="325"/>
      <c r="R8" s="325">
        <f t="shared" si="5"/>
        <v>0</v>
      </c>
      <c r="S8" s="324"/>
      <c r="T8" s="324"/>
      <c r="U8" s="324"/>
      <c r="V8" s="324"/>
      <c r="W8" s="373"/>
      <c r="X8" s="372"/>
      <c r="Y8" s="345" t="s">
        <v>395</v>
      </c>
      <c r="Z8" s="345"/>
      <c r="AA8" s="345" t="s">
        <v>9</v>
      </c>
      <c r="AB8" s="374"/>
      <c r="AC8" s="345"/>
      <c r="AD8" s="345"/>
      <c r="AE8" s="345"/>
      <c r="AF8" s="372"/>
      <c r="AG8" s="373"/>
      <c r="AH8" s="372"/>
      <c r="AI8" s="372"/>
      <c r="AJ8" s="372"/>
      <c r="AK8" s="372"/>
      <c r="AL8" s="372"/>
      <c r="AM8" s="372"/>
      <c r="AN8" s="372"/>
      <c r="AO8" s="372"/>
      <c r="AP8" s="372"/>
      <c r="AQ8" s="372"/>
      <c r="AR8" s="345" t="s">
        <v>395</v>
      </c>
      <c r="AS8" s="372"/>
      <c r="AT8" s="345" t="s">
        <v>9</v>
      </c>
      <c r="AU8" s="372"/>
      <c r="AV8" s="372"/>
      <c r="AW8" s="372"/>
      <c r="AX8" s="372"/>
      <c r="AY8" s="373"/>
      <c r="AZ8" s="372"/>
      <c r="BA8" s="372"/>
      <c r="BB8" s="372"/>
      <c r="BC8" s="374"/>
      <c r="BD8" s="374"/>
      <c r="BE8" s="374"/>
      <c r="BF8" s="374"/>
      <c r="BG8" s="374"/>
      <c r="BH8" s="372"/>
      <c r="BI8" s="372"/>
      <c r="BJ8" s="373"/>
      <c r="BK8" s="374"/>
      <c r="BL8" s="374"/>
    </row>
    <row r="9" spans="1:64" s="186" customFormat="1">
      <c r="A9" s="593">
        <f>'1-συμβολαια'!A9</f>
        <v>0</v>
      </c>
      <c r="B9" s="373"/>
      <c r="C9" s="344" t="str">
        <f>'1-συμβολαια'!C9</f>
        <v>διανομή αγροτεμαχίου &amp; αποθήκης -2 &amp; 1ου ορόφου &amp; ΙΔΙΩΣ οικοπέδου</v>
      </c>
      <c r="D9" s="261" t="str">
        <f>'4-πολλυπρ'!D9</f>
        <v>219-17</v>
      </c>
      <c r="E9" s="261">
        <f>'4-πολλυπρ'!I9</f>
        <v>0</v>
      </c>
      <c r="F9" s="261">
        <v>2</v>
      </c>
      <c r="G9" s="325">
        <f t="shared" si="3"/>
        <v>8</v>
      </c>
      <c r="H9" s="325">
        <v>4</v>
      </c>
      <c r="I9" s="324"/>
      <c r="J9" s="325">
        <f t="shared" si="4"/>
        <v>12</v>
      </c>
      <c r="K9" s="267" t="s">
        <v>450</v>
      </c>
      <c r="L9" s="346" t="s">
        <v>161</v>
      </c>
      <c r="M9" s="346" t="s">
        <v>257</v>
      </c>
      <c r="N9" s="325"/>
      <c r="O9" s="325"/>
      <c r="P9" s="325">
        <v>1.98</v>
      </c>
      <c r="Q9" s="325"/>
      <c r="R9" s="325">
        <f t="shared" si="5"/>
        <v>0</v>
      </c>
      <c r="S9" s="261"/>
      <c r="T9" s="261"/>
      <c r="U9" s="261"/>
      <c r="V9" s="261"/>
      <c r="W9" s="373"/>
      <c r="X9" s="372"/>
      <c r="Y9" s="345" t="s">
        <v>395</v>
      </c>
      <c r="Z9" s="345"/>
      <c r="AA9" s="345" t="s">
        <v>9</v>
      </c>
      <c r="AB9" s="374"/>
      <c r="AC9" s="345"/>
      <c r="AD9" s="345"/>
      <c r="AE9" s="345"/>
      <c r="AF9" s="372"/>
      <c r="AG9" s="373"/>
      <c r="AH9" s="372"/>
      <c r="AI9" s="372"/>
      <c r="AJ9" s="372"/>
      <c r="AK9" s="372"/>
      <c r="AL9" s="372"/>
      <c r="AM9" s="372"/>
      <c r="AN9" s="372"/>
      <c r="AO9" s="372"/>
      <c r="AP9" s="372"/>
      <c r="AQ9" s="372"/>
      <c r="AR9" s="345" t="s">
        <v>395</v>
      </c>
      <c r="AS9" s="372"/>
      <c r="AT9" s="345" t="s">
        <v>9</v>
      </c>
      <c r="AU9" s="372"/>
      <c r="AV9" s="372"/>
      <c r="AW9" s="372"/>
      <c r="AX9" s="372"/>
      <c r="AY9" s="373"/>
      <c r="AZ9" s="372"/>
      <c r="BA9" s="372"/>
      <c r="BB9" s="372"/>
      <c r="BC9" s="374"/>
      <c r="BD9" s="374"/>
      <c r="BE9" s="374"/>
      <c r="BF9" s="374"/>
      <c r="BG9" s="374"/>
      <c r="BH9" s="372"/>
      <c r="BI9" s="372"/>
      <c r="BJ9" s="373"/>
      <c r="BK9" s="374"/>
      <c r="BL9" s="374"/>
    </row>
    <row r="10" spans="1:64" s="186" customFormat="1" ht="12" thickBot="1">
      <c r="A10" s="602">
        <f>'1-συμβολαια'!A10</f>
        <v>0</v>
      </c>
      <c r="B10" s="598"/>
      <c r="C10" s="599" t="str">
        <f>'1-συμβολαια'!C10</f>
        <v>εξισορρόπηση διαφοράς διανεμομένων μεριδίων</v>
      </c>
      <c r="D10" s="401" t="str">
        <f>'4-πολλυπρ'!D10</f>
        <v>219-17</v>
      </c>
      <c r="E10" s="401">
        <f>'4-πολλυπρ'!I10</f>
        <v>0</v>
      </c>
      <c r="F10" s="401"/>
      <c r="G10" s="392"/>
      <c r="H10" s="392"/>
      <c r="I10" s="401"/>
      <c r="J10" s="392"/>
      <c r="K10" s="529"/>
      <c r="L10" s="600"/>
      <c r="M10" s="600"/>
      <c r="N10" s="392"/>
      <c r="O10" s="392"/>
      <c r="P10" s="392"/>
      <c r="Q10" s="392"/>
      <c r="R10" s="392">
        <f t="shared" si="5"/>
        <v>0</v>
      </c>
      <c r="S10" s="401"/>
      <c r="T10" s="401"/>
      <c r="U10" s="401"/>
      <c r="V10" s="261"/>
      <c r="W10" s="373"/>
      <c r="X10" s="372"/>
      <c r="Y10" s="345" t="s">
        <v>395</v>
      </c>
      <c r="Z10" s="345"/>
      <c r="AA10" s="345" t="s">
        <v>9</v>
      </c>
      <c r="AB10" s="374"/>
      <c r="AC10" s="345"/>
      <c r="AD10" s="345"/>
      <c r="AE10" s="345"/>
      <c r="AF10" s="372"/>
      <c r="AG10" s="373"/>
      <c r="AH10" s="372"/>
      <c r="AI10" s="372"/>
      <c r="AJ10" s="372"/>
      <c r="AK10" s="372"/>
      <c r="AL10" s="372"/>
      <c r="AM10" s="372"/>
      <c r="AN10" s="372"/>
      <c r="AO10" s="372"/>
      <c r="AP10" s="372"/>
      <c r="AQ10" s="372"/>
      <c r="AR10" s="345" t="s">
        <v>395</v>
      </c>
      <c r="AS10" s="372"/>
      <c r="AT10" s="345" t="s">
        <v>9</v>
      </c>
      <c r="AU10" s="372"/>
      <c r="AV10" s="372"/>
      <c r="AW10" s="372"/>
      <c r="AX10" s="372"/>
      <c r="AY10" s="373"/>
      <c r="AZ10" s="372"/>
      <c r="BA10" s="372"/>
      <c r="BB10" s="372"/>
      <c r="BC10" s="374"/>
      <c r="BD10" s="374"/>
      <c r="BE10" s="374"/>
      <c r="BF10" s="374"/>
      <c r="BG10" s="374"/>
      <c r="BH10" s="372"/>
      <c r="BI10" s="372"/>
      <c r="BJ10" s="373"/>
      <c r="BK10" s="374"/>
      <c r="BL10" s="374"/>
    </row>
    <row r="11" spans="1:64" s="186" customFormat="1">
      <c r="A11" s="594" t="str">
        <f>'1-συμβολαια'!A11</f>
        <v>25ο</v>
      </c>
      <c r="B11" s="596">
        <f>'1-συμβολαια'!B11</f>
        <v>38988</v>
      </c>
      <c r="C11" s="344" t="str">
        <f>'1-συμβολαια'!C11</f>
        <v>γονική</v>
      </c>
      <c r="D11" s="324" t="str">
        <f>'4-πολλυπρ'!D11</f>
        <v>219-17</v>
      </c>
      <c r="E11" s="324" t="str">
        <f>'4-πολλυπρ'!I11</f>
        <v>219-17</v>
      </c>
      <c r="F11" s="324">
        <v>2</v>
      </c>
      <c r="G11" s="325">
        <f t="shared" si="3"/>
        <v>8</v>
      </c>
      <c r="H11" s="325">
        <v>4</v>
      </c>
      <c r="I11" s="324"/>
      <c r="J11" s="325">
        <f t="shared" si="4"/>
        <v>12</v>
      </c>
      <c r="K11" s="267" t="s">
        <v>450</v>
      </c>
      <c r="L11" s="346" t="s">
        <v>161</v>
      </c>
      <c r="M11" s="346" t="s">
        <v>257</v>
      </c>
      <c r="N11" s="325"/>
      <c r="O11" s="325"/>
      <c r="P11" s="325">
        <v>1.98</v>
      </c>
      <c r="Q11" s="325"/>
      <c r="R11" s="325">
        <f t="shared" si="5"/>
        <v>0</v>
      </c>
      <c r="S11" s="324"/>
      <c r="T11" s="324"/>
      <c r="U11" s="324"/>
      <c r="V11" s="261"/>
      <c r="W11" s="373"/>
      <c r="X11" s="372"/>
      <c r="Y11" s="345" t="s">
        <v>395</v>
      </c>
      <c r="Z11" s="345"/>
      <c r="AA11" s="345" t="s">
        <v>9</v>
      </c>
      <c r="AB11" s="374"/>
      <c r="AC11" s="345"/>
      <c r="AD11" s="345"/>
      <c r="AE11" s="345"/>
      <c r="AF11" s="372"/>
      <c r="AG11" s="373"/>
      <c r="AH11" s="372"/>
      <c r="AI11" s="372"/>
      <c r="AJ11" s="372"/>
      <c r="AK11" s="372"/>
      <c r="AL11" s="372"/>
      <c r="AM11" s="372"/>
      <c r="AN11" s="372"/>
      <c r="AO11" s="372"/>
      <c r="AP11" s="372"/>
      <c r="AQ11" s="372"/>
      <c r="AR11" s="345" t="s">
        <v>395</v>
      </c>
      <c r="AS11" s="372"/>
      <c r="AT11" s="345" t="s">
        <v>9</v>
      </c>
      <c r="AU11" s="372"/>
      <c r="AV11" s="372"/>
      <c r="AW11" s="372"/>
      <c r="AX11" s="372"/>
      <c r="AY11" s="373"/>
      <c r="AZ11" s="372"/>
      <c r="BA11" s="372"/>
      <c r="BB11" s="372"/>
      <c r="BC11" s="374"/>
      <c r="BD11" s="374"/>
      <c r="BE11" s="374"/>
      <c r="BF11" s="374"/>
      <c r="BG11" s="374"/>
      <c r="BH11" s="372"/>
      <c r="BI11" s="372"/>
      <c r="BJ11" s="373"/>
      <c r="BK11" s="374"/>
      <c r="BL11" s="374"/>
    </row>
    <row r="12" spans="1:64" s="186" customFormat="1">
      <c r="A12" s="589">
        <f>'1-συμβολαια'!A12</f>
        <v>0</v>
      </c>
      <c r="B12" s="373"/>
      <c r="C12" s="344" t="str">
        <f>'1-συμβολαια'!C12</f>
        <v>διανομή καταστήματος &amp; ΙΔΙΩΣ οικοπέδου</v>
      </c>
      <c r="D12" s="261" t="str">
        <f>'4-πολλυπρ'!D12</f>
        <v>219-17</v>
      </c>
      <c r="E12" s="261">
        <f>'4-πολλυπρ'!I12</f>
        <v>0</v>
      </c>
      <c r="F12" s="261">
        <v>1</v>
      </c>
      <c r="G12" s="325">
        <f t="shared" si="3"/>
        <v>4</v>
      </c>
      <c r="H12" s="325">
        <v>4</v>
      </c>
      <c r="I12" s="324"/>
      <c r="J12" s="325">
        <f t="shared" si="4"/>
        <v>8</v>
      </c>
      <c r="K12" s="267" t="s">
        <v>450</v>
      </c>
      <c r="L12" s="346" t="s">
        <v>161</v>
      </c>
      <c r="M12" s="346" t="s">
        <v>257</v>
      </c>
      <c r="N12" s="325"/>
      <c r="O12" s="325"/>
      <c r="P12" s="325">
        <v>1.98</v>
      </c>
      <c r="Q12" s="325"/>
      <c r="R12" s="325">
        <f t="shared" si="5"/>
        <v>0</v>
      </c>
      <c r="S12" s="261"/>
      <c r="T12" s="261"/>
      <c r="U12" s="261"/>
      <c r="V12" s="261"/>
      <c r="W12" s="373"/>
      <c r="X12" s="372"/>
      <c r="Y12" s="345" t="s">
        <v>395</v>
      </c>
      <c r="Z12" s="345"/>
      <c r="AA12" s="345" t="s">
        <v>9</v>
      </c>
      <c r="AB12" s="374"/>
      <c r="AC12" s="345"/>
      <c r="AD12" s="345"/>
      <c r="AE12" s="345"/>
      <c r="AF12" s="372"/>
      <c r="AG12" s="373"/>
      <c r="AH12" s="372"/>
      <c r="AI12" s="372"/>
      <c r="AJ12" s="372"/>
      <c r="AK12" s="372"/>
      <c r="AL12" s="372"/>
      <c r="AM12" s="372"/>
      <c r="AN12" s="372"/>
      <c r="AO12" s="372"/>
      <c r="AP12" s="372"/>
      <c r="AQ12" s="372"/>
      <c r="AR12" s="345" t="s">
        <v>395</v>
      </c>
      <c r="AS12" s="372"/>
      <c r="AT12" s="345" t="s">
        <v>9</v>
      </c>
      <c r="AU12" s="372"/>
      <c r="AV12" s="372"/>
      <c r="AW12" s="372"/>
      <c r="AX12" s="372"/>
      <c r="AY12" s="373"/>
      <c r="AZ12" s="372"/>
      <c r="BA12" s="372"/>
      <c r="BB12" s="372"/>
      <c r="BC12" s="374"/>
      <c r="BD12" s="374"/>
      <c r="BE12" s="374"/>
      <c r="BF12" s="374"/>
      <c r="BG12" s="374"/>
      <c r="BH12" s="372"/>
      <c r="BI12" s="372"/>
      <c r="BJ12" s="373"/>
      <c r="BK12" s="374"/>
      <c r="BL12" s="374"/>
    </row>
    <row r="13" spans="1:64" s="186" customFormat="1" ht="12" thickBot="1">
      <c r="A13" s="601">
        <f>'1-συμβολαια'!A13</f>
        <v>0</v>
      </c>
      <c r="B13" s="598"/>
      <c r="C13" s="599" t="str">
        <f>'1-συμβολαια'!C13</f>
        <v>εξισορρόπηση διαφοράς διανεμομένων μεριδίων</v>
      </c>
      <c r="D13" s="401" t="str">
        <f>'4-πολλυπρ'!D13</f>
        <v>219-17</v>
      </c>
      <c r="E13" s="401">
        <f>'4-πολλυπρ'!I13</f>
        <v>0</v>
      </c>
      <c r="F13" s="401"/>
      <c r="G13" s="392"/>
      <c r="H13" s="392"/>
      <c r="I13" s="401"/>
      <c r="J13" s="392"/>
      <c r="K13" s="529"/>
      <c r="L13" s="600"/>
      <c r="M13" s="600"/>
      <c r="N13" s="392"/>
      <c r="O13" s="392"/>
      <c r="P13" s="392"/>
      <c r="Q13" s="392"/>
      <c r="R13" s="392">
        <f t="shared" si="5"/>
        <v>0</v>
      </c>
      <c r="S13" s="401"/>
      <c r="T13" s="401"/>
      <c r="U13" s="401"/>
      <c r="V13" s="401"/>
      <c r="W13" s="373"/>
      <c r="X13" s="372"/>
      <c r="Y13" s="345" t="s">
        <v>395</v>
      </c>
      <c r="Z13" s="345"/>
      <c r="AA13" s="345" t="s">
        <v>9</v>
      </c>
      <c r="AB13" s="374"/>
      <c r="AC13" s="345"/>
      <c r="AD13" s="345"/>
      <c r="AE13" s="345"/>
      <c r="AF13" s="372"/>
      <c r="AG13" s="373"/>
      <c r="AH13" s="372"/>
      <c r="AI13" s="372"/>
      <c r="AJ13" s="372"/>
      <c r="AK13" s="372"/>
      <c r="AL13" s="372"/>
      <c r="AM13" s="372"/>
      <c r="AN13" s="372"/>
      <c r="AO13" s="372"/>
      <c r="AP13" s="372"/>
      <c r="AQ13" s="372"/>
      <c r="AR13" s="345" t="s">
        <v>395</v>
      </c>
      <c r="AS13" s="372"/>
      <c r="AT13" s="345" t="s">
        <v>9</v>
      </c>
      <c r="AU13" s="372"/>
      <c r="AV13" s="372"/>
      <c r="AW13" s="372"/>
      <c r="AX13" s="372"/>
      <c r="AY13" s="373"/>
      <c r="AZ13" s="372"/>
      <c r="BA13" s="372"/>
      <c r="BB13" s="372"/>
      <c r="BC13" s="374"/>
      <c r="BD13" s="374"/>
      <c r="BE13" s="374"/>
      <c r="BF13" s="374"/>
      <c r="BG13" s="374"/>
      <c r="BH13" s="372"/>
      <c r="BI13" s="372"/>
      <c r="BJ13" s="373"/>
      <c r="BK13" s="374"/>
      <c r="BL13" s="374"/>
    </row>
    <row r="14" spans="1:64" s="186" customFormat="1">
      <c r="A14" s="595" t="str">
        <f>'1-συμβολαια'!A14</f>
        <v>26ο</v>
      </c>
      <c r="B14" s="596">
        <f>'1-συμβολαια'!B14</f>
        <v>38988</v>
      </c>
      <c r="C14" s="344" t="str">
        <f>'1-συμβολαια'!C14</f>
        <v>δωρεά</v>
      </c>
      <c r="D14" s="324" t="str">
        <f>'4-πολλυπρ'!D14</f>
        <v>219-17</v>
      </c>
      <c r="E14" s="324" t="str">
        <f>'4-πολλυπρ'!I14</f>
        <v>219-17</v>
      </c>
      <c r="F14" s="324">
        <v>2</v>
      </c>
      <c r="G14" s="325">
        <f t="shared" si="3"/>
        <v>8</v>
      </c>
      <c r="H14" s="325">
        <v>4</v>
      </c>
      <c r="I14" s="324"/>
      <c r="J14" s="325">
        <f t="shared" si="4"/>
        <v>12</v>
      </c>
      <c r="K14" s="267" t="s">
        <v>450</v>
      </c>
      <c r="L14" s="346" t="s">
        <v>161</v>
      </c>
      <c r="M14" s="346" t="s">
        <v>257</v>
      </c>
      <c r="N14" s="325"/>
      <c r="O14" s="325"/>
      <c r="P14" s="325">
        <v>1.98</v>
      </c>
      <c r="Q14" s="325"/>
      <c r="R14" s="325">
        <f t="shared" si="5"/>
        <v>0</v>
      </c>
      <c r="S14" s="324"/>
      <c r="T14" s="324"/>
      <c r="U14" s="324"/>
      <c r="V14" s="324"/>
      <c r="W14" s="373"/>
      <c r="X14" s="372"/>
      <c r="Y14" s="345" t="s">
        <v>395</v>
      </c>
      <c r="Z14" s="345"/>
      <c r="AA14" s="345" t="s">
        <v>9</v>
      </c>
      <c r="AB14" s="374"/>
      <c r="AC14" s="345"/>
      <c r="AD14" s="345"/>
      <c r="AE14" s="345"/>
      <c r="AF14" s="372"/>
      <c r="AG14" s="373"/>
      <c r="AH14" s="372"/>
      <c r="AI14" s="372"/>
      <c r="AJ14" s="372"/>
      <c r="AK14" s="372"/>
      <c r="AL14" s="372"/>
      <c r="AM14" s="372"/>
      <c r="AN14" s="372"/>
      <c r="AO14" s="372"/>
      <c r="AP14" s="372"/>
      <c r="AQ14" s="372"/>
      <c r="AR14" s="345" t="s">
        <v>395</v>
      </c>
      <c r="AS14" s="372"/>
      <c r="AT14" s="345" t="s">
        <v>9</v>
      </c>
      <c r="AU14" s="372"/>
      <c r="AV14" s="372"/>
      <c r="AW14" s="372"/>
      <c r="AX14" s="372"/>
      <c r="AY14" s="373"/>
      <c r="AZ14" s="372"/>
      <c r="BA14" s="372"/>
      <c r="BB14" s="372"/>
      <c r="BC14" s="374"/>
      <c r="BD14" s="374"/>
      <c r="BE14" s="374"/>
      <c r="BF14" s="374"/>
      <c r="BG14" s="374"/>
      <c r="BH14" s="372"/>
      <c r="BI14" s="372"/>
      <c r="BJ14" s="373"/>
      <c r="BK14" s="374"/>
      <c r="BL14" s="374"/>
    </row>
    <row r="15" spans="1:64" s="186" customFormat="1">
      <c r="A15" s="593">
        <f>'1-συμβολαια'!A15</f>
        <v>0</v>
      </c>
      <c r="B15" s="373"/>
      <c r="C15" s="344" t="str">
        <f>'1-συμβολαια'!C15</f>
        <v>διανομή καταστήματος &amp; ΙΔΙΩΣ οικοπέδου</v>
      </c>
      <c r="D15" s="261" t="str">
        <f>'4-πολλυπρ'!D15</f>
        <v>219-17</v>
      </c>
      <c r="E15" s="261">
        <f>'4-πολλυπρ'!I15</f>
        <v>0</v>
      </c>
      <c r="F15" s="261">
        <v>1</v>
      </c>
      <c r="G15" s="325">
        <f t="shared" si="3"/>
        <v>4</v>
      </c>
      <c r="H15" s="325">
        <v>4</v>
      </c>
      <c r="I15" s="324"/>
      <c r="J15" s="325">
        <f t="shared" si="4"/>
        <v>8</v>
      </c>
      <c r="K15" s="267" t="s">
        <v>450</v>
      </c>
      <c r="L15" s="346" t="s">
        <v>161</v>
      </c>
      <c r="M15" s="346" t="s">
        <v>257</v>
      </c>
      <c r="N15" s="325"/>
      <c r="O15" s="325"/>
      <c r="P15" s="325">
        <v>1.98</v>
      </c>
      <c r="Q15" s="325"/>
      <c r="R15" s="325">
        <f t="shared" si="5"/>
        <v>0</v>
      </c>
      <c r="S15" s="261"/>
      <c r="T15" s="261"/>
      <c r="U15" s="261"/>
      <c r="V15" s="261"/>
      <c r="W15" s="373"/>
      <c r="X15" s="372"/>
      <c r="Y15" s="345" t="s">
        <v>395</v>
      </c>
      <c r="Z15" s="345"/>
      <c r="AA15" s="345" t="s">
        <v>9</v>
      </c>
      <c r="AB15" s="374"/>
      <c r="AC15" s="345"/>
      <c r="AD15" s="345"/>
      <c r="AE15" s="345"/>
      <c r="AF15" s="372"/>
      <c r="AG15" s="373"/>
      <c r="AH15" s="372"/>
      <c r="AI15" s="372"/>
      <c r="AJ15" s="372"/>
      <c r="AK15" s="372"/>
      <c r="AL15" s="372"/>
      <c r="AM15" s="372"/>
      <c r="AN15" s="372"/>
      <c r="AO15" s="372"/>
      <c r="AP15" s="372"/>
      <c r="AQ15" s="372"/>
      <c r="AR15" s="345" t="s">
        <v>395</v>
      </c>
      <c r="AS15" s="372"/>
      <c r="AT15" s="345" t="s">
        <v>9</v>
      </c>
      <c r="AU15" s="372"/>
      <c r="AV15" s="372"/>
      <c r="AW15" s="372"/>
      <c r="AX15" s="372"/>
      <c r="AY15" s="373"/>
      <c r="AZ15" s="372"/>
      <c r="BA15" s="372"/>
      <c r="BB15" s="372"/>
      <c r="BC15" s="374"/>
      <c r="BD15" s="374"/>
      <c r="BE15" s="374"/>
      <c r="BF15" s="374"/>
      <c r="BG15" s="374"/>
      <c r="BH15" s="372"/>
      <c r="BI15" s="372"/>
      <c r="BJ15" s="373"/>
      <c r="BK15" s="374"/>
      <c r="BL15" s="374"/>
    </row>
    <row r="16" spans="1:64" s="186" customFormat="1" ht="12" thickBot="1">
      <c r="A16" s="602">
        <f>'1-συμβολαια'!A16</f>
        <v>0</v>
      </c>
      <c r="B16" s="598"/>
      <c r="C16" s="599" t="str">
        <f>'1-συμβολαια'!C16</f>
        <v>εξισορρόπηση διαφοράς διανεμομένων μεριδίων</v>
      </c>
      <c r="D16" s="401" t="str">
        <f>'4-πολλυπρ'!D16</f>
        <v>219-17</v>
      </c>
      <c r="E16" s="401">
        <f>'4-πολλυπρ'!I16</f>
        <v>0</v>
      </c>
      <c r="F16" s="401"/>
      <c r="G16" s="392"/>
      <c r="H16" s="392"/>
      <c r="I16" s="401"/>
      <c r="J16" s="392"/>
      <c r="K16" s="529"/>
      <c r="L16" s="600"/>
      <c r="M16" s="600"/>
      <c r="N16" s="392"/>
      <c r="O16" s="392"/>
      <c r="P16" s="392"/>
      <c r="Q16" s="392"/>
      <c r="R16" s="392">
        <f t="shared" si="5"/>
        <v>0</v>
      </c>
      <c r="S16" s="401"/>
      <c r="T16" s="401"/>
      <c r="U16" s="401"/>
      <c r="V16" s="401"/>
      <c r="W16" s="598"/>
      <c r="X16" s="372"/>
      <c r="Y16" s="345" t="s">
        <v>395</v>
      </c>
      <c r="Z16" s="345"/>
      <c r="AA16" s="345" t="s">
        <v>9</v>
      </c>
      <c r="AB16" s="374"/>
      <c r="AC16" s="345"/>
      <c r="AD16" s="345"/>
      <c r="AE16" s="345"/>
      <c r="AF16" s="372"/>
      <c r="AG16" s="373"/>
      <c r="AH16" s="372"/>
      <c r="AI16" s="372"/>
      <c r="AJ16" s="372"/>
      <c r="AK16" s="372"/>
      <c r="AL16" s="372"/>
      <c r="AM16" s="372"/>
      <c r="AN16" s="372"/>
      <c r="AO16" s="372"/>
      <c r="AP16" s="372"/>
      <c r="AQ16" s="372"/>
      <c r="AR16" s="345" t="s">
        <v>395</v>
      </c>
      <c r="AS16" s="372"/>
      <c r="AT16" s="345" t="s">
        <v>9</v>
      </c>
      <c r="AU16" s="372"/>
      <c r="AV16" s="372"/>
      <c r="AW16" s="372"/>
      <c r="AX16" s="372"/>
      <c r="AY16" s="373"/>
      <c r="AZ16" s="372"/>
      <c r="BA16" s="372"/>
      <c r="BB16" s="372"/>
      <c r="BC16" s="374"/>
      <c r="BD16" s="374"/>
      <c r="BE16" s="374"/>
      <c r="BF16" s="374"/>
      <c r="BG16" s="374"/>
      <c r="BH16" s="372"/>
      <c r="BI16" s="372"/>
      <c r="BJ16" s="373"/>
      <c r="BK16" s="374"/>
      <c r="BL16" s="374"/>
    </row>
    <row r="17" spans="1:64" s="186" customFormat="1">
      <c r="A17" s="594" t="str">
        <f>'1-συμβολαια'!A17</f>
        <v>27ο</v>
      </c>
      <c r="B17" s="596">
        <f>'1-συμβολαια'!B17</f>
        <v>38988</v>
      </c>
      <c r="C17" s="344" t="str">
        <f>'1-συμβολαια'!C17</f>
        <v>γονική ΨΙΛΗΣ ΚΥΡΙΟΤΗΤΑΣ</v>
      </c>
      <c r="D17" s="324" t="str">
        <f>'4-πολλυπρ'!D17</f>
        <v>219-17</v>
      </c>
      <c r="E17" s="324" t="str">
        <f>'4-πολλυπρ'!I17</f>
        <v>219-17</v>
      </c>
      <c r="F17" s="324">
        <v>3</v>
      </c>
      <c r="G17" s="325">
        <f t="shared" si="3"/>
        <v>12</v>
      </c>
      <c r="H17" s="325">
        <v>4</v>
      </c>
      <c r="I17" s="324"/>
      <c r="J17" s="325">
        <f t="shared" si="4"/>
        <v>16</v>
      </c>
      <c r="K17" s="267" t="s">
        <v>450</v>
      </c>
      <c r="L17" s="346" t="s">
        <v>161</v>
      </c>
      <c r="M17" s="346" t="s">
        <v>257</v>
      </c>
      <c r="N17" s="325"/>
      <c r="O17" s="325"/>
      <c r="P17" s="325">
        <v>1.98</v>
      </c>
      <c r="Q17" s="325"/>
      <c r="R17" s="325">
        <f t="shared" si="5"/>
        <v>0</v>
      </c>
      <c r="S17" s="324"/>
      <c r="T17" s="324"/>
      <c r="U17" s="324"/>
      <c r="V17" s="324"/>
      <c r="W17" s="596"/>
      <c r="X17" s="372"/>
      <c r="Y17" s="345" t="s">
        <v>395</v>
      </c>
      <c r="Z17" s="345"/>
      <c r="AA17" s="345" t="s">
        <v>9</v>
      </c>
      <c r="AB17" s="374"/>
      <c r="AC17" s="345"/>
      <c r="AD17" s="345"/>
      <c r="AE17" s="345"/>
      <c r="AF17" s="372"/>
      <c r="AG17" s="373"/>
      <c r="AH17" s="372"/>
      <c r="AI17" s="372"/>
      <c r="AJ17" s="372"/>
      <c r="AK17" s="372"/>
      <c r="AL17" s="372"/>
      <c r="AM17" s="372"/>
      <c r="AN17" s="372"/>
      <c r="AO17" s="372"/>
      <c r="AP17" s="372"/>
      <c r="AQ17" s="372"/>
      <c r="AR17" s="345" t="s">
        <v>395</v>
      </c>
      <c r="AS17" s="372"/>
      <c r="AT17" s="345" t="s">
        <v>9</v>
      </c>
      <c r="AU17" s="372"/>
      <c r="AV17" s="372"/>
      <c r="AW17" s="372"/>
      <c r="AX17" s="372"/>
      <c r="AY17" s="373"/>
      <c r="AZ17" s="372"/>
      <c r="BA17" s="372"/>
      <c r="BB17" s="372"/>
      <c r="BC17" s="374"/>
      <c r="BD17" s="374"/>
      <c r="BE17" s="374"/>
      <c r="BF17" s="374"/>
      <c r="BG17" s="374"/>
      <c r="BH17" s="372"/>
      <c r="BI17" s="372"/>
      <c r="BJ17" s="373"/>
      <c r="BK17" s="374"/>
      <c r="BL17" s="374"/>
    </row>
    <row r="18" spans="1:64" s="186" customFormat="1">
      <c r="A18" s="589">
        <f>'1-συμβολαια'!A18</f>
        <v>0</v>
      </c>
      <c r="B18" s="373"/>
      <c r="C18" s="344" t="str">
        <f>'1-συμβολαια'!C18</f>
        <v>διανομή αγροτεμαχίου &amp; καταστήματος &amp; αποθήκης -2 &amp; ΙΔΙΩΣ οικοπέδου</v>
      </c>
      <c r="D18" s="261" t="str">
        <f>'4-πολλυπρ'!D18</f>
        <v>219-17</v>
      </c>
      <c r="E18" s="261">
        <f>'4-πολλυπρ'!I18</f>
        <v>0</v>
      </c>
      <c r="F18" s="261">
        <v>2</v>
      </c>
      <c r="G18" s="325">
        <f t="shared" si="3"/>
        <v>8</v>
      </c>
      <c r="H18" s="325">
        <v>4</v>
      </c>
      <c r="I18" s="324"/>
      <c r="J18" s="325">
        <f t="shared" si="4"/>
        <v>12</v>
      </c>
      <c r="K18" s="267" t="s">
        <v>450</v>
      </c>
      <c r="L18" s="346" t="s">
        <v>161</v>
      </c>
      <c r="M18" s="346" t="s">
        <v>257</v>
      </c>
      <c r="N18" s="325"/>
      <c r="O18" s="325"/>
      <c r="P18" s="325">
        <v>1.98</v>
      </c>
      <c r="Q18" s="325"/>
      <c r="R18" s="325">
        <f t="shared" si="5"/>
        <v>0</v>
      </c>
      <c r="S18" s="261"/>
      <c r="T18" s="261"/>
      <c r="U18" s="261"/>
      <c r="V18" s="261"/>
      <c r="W18" s="373"/>
      <c r="X18" s="372"/>
      <c r="Y18" s="345" t="s">
        <v>395</v>
      </c>
      <c r="Z18" s="345"/>
      <c r="AA18" s="345" t="s">
        <v>9</v>
      </c>
      <c r="AB18" s="374"/>
      <c r="AC18" s="345"/>
      <c r="AD18" s="345"/>
      <c r="AE18" s="345"/>
      <c r="AF18" s="372"/>
      <c r="AG18" s="373"/>
      <c r="AH18" s="372"/>
      <c r="AI18" s="372"/>
      <c r="AJ18" s="372"/>
      <c r="AK18" s="372"/>
      <c r="AL18" s="372"/>
      <c r="AM18" s="372"/>
      <c r="AN18" s="372"/>
      <c r="AO18" s="372"/>
      <c r="AP18" s="372"/>
      <c r="AQ18" s="372"/>
      <c r="AR18" s="345" t="s">
        <v>395</v>
      </c>
      <c r="AS18" s="372"/>
      <c r="AT18" s="345" t="s">
        <v>9</v>
      </c>
      <c r="AU18" s="372"/>
      <c r="AV18" s="372"/>
      <c r="AW18" s="372"/>
      <c r="AX18" s="372"/>
      <c r="AY18" s="373"/>
      <c r="AZ18" s="372"/>
      <c r="BA18" s="372"/>
      <c r="BB18" s="372"/>
      <c r="BC18" s="374"/>
      <c r="BD18" s="374"/>
      <c r="BE18" s="374"/>
      <c r="BF18" s="374"/>
      <c r="BG18" s="374"/>
      <c r="BH18" s="372"/>
      <c r="BI18" s="372"/>
      <c r="BJ18" s="373"/>
      <c r="BK18" s="374"/>
      <c r="BL18" s="374"/>
    </row>
    <row r="19" spans="1:64" s="186" customFormat="1" ht="12" thickBot="1">
      <c r="A19" s="601">
        <f>'1-συμβολαια'!A19</f>
        <v>0</v>
      </c>
      <c r="B19" s="598"/>
      <c r="C19" s="599" t="str">
        <f>'1-συμβολαια'!C19</f>
        <v>εξισορρόπηση διαφοράς διανεμομένων μεριδίων</v>
      </c>
      <c r="D19" s="401" t="str">
        <f>'4-πολλυπρ'!D19</f>
        <v>219-17</v>
      </c>
      <c r="E19" s="401">
        <f>'4-πολλυπρ'!I19</f>
        <v>0</v>
      </c>
      <c r="F19" s="401"/>
      <c r="G19" s="392"/>
      <c r="H19" s="392"/>
      <c r="I19" s="401"/>
      <c r="J19" s="392"/>
      <c r="K19" s="529"/>
      <c r="L19" s="600"/>
      <c r="M19" s="600"/>
      <c r="N19" s="392"/>
      <c r="O19" s="392"/>
      <c r="P19" s="392"/>
      <c r="Q19" s="392"/>
      <c r="R19" s="392">
        <f t="shared" si="5"/>
        <v>0</v>
      </c>
      <c r="S19" s="401"/>
      <c r="T19" s="401"/>
      <c r="U19" s="401"/>
      <c r="V19" s="401"/>
      <c r="W19" s="373"/>
      <c r="X19" s="372"/>
      <c r="Y19" s="345" t="s">
        <v>395</v>
      </c>
      <c r="Z19" s="345"/>
      <c r="AA19" s="345" t="s">
        <v>9</v>
      </c>
      <c r="AB19" s="374"/>
      <c r="AC19" s="345"/>
      <c r="AD19" s="345"/>
      <c r="AE19" s="345"/>
      <c r="AF19" s="372"/>
      <c r="AG19" s="373"/>
      <c r="AH19" s="372"/>
      <c r="AI19" s="372"/>
      <c r="AJ19" s="372"/>
      <c r="AK19" s="372"/>
      <c r="AL19" s="372"/>
      <c r="AM19" s="372"/>
      <c r="AN19" s="372"/>
      <c r="AO19" s="372"/>
      <c r="AP19" s="372"/>
      <c r="AQ19" s="372"/>
      <c r="AR19" s="345" t="s">
        <v>395</v>
      </c>
      <c r="AS19" s="372"/>
      <c r="AT19" s="345" t="s">
        <v>9</v>
      </c>
      <c r="AU19" s="372"/>
      <c r="AV19" s="372"/>
      <c r="AW19" s="372"/>
      <c r="AX19" s="372"/>
      <c r="AY19" s="373"/>
      <c r="AZ19" s="372"/>
      <c r="BA19" s="372"/>
      <c r="BB19" s="372"/>
      <c r="BC19" s="374"/>
      <c r="BD19" s="374"/>
      <c r="BE19" s="374"/>
      <c r="BF19" s="374"/>
      <c r="BG19" s="374"/>
      <c r="BH19" s="372"/>
      <c r="BI19" s="372"/>
      <c r="BJ19" s="373"/>
      <c r="BK19" s="374"/>
      <c r="BL19" s="374"/>
    </row>
    <row r="20" spans="1:64" s="186" customFormat="1">
      <c r="A20" s="595" t="str">
        <f>'1-συμβολαια'!A20</f>
        <v>28ο</v>
      </c>
      <c r="B20" s="596">
        <f>'1-συμβολαια'!B20</f>
        <v>38988</v>
      </c>
      <c r="C20" s="344" t="str">
        <f>'1-συμβολαια'!C20</f>
        <v>γονική ΨΙΛΗΣ ΚΥΡΙΟΤΗΤΑΣ</v>
      </c>
      <c r="D20" s="324" t="str">
        <f>'4-πολλυπρ'!D20</f>
        <v>219-17</v>
      </c>
      <c r="E20" s="324" t="str">
        <f>'4-πολλυπρ'!I20</f>
        <v>219-17</v>
      </c>
      <c r="F20" s="324">
        <v>3</v>
      </c>
      <c r="G20" s="325">
        <f t="shared" si="3"/>
        <v>12</v>
      </c>
      <c r="H20" s="325">
        <v>4</v>
      </c>
      <c r="I20" s="324"/>
      <c r="J20" s="325">
        <f t="shared" si="4"/>
        <v>16</v>
      </c>
      <c r="K20" s="267" t="s">
        <v>450</v>
      </c>
      <c r="L20" s="346" t="s">
        <v>161</v>
      </c>
      <c r="M20" s="346" t="s">
        <v>257</v>
      </c>
      <c r="N20" s="325"/>
      <c r="O20" s="325"/>
      <c r="P20" s="325">
        <v>1.98</v>
      </c>
      <c r="Q20" s="325"/>
      <c r="R20" s="325">
        <f t="shared" si="5"/>
        <v>0</v>
      </c>
      <c r="S20" s="324"/>
      <c r="T20" s="324"/>
      <c r="U20" s="324"/>
      <c r="V20" s="324"/>
      <c r="W20" s="373"/>
      <c r="X20" s="372"/>
      <c r="Y20" s="345" t="s">
        <v>395</v>
      </c>
      <c r="Z20" s="345"/>
      <c r="AA20" s="345" t="s">
        <v>9</v>
      </c>
      <c r="AB20" s="374"/>
      <c r="AC20" s="345"/>
      <c r="AD20" s="345"/>
      <c r="AE20" s="345"/>
      <c r="AF20" s="372"/>
      <c r="AG20" s="373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45" t="s">
        <v>395</v>
      </c>
      <c r="AS20" s="372"/>
      <c r="AT20" s="345" t="s">
        <v>9</v>
      </c>
      <c r="AU20" s="372"/>
      <c r="AV20" s="372"/>
      <c r="AW20" s="372"/>
      <c r="AX20" s="372"/>
      <c r="AY20" s="373"/>
      <c r="AZ20" s="372"/>
      <c r="BA20" s="372"/>
      <c r="BB20" s="372"/>
      <c r="BC20" s="374"/>
      <c r="BD20" s="374"/>
      <c r="BE20" s="374"/>
      <c r="BF20" s="374"/>
      <c r="BG20" s="374"/>
      <c r="BH20" s="372"/>
      <c r="BI20" s="372"/>
      <c r="BJ20" s="373"/>
      <c r="BK20" s="374"/>
      <c r="BL20" s="374"/>
    </row>
    <row r="21" spans="1:64" s="186" customFormat="1">
      <c r="A21" s="593">
        <f>'1-συμβολαια'!A21</f>
        <v>0</v>
      </c>
      <c r="B21" s="373"/>
      <c r="C21" s="344" t="str">
        <f>'1-συμβολαια'!C21</f>
        <v>διανομή αγροτεμαχίου &amp; αποθήκης -2 &amp; 1ου ορόφου &amp; ΙΔΙΩΣ οικοπέδου</v>
      </c>
      <c r="D21" s="261" t="str">
        <f>'4-πολλυπρ'!D21</f>
        <v>219-17</v>
      </c>
      <c r="E21" s="261">
        <f>'4-πολλυπρ'!I21</f>
        <v>0</v>
      </c>
      <c r="F21" s="261">
        <v>2</v>
      </c>
      <c r="G21" s="325">
        <f t="shared" si="3"/>
        <v>8</v>
      </c>
      <c r="H21" s="325">
        <v>4</v>
      </c>
      <c r="I21" s="324"/>
      <c r="J21" s="325">
        <f t="shared" si="4"/>
        <v>12</v>
      </c>
      <c r="K21" s="267" t="s">
        <v>450</v>
      </c>
      <c r="L21" s="346" t="s">
        <v>161</v>
      </c>
      <c r="M21" s="346" t="s">
        <v>257</v>
      </c>
      <c r="N21" s="325"/>
      <c r="O21" s="325"/>
      <c r="P21" s="325">
        <v>1.98</v>
      </c>
      <c r="Q21" s="325"/>
      <c r="R21" s="325">
        <f t="shared" si="5"/>
        <v>0</v>
      </c>
      <c r="S21" s="261"/>
      <c r="T21" s="261"/>
      <c r="U21" s="261"/>
      <c r="V21" s="261"/>
      <c r="W21" s="373"/>
      <c r="X21" s="372"/>
      <c r="Y21" s="345" t="s">
        <v>395</v>
      </c>
      <c r="Z21" s="345"/>
      <c r="AA21" s="345" t="s">
        <v>9</v>
      </c>
      <c r="AB21" s="374"/>
      <c r="AC21" s="345"/>
      <c r="AD21" s="345"/>
      <c r="AE21" s="345"/>
      <c r="AF21" s="372"/>
      <c r="AG21" s="373"/>
      <c r="AH21" s="372"/>
      <c r="AI21" s="372"/>
      <c r="AJ21" s="372"/>
      <c r="AK21" s="372"/>
      <c r="AL21" s="372"/>
      <c r="AM21" s="372"/>
      <c r="AN21" s="372"/>
      <c r="AO21" s="372"/>
      <c r="AP21" s="372"/>
      <c r="AQ21" s="372"/>
      <c r="AR21" s="345" t="s">
        <v>395</v>
      </c>
      <c r="AS21" s="372"/>
      <c r="AT21" s="345" t="s">
        <v>9</v>
      </c>
      <c r="AU21" s="372"/>
      <c r="AV21" s="372"/>
      <c r="AW21" s="372"/>
      <c r="AX21" s="372"/>
      <c r="AY21" s="373"/>
      <c r="AZ21" s="372"/>
      <c r="BA21" s="372"/>
      <c r="BB21" s="372"/>
      <c r="BC21" s="374"/>
      <c r="BD21" s="374"/>
      <c r="BE21" s="374"/>
      <c r="BF21" s="374"/>
      <c r="BG21" s="374"/>
      <c r="BH21" s="372"/>
      <c r="BI21" s="372"/>
      <c r="BJ21" s="373"/>
      <c r="BK21" s="374"/>
      <c r="BL21" s="374"/>
    </row>
    <row r="22" spans="1:64" s="186" customFormat="1" ht="12" thickBot="1">
      <c r="A22" s="602">
        <f>'1-συμβολαια'!A22</f>
        <v>0</v>
      </c>
      <c r="B22" s="598"/>
      <c r="C22" s="599" t="str">
        <f>'1-συμβολαια'!C22</f>
        <v>εξισορρόπηση διαφοράς διανεμομένων μεριδίων</v>
      </c>
      <c r="D22" s="401" t="str">
        <f>'4-πολλυπρ'!D22</f>
        <v>219-17</v>
      </c>
      <c r="E22" s="401">
        <f>'4-πολλυπρ'!I22</f>
        <v>0</v>
      </c>
      <c r="F22" s="401"/>
      <c r="G22" s="392"/>
      <c r="H22" s="392"/>
      <c r="I22" s="401"/>
      <c r="J22" s="392"/>
      <c r="K22" s="529"/>
      <c r="L22" s="600"/>
      <c r="M22" s="600"/>
      <c r="N22" s="392"/>
      <c r="O22" s="392"/>
      <c r="P22" s="392"/>
      <c r="Q22" s="392"/>
      <c r="R22" s="392">
        <f t="shared" si="5"/>
        <v>0</v>
      </c>
      <c r="S22" s="401"/>
      <c r="T22" s="401"/>
      <c r="U22" s="401"/>
      <c r="V22" s="401"/>
      <c r="W22" s="373"/>
      <c r="X22" s="372"/>
      <c r="Y22" s="345" t="s">
        <v>395</v>
      </c>
      <c r="Z22" s="345"/>
      <c r="AA22" s="345" t="s">
        <v>9</v>
      </c>
      <c r="AB22" s="374"/>
      <c r="AC22" s="345"/>
      <c r="AD22" s="345"/>
      <c r="AE22" s="345"/>
      <c r="AF22" s="372"/>
      <c r="AG22" s="373"/>
      <c r="AH22" s="372"/>
      <c r="AI22" s="372"/>
      <c r="AJ22" s="372"/>
      <c r="AK22" s="372"/>
      <c r="AL22" s="372"/>
      <c r="AM22" s="372"/>
      <c r="AN22" s="372"/>
      <c r="AO22" s="372"/>
      <c r="AP22" s="372"/>
      <c r="AQ22" s="372"/>
      <c r="AR22" s="345" t="s">
        <v>395</v>
      </c>
      <c r="AS22" s="372"/>
      <c r="AT22" s="345" t="s">
        <v>9</v>
      </c>
      <c r="AU22" s="372"/>
      <c r="AV22" s="372"/>
      <c r="AW22" s="372"/>
      <c r="AX22" s="372"/>
      <c r="AY22" s="373"/>
      <c r="AZ22" s="372"/>
      <c r="BA22" s="372"/>
      <c r="BB22" s="372"/>
      <c r="BC22" s="374"/>
      <c r="BD22" s="374"/>
      <c r="BE22" s="374"/>
      <c r="BF22" s="374"/>
      <c r="BG22" s="374"/>
      <c r="BH22" s="372"/>
      <c r="BI22" s="372"/>
      <c r="BJ22" s="373"/>
      <c r="BK22" s="374"/>
      <c r="BL22" s="374"/>
    </row>
    <row r="23" spans="1:64" s="186" customFormat="1">
      <c r="A23" s="594" t="str">
        <f>'1-συμβολαια'!A23</f>
        <v>29ο</v>
      </c>
      <c r="B23" s="596">
        <f>'1-συμβολαια'!B23</f>
        <v>38988</v>
      </c>
      <c r="C23" s="344" t="str">
        <f>'1-συμβολαια'!C23</f>
        <v>δωρεά ΨΙΛΗΣ ΚΥΡΙΟΤΗΤΑΣ</v>
      </c>
      <c r="D23" s="324" t="str">
        <f>'4-πολλυπρ'!D23</f>
        <v>219-17</v>
      </c>
      <c r="E23" s="324" t="str">
        <f>'4-πολλυπρ'!I23</f>
        <v>219-17</v>
      </c>
      <c r="F23" s="324">
        <v>2</v>
      </c>
      <c r="G23" s="325">
        <f t="shared" si="3"/>
        <v>8</v>
      </c>
      <c r="H23" s="325">
        <v>4</v>
      </c>
      <c r="I23" s="324"/>
      <c r="J23" s="325">
        <f t="shared" si="4"/>
        <v>12</v>
      </c>
      <c r="K23" s="267" t="s">
        <v>450</v>
      </c>
      <c r="L23" s="346" t="s">
        <v>161</v>
      </c>
      <c r="M23" s="346" t="s">
        <v>257</v>
      </c>
      <c r="N23" s="325"/>
      <c r="O23" s="325"/>
      <c r="P23" s="325">
        <v>1.98</v>
      </c>
      <c r="Q23" s="325"/>
      <c r="R23" s="325">
        <f t="shared" si="5"/>
        <v>0</v>
      </c>
      <c r="S23" s="324"/>
      <c r="T23" s="324"/>
      <c r="U23" s="324"/>
      <c r="V23" s="324"/>
      <c r="W23" s="373"/>
      <c r="X23" s="372"/>
      <c r="Y23" s="345" t="s">
        <v>395</v>
      </c>
      <c r="Z23" s="345"/>
      <c r="AA23" s="345" t="s">
        <v>9</v>
      </c>
      <c r="AB23" s="374"/>
      <c r="AC23" s="345"/>
      <c r="AD23" s="345"/>
      <c r="AE23" s="345"/>
      <c r="AF23" s="372"/>
      <c r="AG23" s="373"/>
      <c r="AH23" s="372"/>
      <c r="AI23" s="372"/>
      <c r="AJ23" s="372"/>
      <c r="AK23" s="372"/>
      <c r="AL23" s="372"/>
      <c r="AM23" s="372"/>
      <c r="AN23" s="372"/>
      <c r="AO23" s="372"/>
      <c r="AP23" s="372"/>
      <c r="AQ23" s="372"/>
      <c r="AR23" s="345" t="s">
        <v>395</v>
      </c>
      <c r="AS23" s="372"/>
      <c r="AT23" s="345" t="s">
        <v>9</v>
      </c>
      <c r="AU23" s="372"/>
      <c r="AV23" s="372"/>
      <c r="AW23" s="372"/>
      <c r="AX23" s="372"/>
      <c r="AY23" s="373"/>
      <c r="AZ23" s="372"/>
      <c r="BA23" s="372"/>
      <c r="BB23" s="372"/>
      <c r="BC23" s="374"/>
      <c r="BD23" s="374"/>
      <c r="BE23" s="374"/>
      <c r="BF23" s="374"/>
      <c r="BG23" s="374"/>
      <c r="BH23" s="372"/>
      <c r="BI23" s="372"/>
      <c r="BJ23" s="373"/>
      <c r="BK23" s="374"/>
      <c r="BL23" s="374"/>
    </row>
    <row r="24" spans="1:64" s="186" customFormat="1">
      <c r="A24" s="589">
        <f>'1-συμβολαια'!A24</f>
        <v>0</v>
      </c>
      <c r="B24" s="373"/>
      <c r="C24" s="344" t="str">
        <f>'1-συμβολαια'!C24</f>
        <v>διανομή καταστήματος &amp; ΙΔΙΩΣ οικοπέδου</v>
      </c>
      <c r="D24" s="261" t="str">
        <f>'4-πολλυπρ'!D24</f>
        <v>219-17</v>
      </c>
      <c r="E24" s="261">
        <f>'4-πολλυπρ'!I24</f>
        <v>0</v>
      </c>
      <c r="F24" s="261">
        <v>1</v>
      </c>
      <c r="G24" s="325">
        <f t="shared" si="3"/>
        <v>4</v>
      </c>
      <c r="H24" s="325">
        <v>4</v>
      </c>
      <c r="I24" s="324"/>
      <c r="J24" s="325">
        <f t="shared" si="4"/>
        <v>8</v>
      </c>
      <c r="K24" s="267" t="s">
        <v>450</v>
      </c>
      <c r="L24" s="346" t="s">
        <v>161</v>
      </c>
      <c r="M24" s="346" t="s">
        <v>257</v>
      </c>
      <c r="N24" s="325"/>
      <c r="O24" s="325"/>
      <c r="P24" s="325">
        <v>1.98</v>
      </c>
      <c r="Q24" s="325"/>
      <c r="R24" s="325">
        <f t="shared" si="5"/>
        <v>0</v>
      </c>
      <c r="S24" s="261"/>
      <c r="T24" s="261"/>
      <c r="U24" s="261"/>
      <c r="V24" s="261"/>
      <c r="W24" s="373"/>
      <c r="X24" s="372"/>
      <c r="Y24" s="345" t="s">
        <v>395</v>
      </c>
      <c r="Z24" s="345"/>
      <c r="AA24" s="345" t="s">
        <v>9</v>
      </c>
      <c r="AB24" s="374"/>
      <c r="AC24" s="345"/>
      <c r="AD24" s="345"/>
      <c r="AE24" s="345"/>
      <c r="AF24" s="372"/>
      <c r="AG24" s="373"/>
      <c r="AH24" s="372"/>
      <c r="AI24" s="372"/>
      <c r="AJ24" s="372"/>
      <c r="AK24" s="372"/>
      <c r="AL24" s="372"/>
      <c r="AM24" s="372"/>
      <c r="AN24" s="372"/>
      <c r="AO24" s="372"/>
      <c r="AP24" s="372"/>
      <c r="AQ24" s="372"/>
      <c r="AR24" s="345" t="s">
        <v>395</v>
      </c>
      <c r="AS24" s="372"/>
      <c r="AT24" s="345" t="s">
        <v>9</v>
      </c>
      <c r="AU24" s="372"/>
      <c r="AV24" s="372"/>
      <c r="AW24" s="372"/>
      <c r="AX24" s="372"/>
      <c r="AY24" s="373"/>
      <c r="AZ24" s="372"/>
      <c r="BA24" s="372"/>
      <c r="BB24" s="372"/>
      <c r="BC24" s="374"/>
      <c r="BD24" s="374"/>
      <c r="BE24" s="374"/>
      <c r="BF24" s="374"/>
      <c r="BG24" s="374"/>
      <c r="BH24" s="372"/>
      <c r="BI24" s="372"/>
      <c r="BJ24" s="373"/>
      <c r="BK24" s="374"/>
      <c r="BL24" s="374"/>
    </row>
    <row r="25" spans="1:64" s="186" customFormat="1" ht="12" thickBot="1">
      <c r="A25" s="601">
        <f>'1-συμβολαια'!A25</f>
        <v>0</v>
      </c>
      <c r="B25" s="598"/>
      <c r="C25" s="599" t="str">
        <f>'1-συμβολαια'!C25</f>
        <v>εξισορρόπηση διαφοράς διανεμομένων μεριδίων</v>
      </c>
      <c r="D25" s="401" t="str">
        <f>'4-πολλυπρ'!D25</f>
        <v>219-17</v>
      </c>
      <c r="E25" s="401">
        <f>'4-πολλυπρ'!I25</f>
        <v>0</v>
      </c>
      <c r="F25" s="401"/>
      <c r="G25" s="392"/>
      <c r="H25" s="392"/>
      <c r="I25" s="401"/>
      <c r="J25" s="392"/>
      <c r="K25" s="529"/>
      <c r="L25" s="600"/>
      <c r="M25" s="600"/>
      <c r="N25" s="392"/>
      <c r="O25" s="392"/>
      <c r="P25" s="392"/>
      <c r="Q25" s="392"/>
      <c r="R25" s="392">
        <f t="shared" si="5"/>
        <v>0</v>
      </c>
      <c r="S25" s="401"/>
      <c r="T25" s="401"/>
      <c r="U25" s="401"/>
      <c r="V25" s="401"/>
      <c r="W25" s="373"/>
      <c r="X25" s="372"/>
      <c r="Y25" s="345" t="s">
        <v>395</v>
      </c>
      <c r="Z25" s="345"/>
      <c r="AA25" s="345" t="s">
        <v>9</v>
      </c>
      <c r="AB25" s="374"/>
      <c r="AC25" s="345"/>
      <c r="AD25" s="345"/>
      <c r="AE25" s="345"/>
      <c r="AF25" s="372"/>
      <c r="AG25" s="373"/>
      <c r="AH25" s="372"/>
      <c r="AI25" s="372"/>
      <c r="AJ25" s="372"/>
      <c r="AK25" s="372"/>
      <c r="AL25" s="372"/>
      <c r="AM25" s="372"/>
      <c r="AN25" s="372"/>
      <c r="AO25" s="372"/>
      <c r="AP25" s="372"/>
      <c r="AQ25" s="372"/>
      <c r="AR25" s="345" t="s">
        <v>395</v>
      </c>
      <c r="AS25" s="372"/>
      <c r="AT25" s="345" t="s">
        <v>9</v>
      </c>
      <c r="AU25" s="372"/>
      <c r="AV25" s="372"/>
      <c r="AW25" s="372"/>
      <c r="AX25" s="372"/>
      <c r="AY25" s="373"/>
      <c r="AZ25" s="372"/>
      <c r="BA25" s="372"/>
      <c r="BB25" s="372"/>
      <c r="BC25" s="374"/>
      <c r="BD25" s="374"/>
      <c r="BE25" s="374"/>
      <c r="BF25" s="374"/>
      <c r="BG25" s="374"/>
      <c r="BH25" s="372"/>
      <c r="BI25" s="372"/>
      <c r="BJ25" s="373"/>
      <c r="BK25" s="374"/>
      <c r="BL25" s="374"/>
    </row>
    <row r="26" spans="1:64" s="186" customFormat="1" ht="12" thickBot="1">
      <c r="A26" s="603" t="str">
        <f>'1-συμβολαια'!A26</f>
        <v>30ο</v>
      </c>
      <c r="B26" s="604">
        <f>'1-συμβολαια'!B26</f>
        <v>38988</v>
      </c>
      <c r="C26" s="605" t="str">
        <f>'1-συμβολαια'!C26</f>
        <v>πληρεξούσιο</v>
      </c>
      <c r="D26" s="406" t="str">
        <f>'4-πολλυπρ'!D26</f>
        <v>219-17</v>
      </c>
      <c r="E26" s="406" t="str">
        <f>'4-πολλυπρ'!I26</f>
        <v>219-17</v>
      </c>
      <c r="F26" s="406"/>
      <c r="G26" s="398"/>
      <c r="H26" s="398"/>
      <c r="I26" s="406"/>
      <c r="J26" s="398"/>
      <c r="K26" s="559"/>
      <c r="L26" s="606"/>
      <c r="M26" s="606"/>
      <c r="N26" s="398"/>
      <c r="O26" s="398"/>
      <c r="P26" s="398"/>
      <c r="Q26" s="398"/>
      <c r="R26" s="398">
        <f t="shared" si="5"/>
        <v>0</v>
      </c>
      <c r="S26" s="406"/>
      <c r="T26" s="406"/>
      <c r="U26" s="406"/>
      <c r="V26" s="406"/>
      <c r="W26" s="373"/>
      <c r="X26" s="372"/>
      <c r="Y26" s="345" t="s">
        <v>395</v>
      </c>
      <c r="Z26" s="345"/>
      <c r="AA26" s="345" t="s">
        <v>9</v>
      </c>
      <c r="AB26" s="374"/>
      <c r="AC26" s="345"/>
      <c r="AD26" s="345"/>
      <c r="AE26" s="345"/>
      <c r="AF26" s="372"/>
      <c r="AG26" s="373"/>
      <c r="AH26" s="372"/>
      <c r="AI26" s="372"/>
      <c r="AJ26" s="372"/>
      <c r="AK26" s="372"/>
      <c r="AL26" s="372"/>
      <c r="AM26" s="372"/>
      <c r="AN26" s="372"/>
      <c r="AO26" s="372"/>
      <c r="AP26" s="372"/>
      <c r="AQ26" s="372"/>
      <c r="AR26" s="345" t="s">
        <v>395</v>
      </c>
      <c r="AS26" s="372"/>
      <c r="AT26" s="345" t="s">
        <v>9</v>
      </c>
      <c r="AU26" s="372"/>
      <c r="AV26" s="372"/>
      <c r="AW26" s="372"/>
      <c r="AX26" s="372"/>
      <c r="AY26" s="373"/>
      <c r="AZ26" s="372"/>
      <c r="BA26" s="372"/>
      <c r="BB26" s="372"/>
      <c r="BC26" s="374"/>
      <c r="BD26" s="374"/>
      <c r="BE26" s="374"/>
      <c r="BF26" s="374"/>
      <c r="BG26" s="374"/>
      <c r="BH26" s="372"/>
      <c r="BI26" s="372"/>
      <c r="BJ26" s="373"/>
      <c r="BK26" s="374"/>
      <c r="BL26" s="374"/>
    </row>
    <row r="27" spans="1:64" s="186" customFormat="1">
      <c r="A27" s="594" t="str">
        <f>'1-συμβολαια'!A27</f>
        <v>31ο</v>
      </c>
      <c r="B27" s="596">
        <f>'1-συμβολαια'!B27</f>
        <v>39006</v>
      </c>
      <c r="C27" s="344" t="str">
        <f>'1-συμβολαια'!C27</f>
        <v>γονική</v>
      </c>
      <c r="D27" s="324" t="str">
        <f>'4-πολλυπρ'!D27</f>
        <v>219-17</v>
      </c>
      <c r="E27" s="324" t="str">
        <f>'4-πολλυπρ'!I27</f>
        <v>219-17</v>
      </c>
      <c r="F27" s="324">
        <v>2</v>
      </c>
      <c r="G27" s="325">
        <f t="shared" si="3"/>
        <v>8</v>
      </c>
      <c r="H27" s="325">
        <v>4</v>
      </c>
      <c r="I27" s="324"/>
      <c r="J27" s="325">
        <f t="shared" si="4"/>
        <v>12</v>
      </c>
      <c r="K27" s="267" t="s">
        <v>450</v>
      </c>
      <c r="L27" s="346" t="s">
        <v>161</v>
      </c>
      <c r="M27" s="346" t="s">
        <v>257</v>
      </c>
      <c r="N27" s="325">
        <v>7.4</v>
      </c>
      <c r="O27" s="325">
        <v>7.4</v>
      </c>
      <c r="P27" s="325">
        <v>1.98</v>
      </c>
      <c r="Q27" s="325"/>
      <c r="R27" s="325">
        <f t="shared" si="5"/>
        <v>14.8</v>
      </c>
      <c r="S27" s="324"/>
      <c r="T27" s="324"/>
      <c r="U27" s="324"/>
      <c r="V27" s="324"/>
      <c r="W27" s="373"/>
      <c r="X27" s="372"/>
      <c r="Y27" s="345" t="s">
        <v>395</v>
      </c>
      <c r="Z27" s="345"/>
      <c r="AA27" s="345" t="s">
        <v>9</v>
      </c>
      <c r="AB27" s="374"/>
      <c r="AC27" s="345"/>
      <c r="AD27" s="345"/>
      <c r="AE27" s="345"/>
      <c r="AF27" s="372"/>
      <c r="AG27" s="373"/>
      <c r="AH27" s="372"/>
      <c r="AI27" s="372"/>
      <c r="AJ27" s="372"/>
      <c r="AK27" s="372"/>
      <c r="AL27" s="372"/>
      <c r="AM27" s="372"/>
      <c r="AN27" s="372"/>
      <c r="AO27" s="372"/>
      <c r="AP27" s="372"/>
      <c r="AQ27" s="372"/>
      <c r="AR27" s="345" t="s">
        <v>395</v>
      </c>
      <c r="AS27" s="372"/>
      <c r="AT27" s="345" t="s">
        <v>9</v>
      </c>
      <c r="AU27" s="372"/>
      <c r="AV27" s="372"/>
      <c r="AW27" s="372"/>
      <c r="AX27" s="372"/>
      <c r="AY27" s="373"/>
      <c r="AZ27" s="372"/>
      <c r="BA27" s="372"/>
      <c r="BB27" s="372"/>
      <c r="BC27" s="374"/>
      <c r="BD27" s="374"/>
      <c r="BE27" s="374"/>
      <c r="BF27" s="374"/>
      <c r="BG27" s="374"/>
      <c r="BH27" s="372"/>
      <c r="BI27" s="372"/>
      <c r="BJ27" s="373"/>
      <c r="BK27" s="374"/>
      <c r="BL27" s="374"/>
    </row>
    <row r="28" spans="1:64" s="186" customFormat="1" ht="12" thickBot="1">
      <c r="A28" s="601">
        <f>'1-συμβολαια'!A28</f>
        <v>0</v>
      </c>
      <c r="B28" s="598"/>
      <c r="C28" s="599" t="str">
        <f>'1-συμβολαια'!C28</f>
        <v>χρησικτησία οικοπέδου = ;;;??? &amp; ;;;??? &amp; ;;;??? 19882 ΑΝΤΑΛΑΓΗ άτυπος</v>
      </c>
      <c r="D28" s="401" t="str">
        <f>'4-πολλυπρ'!D28</f>
        <v>219-17</v>
      </c>
      <c r="E28" s="401" t="str">
        <f>'4-πολλυπρ'!I28</f>
        <v>219-17</v>
      </c>
      <c r="F28" s="401"/>
      <c r="G28" s="392"/>
      <c r="H28" s="392"/>
      <c r="I28" s="401"/>
      <c r="J28" s="392"/>
      <c r="K28" s="529"/>
      <c r="L28" s="600"/>
      <c r="M28" s="600"/>
      <c r="N28" s="392"/>
      <c r="O28" s="392"/>
      <c r="P28" s="392"/>
      <c r="Q28" s="392"/>
      <c r="R28" s="392">
        <f t="shared" si="5"/>
        <v>0</v>
      </c>
      <c r="S28" s="401"/>
      <c r="T28" s="401"/>
      <c r="U28" s="401"/>
      <c r="V28" s="401"/>
      <c r="W28" s="373"/>
      <c r="X28" s="372"/>
      <c r="Y28" s="345" t="s">
        <v>395</v>
      </c>
      <c r="Z28" s="345"/>
      <c r="AA28" s="345" t="s">
        <v>9</v>
      </c>
      <c r="AB28" s="374"/>
      <c r="AC28" s="345"/>
      <c r="AD28" s="345"/>
      <c r="AE28" s="345"/>
      <c r="AF28" s="372"/>
      <c r="AG28" s="373"/>
      <c r="AH28" s="372"/>
      <c r="AI28" s="372"/>
      <c r="AJ28" s="372"/>
      <c r="AK28" s="372"/>
      <c r="AL28" s="372"/>
      <c r="AM28" s="372"/>
      <c r="AN28" s="372"/>
      <c r="AO28" s="372"/>
      <c r="AP28" s="372"/>
      <c r="AQ28" s="372"/>
      <c r="AR28" s="345" t="s">
        <v>395</v>
      </c>
      <c r="AS28" s="372"/>
      <c r="AT28" s="345" t="s">
        <v>9</v>
      </c>
      <c r="AU28" s="372"/>
      <c r="AV28" s="372"/>
      <c r="AW28" s="372"/>
      <c r="AX28" s="372"/>
      <c r="AY28" s="373"/>
      <c r="AZ28" s="372"/>
      <c r="BA28" s="372"/>
      <c r="BB28" s="372"/>
      <c r="BC28" s="374"/>
      <c r="BD28" s="374"/>
      <c r="BE28" s="374"/>
      <c r="BF28" s="374"/>
      <c r="BG28" s="374"/>
      <c r="BH28" s="372"/>
      <c r="BI28" s="372"/>
      <c r="BJ28" s="373"/>
      <c r="BK28" s="374"/>
      <c r="BL28" s="374"/>
    </row>
    <row r="29" spans="1:64" s="186" customFormat="1">
      <c r="A29" s="595" t="str">
        <f>'1-συμβολαια'!A29</f>
        <v>32ο</v>
      </c>
      <c r="B29" s="596">
        <f>'1-συμβολαια'!B29</f>
        <v>39086</v>
      </c>
      <c r="C29" s="344" t="str">
        <f>'1-συμβολαια'!C29</f>
        <v>γονική</v>
      </c>
      <c r="D29" s="324" t="str">
        <f>'4-πολλυπρ'!D29</f>
        <v>219-17</v>
      </c>
      <c r="E29" s="324" t="str">
        <f>'4-πολλυπρ'!I29</f>
        <v>219-17</v>
      </c>
      <c r="F29" s="324">
        <v>2</v>
      </c>
      <c r="G29" s="325">
        <f t="shared" si="3"/>
        <v>8</v>
      </c>
      <c r="H29" s="325">
        <v>4</v>
      </c>
      <c r="I29" s="324"/>
      <c r="J29" s="325">
        <f t="shared" si="4"/>
        <v>12</v>
      </c>
      <c r="K29" s="267" t="s">
        <v>450</v>
      </c>
      <c r="L29" s="346" t="s">
        <v>161</v>
      </c>
      <c r="M29" s="346" t="s">
        <v>257</v>
      </c>
      <c r="N29" s="325">
        <v>7.4</v>
      </c>
      <c r="O29" s="325">
        <v>7.4</v>
      </c>
      <c r="P29" s="325">
        <v>1.98</v>
      </c>
      <c r="Q29" s="325"/>
      <c r="R29" s="325">
        <f t="shared" si="5"/>
        <v>14.8</v>
      </c>
      <c r="S29" s="324"/>
      <c r="T29" s="324"/>
      <c r="U29" s="324"/>
      <c r="V29" s="324"/>
      <c r="W29" s="373"/>
      <c r="X29" s="372"/>
      <c r="Y29" s="345" t="s">
        <v>395</v>
      </c>
      <c r="Z29" s="345"/>
      <c r="AA29" s="345" t="s">
        <v>9</v>
      </c>
      <c r="AB29" s="374"/>
      <c r="AC29" s="345"/>
      <c r="AD29" s="345"/>
      <c r="AE29" s="345"/>
      <c r="AF29" s="372"/>
      <c r="AG29" s="373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45" t="s">
        <v>395</v>
      </c>
      <c r="AS29" s="372"/>
      <c r="AT29" s="345" t="s">
        <v>9</v>
      </c>
      <c r="AU29" s="372"/>
      <c r="AV29" s="372"/>
      <c r="AW29" s="372"/>
      <c r="AX29" s="372"/>
      <c r="AY29" s="373"/>
      <c r="AZ29" s="372"/>
      <c r="BA29" s="372"/>
      <c r="BB29" s="372"/>
      <c r="BC29" s="374"/>
      <c r="BD29" s="374"/>
      <c r="BE29" s="374"/>
      <c r="BF29" s="374"/>
      <c r="BG29" s="374"/>
      <c r="BH29" s="372"/>
      <c r="BI29" s="372"/>
      <c r="BJ29" s="373"/>
      <c r="BK29" s="374"/>
      <c r="BL29" s="374"/>
    </row>
    <row r="30" spans="1:64" s="186" customFormat="1">
      <c r="A30" s="593">
        <f>'1-συμβολαια'!A30</f>
        <v>0</v>
      </c>
      <c r="B30" s="373"/>
      <c r="C30" s="344" t="str">
        <f>'1-συμβολαια'!C30</f>
        <v>διανομή 1ου ορόφου &amp; ΙΔΙΩΣ οικοπέδου</v>
      </c>
      <c r="D30" s="261" t="str">
        <f>'4-πολλυπρ'!D30</f>
        <v>219-17</v>
      </c>
      <c r="E30" s="261">
        <f>'4-πολλυπρ'!I30</f>
        <v>0</v>
      </c>
      <c r="F30" s="261">
        <v>1</v>
      </c>
      <c r="G30" s="325">
        <f t="shared" si="3"/>
        <v>4</v>
      </c>
      <c r="H30" s="325">
        <v>4</v>
      </c>
      <c r="I30" s="324"/>
      <c r="J30" s="325">
        <f t="shared" si="4"/>
        <v>8</v>
      </c>
      <c r="K30" s="267" t="s">
        <v>450</v>
      </c>
      <c r="L30" s="346" t="s">
        <v>161</v>
      </c>
      <c r="M30" s="346" t="s">
        <v>257</v>
      </c>
      <c r="N30" s="325"/>
      <c r="O30" s="325"/>
      <c r="P30" s="325">
        <v>1.98</v>
      </c>
      <c r="Q30" s="325"/>
      <c r="R30" s="325">
        <f t="shared" si="5"/>
        <v>0</v>
      </c>
      <c r="S30" s="261"/>
      <c r="T30" s="261"/>
      <c r="U30" s="261"/>
      <c r="V30" s="261"/>
      <c r="W30" s="373"/>
      <c r="X30" s="372"/>
      <c r="Y30" s="345" t="s">
        <v>395</v>
      </c>
      <c r="Z30" s="345"/>
      <c r="AA30" s="345" t="s">
        <v>9</v>
      </c>
      <c r="AB30" s="374"/>
      <c r="AC30" s="345"/>
      <c r="AD30" s="345"/>
      <c r="AE30" s="345"/>
      <c r="AF30" s="372"/>
      <c r="AG30" s="373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45" t="s">
        <v>395</v>
      </c>
      <c r="AS30" s="372"/>
      <c r="AT30" s="345" t="s">
        <v>9</v>
      </c>
      <c r="AU30" s="372"/>
      <c r="AV30" s="372"/>
      <c r="AW30" s="372"/>
      <c r="AX30" s="372"/>
      <c r="AY30" s="373"/>
      <c r="AZ30" s="372"/>
      <c r="BA30" s="372"/>
      <c r="BB30" s="372"/>
      <c r="BC30" s="374"/>
      <c r="BD30" s="374"/>
      <c r="BE30" s="374"/>
      <c r="BF30" s="374"/>
      <c r="BG30" s="374"/>
      <c r="BH30" s="372"/>
      <c r="BI30" s="372"/>
      <c r="BJ30" s="373"/>
      <c r="BK30" s="374"/>
      <c r="BL30" s="374"/>
    </row>
    <row r="31" spans="1:64" s="186" customFormat="1" ht="12" thickBot="1">
      <c r="A31" s="602">
        <f>'1-συμβολαια'!A31</f>
        <v>0</v>
      </c>
      <c r="B31" s="598"/>
      <c r="C31" s="599" t="str">
        <f>'1-συμβολαια'!C31</f>
        <v>εξισορρόπηση διαφοράς διανεμομένων μεριδίων</v>
      </c>
      <c r="D31" s="401" t="str">
        <f>'4-πολλυπρ'!D31</f>
        <v>219-17</v>
      </c>
      <c r="E31" s="401">
        <f>'4-πολλυπρ'!I31</f>
        <v>0</v>
      </c>
      <c r="F31" s="401"/>
      <c r="G31" s="392"/>
      <c r="H31" s="392"/>
      <c r="I31" s="401"/>
      <c r="J31" s="392"/>
      <c r="K31" s="529"/>
      <c r="L31" s="600"/>
      <c r="M31" s="600"/>
      <c r="N31" s="392"/>
      <c r="O31" s="392"/>
      <c r="P31" s="392"/>
      <c r="Q31" s="392"/>
      <c r="R31" s="392">
        <f t="shared" si="5"/>
        <v>0</v>
      </c>
      <c r="S31" s="401"/>
      <c r="T31" s="401"/>
      <c r="U31" s="401"/>
      <c r="V31" s="401"/>
      <c r="W31" s="598"/>
      <c r="X31" s="372"/>
      <c r="Y31" s="345" t="s">
        <v>395</v>
      </c>
      <c r="Z31" s="345"/>
      <c r="AA31" s="345" t="s">
        <v>9</v>
      </c>
      <c r="AB31" s="374"/>
      <c r="AC31" s="345"/>
      <c r="AD31" s="345"/>
      <c r="AE31" s="345"/>
      <c r="AF31" s="372"/>
      <c r="AG31" s="373"/>
      <c r="AH31" s="372"/>
      <c r="AI31" s="372"/>
      <c r="AJ31" s="372"/>
      <c r="AK31" s="372"/>
      <c r="AL31" s="372"/>
      <c r="AM31" s="372"/>
      <c r="AN31" s="372"/>
      <c r="AO31" s="372"/>
      <c r="AP31" s="372"/>
      <c r="AQ31" s="372"/>
      <c r="AR31" s="345" t="s">
        <v>395</v>
      </c>
      <c r="AS31" s="372"/>
      <c r="AT31" s="345" t="s">
        <v>9</v>
      </c>
      <c r="AU31" s="372"/>
      <c r="AV31" s="372"/>
      <c r="AW31" s="372"/>
      <c r="AX31" s="372"/>
      <c r="AY31" s="373"/>
      <c r="AZ31" s="372"/>
      <c r="BA31" s="372"/>
      <c r="BB31" s="372"/>
      <c r="BC31" s="374"/>
      <c r="BD31" s="374"/>
      <c r="BE31" s="374"/>
      <c r="BF31" s="374"/>
      <c r="BG31" s="374"/>
      <c r="BH31" s="372"/>
      <c r="BI31" s="372"/>
      <c r="BJ31" s="373"/>
      <c r="BK31" s="374"/>
      <c r="BL31" s="374"/>
    </row>
    <row r="32" spans="1:64" s="186" customFormat="1">
      <c r="A32" s="594" t="str">
        <f>'1-συμβολαια'!A32</f>
        <v>33ο</v>
      </c>
      <c r="B32" s="596">
        <f>'1-συμβολαια'!B32</f>
        <v>39086</v>
      </c>
      <c r="C32" s="344" t="str">
        <f>'1-συμβολαια'!C32</f>
        <v>δωρεά ΨΙΛΗΣ κυριότητας</v>
      </c>
      <c r="D32" s="324" t="str">
        <f>'4-πολλυπρ'!D32</f>
        <v>219-17</v>
      </c>
      <c r="E32" s="324" t="str">
        <f>'4-πολλυπρ'!I32</f>
        <v>219-17</v>
      </c>
      <c r="F32" s="324">
        <v>2</v>
      </c>
      <c r="G32" s="325">
        <f t="shared" si="3"/>
        <v>8</v>
      </c>
      <c r="H32" s="325">
        <v>4</v>
      </c>
      <c r="I32" s="324"/>
      <c r="J32" s="325">
        <f t="shared" si="4"/>
        <v>12</v>
      </c>
      <c r="K32" s="267" t="s">
        <v>450</v>
      </c>
      <c r="L32" s="346" t="s">
        <v>161</v>
      </c>
      <c r="M32" s="346" t="s">
        <v>257</v>
      </c>
      <c r="N32" s="325"/>
      <c r="O32" s="325"/>
      <c r="P32" s="325">
        <v>1.98</v>
      </c>
      <c r="Q32" s="325"/>
      <c r="R32" s="325">
        <f t="shared" si="5"/>
        <v>0</v>
      </c>
      <c r="S32" s="324"/>
      <c r="T32" s="324"/>
      <c r="U32" s="324"/>
      <c r="V32" s="324"/>
      <c r="W32" s="596"/>
      <c r="X32" s="372"/>
      <c r="Y32" s="345" t="s">
        <v>395</v>
      </c>
      <c r="Z32" s="345"/>
      <c r="AA32" s="345" t="s">
        <v>9</v>
      </c>
      <c r="AB32" s="374"/>
      <c r="AC32" s="345"/>
      <c r="AD32" s="345"/>
      <c r="AE32" s="345"/>
      <c r="AF32" s="372"/>
      <c r="AG32" s="373"/>
      <c r="AH32" s="372"/>
      <c r="AI32" s="372"/>
      <c r="AJ32" s="372"/>
      <c r="AK32" s="372"/>
      <c r="AL32" s="372"/>
      <c r="AM32" s="372"/>
      <c r="AN32" s="372"/>
      <c r="AO32" s="372"/>
      <c r="AP32" s="372"/>
      <c r="AQ32" s="372"/>
      <c r="AR32" s="345" t="s">
        <v>395</v>
      </c>
      <c r="AS32" s="372"/>
      <c r="AT32" s="345" t="s">
        <v>9</v>
      </c>
      <c r="AU32" s="372"/>
      <c r="AV32" s="372"/>
      <c r="AW32" s="372"/>
      <c r="AX32" s="372"/>
      <c r="AY32" s="373"/>
      <c r="AZ32" s="372"/>
      <c r="BA32" s="372"/>
      <c r="BB32" s="372"/>
      <c r="BC32" s="374"/>
      <c r="BD32" s="374"/>
      <c r="BE32" s="374"/>
      <c r="BF32" s="374"/>
      <c r="BG32" s="374"/>
      <c r="BH32" s="372"/>
      <c r="BI32" s="372"/>
      <c r="BJ32" s="373"/>
      <c r="BK32" s="374"/>
      <c r="BL32" s="374"/>
    </row>
    <row r="33" spans="1:64" s="186" customFormat="1">
      <c r="A33" s="589">
        <f>'1-συμβολαια'!A33</f>
        <v>0</v>
      </c>
      <c r="B33" s="373"/>
      <c r="C33" s="344" t="str">
        <f>'1-συμβολαια'!C33</f>
        <v>διανομή 1ου ορόφου &amp; ΙΔΙΩΣ οικοπέδου</v>
      </c>
      <c r="D33" s="261" t="str">
        <f>'4-πολλυπρ'!D33</f>
        <v>219-17</v>
      </c>
      <c r="E33" s="261">
        <f>'4-πολλυπρ'!I33</f>
        <v>0</v>
      </c>
      <c r="F33" s="261">
        <v>1</v>
      </c>
      <c r="G33" s="325">
        <f t="shared" si="3"/>
        <v>4</v>
      </c>
      <c r="H33" s="325">
        <v>4</v>
      </c>
      <c r="I33" s="324"/>
      <c r="J33" s="325">
        <f t="shared" si="4"/>
        <v>8</v>
      </c>
      <c r="K33" s="267" t="s">
        <v>450</v>
      </c>
      <c r="L33" s="346" t="s">
        <v>161</v>
      </c>
      <c r="M33" s="346" t="s">
        <v>257</v>
      </c>
      <c r="N33" s="325"/>
      <c r="O33" s="325"/>
      <c r="P33" s="325">
        <v>1.98</v>
      </c>
      <c r="Q33" s="325"/>
      <c r="R33" s="325">
        <f t="shared" si="5"/>
        <v>0</v>
      </c>
      <c r="S33" s="261"/>
      <c r="T33" s="261"/>
      <c r="U33" s="261"/>
      <c r="V33" s="261"/>
      <c r="W33" s="373"/>
      <c r="X33" s="372"/>
      <c r="Y33" s="345" t="s">
        <v>395</v>
      </c>
      <c r="Z33" s="345"/>
      <c r="AA33" s="345" t="s">
        <v>9</v>
      </c>
      <c r="AB33" s="374"/>
      <c r="AC33" s="345"/>
      <c r="AD33" s="345"/>
      <c r="AE33" s="345"/>
      <c r="AF33" s="372"/>
      <c r="AG33" s="373"/>
      <c r="AH33" s="372"/>
      <c r="AI33" s="372"/>
      <c r="AJ33" s="372"/>
      <c r="AK33" s="372"/>
      <c r="AL33" s="372"/>
      <c r="AM33" s="372"/>
      <c r="AN33" s="372"/>
      <c r="AO33" s="372"/>
      <c r="AP33" s="372"/>
      <c r="AQ33" s="372"/>
      <c r="AR33" s="345" t="s">
        <v>395</v>
      </c>
      <c r="AS33" s="372"/>
      <c r="AT33" s="345" t="s">
        <v>9</v>
      </c>
      <c r="AU33" s="372"/>
      <c r="AV33" s="372"/>
      <c r="AW33" s="372"/>
      <c r="AX33" s="372"/>
      <c r="AY33" s="373"/>
      <c r="AZ33" s="372"/>
      <c r="BA33" s="372"/>
      <c r="BB33" s="372"/>
      <c r="BC33" s="374"/>
      <c r="BD33" s="374"/>
      <c r="BE33" s="374"/>
      <c r="BF33" s="374"/>
      <c r="BG33" s="374"/>
      <c r="BH33" s="372"/>
      <c r="BI33" s="372"/>
      <c r="BJ33" s="373"/>
      <c r="BK33" s="374"/>
      <c r="BL33" s="374"/>
    </row>
    <row r="34" spans="1:64" s="186" customFormat="1" ht="12" thickBot="1">
      <c r="A34" s="601">
        <f>'1-συμβολαια'!A34</f>
        <v>0</v>
      </c>
      <c r="B34" s="598"/>
      <c r="C34" s="599" t="str">
        <f>'1-συμβολαια'!C34</f>
        <v>εξισορρόπηση διαφοράς διανεμομένων μεριδίων</v>
      </c>
      <c r="D34" s="401" t="str">
        <f>'4-πολλυπρ'!D34</f>
        <v>219-17</v>
      </c>
      <c r="E34" s="401">
        <f>'4-πολλυπρ'!I34</f>
        <v>0</v>
      </c>
      <c r="F34" s="401"/>
      <c r="G34" s="392"/>
      <c r="H34" s="392"/>
      <c r="I34" s="401"/>
      <c r="J34" s="392"/>
      <c r="K34" s="529"/>
      <c r="L34" s="600"/>
      <c r="M34" s="600"/>
      <c r="N34" s="392"/>
      <c r="O34" s="392"/>
      <c r="P34" s="392"/>
      <c r="Q34" s="392"/>
      <c r="R34" s="392">
        <f t="shared" si="5"/>
        <v>0</v>
      </c>
      <c r="S34" s="401"/>
      <c r="T34" s="401"/>
      <c r="U34" s="401"/>
      <c r="V34" s="401"/>
      <c r="W34" s="373"/>
      <c r="X34" s="372"/>
      <c r="Y34" s="345" t="s">
        <v>395</v>
      </c>
      <c r="Z34" s="345"/>
      <c r="AA34" s="345" t="s">
        <v>9</v>
      </c>
      <c r="AB34" s="374"/>
      <c r="AC34" s="345"/>
      <c r="AD34" s="345"/>
      <c r="AE34" s="345"/>
      <c r="AF34" s="372"/>
      <c r="AG34" s="373"/>
      <c r="AH34" s="372"/>
      <c r="AI34" s="372"/>
      <c r="AJ34" s="372"/>
      <c r="AK34" s="372"/>
      <c r="AL34" s="372"/>
      <c r="AM34" s="372"/>
      <c r="AN34" s="372"/>
      <c r="AO34" s="372"/>
      <c r="AP34" s="372"/>
      <c r="AQ34" s="372"/>
      <c r="AR34" s="345" t="s">
        <v>395</v>
      </c>
      <c r="AS34" s="372"/>
      <c r="AT34" s="345" t="s">
        <v>9</v>
      </c>
      <c r="AU34" s="372"/>
      <c r="AV34" s="372"/>
      <c r="AW34" s="372"/>
      <c r="AX34" s="372"/>
      <c r="AY34" s="373"/>
      <c r="AZ34" s="372"/>
      <c r="BA34" s="372"/>
      <c r="BB34" s="372"/>
      <c r="BC34" s="374"/>
      <c r="BD34" s="374"/>
      <c r="BE34" s="374"/>
      <c r="BF34" s="374"/>
      <c r="BG34" s="374"/>
      <c r="BH34" s="372"/>
      <c r="BI34" s="372"/>
      <c r="BJ34" s="373"/>
      <c r="BK34" s="374"/>
      <c r="BL34" s="374"/>
    </row>
    <row r="35" spans="1:64" s="186" customFormat="1">
      <c r="A35" s="595" t="str">
        <f>'1-συμβολαια'!A35</f>
        <v>34ο</v>
      </c>
      <c r="B35" s="596">
        <f>'1-συμβολαια'!B35</f>
        <v>39086</v>
      </c>
      <c r="C35" s="344" t="str">
        <f>'1-συμβολαια'!C35</f>
        <v>δωρεά</v>
      </c>
      <c r="D35" s="324" t="str">
        <f>'4-πολλυπρ'!D35</f>
        <v>219-17</v>
      </c>
      <c r="E35" s="324" t="str">
        <f>'4-πολλυπρ'!I35</f>
        <v>κ-σΑποστολια</v>
      </c>
      <c r="F35" s="324">
        <v>2</v>
      </c>
      <c r="G35" s="325">
        <f t="shared" si="3"/>
        <v>8</v>
      </c>
      <c r="H35" s="325">
        <v>4</v>
      </c>
      <c r="I35" s="324"/>
      <c r="J35" s="325">
        <f t="shared" si="4"/>
        <v>12</v>
      </c>
      <c r="K35" s="267" t="s">
        <v>450</v>
      </c>
      <c r="L35" s="346" t="s">
        <v>161</v>
      </c>
      <c r="M35" s="346" t="s">
        <v>257</v>
      </c>
      <c r="N35" s="325"/>
      <c r="O35" s="325"/>
      <c r="P35" s="325">
        <v>1.98</v>
      </c>
      <c r="Q35" s="325"/>
      <c r="R35" s="325">
        <f t="shared" si="5"/>
        <v>0</v>
      </c>
      <c r="S35" s="324"/>
      <c r="T35" s="324"/>
      <c r="U35" s="324"/>
      <c r="V35" s="324"/>
      <c r="W35" s="373"/>
      <c r="X35" s="372"/>
      <c r="Y35" s="345" t="s">
        <v>395</v>
      </c>
      <c r="Z35" s="345"/>
      <c r="AA35" s="345" t="s">
        <v>9</v>
      </c>
      <c r="AB35" s="374"/>
      <c r="AC35" s="345"/>
      <c r="AD35" s="345"/>
      <c r="AE35" s="345"/>
      <c r="AF35" s="372"/>
      <c r="AG35" s="373"/>
      <c r="AH35" s="372"/>
      <c r="AI35" s="372"/>
      <c r="AJ35" s="372"/>
      <c r="AK35" s="372"/>
      <c r="AL35" s="372"/>
      <c r="AM35" s="372"/>
      <c r="AN35" s="372"/>
      <c r="AO35" s="372"/>
      <c r="AP35" s="372"/>
      <c r="AQ35" s="372"/>
      <c r="AR35" s="345" t="s">
        <v>395</v>
      </c>
      <c r="AS35" s="372"/>
      <c r="AT35" s="345" t="s">
        <v>9</v>
      </c>
      <c r="AU35" s="372"/>
      <c r="AV35" s="372"/>
      <c r="AW35" s="372"/>
      <c r="AX35" s="372"/>
      <c r="AY35" s="373"/>
      <c r="AZ35" s="372"/>
      <c r="BA35" s="372"/>
      <c r="BB35" s="372"/>
      <c r="BC35" s="374"/>
      <c r="BD35" s="374"/>
      <c r="BE35" s="374"/>
      <c r="BF35" s="374"/>
      <c r="BG35" s="374"/>
      <c r="BH35" s="372"/>
      <c r="BI35" s="372"/>
      <c r="BJ35" s="373"/>
      <c r="BK35" s="374"/>
      <c r="BL35" s="374"/>
    </row>
    <row r="36" spans="1:64" s="186" customFormat="1">
      <c r="A36" s="593">
        <f>'1-συμβολαια'!A36</f>
        <v>0</v>
      </c>
      <c r="B36" s="373"/>
      <c r="C36" s="344" t="str">
        <f>'1-συμβολαια'!C36</f>
        <v>διανομή 1ου ορόφου &amp; ΙΔΙΩΣ οικοπέδου</v>
      </c>
      <c r="D36" s="261" t="str">
        <f>'4-πολλυπρ'!D36</f>
        <v>219-17</v>
      </c>
      <c r="E36" s="261">
        <f>'4-πολλυπρ'!I36</f>
        <v>0</v>
      </c>
      <c r="F36" s="261">
        <v>1</v>
      </c>
      <c r="G36" s="325">
        <f t="shared" si="3"/>
        <v>4</v>
      </c>
      <c r="H36" s="325">
        <v>4</v>
      </c>
      <c r="I36" s="324"/>
      <c r="J36" s="325">
        <f t="shared" si="4"/>
        <v>8</v>
      </c>
      <c r="K36" s="267" t="s">
        <v>450</v>
      </c>
      <c r="L36" s="346" t="s">
        <v>161</v>
      </c>
      <c r="M36" s="346" t="s">
        <v>257</v>
      </c>
      <c r="N36" s="325"/>
      <c r="O36" s="325"/>
      <c r="P36" s="325">
        <v>1.98</v>
      </c>
      <c r="Q36" s="325"/>
      <c r="R36" s="325">
        <f t="shared" si="5"/>
        <v>0</v>
      </c>
      <c r="S36" s="261"/>
      <c r="T36" s="261"/>
      <c r="U36" s="261"/>
      <c r="V36" s="261"/>
      <c r="W36" s="373"/>
      <c r="X36" s="372"/>
      <c r="Y36" s="345" t="s">
        <v>395</v>
      </c>
      <c r="Z36" s="345"/>
      <c r="AA36" s="345" t="s">
        <v>9</v>
      </c>
      <c r="AB36" s="374"/>
      <c r="AC36" s="345"/>
      <c r="AD36" s="345"/>
      <c r="AE36" s="345"/>
      <c r="AF36" s="372"/>
      <c r="AG36" s="373"/>
      <c r="AH36" s="372"/>
      <c r="AI36" s="372"/>
      <c r="AJ36" s="372"/>
      <c r="AK36" s="372"/>
      <c r="AL36" s="372"/>
      <c r="AM36" s="372"/>
      <c r="AN36" s="372"/>
      <c r="AO36" s="372"/>
      <c r="AP36" s="372"/>
      <c r="AQ36" s="372"/>
      <c r="AR36" s="345" t="s">
        <v>395</v>
      </c>
      <c r="AS36" s="372"/>
      <c r="AT36" s="345" t="s">
        <v>9</v>
      </c>
      <c r="AU36" s="372"/>
      <c r="AV36" s="372"/>
      <c r="AW36" s="372"/>
      <c r="AX36" s="372"/>
      <c r="AY36" s="373"/>
      <c r="AZ36" s="372"/>
      <c r="BA36" s="372"/>
      <c r="BB36" s="372"/>
      <c r="BC36" s="374"/>
      <c r="BD36" s="374"/>
      <c r="BE36" s="374"/>
      <c r="BF36" s="374"/>
      <c r="BG36" s="374"/>
      <c r="BH36" s="372"/>
      <c r="BI36" s="372"/>
      <c r="BJ36" s="373"/>
      <c r="BK36" s="374"/>
      <c r="BL36" s="374"/>
    </row>
    <row r="37" spans="1:64" s="186" customFormat="1" ht="12" thickBot="1">
      <c r="A37" s="602">
        <f>'1-συμβολαια'!A37</f>
        <v>0</v>
      </c>
      <c r="B37" s="598"/>
      <c r="C37" s="599" t="str">
        <f>'1-συμβολαια'!C37</f>
        <v>εξισορρόπηση διαφοράς διανεμομένων μεριδίων</v>
      </c>
      <c r="D37" s="401" t="str">
        <f>'4-πολλυπρ'!D37</f>
        <v>219-17</v>
      </c>
      <c r="E37" s="401">
        <f>'4-πολλυπρ'!I37</f>
        <v>0</v>
      </c>
      <c r="F37" s="401"/>
      <c r="G37" s="392"/>
      <c r="H37" s="392"/>
      <c r="I37" s="401"/>
      <c r="J37" s="392"/>
      <c r="K37" s="529"/>
      <c r="L37" s="600"/>
      <c r="M37" s="600"/>
      <c r="N37" s="392"/>
      <c r="O37" s="392"/>
      <c r="P37" s="392"/>
      <c r="Q37" s="392"/>
      <c r="R37" s="392">
        <f t="shared" si="5"/>
        <v>0</v>
      </c>
      <c r="S37" s="401"/>
      <c r="T37" s="401"/>
      <c r="U37" s="401"/>
      <c r="V37" s="401"/>
      <c r="W37" s="598"/>
      <c r="X37" s="372"/>
      <c r="Y37" s="345" t="s">
        <v>395</v>
      </c>
      <c r="Z37" s="345"/>
      <c r="AA37" s="345" t="s">
        <v>9</v>
      </c>
      <c r="AB37" s="374"/>
      <c r="AC37" s="345"/>
      <c r="AD37" s="345"/>
      <c r="AE37" s="345"/>
      <c r="AF37" s="372"/>
      <c r="AG37" s="373"/>
      <c r="AH37" s="372"/>
      <c r="AI37" s="372"/>
      <c r="AJ37" s="372"/>
      <c r="AK37" s="372"/>
      <c r="AL37" s="372"/>
      <c r="AM37" s="372"/>
      <c r="AN37" s="372"/>
      <c r="AO37" s="372"/>
      <c r="AP37" s="372"/>
      <c r="AQ37" s="372"/>
      <c r="AR37" s="345" t="s">
        <v>395</v>
      </c>
      <c r="AS37" s="372"/>
      <c r="AT37" s="345" t="s">
        <v>9</v>
      </c>
      <c r="AU37" s="372"/>
      <c r="AV37" s="372"/>
      <c r="AW37" s="372"/>
      <c r="AX37" s="372"/>
      <c r="AY37" s="373"/>
      <c r="AZ37" s="372"/>
      <c r="BA37" s="372"/>
      <c r="BB37" s="372"/>
      <c r="BC37" s="374"/>
      <c r="BD37" s="374"/>
      <c r="BE37" s="374"/>
      <c r="BF37" s="374"/>
      <c r="BG37" s="374"/>
      <c r="BH37" s="372"/>
      <c r="BI37" s="372"/>
      <c r="BJ37" s="373"/>
      <c r="BK37" s="374"/>
      <c r="BL37" s="374"/>
    </row>
    <row r="38" spans="1:64" s="186" customFormat="1">
      <c r="A38" s="594">
        <f>'1-συμβολαια'!A38</f>
        <v>350</v>
      </c>
      <c r="B38" s="596">
        <f>'1-συμβολαια'!B38</f>
        <v>39148</v>
      </c>
      <c r="C38" s="344" t="str">
        <f>'1-συμβολαια'!C38</f>
        <v>κληρονομιάς ΑΠΟΔΟΧΗ [από 1/4 του 1/10 αγροτεμάχιο ;;;??? Παναγίας -'';;;???'' 1.186μ2</v>
      </c>
      <c r="D38" s="324" t="str">
        <f>'4-πολλυπρ'!D38</f>
        <v>219-17</v>
      </c>
      <c r="E38" s="324" t="str">
        <f>'4-πολλυπρ'!I38</f>
        <v>219-17</v>
      </c>
      <c r="F38" s="324">
        <v>1</v>
      </c>
      <c r="G38" s="325">
        <f t="shared" si="3"/>
        <v>4</v>
      </c>
      <c r="H38" s="325">
        <v>4</v>
      </c>
      <c r="I38" s="324"/>
      <c r="J38" s="325">
        <f t="shared" si="4"/>
        <v>8</v>
      </c>
      <c r="K38" s="267" t="s">
        <v>450</v>
      </c>
      <c r="L38" s="346" t="s">
        <v>161</v>
      </c>
      <c r="M38" s="346" t="s">
        <v>257</v>
      </c>
      <c r="N38" s="325">
        <v>7.4</v>
      </c>
      <c r="O38" s="325">
        <v>7.4</v>
      </c>
      <c r="P38" s="325">
        <v>1.98</v>
      </c>
      <c r="Q38" s="325"/>
      <c r="R38" s="325">
        <f t="shared" si="5"/>
        <v>14.8</v>
      </c>
      <c r="S38" s="324"/>
      <c r="T38" s="324"/>
      <c r="U38" s="324"/>
      <c r="V38" s="324"/>
      <c r="W38" s="596"/>
      <c r="X38" s="372"/>
      <c r="Y38" s="345" t="s">
        <v>395</v>
      </c>
      <c r="Z38" s="345"/>
      <c r="AA38" s="345" t="s">
        <v>9</v>
      </c>
      <c r="AB38" s="374"/>
      <c r="AC38" s="345"/>
      <c r="AD38" s="345"/>
      <c r="AE38" s="345"/>
      <c r="AF38" s="372"/>
      <c r="AG38" s="373"/>
      <c r="AH38" s="372"/>
      <c r="AI38" s="372"/>
      <c r="AJ38" s="372"/>
      <c r="AK38" s="372"/>
      <c r="AL38" s="372"/>
      <c r="AM38" s="372"/>
      <c r="AN38" s="372"/>
      <c r="AO38" s="372"/>
      <c r="AP38" s="372"/>
      <c r="AQ38" s="372"/>
      <c r="AR38" s="345" t="s">
        <v>395</v>
      </c>
      <c r="AS38" s="372"/>
      <c r="AT38" s="345" t="s">
        <v>9</v>
      </c>
      <c r="AU38" s="372"/>
      <c r="AV38" s="372"/>
      <c r="AW38" s="372"/>
      <c r="AX38" s="372"/>
      <c r="AY38" s="373"/>
      <c r="AZ38" s="372"/>
      <c r="BA38" s="372"/>
      <c r="BB38" s="372"/>
      <c r="BC38" s="374"/>
      <c r="BD38" s="374"/>
      <c r="BE38" s="374"/>
      <c r="BF38" s="374"/>
      <c r="BG38" s="374"/>
      <c r="BH38" s="372"/>
      <c r="BI38" s="372"/>
      <c r="BJ38" s="373"/>
      <c r="BK38" s="374"/>
      <c r="BL38" s="374"/>
    </row>
    <row r="39" spans="1:64" s="186" customFormat="1" ht="12" thickBot="1">
      <c r="A39" s="601">
        <f>'1-συμβολαια'!A39</f>
        <v>0</v>
      </c>
      <c r="B39" s="598"/>
      <c r="C39" s="599" t="str">
        <f>'1-συμβολαια'!C39</f>
        <v xml:space="preserve">χρησικτησία αγροτεμαχίου = 20?? επερχόμενου ΑΝΑΔΑΣΜΟΥ </v>
      </c>
      <c r="D39" s="401" t="str">
        <f>'4-πολλυπρ'!D39</f>
        <v>219-17</v>
      </c>
      <c r="E39" s="401" t="str">
        <f>'4-πολλυπρ'!I39</f>
        <v>219-17</v>
      </c>
      <c r="F39" s="401"/>
      <c r="G39" s="392"/>
      <c r="H39" s="392"/>
      <c r="I39" s="401"/>
      <c r="J39" s="392"/>
      <c r="K39" s="529"/>
      <c r="L39" s="600"/>
      <c r="M39" s="600"/>
      <c r="N39" s="392"/>
      <c r="O39" s="392"/>
      <c r="P39" s="392"/>
      <c r="Q39" s="392"/>
      <c r="R39" s="392">
        <f t="shared" si="5"/>
        <v>0</v>
      </c>
      <c r="S39" s="401"/>
      <c r="T39" s="401"/>
      <c r="U39" s="401"/>
      <c r="V39" s="401"/>
      <c r="W39" s="598"/>
      <c r="X39" s="372"/>
      <c r="Y39" s="345" t="s">
        <v>395</v>
      </c>
      <c r="Z39" s="345"/>
      <c r="AA39" s="345" t="s">
        <v>9</v>
      </c>
      <c r="AB39" s="374"/>
      <c r="AC39" s="345"/>
      <c r="AD39" s="345"/>
      <c r="AE39" s="345"/>
      <c r="AF39" s="372"/>
      <c r="AG39" s="373"/>
      <c r="AH39" s="372"/>
      <c r="AI39" s="372"/>
      <c r="AJ39" s="372"/>
      <c r="AK39" s="372"/>
      <c r="AL39" s="372"/>
      <c r="AM39" s="372"/>
      <c r="AN39" s="372"/>
      <c r="AO39" s="372"/>
      <c r="AP39" s="372"/>
      <c r="AQ39" s="372"/>
      <c r="AR39" s="345" t="s">
        <v>395</v>
      </c>
      <c r="AS39" s="372"/>
      <c r="AT39" s="345" t="s">
        <v>9</v>
      </c>
      <c r="AU39" s="372"/>
      <c r="AV39" s="372"/>
      <c r="AW39" s="372"/>
      <c r="AX39" s="372"/>
      <c r="AY39" s="373"/>
      <c r="AZ39" s="372"/>
      <c r="BA39" s="372"/>
      <c r="BB39" s="372"/>
      <c r="BC39" s="374"/>
      <c r="BD39" s="374"/>
      <c r="BE39" s="374"/>
      <c r="BF39" s="374"/>
      <c r="BG39" s="374"/>
      <c r="BH39" s="372"/>
      <c r="BI39" s="372"/>
      <c r="BJ39" s="373"/>
      <c r="BK39" s="374"/>
      <c r="BL39" s="374"/>
    </row>
    <row r="40" spans="1:64" s="186" customFormat="1">
      <c r="A40" s="595" t="str">
        <f>'1-συμβολαια'!A40</f>
        <v>36ο</v>
      </c>
      <c r="B40" s="596">
        <f>'1-συμβολαια'!B40</f>
        <v>39148</v>
      </c>
      <c r="C40" s="344" t="str">
        <f>'1-συμβολαια'!C40</f>
        <v>κληρονομίας ΑΠΟΔΟΧΗ [1/10 αγροτεμάχιο ;;;??? Παναγίας -'';;;???'' 1.186μ2</v>
      </c>
      <c r="D40" s="324" t="str">
        <f>'4-πολλυπρ'!D40</f>
        <v>219-17</v>
      </c>
      <c r="E40" s="324" t="str">
        <f>'4-πολλυπρ'!I40</f>
        <v>219-17</v>
      </c>
      <c r="F40" s="324">
        <v>1</v>
      </c>
      <c r="G40" s="325">
        <f t="shared" si="3"/>
        <v>4</v>
      </c>
      <c r="H40" s="325">
        <v>4</v>
      </c>
      <c r="I40" s="324"/>
      <c r="J40" s="325">
        <f t="shared" si="4"/>
        <v>8</v>
      </c>
      <c r="K40" s="267" t="s">
        <v>450</v>
      </c>
      <c r="L40" s="346" t="s">
        <v>161</v>
      </c>
      <c r="M40" s="346" t="s">
        <v>257</v>
      </c>
      <c r="N40" s="325"/>
      <c r="O40" s="325"/>
      <c r="P40" s="325">
        <v>1.98</v>
      </c>
      <c r="Q40" s="325"/>
      <c r="R40" s="325">
        <f t="shared" si="5"/>
        <v>0</v>
      </c>
      <c r="S40" s="324"/>
      <c r="T40" s="324"/>
      <c r="U40" s="324"/>
      <c r="V40" s="324"/>
      <c r="W40" s="596"/>
      <c r="X40" s="372"/>
      <c r="Y40" s="345" t="s">
        <v>395</v>
      </c>
      <c r="Z40" s="345"/>
      <c r="AA40" s="345" t="s">
        <v>9</v>
      </c>
      <c r="AB40" s="374"/>
      <c r="AC40" s="345"/>
      <c r="AD40" s="345"/>
      <c r="AE40" s="345"/>
      <c r="AF40" s="372"/>
      <c r="AG40" s="373"/>
      <c r="AH40" s="372"/>
      <c r="AI40" s="372"/>
      <c r="AJ40" s="372"/>
      <c r="AK40" s="372"/>
      <c r="AL40" s="372"/>
      <c r="AM40" s="372"/>
      <c r="AN40" s="372"/>
      <c r="AO40" s="372"/>
      <c r="AP40" s="372"/>
      <c r="AQ40" s="372"/>
      <c r="AR40" s="345" t="s">
        <v>395</v>
      </c>
      <c r="AS40" s="372"/>
      <c r="AT40" s="345" t="s">
        <v>9</v>
      </c>
      <c r="AU40" s="372"/>
      <c r="AV40" s="372"/>
      <c r="AW40" s="372"/>
      <c r="AX40" s="372"/>
      <c r="AY40" s="373"/>
      <c r="AZ40" s="372"/>
      <c r="BA40" s="372"/>
      <c r="BB40" s="372"/>
      <c r="BC40" s="374"/>
      <c r="BD40" s="374"/>
      <c r="BE40" s="374"/>
      <c r="BF40" s="374"/>
      <c r="BG40" s="374"/>
      <c r="BH40" s="372"/>
      <c r="BI40" s="372"/>
      <c r="BJ40" s="373"/>
      <c r="BK40" s="374"/>
      <c r="BL40" s="374"/>
    </row>
    <row r="41" spans="1:64" s="186" customFormat="1" ht="12" thickBot="1">
      <c r="A41" s="602">
        <f>'1-συμβολαια'!A41</f>
        <v>0</v>
      </c>
      <c r="B41" s="598"/>
      <c r="C41" s="599" t="str">
        <f>'1-συμβολαια'!C41</f>
        <v xml:space="preserve">χρησικτησία αγροτεμαχίου = 20?? επερχόμενου ΑΝΑΔΑΣΜΟΥ </v>
      </c>
      <c r="D41" s="401" t="str">
        <f>'4-πολλυπρ'!D41</f>
        <v>219-17</v>
      </c>
      <c r="E41" s="401" t="str">
        <f>'4-πολλυπρ'!I41</f>
        <v>219-17</v>
      </c>
      <c r="F41" s="401"/>
      <c r="G41" s="392"/>
      <c r="H41" s="392"/>
      <c r="I41" s="401"/>
      <c r="J41" s="392"/>
      <c r="K41" s="529"/>
      <c r="L41" s="600"/>
      <c r="M41" s="600"/>
      <c r="N41" s="392"/>
      <c r="O41" s="392"/>
      <c r="P41" s="392"/>
      <c r="Q41" s="392"/>
      <c r="R41" s="392">
        <f t="shared" si="5"/>
        <v>0</v>
      </c>
      <c r="S41" s="401"/>
      <c r="T41" s="401"/>
      <c r="U41" s="401"/>
      <c r="V41" s="401"/>
      <c r="W41" s="373"/>
      <c r="X41" s="372"/>
      <c r="Y41" s="345" t="s">
        <v>395</v>
      </c>
      <c r="Z41" s="345"/>
      <c r="AA41" s="345" t="s">
        <v>9</v>
      </c>
      <c r="AB41" s="374"/>
      <c r="AC41" s="345"/>
      <c r="AD41" s="345"/>
      <c r="AE41" s="345"/>
      <c r="AF41" s="372"/>
      <c r="AG41" s="373"/>
      <c r="AH41" s="372"/>
      <c r="AI41" s="372"/>
      <c r="AJ41" s="372"/>
      <c r="AK41" s="372"/>
      <c r="AL41" s="372"/>
      <c r="AM41" s="372"/>
      <c r="AN41" s="372"/>
      <c r="AO41" s="372"/>
      <c r="AP41" s="372"/>
      <c r="AQ41" s="372"/>
      <c r="AR41" s="345" t="s">
        <v>395</v>
      </c>
      <c r="AS41" s="372"/>
      <c r="AT41" s="345" t="s">
        <v>9</v>
      </c>
      <c r="AU41" s="372"/>
      <c r="AV41" s="372"/>
      <c r="AW41" s="372"/>
      <c r="AX41" s="372"/>
      <c r="AY41" s="373"/>
      <c r="AZ41" s="372"/>
      <c r="BA41" s="372"/>
      <c r="BB41" s="372"/>
      <c r="BC41" s="374"/>
      <c r="BD41" s="374"/>
      <c r="BE41" s="374"/>
      <c r="BF41" s="374"/>
      <c r="BG41" s="374"/>
      <c r="BH41" s="372"/>
      <c r="BI41" s="372"/>
      <c r="BJ41" s="373"/>
      <c r="BK41" s="374"/>
      <c r="BL41" s="374"/>
    </row>
    <row r="42" spans="1:64" s="186" customFormat="1">
      <c r="A42" s="594" t="str">
        <f>'1-συμβολαια'!A42</f>
        <v>37ο</v>
      </c>
      <c r="B42" s="596">
        <f>'1-συμβολαια'!B42</f>
        <v>39148</v>
      </c>
      <c r="C42" s="344" t="str">
        <f>'1-συμβολαια'!C42</f>
        <v>κληρονομίας ΑΠΟΔΟΧΗ [1/10 αγροτεμάχιο ;;;??? Παναγίας -'';;;???'' 1.186μ2</v>
      </c>
      <c r="D42" s="324" t="str">
        <f>'4-πολλυπρ'!D42</f>
        <v>219-17</v>
      </c>
      <c r="E42" s="324" t="str">
        <f>'4-πολλυπρ'!I42</f>
        <v>219-17</v>
      </c>
      <c r="F42" s="324">
        <v>1</v>
      </c>
      <c r="G42" s="325">
        <f t="shared" si="3"/>
        <v>4</v>
      </c>
      <c r="H42" s="325">
        <v>4</v>
      </c>
      <c r="I42" s="324"/>
      <c r="J42" s="325">
        <f t="shared" si="4"/>
        <v>8</v>
      </c>
      <c r="K42" s="267" t="s">
        <v>450</v>
      </c>
      <c r="L42" s="346" t="s">
        <v>161</v>
      </c>
      <c r="M42" s="346" t="s">
        <v>257</v>
      </c>
      <c r="N42" s="325"/>
      <c r="O42" s="325"/>
      <c r="P42" s="325">
        <v>1.98</v>
      </c>
      <c r="Q42" s="325"/>
      <c r="R42" s="325">
        <f t="shared" si="5"/>
        <v>0</v>
      </c>
      <c r="S42" s="324"/>
      <c r="T42" s="324"/>
      <c r="U42" s="324"/>
      <c r="V42" s="324"/>
      <c r="W42" s="373"/>
      <c r="X42" s="372"/>
      <c r="Y42" s="345" t="s">
        <v>395</v>
      </c>
      <c r="Z42" s="345"/>
      <c r="AA42" s="345" t="s">
        <v>9</v>
      </c>
      <c r="AB42" s="374"/>
      <c r="AC42" s="345"/>
      <c r="AD42" s="345"/>
      <c r="AE42" s="345"/>
      <c r="AF42" s="372"/>
      <c r="AG42" s="373"/>
      <c r="AH42" s="372"/>
      <c r="AI42" s="372"/>
      <c r="AJ42" s="372"/>
      <c r="AK42" s="372"/>
      <c r="AL42" s="372"/>
      <c r="AM42" s="372"/>
      <c r="AN42" s="372"/>
      <c r="AO42" s="372"/>
      <c r="AP42" s="372"/>
      <c r="AQ42" s="372"/>
      <c r="AR42" s="345" t="s">
        <v>395</v>
      </c>
      <c r="AS42" s="372"/>
      <c r="AT42" s="345" t="s">
        <v>9</v>
      </c>
      <c r="AU42" s="372"/>
      <c r="AV42" s="372"/>
      <c r="AW42" s="372"/>
      <c r="AX42" s="372"/>
      <c r="AY42" s="373"/>
      <c r="AZ42" s="372"/>
      <c r="BA42" s="372"/>
      <c r="BB42" s="372"/>
      <c r="BC42" s="374"/>
      <c r="BD42" s="374"/>
      <c r="BE42" s="374"/>
      <c r="BF42" s="374"/>
      <c r="BG42" s="374"/>
      <c r="BH42" s="372"/>
      <c r="BI42" s="372"/>
      <c r="BJ42" s="373"/>
      <c r="BK42" s="374"/>
      <c r="BL42" s="374"/>
    </row>
    <row r="43" spans="1:64" s="186" customFormat="1" ht="12" thickBot="1">
      <c r="A43" s="601">
        <f>'1-συμβολαια'!A43</f>
        <v>0</v>
      </c>
      <c r="B43" s="598"/>
      <c r="C43" s="599" t="str">
        <f>'1-συμβολαια'!C43</f>
        <v xml:space="preserve">χρησικτησία αγροτεμαχίου = 20?? επερχόμενου ΑΝΑΔΑΣΜΟΥ </v>
      </c>
      <c r="D43" s="401" t="str">
        <f>'4-πολλυπρ'!D43</f>
        <v>219-17</v>
      </c>
      <c r="E43" s="401" t="str">
        <f>'4-πολλυπρ'!I43</f>
        <v>219-17</v>
      </c>
      <c r="F43" s="401"/>
      <c r="G43" s="392"/>
      <c r="H43" s="392"/>
      <c r="I43" s="401"/>
      <c r="J43" s="392"/>
      <c r="K43" s="529"/>
      <c r="L43" s="600"/>
      <c r="M43" s="600"/>
      <c r="N43" s="392"/>
      <c r="O43" s="392"/>
      <c r="P43" s="392"/>
      <c r="Q43" s="392"/>
      <c r="R43" s="392">
        <f t="shared" si="5"/>
        <v>0</v>
      </c>
      <c r="S43" s="401"/>
      <c r="T43" s="401"/>
      <c r="U43" s="401"/>
      <c r="V43" s="261"/>
      <c r="W43" s="373"/>
      <c r="X43" s="372"/>
      <c r="Y43" s="345" t="s">
        <v>395</v>
      </c>
      <c r="Z43" s="345"/>
      <c r="AA43" s="345" t="s">
        <v>9</v>
      </c>
      <c r="AB43" s="374"/>
      <c r="AC43" s="345"/>
      <c r="AD43" s="345"/>
      <c r="AE43" s="345"/>
      <c r="AF43" s="372"/>
      <c r="AG43" s="373"/>
      <c r="AH43" s="372"/>
      <c r="AI43" s="372"/>
      <c r="AJ43" s="372"/>
      <c r="AK43" s="372"/>
      <c r="AL43" s="372"/>
      <c r="AM43" s="372"/>
      <c r="AN43" s="372"/>
      <c r="AO43" s="372"/>
      <c r="AP43" s="372"/>
      <c r="AQ43" s="372"/>
      <c r="AR43" s="345" t="s">
        <v>395</v>
      </c>
      <c r="AS43" s="372"/>
      <c r="AT43" s="345" t="s">
        <v>9</v>
      </c>
      <c r="AU43" s="372"/>
      <c r="AV43" s="372"/>
      <c r="AW43" s="372"/>
      <c r="AX43" s="372"/>
      <c r="AY43" s="373"/>
      <c r="AZ43" s="372"/>
      <c r="BA43" s="372"/>
      <c r="BB43" s="372"/>
      <c r="BC43" s="374"/>
      <c r="BD43" s="374"/>
      <c r="BE43" s="374"/>
      <c r="BF43" s="374"/>
      <c r="BG43" s="374"/>
      <c r="BH43" s="372"/>
      <c r="BI43" s="372"/>
      <c r="BJ43" s="373"/>
      <c r="BK43" s="374"/>
      <c r="BL43" s="374"/>
    </row>
    <row r="44" spans="1:64" s="186" customFormat="1">
      <c r="A44" s="595" t="str">
        <f>'1-συμβολαια'!A44</f>
        <v>38ο</v>
      </c>
      <c r="B44" s="596">
        <f>'1-συμβολαια'!B44</f>
        <v>39232</v>
      </c>
      <c r="C44" s="344" t="str">
        <f>'1-συμβολαια'!C44</f>
        <v>αποδοχή κληρονομίας [12/120  οικοπέδου &amp; αποθήκης 20,91μ2</v>
      </c>
      <c r="D44" s="324" t="str">
        <f>'4-πολλυπρ'!D44</f>
        <v>219-17</v>
      </c>
      <c r="E44" s="324" t="str">
        <f>'4-πολλυπρ'!I44</f>
        <v>219-17</v>
      </c>
      <c r="F44" s="324">
        <v>1</v>
      </c>
      <c r="G44" s="325">
        <f t="shared" si="3"/>
        <v>4</v>
      </c>
      <c r="H44" s="325">
        <v>4</v>
      </c>
      <c r="I44" s="324"/>
      <c r="J44" s="325">
        <f t="shared" si="4"/>
        <v>8</v>
      </c>
      <c r="K44" s="267" t="s">
        <v>450</v>
      </c>
      <c r="L44" s="346" t="s">
        <v>161</v>
      </c>
      <c r="M44" s="346" t="s">
        <v>257</v>
      </c>
      <c r="N44" s="325">
        <v>7.4</v>
      </c>
      <c r="O44" s="325">
        <v>7.4</v>
      </c>
      <c r="P44" s="325">
        <v>1.98</v>
      </c>
      <c r="Q44" s="325"/>
      <c r="R44" s="325">
        <f t="shared" si="5"/>
        <v>14.8</v>
      </c>
      <c r="S44" s="324"/>
      <c r="T44" s="324"/>
      <c r="U44" s="324"/>
      <c r="V44" s="261"/>
      <c r="W44" s="373"/>
      <c r="X44" s="372"/>
      <c r="Y44" s="345" t="s">
        <v>395</v>
      </c>
      <c r="Z44" s="345"/>
      <c r="AA44" s="345" t="s">
        <v>9</v>
      </c>
      <c r="AB44" s="374"/>
      <c r="AC44" s="345"/>
      <c r="AD44" s="345"/>
      <c r="AE44" s="345"/>
      <c r="AF44" s="372"/>
      <c r="AG44" s="373"/>
      <c r="AH44" s="372"/>
      <c r="AI44" s="372"/>
      <c r="AJ44" s="372"/>
      <c r="AK44" s="372"/>
      <c r="AL44" s="372"/>
      <c r="AM44" s="372"/>
      <c r="AN44" s="372"/>
      <c r="AO44" s="372"/>
      <c r="AP44" s="372"/>
      <c r="AQ44" s="372"/>
      <c r="AR44" s="345" t="s">
        <v>395</v>
      </c>
      <c r="AS44" s="372"/>
      <c r="AT44" s="345" t="s">
        <v>9</v>
      </c>
      <c r="AU44" s="372"/>
      <c r="AV44" s="372"/>
      <c r="AW44" s="372"/>
      <c r="AX44" s="372"/>
      <c r="AY44" s="373"/>
      <c r="AZ44" s="372"/>
      <c r="BA44" s="372"/>
      <c r="BB44" s="372"/>
      <c r="BC44" s="374"/>
      <c r="BD44" s="374"/>
      <c r="BE44" s="374"/>
      <c r="BF44" s="374"/>
      <c r="BG44" s="374"/>
      <c r="BH44" s="372"/>
      <c r="BI44" s="372"/>
      <c r="BJ44" s="373"/>
      <c r="BK44" s="374"/>
      <c r="BL44" s="374"/>
    </row>
    <row r="45" spans="1:64" s="186" customFormat="1" ht="12" thickBot="1">
      <c r="A45" s="602">
        <f>'1-συμβολαια'!A45</f>
        <v>0</v>
      </c>
      <c r="B45" s="598"/>
      <c r="C45" s="599" t="str">
        <f>'1-συμβολαια'!C45</f>
        <v>χρησικτησία οικοπέδου &amp; αποθήκης = 1992 αδερφού ΚΛΗΡΟΝΟΜΙΑ άτυπος</v>
      </c>
      <c r="D45" s="401" t="str">
        <f>'4-πολλυπρ'!D45</f>
        <v>219-17</v>
      </c>
      <c r="E45" s="401" t="str">
        <f>'4-πολλυπρ'!I45</f>
        <v>219-17</v>
      </c>
      <c r="F45" s="401"/>
      <c r="G45" s="392"/>
      <c r="H45" s="392"/>
      <c r="I45" s="401"/>
      <c r="J45" s="392"/>
      <c r="K45" s="529"/>
      <c r="L45" s="600"/>
      <c r="M45" s="600"/>
      <c r="N45" s="392"/>
      <c r="O45" s="392"/>
      <c r="P45" s="392"/>
      <c r="Q45" s="392"/>
      <c r="R45" s="392">
        <f t="shared" si="5"/>
        <v>0</v>
      </c>
      <c r="S45" s="401"/>
      <c r="T45" s="401"/>
      <c r="U45" s="401"/>
      <c r="V45" s="401"/>
      <c r="W45" s="373"/>
      <c r="X45" s="372"/>
      <c r="Y45" s="345" t="s">
        <v>395</v>
      </c>
      <c r="Z45" s="345"/>
      <c r="AA45" s="345" t="s">
        <v>9</v>
      </c>
      <c r="AB45" s="374"/>
      <c r="AC45" s="345"/>
      <c r="AD45" s="345"/>
      <c r="AE45" s="345"/>
      <c r="AF45" s="372"/>
      <c r="AG45" s="373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45" t="s">
        <v>395</v>
      </c>
      <c r="AS45" s="372"/>
      <c r="AT45" s="345" t="s">
        <v>9</v>
      </c>
      <c r="AU45" s="372"/>
      <c r="AV45" s="372"/>
      <c r="AW45" s="372"/>
      <c r="AX45" s="372"/>
      <c r="AY45" s="373"/>
      <c r="AZ45" s="372"/>
      <c r="BA45" s="372"/>
      <c r="BB45" s="372"/>
      <c r="BC45" s="374"/>
      <c r="BD45" s="374"/>
      <c r="BE45" s="374"/>
      <c r="BF45" s="374"/>
      <c r="BG45" s="374"/>
      <c r="BH45" s="372"/>
      <c r="BI45" s="372"/>
      <c r="BJ45" s="373"/>
      <c r="BK45" s="374"/>
      <c r="BL45" s="374"/>
    </row>
    <row r="46" spans="1:64" s="186" customFormat="1">
      <c r="A46" s="594" t="str">
        <f>'1-συμβολαια'!A46</f>
        <v>39ο</v>
      </c>
      <c r="B46" s="596">
        <f>'1-συμβολαια'!B46</f>
        <v>39252</v>
      </c>
      <c r="C46" s="344" t="str">
        <f>'1-συμβολαια'!C46</f>
        <v>αποδοχή κληρονομίας [1/10 αγροτεμάχιο ;;;??? Παναγία -'';;;???'' =2.740μ2</v>
      </c>
      <c r="D46" s="324" t="str">
        <f>'4-πολλυπρ'!D46</f>
        <v>219-17</v>
      </c>
      <c r="E46" s="324" t="str">
        <f>'4-πολλυπρ'!I46</f>
        <v>219-17</v>
      </c>
      <c r="F46" s="324">
        <v>1</v>
      </c>
      <c r="G46" s="325">
        <f t="shared" si="3"/>
        <v>4</v>
      </c>
      <c r="H46" s="325">
        <v>4</v>
      </c>
      <c r="I46" s="324"/>
      <c r="J46" s="325">
        <f t="shared" si="4"/>
        <v>8</v>
      </c>
      <c r="K46" s="267" t="s">
        <v>450</v>
      </c>
      <c r="L46" s="346" t="s">
        <v>161</v>
      </c>
      <c r="M46" s="346" t="s">
        <v>257</v>
      </c>
      <c r="N46" s="325">
        <v>7.4</v>
      </c>
      <c r="O46" s="325">
        <v>7.4</v>
      </c>
      <c r="P46" s="325">
        <v>1.98</v>
      </c>
      <c r="Q46" s="325"/>
      <c r="R46" s="325">
        <f t="shared" si="5"/>
        <v>14.8</v>
      </c>
      <c r="S46" s="324"/>
      <c r="T46" s="324"/>
      <c r="U46" s="324"/>
      <c r="V46" s="324"/>
      <c r="W46" s="373"/>
      <c r="X46" s="372"/>
      <c r="Y46" s="345" t="s">
        <v>395</v>
      </c>
      <c r="Z46" s="345"/>
      <c r="AA46" s="345" t="s">
        <v>9</v>
      </c>
      <c r="AB46" s="374"/>
      <c r="AC46" s="345"/>
      <c r="AD46" s="345"/>
      <c r="AE46" s="345"/>
      <c r="AF46" s="372"/>
      <c r="AG46" s="373"/>
      <c r="AH46" s="372"/>
      <c r="AI46" s="372"/>
      <c r="AJ46" s="372"/>
      <c r="AK46" s="372"/>
      <c r="AL46" s="372"/>
      <c r="AM46" s="372"/>
      <c r="AN46" s="372"/>
      <c r="AO46" s="372"/>
      <c r="AP46" s="372"/>
      <c r="AQ46" s="372"/>
      <c r="AR46" s="345" t="s">
        <v>395</v>
      </c>
      <c r="AS46" s="372"/>
      <c r="AT46" s="345" t="s">
        <v>9</v>
      </c>
      <c r="AU46" s="372"/>
      <c r="AV46" s="372"/>
      <c r="AW46" s="372"/>
      <c r="AX46" s="372"/>
      <c r="AY46" s="373"/>
      <c r="AZ46" s="372"/>
      <c r="BA46" s="372"/>
      <c r="BB46" s="372"/>
      <c r="BC46" s="374"/>
      <c r="BD46" s="374"/>
      <c r="BE46" s="374"/>
      <c r="BF46" s="374"/>
      <c r="BG46" s="374"/>
      <c r="BH46" s="372"/>
      <c r="BI46" s="372"/>
      <c r="BJ46" s="373"/>
      <c r="BK46" s="374"/>
      <c r="BL46" s="374"/>
    </row>
    <row r="47" spans="1:64" s="186" customFormat="1" ht="12" thickBot="1">
      <c r="A47" s="601">
        <f>'1-συμβολαια'!A47</f>
        <v>0</v>
      </c>
      <c r="B47" s="598"/>
      <c r="C47" s="599" t="str">
        <f>'1-συμβολαια'!C47</f>
        <v xml:space="preserve">χρησικτησία αγροτεμαχίου = 20?? επερχόμενου ΑΝΑΔΑΣΜΟΥ </v>
      </c>
      <c r="D47" s="401" t="str">
        <f>'4-πολλυπρ'!D47</f>
        <v>219-17</v>
      </c>
      <c r="E47" s="401" t="str">
        <f>'4-πολλυπρ'!I47</f>
        <v>219-17</v>
      </c>
      <c r="F47" s="401"/>
      <c r="G47" s="392"/>
      <c r="H47" s="392"/>
      <c r="I47" s="401"/>
      <c r="J47" s="392"/>
      <c r="K47" s="529"/>
      <c r="L47" s="600"/>
      <c r="M47" s="600"/>
      <c r="N47" s="392"/>
      <c r="O47" s="392"/>
      <c r="P47" s="392"/>
      <c r="Q47" s="392"/>
      <c r="R47" s="392">
        <f t="shared" si="5"/>
        <v>0</v>
      </c>
      <c r="S47" s="401"/>
      <c r="T47" s="401"/>
      <c r="U47" s="401"/>
      <c r="V47" s="401"/>
      <c r="W47" s="598"/>
      <c r="X47" s="372"/>
      <c r="Y47" s="345" t="s">
        <v>395</v>
      </c>
      <c r="Z47" s="345"/>
      <c r="AA47" s="345" t="s">
        <v>9</v>
      </c>
      <c r="AB47" s="374"/>
      <c r="AC47" s="345"/>
      <c r="AD47" s="345"/>
      <c r="AE47" s="345"/>
      <c r="AF47" s="372"/>
      <c r="AG47" s="373"/>
      <c r="AH47" s="372"/>
      <c r="AI47" s="372"/>
      <c r="AJ47" s="372"/>
      <c r="AK47" s="372"/>
      <c r="AL47" s="372"/>
      <c r="AM47" s="372"/>
      <c r="AN47" s="372"/>
      <c r="AO47" s="372"/>
      <c r="AP47" s="372"/>
      <c r="AQ47" s="372"/>
      <c r="AR47" s="345" t="s">
        <v>395</v>
      </c>
      <c r="AS47" s="372"/>
      <c r="AT47" s="345" t="s">
        <v>9</v>
      </c>
      <c r="AU47" s="372"/>
      <c r="AV47" s="372"/>
      <c r="AW47" s="372"/>
      <c r="AX47" s="372"/>
      <c r="AY47" s="373"/>
      <c r="AZ47" s="372"/>
      <c r="BA47" s="372"/>
      <c r="BB47" s="372"/>
      <c r="BC47" s="374"/>
      <c r="BD47" s="374"/>
      <c r="BE47" s="374"/>
      <c r="BF47" s="374"/>
      <c r="BG47" s="374"/>
      <c r="BH47" s="372"/>
      <c r="BI47" s="372"/>
      <c r="BJ47" s="373"/>
      <c r="BK47" s="374"/>
      <c r="BL47" s="374"/>
    </row>
    <row r="48" spans="1:64" s="186" customFormat="1">
      <c r="A48" s="595" t="str">
        <f>'1-συμβολαια'!A48</f>
        <v>40ο</v>
      </c>
      <c r="B48" s="596">
        <f>'1-συμβολαια'!B48</f>
        <v>39252</v>
      </c>
      <c r="C48" s="344" t="str">
        <f>'1-συμβολαια'!C48</f>
        <v>αποδοχή κληρονομίας [1/10 αγροτεμάχιο ;;;??? Παναγία -'';;;???'' =2.740μ2</v>
      </c>
      <c r="D48" s="324" t="str">
        <f>'4-πολλυπρ'!D48</f>
        <v>219-17</v>
      </c>
      <c r="E48" s="324" t="str">
        <f>'4-πολλυπρ'!I48</f>
        <v>219-17</v>
      </c>
      <c r="F48" s="324">
        <v>1</v>
      </c>
      <c r="G48" s="325">
        <f t="shared" si="3"/>
        <v>4</v>
      </c>
      <c r="H48" s="325">
        <v>4</v>
      </c>
      <c r="I48" s="324"/>
      <c r="J48" s="325">
        <f t="shared" si="4"/>
        <v>8</v>
      </c>
      <c r="K48" s="267" t="s">
        <v>450</v>
      </c>
      <c r="L48" s="346" t="s">
        <v>161</v>
      </c>
      <c r="M48" s="346" t="s">
        <v>257</v>
      </c>
      <c r="N48" s="325"/>
      <c r="O48" s="325"/>
      <c r="P48" s="325">
        <v>1.98</v>
      </c>
      <c r="Q48" s="325"/>
      <c r="R48" s="325">
        <f t="shared" si="5"/>
        <v>0</v>
      </c>
      <c r="S48" s="324"/>
      <c r="T48" s="324"/>
      <c r="U48" s="324"/>
      <c r="V48" s="324"/>
      <c r="W48" s="596"/>
      <c r="X48" s="372"/>
      <c r="Y48" s="345" t="s">
        <v>395</v>
      </c>
      <c r="Z48" s="345"/>
      <c r="AA48" s="345" t="s">
        <v>9</v>
      </c>
      <c r="AB48" s="374"/>
      <c r="AC48" s="345"/>
      <c r="AD48" s="345"/>
      <c r="AE48" s="345"/>
      <c r="AF48" s="372"/>
      <c r="AG48" s="373"/>
      <c r="AH48" s="372"/>
      <c r="AI48" s="372"/>
      <c r="AJ48" s="372"/>
      <c r="AK48" s="372"/>
      <c r="AL48" s="372"/>
      <c r="AM48" s="372"/>
      <c r="AN48" s="372"/>
      <c r="AO48" s="372"/>
      <c r="AP48" s="372"/>
      <c r="AQ48" s="372"/>
      <c r="AR48" s="345" t="s">
        <v>395</v>
      </c>
      <c r="AS48" s="372"/>
      <c r="AT48" s="345" t="s">
        <v>9</v>
      </c>
      <c r="AU48" s="372"/>
      <c r="AV48" s="372"/>
      <c r="AW48" s="372"/>
      <c r="AX48" s="372"/>
      <c r="AY48" s="373"/>
      <c r="AZ48" s="372"/>
      <c r="BA48" s="372"/>
      <c r="BB48" s="372"/>
      <c r="BC48" s="374"/>
      <c r="BD48" s="374"/>
      <c r="BE48" s="374"/>
      <c r="BF48" s="374"/>
      <c r="BG48" s="374"/>
      <c r="BH48" s="372"/>
      <c r="BI48" s="372"/>
      <c r="BJ48" s="373"/>
      <c r="BK48" s="374"/>
      <c r="BL48" s="374"/>
    </row>
    <row r="49" spans="1:64" s="186" customFormat="1" ht="12" thickBot="1">
      <c r="A49" s="602">
        <f>'1-συμβολαια'!A49</f>
        <v>0</v>
      </c>
      <c r="B49" s="598"/>
      <c r="C49" s="599" t="str">
        <f>'1-συμβολαια'!C49</f>
        <v xml:space="preserve">χρησικτησία αγροτεμαχίου = 20?? επερχόμενου ΑΝΑΔΑΣΜΟΥ </v>
      </c>
      <c r="D49" s="401" t="str">
        <f>'4-πολλυπρ'!D49</f>
        <v>219-17</v>
      </c>
      <c r="E49" s="401" t="str">
        <f>'4-πολλυπρ'!I49</f>
        <v>219-17</v>
      </c>
      <c r="F49" s="401"/>
      <c r="G49" s="392"/>
      <c r="H49" s="392"/>
      <c r="I49" s="401"/>
      <c r="J49" s="392"/>
      <c r="K49" s="529"/>
      <c r="L49" s="600"/>
      <c r="M49" s="600"/>
      <c r="N49" s="392"/>
      <c r="O49" s="392"/>
      <c r="P49" s="392"/>
      <c r="Q49" s="392"/>
      <c r="R49" s="392">
        <f t="shared" si="5"/>
        <v>0</v>
      </c>
      <c r="S49" s="401"/>
      <c r="T49" s="401"/>
      <c r="U49" s="401"/>
      <c r="V49" s="401"/>
      <c r="W49" s="598"/>
      <c r="X49" s="372"/>
      <c r="Y49" s="345" t="s">
        <v>395</v>
      </c>
      <c r="Z49" s="345"/>
      <c r="AA49" s="345" t="s">
        <v>9</v>
      </c>
      <c r="AB49" s="374"/>
      <c r="AC49" s="345"/>
      <c r="AD49" s="345"/>
      <c r="AE49" s="345"/>
      <c r="AF49" s="372"/>
      <c r="AG49" s="373"/>
      <c r="AH49" s="372"/>
      <c r="AI49" s="372"/>
      <c r="AJ49" s="372"/>
      <c r="AK49" s="372"/>
      <c r="AL49" s="372"/>
      <c r="AM49" s="372"/>
      <c r="AN49" s="372"/>
      <c r="AO49" s="372"/>
      <c r="AP49" s="372"/>
      <c r="AQ49" s="372"/>
      <c r="AR49" s="345" t="s">
        <v>395</v>
      </c>
      <c r="AS49" s="372"/>
      <c r="AT49" s="345" t="s">
        <v>9</v>
      </c>
      <c r="AU49" s="372"/>
      <c r="AV49" s="372"/>
      <c r="AW49" s="372"/>
      <c r="AX49" s="372"/>
      <c r="AY49" s="373"/>
      <c r="AZ49" s="372"/>
      <c r="BA49" s="372"/>
      <c r="BB49" s="372"/>
      <c r="BC49" s="374"/>
      <c r="BD49" s="374"/>
      <c r="BE49" s="374"/>
      <c r="BF49" s="374"/>
      <c r="BG49" s="374"/>
      <c r="BH49" s="372"/>
      <c r="BI49" s="372"/>
      <c r="BJ49" s="373"/>
      <c r="BK49" s="374"/>
      <c r="BL49" s="374"/>
    </row>
    <row r="50" spans="1:64" s="186" customFormat="1">
      <c r="A50" s="594" t="str">
        <f>'1-συμβολαια'!A50</f>
        <v>41ο</v>
      </c>
      <c r="B50" s="596">
        <f>'1-συμβολαια'!B50</f>
        <v>39252</v>
      </c>
      <c r="C50" s="344" t="str">
        <f>'1-συμβολαια'!C50</f>
        <v>αποδοχή κληρονομίας [1/10 αγροτεμάχιο ;;;??? Παναγία -'';;;???'' =2.740μ2</v>
      </c>
      <c r="D50" s="324" t="str">
        <f>'4-πολλυπρ'!D50</f>
        <v>219-17</v>
      </c>
      <c r="E50" s="324" t="str">
        <f>'4-πολλυπρ'!I50</f>
        <v>219-17</v>
      </c>
      <c r="F50" s="324">
        <v>1</v>
      </c>
      <c r="G50" s="325">
        <f t="shared" si="3"/>
        <v>4</v>
      </c>
      <c r="H50" s="325">
        <v>4</v>
      </c>
      <c r="I50" s="324"/>
      <c r="J50" s="325">
        <f t="shared" si="4"/>
        <v>8</v>
      </c>
      <c r="K50" s="267" t="s">
        <v>450</v>
      </c>
      <c r="L50" s="346" t="s">
        <v>161</v>
      </c>
      <c r="M50" s="346" t="s">
        <v>257</v>
      </c>
      <c r="N50" s="325"/>
      <c r="O50" s="325"/>
      <c r="P50" s="325">
        <v>1.98</v>
      </c>
      <c r="Q50" s="325"/>
      <c r="R50" s="325">
        <f t="shared" si="5"/>
        <v>0</v>
      </c>
      <c r="S50" s="324"/>
      <c r="T50" s="324"/>
      <c r="U50" s="324"/>
      <c r="V50" s="324"/>
      <c r="W50" s="596"/>
      <c r="X50" s="372"/>
      <c r="Y50" s="345" t="s">
        <v>395</v>
      </c>
      <c r="Z50" s="345"/>
      <c r="AA50" s="345" t="s">
        <v>9</v>
      </c>
      <c r="AB50" s="374"/>
      <c r="AC50" s="345"/>
      <c r="AD50" s="345"/>
      <c r="AE50" s="345"/>
      <c r="AF50" s="372"/>
      <c r="AG50" s="373"/>
      <c r="AH50" s="372"/>
      <c r="AI50" s="372"/>
      <c r="AJ50" s="372"/>
      <c r="AK50" s="372"/>
      <c r="AL50" s="372"/>
      <c r="AM50" s="372"/>
      <c r="AN50" s="372"/>
      <c r="AO50" s="372"/>
      <c r="AP50" s="372"/>
      <c r="AQ50" s="372"/>
      <c r="AR50" s="345" t="s">
        <v>395</v>
      </c>
      <c r="AS50" s="372"/>
      <c r="AT50" s="345" t="s">
        <v>9</v>
      </c>
      <c r="AU50" s="372"/>
      <c r="AV50" s="372"/>
      <c r="AW50" s="372"/>
      <c r="AX50" s="372"/>
      <c r="AY50" s="373"/>
      <c r="AZ50" s="372"/>
      <c r="BA50" s="372"/>
      <c r="BB50" s="372"/>
      <c r="BC50" s="374"/>
      <c r="BD50" s="374"/>
      <c r="BE50" s="374"/>
      <c r="BF50" s="374"/>
      <c r="BG50" s="374"/>
      <c r="BH50" s="372"/>
      <c r="BI50" s="372"/>
      <c r="BJ50" s="373"/>
      <c r="BK50" s="374"/>
      <c r="BL50" s="374"/>
    </row>
    <row r="51" spans="1:64" s="186" customFormat="1" ht="12" thickBot="1">
      <c r="A51" s="601">
        <f>'1-συμβολαια'!A51</f>
        <v>0</v>
      </c>
      <c r="B51" s="598"/>
      <c r="C51" s="599" t="str">
        <f>'1-συμβολαια'!C51</f>
        <v xml:space="preserve">χρησικτησία αγροτεμαχίου = 20?? επερχόμενου ΑΝΑΔΑΣΜΟΥ </v>
      </c>
      <c r="D51" s="401" t="str">
        <f>'4-πολλυπρ'!D51</f>
        <v>219-17</v>
      </c>
      <c r="E51" s="401" t="str">
        <f>'4-πολλυπρ'!I51</f>
        <v>219-17</v>
      </c>
      <c r="F51" s="401"/>
      <c r="G51" s="392"/>
      <c r="H51" s="392"/>
      <c r="I51" s="401"/>
      <c r="J51" s="392"/>
      <c r="K51" s="529"/>
      <c r="L51" s="600"/>
      <c r="M51" s="600"/>
      <c r="N51" s="392"/>
      <c r="O51" s="392"/>
      <c r="P51" s="392"/>
      <c r="Q51" s="392"/>
      <c r="R51" s="392">
        <f t="shared" si="5"/>
        <v>0</v>
      </c>
      <c r="S51" s="401"/>
      <c r="T51" s="401"/>
      <c r="U51" s="401"/>
      <c r="V51" s="401"/>
      <c r="W51" s="373"/>
      <c r="X51" s="372"/>
      <c r="Y51" s="345" t="s">
        <v>395</v>
      </c>
      <c r="Z51" s="345"/>
      <c r="AA51" s="345" t="s">
        <v>9</v>
      </c>
      <c r="AB51" s="374"/>
      <c r="AC51" s="345"/>
      <c r="AD51" s="345"/>
      <c r="AE51" s="345"/>
      <c r="AF51" s="372"/>
      <c r="AG51" s="373"/>
      <c r="AH51" s="372"/>
      <c r="AI51" s="372"/>
      <c r="AJ51" s="372"/>
      <c r="AK51" s="372"/>
      <c r="AL51" s="372"/>
      <c r="AM51" s="372"/>
      <c r="AN51" s="372"/>
      <c r="AO51" s="372"/>
      <c r="AP51" s="372"/>
      <c r="AQ51" s="372"/>
      <c r="AR51" s="345" t="s">
        <v>395</v>
      </c>
      <c r="AS51" s="372"/>
      <c r="AT51" s="345" t="s">
        <v>9</v>
      </c>
      <c r="AU51" s="372"/>
      <c r="AV51" s="372"/>
      <c r="AW51" s="372"/>
      <c r="AX51" s="372"/>
      <c r="AY51" s="373"/>
      <c r="AZ51" s="372"/>
      <c r="BA51" s="372"/>
      <c r="BB51" s="372"/>
      <c r="BC51" s="374"/>
      <c r="BD51" s="374"/>
      <c r="BE51" s="374"/>
      <c r="BF51" s="374"/>
      <c r="BG51" s="374"/>
      <c r="BH51" s="372"/>
      <c r="BI51" s="372"/>
      <c r="BJ51" s="373"/>
      <c r="BK51" s="374"/>
      <c r="BL51" s="374"/>
    </row>
    <row r="52" spans="1:64">
      <c r="A52" s="758" t="s">
        <v>35</v>
      </c>
      <c r="B52" s="758"/>
      <c r="C52" s="758"/>
      <c r="D52" s="758"/>
      <c r="E52" s="758"/>
      <c r="F52" s="607">
        <f>SUM(F3:F51)</f>
        <v>51</v>
      </c>
      <c r="G52" s="607">
        <f>SUM(G3:G51)</f>
        <v>204</v>
      </c>
      <c r="H52" s="607">
        <f>SUM(H3:H51)</f>
        <v>120</v>
      </c>
      <c r="I52" s="608">
        <f>SUM(I3:I51)</f>
        <v>0</v>
      </c>
      <c r="J52" s="607">
        <f>SUM(J3:J51)</f>
        <v>324</v>
      </c>
      <c r="K52" s="607"/>
      <c r="L52" s="607"/>
      <c r="M52" s="607"/>
      <c r="N52" s="607">
        <f t="shared" ref="N52:U52" si="6">SUM(N3:N51)</f>
        <v>44.4</v>
      </c>
      <c r="O52" s="607">
        <f t="shared" si="6"/>
        <v>44.4</v>
      </c>
      <c r="P52" s="607">
        <f t="shared" si="6"/>
        <v>59.399999999999963</v>
      </c>
      <c r="Q52" s="607">
        <f t="shared" si="6"/>
        <v>0</v>
      </c>
      <c r="R52" s="607">
        <f t="shared" si="6"/>
        <v>88.8</v>
      </c>
      <c r="S52" s="607">
        <f t="shared" si="6"/>
        <v>0</v>
      </c>
      <c r="T52" s="607">
        <f t="shared" si="6"/>
        <v>0</v>
      </c>
      <c r="U52" s="607">
        <f t="shared" si="6"/>
        <v>0</v>
      </c>
      <c r="V52" s="418"/>
      <c r="W52" s="130"/>
      <c r="X52" s="68">
        <f>SUM(X3:X51)</f>
        <v>0</v>
      </c>
      <c r="Y52" s="68"/>
      <c r="Z52" s="68">
        <f>SUM(Z3:Z51)</f>
        <v>0</v>
      </c>
      <c r="AA52" s="68"/>
      <c r="AB52" s="68">
        <f t="shared" ref="AB52:AM52" si="7">SUM(AB3:AB51)</f>
        <v>0</v>
      </c>
      <c r="AC52" s="68">
        <f t="shared" si="7"/>
        <v>0</v>
      </c>
      <c r="AD52" s="68">
        <f t="shared" si="7"/>
        <v>0</v>
      </c>
      <c r="AE52" s="68">
        <f t="shared" si="7"/>
        <v>0</v>
      </c>
      <c r="AF52" s="68">
        <f t="shared" si="7"/>
        <v>0</v>
      </c>
      <c r="AG52" s="130">
        <f t="shared" si="7"/>
        <v>0</v>
      </c>
      <c r="AH52" s="68">
        <f t="shared" si="7"/>
        <v>0</v>
      </c>
      <c r="AI52" s="68">
        <f t="shared" si="7"/>
        <v>0</v>
      </c>
      <c r="AJ52" s="68">
        <f t="shared" si="7"/>
        <v>0</v>
      </c>
      <c r="AK52" s="68">
        <f t="shared" si="7"/>
        <v>0</v>
      </c>
      <c r="AL52" s="71">
        <f t="shared" si="7"/>
        <v>0</v>
      </c>
      <c r="AM52" s="71">
        <f t="shared" si="7"/>
        <v>0</v>
      </c>
      <c r="AN52" s="71"/>
      <c r="AO52" s="68">
        <f>SUM(AO3:AO51)</f>
        <v>0</v>
      </c>
      <c r="AP52" s="68">
        <f>SUM(AP3:AP51)</f>
        <v>0</v>
      </c>
      <c r="AQ52" s="68">
        <f>SUM(AQ3:AQ51)</f>
        <v>0</v>
      </c>
      <c r="AR52" s="68"/>
      <c r="AS52" s="68">
        <f t="shared" ref="AS52:BL52" si="8">SUM(AS3:AS51)</f>
        <v>0</v>
      </c>
      <c r="AT52" s="68">
        <f t="shared" si="8"/>
        <v>0</v>
      </c>
      <c r="AU52" s="68">
        <f t="shared" si="8"/>
        <v>0</v>
      </c>
      <c r="AV52" s="68">
        <f t="shared" si="8"/>
        <v>0</v>
      </c>
      <c r="AW52" s="68">
        <f t="shared" si="8"/>
        <v>0</v>
      </c>
      <c r="AX52" s="68">
        <f t="shared" si="8"/>
        <v>0</v>
      </c>
      <c r="AY52" s="68">
        <f t="shared" si="8"/>
        <v>0</v>
      </c>
      <c r="AZ52" s="68">
        <f t="shared" si="8"/>
        <v>0</v>
      </c>
      <c r="BA52" s="68">
        <f t="shared" si="8"/>
        <v>0</v>
      </c>
      <c r="BB52" s="68">
        <f t="shared" si="8"/>
        <v>0</v>
      </c>
      <c r="BC52" s="68">
        <f t="shared" si="8"/>
        <v>0</v>
      </c>
      <c r="BD52" s="68">
        <f t="shared" si="8"/>
        <v>0</v>
      </c>
      <c r="BE52" s="68">
        <f t="shared" si="8"/>
        <v>0</v>
      </c>
      <c r="BF52" s="68">
        <f t="shared" si="8"/>
        <v>0</v>
      </c>
      <c r="BG52" s="68">
        <f t="shared" si="8"/>
        <v>0</v>
      </c>
      <c r="BH52" s="68">
        <f t="shared" si="8"/>
        <v>0</v>
      </c>
      <c r="BI52" s="68">
        <f t="shared" si="8"/>
        <v>0</v>
      </c>
      <c r="BJ52" s="68">
        <f t="shared" si="8"/>
        <v>0</v>
      </c>
      <c r="BK52" s="68">
        <f t="shared" si="8"/>
        <v>0</v>
      </c>
      <c r="BL52" s="68">
        <f t="shared" si="8"/>
        <v>0</v>
      </c>
    </row>
    <row r="53" spans="1:64">
      <c r="N53" s="133" t="s">
        <v>494</v>
      </c>
    </row>
    <row r="54" spans="1:64">
      <c r="H54" s="133"/>
      <c r="I54" s="133"/>
      <c r="J54" s="305" t="s">
        <v>99</v>
      </c>
      <c r="K54" s="133"/>
      <c r="L54" s="133"/>
      <c r="M54" s="133"/>
      <c r="N54" s="133"/>
      <c r="O54" s="133" t="s">
        <v>494</v>
      </c>
      <c r="P54" s="112"/>
      <c r="Q54" s="112"/>
      <c r="V54" s="174" t="s">
        <v>163</v>
      </c>
      <c r="AC54" s="2"/>
      <c r="AE54" s="112" t="s">
        <v>100</v>
      </c>
      <c r="AL54" s="214" t="s">
        <v>101</v>
      </c>
    </row>
    <row r="55" spans="1:64">
      <c r="A55" s="8" t="s">
        <v>617</v>
      </c>
      <c r="C55" s="3" t="s">
        <v>552</v>
      </c>
      <c r="D55" s="8" t="s">
        <v>617</v>
      </c>
      <c r="E55" s="364" t="s">
        <v>537</v>
      </c>
      <c r="F55" s="76" t="s">
        <v>617</v>
      </c>
      <c r="G55" s="2" t="s">
        <v>537</v>
      </c>
      <c r="H55" s="3"/>
      <c r="I55" s="3"/>
      <c r="J55" s="3"/>
      <c r="K55" s="153" t="s">
        <v>157</v>
      </c>
      <c r="L55" s="113"/>
      <c r="M55" s="113"/>
      <c r="O55" s="133"/>
      <c r="P55" s="3"/>
      <c r="Q55" s="3"/>
      <c r="R55" s="3"/>
      <c r="S55" s="153" t="s">
        <v>164</v>
      </c>
      <c r="V55" s="9"/>
    </row>
    <row r="56" spans="1:64">
      <c r="C56" s="390" t="s">
        <v>556</v>
      </c>
      <c r="D56" s="364" t="s">
        <v>539</v>
      </c>
      <c r="E56" s="512"/>
      <c r="F56" s="76" t="s">
        <v>618</v>
      </c>
      <c r="G56" s="2" t="s">
        <v>537</v>
      </c>
      <c r="H56" s="3"/>
      <c r="I56" s="3"/>
      <c r="J56" s="3"/>
      <c r="K56" s="113" t="s">
        <v>158</v>
      </c>
      <c r="L56" s="113"/>
      <c r="M56" s="113"/>
      <c r="O56" s="3"/>
      <c r="P56" s="3"/>
      <c r="Q56" s="3"/>
      <c r="R56" s="3"/>
      <c r="T56" s="113" t="s">
        <v>165</v>
      </c>
      <c r="V56" s="9"/>
    </row>
    <row r="57" spans="1:64">
      <c r="C57" s="390" t="s">
        <v>555</v>
      </c>
      <c r="D57" s="364"/>
      <c r="E57" s="9"/>
      <c r="F57" s="76" t="s">
        <v>619</v>
      </c>
      <c r="G57" s="2" t="s">
        <v>544</v>
      </c>
      <c r="I57" s="3"/>
      <c r="K57" s="113"/>
      <c r="L57" s="153" t="s">
        <v>159</v>
      </c>
      <c r="M57" s="113"/>
      <c r="P57" s="148" t="s">
        <v>442</v>
      </c>
      <c r="Q57" s="4"/>
      <c r="V57" s="9"/>
    </row>
    <row r="58" spans="1:64">
      <c r="C58" s="463" t="s">
        <v>553</v>
      </c>
      <c r="D58" s="364"/>
      <c r="E58" s="9"/>
      <c r="F58" s="76" t="s">
        <v>620</v>
      </c>
      <c r="G58" s="2" t="s">
        <v>544</v>
      </c>
      <c r="I58" s="3"/>
      <c r="L58" s="113" t="s">
        <v>160</v>
      </c>
      <c r="M58" s="113"/>
      <c r="V58" s="9"/>
    </row>
    <row r="59" spans="1:64">
      <c r="C59" s="463" t="s">
        <v>554</v>
      </c>
      <c r="D59" s="364"/>
      <c r="E59" s="9"/>
      <c r="F59" s="76" t="s">
        <v>621</v>
      </c>
      <c r="G59" s="2" t="s">
        <v>561</v>
      </c>
      <c r="I59" s="3"/>
      <c r="M59" s="153" t="s">
        <v>265</v>
      </c>
      <c r="V59" s="9"/>
    </row>
    <row r="60" spans="1:64">
      <c r="C60" s="463"/>
      <c r="D60" s="76"/>
      <c r="E60" s="364"/>
      <c r="F60" s="76" t="s">
        <v>622</v>
      </c>
      <c r="G60" s="2" t="s">
        <v>544</v>
      </c>
      <c r="M60" s="113" t="s">
        <v>266</v>
      </c>
      <c r="V60" s="9"/>
    </row>
    <row r="61" spans="1:64">
      <c r="A61" s="8" t="s">
        <v>618</v>
      </c>
      <c r="C61" s="3" t="s">
        <v>550</v>
      </c>
      <c r="D61" s="76" t="s">
        <v>618</v>
      </c>
      <c r="E61" s="364" t="s">
        <v>537</v>
      </c>
      <c r="F61" s="76" t="s">
        <v>623</v>
      </c>
      <c r="G61" s="2" t="s">
        <v>561</v>
      </c>
      <c r="M61" s="113"/>
      <c r="V61" s="9"/>
    </row>
    <row r="62" spans="1:64">
      <c r="C62" s="390" t="s">
        <v>551</v>
      </c>
      <c r="D62" s="364" t="s">
        <v>539</v>
      </c>
      <c r="E62" s="512"/>
      <c r="F62" s="76" t="s">
        <v>624</v>
      </c>
      <c r="G62" s="2" t="s">
        <v>561</v>
      </c>
    </row>
    <row r="63" spans="1:64">
      <c r="C63" s="390" t="s">
        <v>549</v>
      </c>
      <c r="D63" s="76"/>
      <c r="E63" s="364"/>
      <c r="F63" s="76" t="s">
        <v>625</v>
      </c>
      <c r="G63" s="2" t="s">
        <v>561</v>
      </c>
    </row>
    <row r="64" spans="1:64">
      <c r="C64" s="3"/>
      <c r="D64" s="364"/>
      <c r="E64" s="512"/>
      <c r="F64" s="76" t="s">
        <v>626</v>
      </c>
      <c r="G64" s="2" t="s">
        <v>573</v>
      </c>
    </row>
    <row r="65" spans="1:7">
      <c r="A65" s="8" t="s">
        <v>619</v>
      </c>
      <c r="C65" s="3" t="s">
        <v>615</v>
      </c>
      <c r="D65" s="76" t="s">
        <v>619</v>
      </c>
      <c r="E65" s="364" t="s">
        <v>544</v>
      </c>
      <c r="F65" s="76" t="s">
        <v>627</v>
      </c>
      <c r="G65" s="2" t="s">
        <v>561</v>
      </c>
    </row>
    <row r="66" spans="1:7">
      <c r="C66" s="3" t="s">
        <v>545</v>
      </c>
      <c r="D66" s="364" t="s">
        <v>539</v>
      </c>
      <c r="E66" s="512"/>
      <c r="F66" s="76" t="s">
        <v>628</v>
      </c>
      <c r="G66" s="2" t="s">
        <v>561</v>
      </c>
    </row>
    <row r="67" spans="1:7">
      <c r="C67" s="463" t="s">
        <v>548</v>
      </c>
      <c r="D67" s="364"/>
      <c r="E67" s="9"/>
      <c r="F67" s="76" t="s">
        <v>629</v>
      </c>
      <c r="G67" s="2" t="s">
        <v>561</v>
      </c>
    </row>
    <row r="68" spans="1:7">
      <c r="C68" s="463" t="s">
        <v>553</v>
      </c>
      <c r="D68" s="364"/>
      <c r="E68" s="9"/>
      <c r="F68" s="76" t="s">
        <v>630</v>
      </c>
      <c r="G68" s="2" t="s">
        <v>544</v>
      </c>
    </row>
    <row r="69" spans="1:7">
      <c r="C69" s="3"/>
      <c r="D69" s="364"/>
      <c r="E69" s="9"/>
      <c r="F69" s="76" t="s">
        <v>631</v>
      </c>
      <c r="G69" s="2" t="s">
        <v>537</v>
      </c>
    </row>
    <row r="70" spans="1:7">
      <c r="A70" s="8" t="s">
        <v>620</v>
      </c>
      <c r="C70" s="3" t="s">
        <v>615</v>
      </c>
      <c r="D70" s="76" t="s">
        <v>620</v>
      </c>
      <c r="E70" s="364" t="s">
        <v>544</v>
      </c>
      <c r="F70" s="76" t="s">
        <v>632</v>
      </c>
      <c r="G70" s="2" t="s">
        <v>561</v>
      </c>
    </row>
    <row r="71" spans="1:7">
      <c r="C71" s="3" t="s">
        <v>545</v>
      </c>
      <c r="D71" s="364" t="s">
        <v>539</v>
      </c>
      <c r="E71" s="512"/>
      <c r="F71" s="76" t="s">
        <v>633</v>
      </c>
      <c r="G71" s="2" t="s">
        <v>537</v>
      </c>
    </row>
    <row r="72" spans="1:7">
      <c r="C72" s="463" t="s">
        <v>546</v>
      </c>
      <c r="D72" s="364"/>
      <c r="E72" s="9"/>
      <c r="F72" s="76" t="s">
        <v>634</v>
      </c>
      <c r="G72" s="2" t="s">
        <v>537</v>
      </c>
    </row>
    <row r="73" spans="1:7">
      <c r="C73" s="463" t="s">
        <v>547</v>
      </c>
      <c r="D73" s="2"/>
      <c r="F73" s="76" t="s">
        <v>635</v>
      </c>
      <c r="G73" s="2" t="s">
        <v>599</v>
      </c>
    </row>
    <row r="74" spans="1:7">
      <c r="C74" s="3"/>
      <c r="D74" s="2"/>
      <c r="F74" s="76" t="s">
        <v>636</v>
      </c>
      <c r="G74" s="2" t="s">
        <v>537</v>
      </c>
    </row>
    <row r="75" spans="1:7">
      <c r="A75" s="8" t="s">
        <v>621</v>
      </c>
      <c r="C75" s="3" t="s">
        <v>559</v>
      </c>
      <c r="D75" s="76" t="s">
        <v>621</v>
      </c>
      <c r="E75" s="364" t="s">
        <v>561</v>
      </c>
      <c r="F75" s="76" t="s">
        <v>637</v>
      </c>
      <c r="G75" s="2" t="s">
        <v>537</v>
      </c>
    </row>
    <row r="76" spans="1:7">
      <c r="C76" s="463" t="s">
        <v>560</v>
      </c>
      <c r="D76" s="364" t="s">
        <v>539</v>
      </c>
      <c r="E76" s="512"/>
    </row>
    <row r="77" spans="1:7">
      <c r="A77" s="8" t="s">
        <v>622</v>
      </c>
      <c r="C77" s="3"/>
      <c r="D77" s="2"/>
    </row>
    <row r="78" spans="1:7">
      <c r="C78" s="3" t="s">
        <v>563</v>
      </c>
      <c r="D78" s="76" t="s">
        <v>622</v>
      </c>
      <c r="E78" s="364" t="s">
        <v>544</v>
      </c>
    </row>
    <row r="79" spans="1:7">
      <c r="C79" s="463" t="s">
        <v>564</v>
      </c>
      <c r="D79" s="364" t="s">
        <v>539</v>
      </c>
      <c r="E79" s="512"/>
    </row>
    <row r="80" spans="1:7">
      <c r="C80" s="3"/>
      <c r="D80" s="2"/>
    </row>
    <row r="81" spans="1:5">
      <c r="A81" s="8" t="s">
        <v>623</v>
      </c>
      <c r="C81" s="3" t="s">
        <v>616</v>
      </c>
      <c r="D81" s="2"/>
    </row>
    <row r="82" spans="1:5">
      <c r="C82" s="3" t="s">
        <v>567</v>
      </c>
      <c r="D82" s="2"/>
    </row>
    <row r="83" spans="1:5">
      <c r="C83" s="463" t="s">
        <v>568</v>
      </c>
      <c r="D83" s="76" t="s">
        <v>623</v>
      </c>
      <c r="E83" s="364" t="s">
        <v>561</v>
      </c>
    </row>
    <row r="84" spans="1:5">
      <c r="C84" s="463" t="s">
        <v>547</v>
      </c>
      <c r="D84" s="364" t="s">
        <v>569</v>
      </c>
      <c r="E84" s="512"/>
    </row>
    <row r="85" spans="1:5">
      <c r="C85" s="3"/>
      <c r="D85" s="2"/>
    </row>
    <row r="86" spans="1:5">
      <c r="A86" s="8" t="s">
        <v>624</v>
      </c>
      <c r="C86" s="3" t="s">
        <v>616</v>
      </c>
      <c r="D86" s="76" t="s">
        <v>624</v>
      </c>
      <c r="E86" s="364" t="s">
        <v>561</v>
      </c>
    </row>
    <row r="87" spans="1:5">
      <c r="C87" s="3" t="s">
        <v>567</v>
      </c>
      <c r="D87" s="364" t="s">
        <v>569</v>
      </c>
      <c r="E87" s="512"/>
    </row>
    <row r="88" spans="1:5">
      <c r="C88" s="463" t="s">
        <v>546</v>
      </c>
      <c r="D88" s="2"/>
    </row>
    <row r="89" spans="1:5">
      <c r="C89" s="463" t="s">
        <v>547</v>
      </c>
      <c r="D89" s="2"/>
    </row>
    <row r="90" spans="1:5">
      <c r="C90" s="3"/>
      <c r="D90" s="2"/>
    </row>
    <row r="91" spans="1:5">
      <c r="A91" s="8" t="s">
        <v>625</v>
      </c>
      <c r="C91" s="3" t="s">
        <v>559</v>
      </c>
      <c r="D91" s="76" t="s">
        <v>625</v>
      </c>
      <c r="E91" s="364" t="s">
        <v>561</v>
      </c>
    </row>
    <row r="92" spans="1:5">
      <c r="C92" s="463" t="s">
        <v>560</v>
      </c>
      <c r="D92" s="364" t="s">
        <v>539</v>
      </c>
      <c r="E92" s="512"/>
    </row>
    <row r="93" spans="1:5">
      <c r="C93" s="3"/>
      <c r="D93" s="2"/>
    </row>
    <row r="94" spans="1:5">
      <c r="A94" s="8" t="s">
        <v>627</v>
      </c>
      <c r="C94" s="3" t="s">
        <v>580</v>
      </c>
      <c r="D94" s="76" t="s">
        <v>627</v>
      </c>
      <c r="E94" s="364" t="s">
        <v>561</v>
      </c>
    </row>
    <row r="95" spans="1:5">
      <c r="C95" s="390" t="s">
        <v>581</v>
      </c>
      <c r="D95" s="364" t="s">
        <v>539</v>
      </c>
      <c r="E95" s="512"/>
    </row>
    <row r="96" spans="1:5">
      <c r="C96" s="3"/>
      <c r="D96" s="2"/>
    </row>
    <row r="97" spans="1:5">
      <c r="A97" s="8" t="s">
        <v>628</v>
      </c>
      <c r="C97" s="3" t="s">
        <v>559</v>
      </c>
      <c r="D97" s="76" t="s">
        <v>628</v>
      </c>
      <c r="E97" s="364" t="s">
        <v>561</v>
      </c>
    </row>
    <row r="98" spans="1:5">
      <c r="C98" s="390" t="s">
        <v>585</v>
      </c>
      <c r="D98" s="364" t="s">
        <v>539</v>
      </c>
      <c r="E98" s="512"/>
    </row>
    <row r="99" spans="1:5">
      <c r="C99" s="3"/>
      <c r="D99" s="2"/>
    </row>
    <row r="100" spans="1:5">
      <c r="A100" s="8" t="s">
        <v>629</v>
      </c>
      <c r="C100" s="3" t="s">
        <v>559</v>
      </c>
      <c r="D100" s="76" t="s">
        <v>629</v>
      </c>
      <c r="E100" s="364" t="s">
        <v>561</v>
      </c>
    </row>
    <row r="101" spans="1:5">
      <c r="C101" s="390" t="s">
        <v>585</v>
      </c>
      <c r="D101" s="364" t="s">
        <v>590</v>
      </c>
      <c r="E101" s="512"/>
    </row>
    <row r="102" spans="1:5">
      <c r="C102" s="90"/>
      <c r="D102" s="2"/>
    </row>
    <row r="103" spans="1:5">
      <c r="A103" s="8" t="s">
        <v>630</v>
      </c>
      <c r="C103" s="3" t="s">
        <v>563</v>
      </c>
      <c r="D103" s="76" t="s">
        <v>630</v>
      </c>
      <c r="E103" s="364" t="s">
        <v>544</v>
      </c>
    </row>
    <row r="104" spans="1:5">
      <c r="C104" s="390" t="s">
        <v>591</v>
      </c>
      <c r="D104" s="364" t="s">
        <v>569</v>
      </c>
      <c r="E104" s="512"/>
    </row>
    <row r="105" spans="1:5">
      <c r="C105" s="90"/>
      <c r="D105" s="2"/>
    </row>
    <row r="106" spans="1:5">
      <c r="C106" s="90"/>
      <c r="D106" s="8" t="s">
        <v>631</v>
      </c>
      <c r="E106" s="9" t="s">
        <v>537</v>
      </c>
    </row>
    <row r="107" spans="1:5">
      <c r="C107" s="90"/>
      <c r="D107" s="76" t="s">
        <v>593</v>
      </c>
      <c r="E107" s="564"/>
    </row>
    <row r="108" spans="1:5">
      <c r="C108" s="90"/>
      <c r="D108" s="8"/>
    </row>
    <row r="109" spans="1:5">
      <c r="C109" s="90"/>
      <c r="D109" s="8" t="s">
        <v>632</v>
      </c>
      <c r="E109" s="9" t="s">
        <v>561</v>
      </c>
    </row>
    <row r="110" spans="1:5">
      <c r="C110" s="90"/>
      <c r="D110" s="76" t="s">
        <v>594</v>
      </c>
      <c r="E110" s="564"/>
    </row>
    <row r="111" spans="1:5">
      <c r="C111" s="90"/>
      <c r="D111" s="8"/>
    </row>
    <row r="112" spans="1:5">
      <c r="C112" s="90"/>
      <c r="D112" s="8" t="s">
        <v>633</v>
      </c>
      <c r="E112" s="9" t="s">
        <v>537</v>
      </c>
    </row>
    <row r="113" spans="3:5">
      <c r="C113" s="90"/>
      <c r="D113" s="76" t="s">
        <v>596</v>
      </c>
      <c r="E113" s="564"/>
    </row>
    <row r="114" spans="3:5">
      <c r="C114" s="90"/>
      <c r="D114" s="8"/>
    </row>
    <row r="115" spans="3:5">
      <c r="C115" s="90"/>
      <c r="D115" s="8" t="s">
        <v>634</v>
      </c>
      <c r="E115" s="9" t="s">
        <v>537</v>
      </c>
    </row>
    <row r="116" spans="3:5">
      <c r="C116" s="90"/>
      <c r="D116" s="76" t="s">
        <v>596</v>
      </c>
      <c r="E116" s="564"/>
    </row>
    <row r="117" spans="3:5">
      <c r="C117" s="90"/>
      <c r="D117" s="8"/>
    </row>
    <row r="118" spans="3:5">
      <c r="C118" s="90"/>
      <c r="D118" s="8" t="s">
        <v>635</v>
      </c>
      <c r="E118" s="9" t="s">
        <v>599</v>
      </c>
    </row>
    <row r="119" spans="3:5">
      <c r="C119" s="90"/>
      <c r="D119" s="76" t="s">
        <v>596</v>
      </c>
      <c r="E119" s="564"/>
    </row>
    <row r="120" spans="3:5">
      <c r="C120" s="90"/>
      <c r="D120" s="8"/>
      <c r="E120" s="9"/>
    </row>
    <row r="121" spans="3:5">
      <c r="C121" s="90"/>
      <c r="D121" s="8" t="s">
        <v>636</v>
      </c>
      <c r="E121" s="9" t="s">
        <v>537</v>
      </c>
    </row>
    <row r="122" spans="3:5">
      <c r="C122" s="90"/>
      <c r="D122" s="76" t="s">
        <v>596</v>
      </c>
      <c r="E122" s="564"/>
    </row>
    <row r="123" spans="3:5">
      <c r="C123" s="90"/>
      <c r="D123" s="8"/>
    </row>
    <row r="124" spans="3:5">
      <c r="C124" s="90"/>
      <c r="D124" s="8" t="s">
        <v>637</v>
      </c>
      <c r="E124" s="9" t="s">
        <v>537</v>
      </c>
    </row>
    <row r="125" spans="3:5">
      <c r="C125" s="90"/>
      <c r="D125" s="76" t="s">
        <v>596</v>
      </c>
      <c r="E125" s="564"/>
    </row>
    <row r="126" spans="3:5">
      <c r="C126" s="90"/>
      <c r="D126" s="2"/>
    </row>
    <row r="127" spans="3:5">
      <c r="C127" s="90"/>
      <c r="D127" s="2"/>
    </row>
    <row r="128" spans="3:5">
      <c r="C128" s="90"/>
      <c r="D128" s="2"/>
    </row>
    <row r="129" spans="3:4">
      <c r="C129" s="90"/>
      <c r="D129" s="2"/>
    </row>
    <row r="130" spans="3:4">
      <c r="C130" s="90"/>
      <c r="D130" s="2"/>
    </row>
    <row r="131" spans="3:4">
      <c r="C131" s="90"/>
      <c r="D131" s="2"/>
    </row>
    <row r="132" spans="3:4">
      <c r="C132" s="90"/>
      <c r="D132" s="2"/>
    </row>
    <row r="133" spans="3:4">
      <c r="C133" s="90"/>
      <c r="D133" s="2"/>
    </row>
    <row r="134" spans="3:4">
      <c r="C134" s="90"/>
      <c r="D134" s="2"/>
    </row>
    <row r="135" spans="3:4">
      <c r="C135" s="90"/>
      <c r="D135" s="2"/>
    </row>
    <row r="136" spans="3:4">
      <c r="C136" s="90"/>
      <c r="D136" s="2"/>
    </row>
  </sheetData>
  <mergeCells count="15">
    <mergeCell ref="AP1:AY1"/>
    <mergeCell ref="AZ1:BG1"/>
    <mergeCell ref="BH1:BL1"/>
    <mergeCell ref="W1:AF1"/>
    <mergeCell ref="BK2:BL2"/>
    <mergeCell ref="AX2:AY2"/>
    <mergeCell ref="A52:E52"/>
    <mergeCell ref="A1:E1"/>
    <mergeCell ref="AG1:AO1"/>
    <mergeCell ref="F1:T1"/>
    <mergeCell ref="U1:U2"/>
    <mergeCell ref="AE2:AF2"/>
    <mergeCell ref="AN2:AO2"/>
    <mergeCell ref="K2:M2"/>
    <mergeCell ref="V1: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35"/>
  <sheetViews>
    <sheetView workbookViewId="0">
      <pane ySplit="2" topLeftCell="A63" activePane="bottomLeft" state="frozen"/>
      <selection pane="bottomLeft" activeCell="A59" sqref="A59:G135"/>
    </sheetView>
  </sheetViews>
  <sheetFormatPr defaultRowHeight="11.25"/>
  <cols>
    <col min="1" max="1" width="10.5703125" style="8" bestFit="1" customWidth="1"/>
    <col min="2" max="2" width="10.5703125" style="8" customWidth="1"/>
    <col min="3" max="3" width="66.140625" style="88" bestFit="1" customWidth="1"/>
    <col min="4" max="4" width="7.42578125" style="3" customWidth="1"/>
    <col min="5" max="5" width="5.7109375" style="3" customWidth="1"/>
    <col min="6" max="6" width="11.1406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20" width="8.85546875" style="2" customWidth="1"/>
    <col min="21" max="21" width="10.7109375" style="2" customWidth="1"/>
    <col min="22" max="22" width="12" style="2" customWidth="1"/>
    <col min="23" max="23" width="9.85546875" style="80" customWidth="1"/>
    <col min="24" max="24" width="7.42578125" style="80" customWidth="1"/>
    <col min="25" max="25" width="11.42578125" style="80" bestFit="1" customWidth="1"/>
    <col min="26" max="26" width="13" style="80" customWidth="1"/>
    <col min="27" max="16384" width="9.140625" style="3"/>
  </cols>
  <sheetData>
    <row r="1" spans="1:26" s="4" customFormat="1" ht="15.75" customHeight="1">
      <c r="A1" s="785" t="s">
        <v>31</v>
      </c>
      <c r="B1" s="786"/>
      <c r="C1" s="786"/>
      <c r="D1" s="786"/>
      <c r="E1" s="787"/>
      <c r="F1" s="791" t="s">
        <v>168</v>
      </c>
      <c r="G1" s="792"/>
      <c r="H1" s="792"/>
      <c r="I1" s="792"/>
      <c r="J1" s="780" t="s">
        <v>162</v>
      </c>
      <c r="K1" s="780"/>
      <c r="L1" s="780"/>
      <c r="M1" s="780"/>
      <c r="N1" s="780"/>
      <c r="O1" s="780"/>
      <c r="P1" s="780"/>
      <c r="Q1" s="780"/>
      <c r="R1" s="780"/>
      <c r="S1" s="780"/>
      <c r="T1" s="780"/>
      <c r="U1" s="780"/>
      <c r="V1" s="780"/>
      <c r="W1" s="781" t="s">
        <v>29</v>
      </c>
      <c r="X1" s="782"/>
      <c r="Y1" s="782"/>
      <c r="Z1" s="782"/>
    </row>
    <row r="2" spans="1:26" s="4" customFormat="1" ht="23.25" thickBot="1">
      <c r="A2" s="10" t="s">
        <v>19</v>
      </c>
      <c r="B2" s="10"/>
      <c r="C2" s="145" t="s">
        <v>0</v>
      </c>
      <c r="D2" s="54" t="s">
        <v>11</v>
      </c>
      <c r="E2" s="146" t="s">
        <v>12</v>
      </c>
      <c r="F2" s="40" t="s">
        <v>466</v>
      </c>
      <c r="G2" s="793" t="s">
        <v>29</v>
      </c>
      <c r="H2" s="794"/>
      <c r="I2" s="795"/>
      <c r="J2" s="40" t="s">
        <v>88</v>
      </c>
      <c r="K2" s="40" t="s">
        <v>89</v>
      </c>
      <c r="L2" s="54"/>
      <c r="M2" s="40" t="s">
        <v>237</v>
      </c>
      <c r="N2" s="40" t="s">
        <v>238</v>
      </c>
      <c r="O2" s="40" t="s">
        <v>239</v>
      </c>
      <c r="P2" s="54" t="s">
        <v>522</v>
      </c>
      <c r="Q2" s="54" t="s">
        <v>36</v>
      </c>
      <c r="R2" s="54" t="s">
        <v>523</v>
      </c>
      <c r="S2" s="54"/>
      <c r="T2" s="54" t="s">
        <v>524</v>
      </c>
      <c r="U2" s="54" t="s">
        <v>525</v>
      </c>
      <c r="V2" s="54" t="s">
        <v>47</v>
      </c>
      <c r="W2" s="783"/>
      <c r="X2" s="784"/>
      <c r="Y2" s="784"/>
      <c r="Z2" s="784"/>
    </row>
    <row r="3" spans="1:26" s="186" customFormat="1">
      <c r="A3" s="372" t="str">
        <f>'1-συμβολαια'!A3</f>
        <v>21ο</v>
      </c>
      <c r="B3" s="373">
        <f>'1-συμβολαια'!B3</f>
        <v>38988</v>
      </c>
      <c r="C3" s="344" t="str">
        <f>'1-συμβολαια'!C3</f>
        <v>σύσταση οριζοντίου</v>
      </c>
      <c r="D3" s="261" t="str">
        <f>'4-πολλυπρ'!D3</f>
        <v>219-17</v>
      </c>
      <c r="E3" s="261">
        <f>'4-πολλυπρ'!I3</f>
        <v>0</v>
      </c>
      <c r="F3" s="325">
        <f>2*5</f>
        <v>10</v>
      </c>
      <c r="G3" s="346" t="s">
        <v>526</v>
      </c>
      <c r="H3" s="346" t="s">
        <v>527</v>
      </c>
      <c r="I3" s="325"/>
      <c r="J3" s="325">
        <v>7.4</v>
      </c>
      <c r="K3" s="325">
        <v>7.4</v>
      </c>
      <c r="L3" s="325"/>
      <c r="M3" s="325"/>
      <c r="N3" s="325"/>
      <c r="O3" s="325"/>
      <c r="P3" s="325">
        <v>25</v>
      </c>
      <c r="Q3" s="325">
        <v>25</v>
      </c>
      <c r="R3" s="325">
        <f>3*5*5</f>
        <v>75</v>
      </c>
      <c r="S3" s="325"/>
      <c r="T3" s="325">
        <f>6*5</f>
        <v>30</v>
      </c>
      <c r="U3" s="325">
        <f>(4+60)*4</f>
        <v>256</v>
      </c>
      <c r="V3" s="325">
        <f t="shared" ref="V3:V51" si="0">SUM(J3:U3)-L3</f>
        <v>425.8</v>
      </c>
      <c r="W3" s="326"/>
      <c r="X3" s="326"/>
      <c r="Y3" s="419"/>
      <c r="Z3" s="268"/>
    </row>
    <row r="4" spans="1:26" s="186" customFormat="1">
      <c r="A4" s="372" t="str">
        <f>'1-συμβολαια'!A4</f>
        <v>22ο</v>
      </c>
      <c r="B4" s="373">
        <f>'1-συμβολαια'!B4</f>
        <v>38988</v>
      </c>
      <c r="C4" s="344" t="str">
        <f>'1-συμβολαια'!C4</f>
        <v>σύσταση οριζοντίου</v>
      </c>
      <c r="D4" s="261" t="str">
        <f>'4-πολλυπρ'!D4</f>
        <v>219-17</v>
      </c>
      <c r="E4" s="261">
        <f>'4-πολλυπρ'!I4</f>
        <v>0</v>
      </c>
      <c r="F4" s="325">
        <f t="shared" ref="F4:F51" si="1">2*5</f>
        <v>10</v>
      </c>
      <c r="G4" s="346" t="s">
        <v>526</v>
      </c>
      <c r="H4" s="346" t="s">
        <v>527</v>
      </c>
      <c r="I4" s="325"/>
      <c r="J4" s="325"/>
      <c r="K4" s="325"/>
      <c r="L4" s="325"/>
      <c r="M4" s="325"/>
      <c r="N4" s="325"/>
      <c r="O4" s="325"/>
      <c r="P4" s="325">
        <v>25</v>
      </c>
      <c r="Q4" s="325">
        <v>25</v>
      </c>
      <c r="R4" s="325">
        <f>2*5*5</f>
        <v>50</v>
      </c>
      <c r="S4" s="325"/>
      <c r="T4" s="325">
        <f>5*5</f>
        <v>25</v>
      </c>
      <c r="U4" s="325">
        <f>(4+50)*4</f>
        <v>216</v>
      </c>
      <c r="V4" s="325">
        <f t="shared" si="0"/>
        <v>341</v>
      </c>
      <c r="W4" s="326"/>
      <c r="X4" s="326"/>
      <c r="Y4" s="419"/>
      <c r="Z4" s="268"/>
    </row>
    <row r="5" spans="1:26" s="186" customFormat="1">
      <c r="A5" s="589" t="str">
        <f>'1-συμβολαια'!A5</f>
        <v>23ο</v>
      </c>
      <c r="B5" s="373">
        <f>'1-συμβολαια'!B5</f>
        <v>38988</v>
      </c>
      <c r="C5" s="344" t="str">
        <f>'1-συμβολαια'!C5</f>
        <v>δωρεά</v>
      </c>
      <c r="D5" s="261" t="str">
        <f>'4-πολλυπρ'!D5</f>
        <v>219-17</v>
      </c>
      <c r="E5" s="261" t="str">
        <f>'4-πολλυπρ'!I5</f>
        <v>219-17</v>
      </c>
      <c r="F5" s="325">
        <f>2*2*5</f>
        <v>20</v>
      </c>
      <c r="G5" s="346" t="s">
        <v>526</v>
      </c>
      <c r="H5" s="346" t="s">
        <v>527</v>
      </c>
      <c r="I5" s="325"/>
      <c r="J5" s="325"/>
      <c r="K5" s="325"/>
      <c r="L5" s="325"/>
      <c r="M5" s="325">
        <f t="shared" ref="M5:M51" si="2">5*5</f>
        <v>25</v>
      </c>
      <c r="N5" s="325"/>
      <c r="O5" s="325"/>
      <c r="P5" s="325">
        <v>25</v>
      </c>
      <c r="Q5" s="325">
        <v>25</v>
      </c>
      <c r="R5" s="325">
        <f>2*5*5</f>
        <v>50</v>
      </c>
      <c r="S5" s="325"/>
      <c r="T5" s="325">
        <f t="shared" ref="T5:T6" si="3">6*5</f>
        <v>30</v>
      </c>
      <c r="U5" s="325">
        <f t="shared" ref="U5:U6" si="4">(4+50)*4</f>
        <v>216</v>
      </c>
      <c r="V5" s="325">
        <f t="shared" si="0"/>
        <v>371</v>
      </c>
      <c r="W5" s="326"/>
      <c r="X5" s="326"/>
      <c r="Y5" s="419"/>
      <c r="Z5" s="268"/>
    </row>
    <row r="6" spans="1:26" s="186" customFormat="1">
      <c r="A6" s="589">
        <f>'1-συμβολαια'!A6</f>
        <v>0</v>
      </c>
      <c r="B6" s="373"/>
      <c r="C6" s="344" t="str">
        <f>'1-συμβολαια'!C6</f>
        <v>διανομή αγροτεμαχίου &amp; καταστήματος &amp; αποθήκης -1 &amp; 1ου ορόφου &amp; ΙΔΙΩΣ οικοπέδου</v>
      </c>
      <c r="D6" s="261" t="str">
        <f>'4-πολλυπρ'!D6</f>
        <v>219-17</v>
      </c>
      <c r="E6" s="261">
        <f>'4-πολλυπρ'!I6</f>
        <v>0</v>
      </c>
      <c r="F6" s="325">
        <f t="shared" si="1"/>
        <v>10</v>
      </c>
      <c r="G6" s="346" t="s">
        <v>526</v>
      </c>
      <c r="H6" s="346" t="s">
        <v>527</v>
      </c>
      <c r="I6" s="325"/>
      <c r="J6" s="325"/>
      <c r="K6" s="325"/>
      <c r="L6" s="325"/>
      <c r="M6" s="325">
        <f t="shared" si="2"/>
        <v>25</v>
      </c>
      <c r="N6" s="325"/>
      <c r="O6" s="325"/>
      <c r="P6" s="325">
        <v>25</v>
      </c>
      <c r="Q6" s="325">
        <v>25</v>
      </c>
      <c r="R6" s="325">
        <f>2*5*5</f>
        <v>50</v>
      </c>
      <c r="S6" s="325"/>
      <c r="T6" s="325">
        <f t="shared" si="3"/>
        <v>30</v>
      </c>
      <c r="U6" s="325">
        <f t="shared" si="4"/>
        <v>216</v>
      </c>
      <c r="V6" s="325">
        <f t="shared" si="0"/>
        <v>371</v>
      </c>
      <c r="W6" s="326"/>
      <c r="X6" s="326"/>
      <c r="Y6" s="419"/>
      <c r="Z6" s="268"/>
    </row>
    <row r="7" spans="1:26" s="186" customFormat="1">
      <c r="A7" s="589">
        <f>'1-συμβολαια'!A7</f>
        <v>0</v>
      </c>
      <c r="B7" s="373"/>
      <c r="C7" s="344" t="str">
        <f>'1-συμβολαια'!C7</f>
        <v>εξισορρόπηση διαφοράς διανεμομένων μεριδίων</v>
      </c>
      <c r="D7" s="261" t="str">
        <f>'4-πολλυπρ'!D7</f>
        <v>219-17</v>
      </c>
      <c r="E7" s="261">
        <f>'4-πολλυπρ'!I7</f>
        <v>0</v>
      </c>
      <c r="F7" s="325">
        <f t="shared" si="1"/>
        <v>10</v>
      </c>
      <c r="G7" s="346" t="s">
        <v>526</v>
      </c>
      <c r="H7" s="346" t="s">
        <v>527</v>
      </c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>
        <v>5</v>
      </c>
      <c r="U7" s="325">
        <f>2*4</f>
        <v>8</v>
      </c>
      <c r="V7" s="325">
        <f t="shared" si="0"/>
        <v>13</v>
      </c>
      <c r="W7" s="326"/>
      <c r="X7" s="326"/>
      <c r="Y7" s="419"/>
      <c r="Z7" s="268"/>
    </row>
    <row r="8" spans="1:26" s="186" customFormat="1">
      <c r="A8" s="593" t="str">
        <f>'1-συμβολαια'!A8</f>
        <v>24ο</v>
      </c>
      <c r="B8" s="373">
        <f>'1-συμβολαια'!B8</f>
        <v>38988</v>
      </c>
      <c r="C8" s="344" t="str">
        <f>'1-συμβολαια'!C8</f>
        <v>δωρεά</v>
      </c>
      <c r="D8" s="261" t="str">
        <f>'4-πολλυπρ'!D8</f>
        <v>219-17</v>
      </c>
      <c r="E8" s="261" t="str">
        <f>'4-πολλυπρ'!I8</f>
        <v>219-17</v>
      </c>
      <c r="F8" s="325">
        <f>2*2*5</f>
        <v>20</v>
      </c>
      <c r="G8" s="346" t="s">
        <v>526</v>
      </c>
      <c r="H8" s="346" t="s">
        <v>527</v>
      </c>
      <c r="I8" s="325"/>
      <c r="J8" s="325"/>
      <c r="K8" s="325"/>
      <c r="L8" s="325"/>
      <c r="M8" s="325">
        <f t="shared" si="2"/>
        <v>25</v>
      </c>
      <c r="N8" s="325"/>
      <c r="O8" s="325"/>
      <c r="P8" s="325">
        <v>25</v>
      </c>
      <c r="Q8" s="325">
        <v>25</v>
      </c>
      <c r="R8" s="325">
        <f>2*5*5</f>
        <v>50</v>
      </c>
      <c r="S8" s="325"/>
      <c r="T8" s="325">
        <f t="shared" ref="T8:T9" si="5">6*5</f>
        <v>30</v>
      </c>
      <c r="U8" s="325">
        <f t="shared" ref="U8:U9" si="6">(4+50)*4</f>
        <v>216</v>
      </c>
      <c r="V8" s="325">
        <f t="shared" si="0"/>
        <v>371</v>
      </c>
      <c r="W8" s="326"/>
      <c r="X8" s="326"/>
      <c r="Y8" s="419"/>
      <c r="Z8" s="268"/>
    </row>
    <row r="9" spans="1:26" s="186" customFormat="1">
      <c r="A9" s="593">
        <f>'1-συμβολαια'!A9</f>
        <v>0</v>
      </c>
      <c r="B9" s="373"/>
      <c r="C9" s="344" t="str">
        <f>'1-συμβολαια'!C9</f>
        <v>διανομή αγροτεμαχίου &amp; αποθήκης -2 &amp; 1ου ορόφου &amp; ΙΔΙΩΣ οικοπέδου</v>
      </c>
      <c r="D9" s="261" t="str">
        <f>'4-πολλυπρ'!D9</f>
        <v>219-17</v>
      </c>
      <c r="E9" s="261">
        <f>'4-πολλυπρ'!I9</f>
        <v>0</v>
      </c>
      <c r="F9" s="325">
        <f>2*2*5</f>
        <v>20</v>
      </c>
      <c r="G9" s="346" t="s">
        <v>526</v>
      </c>
      <c r="H9" s="346" t="s">
        <v>527</v>
      </c>
      <c r="I9" s="325"/>
      <c r="J9" s="325"/>
      <c r="K9" s="325"/>
      <c r="L9" s="325"/>
      <c r="M9" s="325">
        <f t="shared" si="2"/>
        <v>25</v>
      </c>
      <c r="N9" s="325"/>
      <c r="O9" s="325"/>
      <c r="P9" s="325">
        <v>25</v>
      </c>
      <c r="Q9" s="325">
        <v>25</v>
      </c>
      <c r="R9" s="325">
        <f>2*5*5</f>
        <v>50</v>
      </c>
      <c r="S9" s="325"/>
      <c r="T9" s="325">
        <f t="shared" si="5"/>
        <v>30</v>
      </c>
      <c r="U9" s="325">
        <f t="shared" si="6"/>
        <v>216</v>
      </c>
      <c r="V9" s="325">
        <f t="shared" si="0"/>
        <v>371</v>
      </c>
      <c r="W9" s="326"/>
      <c r="X9" s="326"/>
      <c r="Y9" s="419"/>
      <c r="Z9" s="268"/>
    </row>
    <row r="10" spans="1:26" s="186" customFormat="1">
      <c r="A10" s="593">
        <f>'1-συμβολαια'!A10</f>
        <v>0</v>
      </c>
      <c r="B10" s="373"/>
      <c r="C10" s="344" t="str">
        <f>'1-συμβολαια'!C10</f>
        <v>εξισορρόπηση διαφοράς διανεμομένων μεριδίων</v>
      </c>
      <c r="D10" s="261" t="str">
        <f>'4-πολλυπρ'!D10</f>
        <v>219-17</v>
      </c>
      <c r="E10" s="261">
        <f>'4-πολλυπρ'!I10</f>
        <v>0</v>
      </c>
      <c r="F10" s="325">
        <f t="shared" si="1"/>
        <v>10</v>
      </c>
      <c r="G10" s="346" t="s">
        <v>526</v>
      </c>
      <c r="H10" s="346" t="s">
        <v>527</v>
      </c>
      <c r="I10" s="325"/>
      <c r="J10" s="325"/>
      <c r="K10" s="325"/>
      <c r="L10" s="325"/>
      <c r="M10" s="325"/>
      <c r="N10" s="325"/>
      <c r="O10" s="325"/>
      <c r="P10" s="325"/>
      <c r="Q10" s="325"/>
      <c r="R10" s="325"/>
      <c r="S10" s="325"/>
      <c r="T10" s="325">
        <v>5</v>
      </c>
      <c r="U10" s="325">
        <f>2*4</f>
        <v>8</v>
      </c>
      <c r="V10" s="325">
        <f t="shared" si="0"/>
        <v>13</v>
      </c>
      <c r="W10" s="326"/>
      <c r="X10" s="326"/>
      <c r="Y10" s="419"/>
      <c r="Z10" s="268"/>
    </row>
    <row r="11" spans="1:26" s="186" customFormat="1">
      <c r="A11" s="589" t="str">
        <f>'1-συμβολαια'!A11</f>
        <v>25ο</v>
      </c>
      <c r="B11" s="373">
        <f>'1-συμβολαια'!B11</f>
        <v>38988</v>
      </c>
      <c r="C11" s="344" t="str">
        <f>'1-συμβολαια'!C11</f>
        <v>γονική</v>
      </c>
      <c r="D11" s="261" t="str">
        <f>'4-πολλυπρ'!D11</f>
        <v>219-17</v>
      </c>
      <c r="E11" s="261" t="str">
        <f>'4-πολλυπρ'!I11</f>
        <v>219-17</v>
      </c>
      <c r="F11" s="325">
        <f t="shared" si="1"/>
        <v>10</v>
      </c>
      <c r="G11" s="346" t="s">
        <v>526</v>
      </c>
      <c r="H11" s="346" t="s">
        <v>527</v>
      </c>
      <c r="I11" s="325"/>
      <c r="J11" s="325"/>
      <c r="K11" s="325"/>
      <c r="L11" s="325"/>
      <c r="M11" s="325"/>
      <c r="N11" s="325"/>
      <c r="O11" s="325"/>
      <c r="P11" s="325">
        <v>25</v>
      </c>
      <c r="Q11" s="325">
        <v>25</v>
      </c>
      <c r="R11" s="325">
        <v>25</v>
      </c>
      <c r="S11" s="325"/>
      <c r="T11" s="325">
        <f t="shared" ref="T11:T12" si="7">4*5</f>
        <v>20</v>
      </c>
      <c r="U11" s="325">
        <f t="shared" ref="U11:U12" si="8">(4+30)*4</f>
        <v>136</v>
      </c>
      <c r="V11" s="325">
        <f t="shared" si="0"/>
        <v>231</v>
      </c>
      <c r="W11" s="326"/>
      <c r="X11" s="326"/>
      <c r="Y11" s="419"/>
      <c r="Z11" s="268"/>
    </row>
    <row r="12" spans="1:26" s="186" customFormat="1">
      <c r="A12" s="589">
        <f>'1-συμβολαια'!A12</f>
        <v>0</v>
      </c>
      <c r="B12" s="373"/>
      <c r="C12" s="344" t="str">
        <f>'1-συμβολαια'!C12</f>
        <v>διανομή καταστήματος &amp; ΙΔΙΩΣ οικοπέδου</v>
      </c>
      <c r="D12" s="261" t="str">
        <f>'4-πολλυπρ'!D12</f>
        <v>219-17</v>
      </c>
      <c r="E12" s="261">
        <f>'4-πολλυπρ'!I12</f>
        <v>0</v>
      </c>
      <c r="F12" s="325">
        <f t="shared" si="1"/>
        <v>10</v>
      </c>
      <c r="G12" s="346" t="s">
        <v>526</v>
      </c>
      <c r="H12" s="346" t="s">
        <v>527</v>
      </c>
      <c r="I12" s="325"/>
      <c r="J12" s="325"/>
      <c r="K12" s="325"/>
      <c r="L12" s="325"/>
      <c r="M12" s="325"/>
      <c r="N12" s="325"/>
      <c r="O12" s="325"/>
      <c r="P12" s="325">
        <v>25</v>
      </c>
      <c r="Q12" s="325">
        <v>25</v>
      </c>
      <c r="R12" s="325">
        <v>25</v>
      </c>
      <c r="S12" s="325"/>
      <c r="T12" s="325">
        <f t="shared" si="7"/>
        <v>20</v>
      </c>
      <c r="U12" s="325">
        <f t="shared" si="8"/>
        <v>136</v>
      </c>
      <c r="V12" s="325">
        <f t="shared" si="0"/>
        <v>231</v>
      </c>
      <c r="W12" s="326"/>
      <c r="X12" s="326"/>
      <c r="Y12" s="419"/>
      <c r="Z12" s="268"/>
    </row>
    <row r="13" spans="1:26" s="186" customFormat="1">
      <c r="A13" s="589">
        <f>'1-συμβολαια'!A13</f>
        <v>0</v>
      </c>
      <c r="B13" s="373"/>
      <c r="C13" s="344" t="str">
        <f>'1-συμβολαια'!C13</f>
        <v>εξισορρόπηση διαφοράς διανεμομένων μεριδίων</v>
      </c>
      <c r="D13" s="261" t="str">
        <f>'4-πολλυπρ'!D13</f>
        <v>219-17</v>
      </c>
      <c r="E13" s="261">
        <f>'4-πολλυπρ'!I13</f>
        <v>0</v>
      </c>
      <c r="F13" s="325">
        <f t="shared" si="1"/>
        <v>10</v>
      </c>
      <c r="G13" s="346" t="s">
        <v>526</v>
      </c>
      <c r="H13" s="346" t="s">
        <v>527</v>
      </c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>
        <v>5</v>
      </c>
      <c r="U13" s="325">
        <f>2*4</f>
        <v>8</v>
      </c>
      <c r="V13" s="325">
        <f t="shared" si="0"/>
        <v>13</v>
      </c>
      <c r="W13" s="326"/>
      <c r="X13" s="326"/>
      <c r="Y13" s="419"/>
      <c r="Z13" s="268"/>
    </row>
    <row r="14" spans="1:26" s="186" customFormat="1">
      <c r="A14" s="593" t="str">
        <f>'1-συμβολαια'!A14</f>
        <v>26ο</v>
      </c>
      <c r="B14" s="373">
        <f>'1-συμβολαια'!B14</f>
        <v>38988</v>
      </c>
      <c r="C14" s="344" t="str">
        <f>'1-συμβολαια'!C14</f>
        <v>δωρεά</v>
      </c>
      <c r="D14" s="261" t="str">
        <f>'4-πολλυπρ'!D14</f>
        <v>219-17</v>
      </c>
      <c r="E14" s="261" t="str">
        <f>'4-πολλυπρ'!I14</f>
        <v>219-17</v>
      </c>
      <c r="F14" s="325">
        <f t="shared" si="1"/>
        <v>10</v>
      </c>
      <c r="G14" s="346" t="s">
        <v>526</v>
      </c>
      <c r="H14" s="346" t="s">
        <v>527</v>
      </c>
      <c r="I14" s="325"/>
      <c r="J14" s="325"/>
      <c r="K14" s="325"/>
      <c r="L14" s="325"/>
      <c r="M14" s="325"/>
      <c r="N14" s="325"/>
      <c r="O14" s="325"/>
      <c r="P14" s="325">
        <v>25</v>
      </c>
      <c r="Q14" s="325">
        <v>25</v>
      </c>
      <c r="R14" s="325">
        <v>25</v>
      </c>
      <c r="S14" s="325"/>
      <c r="T14" s="325">
        <f t="shared" ref="T14:T15" si="9">4*5</f>
        <v>20</v>
      </c>
      <c r="U14" s="325">
        <f t="shared" ref="U14:U15" si="10">(4+30)*4</f>
        <v>136</v>
      </c>
      <c r="V14" s="325">
        <f t="shared" si="0"/>
        <v>231</v>
      </c>
      <c r="W14" s="326"/>
      <c r="X14" s="326"/>
      <c r="Y14" s="419"/>
      <c r="Z14" s="268"/>
    </row>
    <row r="15" spans="1:26" s="186" customFormat="1">
      <c r="A15" s="593">
        <f>'1-συμβολαια'!A15</f>
        <v>0</v>
      </c>
      <c r="B15" s="373"/>
      <c r="C15" s="344" t="str">
        <f>'1-συμβολαια'!C15</f>
        <v>διανομή καταστήματος &amp; ΙΔΙΩΣ οικοπέδου</v>
      </c>
      <c r="D15" s="261" t="str">
        <f>'4-πολλυπρ'!D15</f>
        <v>219-17</v>
      </c>
      <c r="E15" s="261">
        <f>'4-πολλυπρ'!I15</f>
        <v>0</v>
      </c>
      <c r="F15" s="325">
        <f t="shared" si="1"/>
        <v>10</v>
      </c>
      <c r="G15" s="346" t="s">
        <v>526</v>
      </c>
      <c r="H15" s="346" t="s">
        <v>527</v>
      </c>
      <c r="I15" s="325"/>
      <c r="J15" s="325"/>
      <c r="K15" s="325"/>
      <c r="L15" s="325"/>
      <c r="M15" s="325"/>
      <c r="N15" s="325"/>
      <c r="O15" s="325"/>
      <c r="P15" s="325">
        <v>25</v>
      </c>
      <c r="Q15" s="325">
        <v>25</v>
      </c>
      <c r="R15" s="325">
        <v>25</v>
      </c>
      <c r="S15" s="325"/>
      <c r="T15" s="325">
        <f t="shared" si="9"/>
        <v>20</v>
      </c>
      <c r="U15" s="325">
        <f t="shared" si="10"/>
        <v>136</v>
      </c>
      <c r="V15" s="325">
        <f t="shared" si="0"/>
        <v>231</v>
      </c>
      <c r="W15" s="326"/>
      <c r="X15" s="326"/>
      <c r="Y15" s="419"/>
      <c r="Z15" s="268"/>
    </row>
    <row r="16" spans="1:26" s="186" customFormat="1">
      <c r="A16" s="593">
        <f>'1-συμβολαια'!A16</f>
        <v>0</v>
      </c>
      <c r="B16" s="373"/>
      <c r="C16" s="344" t="str">
        <f>'1-συμβολαια'!C16</f>
        <v>εξισορρόπηση διαφοράς διανεμομένων μεριδίων</v>
      </c>
      <c r="D16" s="261" t="str">
        <f>'4-πολλυπρ'!D16</f>
        <v>219-17</v>
      </c>
      <c r="E16" s="261">
        <f>'4-πολλυπρ'!I16</f>
        <v>0</v>
      </c>
      <c r="F16" s="325">
        <f t="shared" si="1"/>
        <v>10</v>
      </c>
      <c r="G16" s="346" t="s">
        <v>526</v>
      </c>
      <c r="H16" s="346" t="s">
        <v>527</v>
      </c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>
        <v>5</v>
      </c>
      <c r="U16" s="325">
        <f>2*4</f>
        <v>8</v>
      </c>
      <c r="V16" s="325">
        <f t="shared" si="0"/>
        <v>13</v>
      </c>
      <c r="W16" s="326"/>
      <c r="X16" s="326"/>
      <c r="Y16" s="419"/>
      <c r="Z16" s="268"/>
    </row>
    <row r="17" spans="1:26" s="186" customFormat="1">
      <c r="A17" s="589" t="str">
        <f>'1-συμβολαια'!A17</f>
        <v>27ο</v>
      </c>
      <c r="B17" s="373">
        <f>'1-συμβολαια'!B17</f>
        <v>38988</v>
      </c>
      <c r="C17" s="344" t="str">
        <f>'1-συμβολαια'!C17</f>
        <v>γονική ΨΙΛΗΣ ΚΥΡΙΟΤΗΤΑΣ</v>
      </c>
      <c r="D17" s="261" t="str">
        <f>'4-πολλυπρ'!D17</f>
        <v>219-17</v>
      </c>
      <c r="E17" s="261" t="str">
        <f>'4-πολλυπρ'!I17</f>
        <v>219-17</v>
      </c>
      <c r="F17" s="325">
        <f>2*2*5</f>
        <v>20</v>
      </c>
      <c r="G17" s="346" t="s">
        <v>526</v>
      </c>
      <c r="H17" s="346" t="s">
        <v>527</v>
      </c>
      <c r="I17" s="325"/>
      <c r="J17" s="325"/>
      <c r="K17" s="325"/>
      <c r="L17" s="325"/>
      <c r="M17" s="325">
        <f t="shared" si="2"/>
        <v>25</v>
      </c>
      <c r="N17" s="325"/>
      <c r="O17" s="325"/>
      <c r="P17" s="325">
        <v>25</v>
      </c>
      <c r="Q17" s="325">
        <v>25</v>
      </c>
      <c r="R17" s="325">
        <f>2*5*5</f>
        <v>50</v>
      </c>
      <c r="S17" s="325"/>
      <c r="T17" s="325">
        <f t="shared" ref="T17:T18" si="11">6*5</f>
        <v>30</v>
      </c>
      <c r="U17" s="325">
        <f t="shared" ref="U17:U18" si="12">(4+50)*4</f>
        <v>216</v>
      </c>
      <c r="V17" s="325">
        <f t="shared" si="0"/>
        <v>371</v>
      </c>
      <c r="W17" s="326"/>
      <c r="X17" s="326"/>
      <c r="Y17" s="419"/>
      <c r="Z17" s="268"/>
    </row>
    <row r="18" spans="1:26" s="186" customFormat="1">
      <c r="A18" s="589">
        <f>'1-συμβολαια'!A18</f>
        <v>0</v>
      </c>
      <c r="B18" s="373"/>
      <c r="C18" s="344" t="str">
        <f>'1-συμβολαια'!C18</f>
        <v>διανομή αγροτεμαχίου &amp; καταστήματος &amp; αποθήκης -2 &amp; ΙΔΙΩΣ οικοπέδου</v>
      </c>
      <c r="D18" s="261" t="str">
        <f>'4-πολλυπρ'!D18</f>
        <v>219-17</v>
      </c>
      <c r="E18" s="261">
        <f>'4-πολλυπρ'!I18</f>
        <v>0</v>
      </c>
      <c r="F18" s="325">
        <f>2*2*5</f>
        <v>20</v>
      </c>
      <c r="G18" s="346" t="s">
        <v>526</v>
      </c>
      <c r="H18" s="346" t="s">
        <v>527</v>
      </c>
      <c r="I18" s="325"/>
      <c r="J18" s="325"/>
      <c r="K18" s="325"/>
      <c r="L18" s="325"/>
      <c r="M18" s="325">
        <f t="shared" si="2"/>
        <v>25</v>
      </c>
      <c r="N18" s="325"/>
      <c r="O18" s="325"/>
      <c r="P18" s="325">
        <v>25</v>
      </c>
      <c r="Q18" s="325">
        <v>25</v>
      </c>
      <c r="R18" s="325">
        <f>2*5*5</f>
        <v>50</v>
      </c>
      <c r="S18" s="325"/>
      <c r="T18" s="325">
        <f t="shared" si="11"/>
        <v>30</v>
      </c>
      <c r="U18" s="325">
        <f t="shared" si="12"/>
        <v>216</v>
      </c>
      <c r="V18" s="325">
        <f t="shared" si="0"/>
        <v>371</v>
      </c>
      <c r="W18" s="326"/>
      <c r="X18" s="326"/>
      <c r="Y18" s="419"/>
      <c r="Z18" s="268"/>
    </row>
    <row r="19" spans="1:26" s="186" customFormat="1">
      <c r="A19" s="589">
        <f>'1-συμβολαια'!A19</f>
        <v>0</v>
      </c>
      <c r="B19" s="373"/>
      <c r="C19" s="344" t="str">
        <f>'1-συμβολαια'!C19</f>
        <v>εξισορρόπηση διαφοράς διανεμομένων μεριδίων</v>
      </c>
      <c r="D19" s="261" t="str">
        <f>'4-πολλυπρ'!D19</f>
        <v>219-17</v>
      </c>
      <c r="E19" s="261">
        <f>'4-πολλυπρ'!I19</f>
        <v>0</v>
      </c>
      <c r="F19" s="325">
        <f t="shared" si="1"/>
        <v>10</v>
      </c>
      <c r="G19" s="346" t="s">
        <v>526</v>
      </c>
      <c r="H19" s="346" t="s">
        <v>527</v>
      </c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5"/>
      <c r="T19" s="325">
        <v>5</v>
      </c>
      <c r="U19" s="325">
        <f>2*4</f>
        <v>8</v>
      </c>
      <c r="V19" s="325">
        <f t="shared" si="0"/>
        <v>13</v>
      </c>
      <c r="W19" s="326"/>
      <c r="X19" s="326"/>
      <c r="Y19" s="419"/>
      <c r="Z19" s="268"/>
    </row>
    <row r="20" spans="1:26" s="186" customFormat="1">
      <c r="A20" s="593" t="str">
        <f>'1-συμβολαια'!A20</f>
        <v>28ο</v>
      </c>
      <c r="B20" s="373">
        <f>'1-συμβολαια'!B20</f>
        <v>38988</v>
      </c>
      <c r="C20" s="344" t="str">
        <f>'1-συμβολαια'!C20</f>
        <v>γονική ΨΙΛΗΣ ΚΥΡΙΟΤΗΤΑΣ</v>
      </c>
      <c r="D20" s="261" t="str">
        <f>'4-πολλυπρ'!D20</f>
        <v>219-17</v>
      </c>
      <c r="E20" s="261" t="str">
        <f>'4-πολλυπρ'!I20</f>
        <v>219-17</v>
      </c>
      <c r="F20" s="325">
        <f>2*2*5</f>
        <v>20</v>
      </c>
      <c r="G20" s="346" t="s">
        <v>526</v>
      </c>
      <c r="H20" s="346" t="s">
        <v>527</v>
      </c>
      <c r="I20" s="325"/>
      <c r="J20" s="325"/>
      <c r="K20" s="325"/>
      <c r="L20" s="325"/>
      <c r="M20" s="325">
        <f t="shared" si="2"/>
        <v>25</v>
      </c>
      <c r="N20" s="325"/>
      <c r="O20" s="325"/>
      <c r="P20" s="325">
        <v>25</v>
      </c>
      <c r="Q20" s="325">
        <v>25</v>
      </c>
      <c r="R20" s="325">
        <f t="shared" ref="R20:R21" si="13">2*5*5</f>
        <v>50</v>
      </c>
      <c r="S20" s="325"/>
      <c r="T20" s="325">
        <f>6*5</f>
        <v>30</v>
      </c>
      <c r="U20" s="325">
        <f>(4+50)*4</f>
        <v>216</v>
      </c>
      <c r="V20" s="325">
        <f t="shared" si="0"/>
        <v>371</v>
      </c>
      <c r="W20" s="326"/>
      <c r="X20" s="326"/>
      <c r="Y20" s="419"/>
      <c r="Z20" s="268"/>
    </row>
    <row r="21" spans="1:26" s="186" customFormat="1">
      <c r="A21" s="593">
        <f>'1-συμβολαια'!A21</f>
        <v>0</v>
      </c>
      <c r="B21" s="373"/>
      <c r="C21" s="344" t="str">
        <f>'1-συμβολαια'!C21</f>
        <v>διανομή αγροτεμαχίου &amp; αποθήκης -2 &amp; 1ου ορόφου &amp; ΙΔΙΩΣ οικοπέδου</v>
      </c>
      <c r="D21" s="261" t="str">
        <f>'4-πολλυπρ'!D21</f>
        <v>219-17</v>
      </c>
      <c r="E21" s="261">
        <f>'4-πολλυπρ'!I21</f>
        <v>0</v>
      </c>
      <c r="F21" s="325">
        <f>2*2*5</f>
        <v>20</v>
      </c>
      <c r="G21" s="346" t="s">
        <v>526</v>
      </c>
      <c r="H21" s="346" t="s">
        <v>527</v>
      </c>
      <c r="I21" s="325"/>
      <c r="J21" s="325"/>
      <c r="K21" s="325"/>
      <c r="L21" s="325"/>
      <c r="M21" s="325">
        <f t="shared" si="2"/>
        <v>25</v>
      </c>
      <c r="N21" s="325"/>
      <c r="O21" s="325"/>
      <c r="P21" s="325">
        <v>25</v>
      </c>
      <c r="Q21" s="325">
        <v>25</v>
      </c>
      <c r="R21" s="325">
        <f t="shared" si="13"/>
        <v>50</v>
      </c>
      <c r="S21" s="325"/>
      <c r="T21" s="325">
        <f>6*5</f>
        <v>30</v>
      </c>
      <c r="U21" s="325">
        <f>(4+50)*4</f>
        <v>216</v>
      </c>
      <c r="V21" s="325">
        <f t="shared" si="0"/>
        <v>371</v>
      </c>
      <c r="W21" s="326"/>
      <c r="X21" s="326"/>
      <c r="Y21" s="419"/>
      <c r="Z21" s="268"/>
    </row>
    <row r="22" spans="1:26" s="186" customFormat="1">
      <c r="A22" s="593">
        <f>'1-συμβολαια'!A22</f>
        <v>0</v>
      </c>
      <c r="B22" s="373"/>
      <c r="C22" s="344" t="str">
        <f>'1-συμβολαια'!C22</f>
        <v>εξισορρόπηση διαφοράς διανεμομένων μεριδίων</v>
      </c>
      <c r="D22" s="261" t="str">
        <f>'4-πολλυπρ'!D22</f>
        <v>219-17</v>
      </c>
      <c r="E22" s="261">
        <f>'4-πολλυπρ'!I22</f>
        <v>0</v>
      </c>
      <c r="F22" s="325">
        <f t="shared" si="1"/>
        <v>10</v>
      </c>
      <c r="G22" s="346" t="s">
        <v>526</v>
      </c>
      <c r="H22" s="346" t="s">
        <v>527</v>
      </c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5"/>
      <c r="T22" s="325">
        <v>5</v>
      </c>
      <c r="U22" s="325">
        <f>2*4</f>
        <v>8</v>
      </c>
      <c r="V22" s="325">
        <f t="shared" si="0"/>
        <v>13</v>
      </c>
      <c r="W22" s="326"/>
      <c r="X22" s="326"/>
      <c r="Y22" s="419"/>
      <c r="Z22" s="268"/>
    </row>
    <row r="23" spans="1:26" s="186" customFormat="1">
      <c r="A23" s="589" t="str">
        <f>'1-συμβολαια'!A23</f>
        <v>29ο</v>
      </c>
      <c r="B23" s="373">
        <f>'1-συμβολαια'!B23</f>
        <v>38988</v>
      </c>
      <c r="C23" s="344" t="str">
        <f>'1-συμβολαια'!C23</f>
        <v>δωρεά ΨΙΛΗΣ ΚΥΡΙΟΤΗΤΑΣ</v>
      </c>
      <c r="D23" s="261" t="str">
        <f>'4-πολλυπρ'!D23</f>
        <v>219-17</v>
      </c>
      <c r="E23" s="261" t="str">
        <f>'4-πολλυπρ'!I23</f>
        <v>219-17</v>
      </c>
      <c r="F23" s="325">
        <f t="shared" si="1"/>
        <v>10</v>
      </c>
      <c r="G23" s="346" t="s">
        <v>526</v>
      </c>
      <c r="H23" s="346" t="s">
        <v>527</v>
      </c>
      <c r="I23" s="325"/>
      <c r="J23" s="325"/>
      <c r="K23" s="325"/>
      <c r="L23" s="325"/>
      <c r="M23" s="325"/>
      <c r="N23" s="325"/>
      <c r="O23" s="325"/>
      <c r="P23" s="325">
        <v>25</v>
      </c>
      <c r="Q23" s="325">
        <v>25</v>
      </c>
      <c r="R23" s="325">
        <v>25</v>
      </c>
      <c r="S23" s="325"/>
      <c r="T23" s="325">
        <f>4*5</f>
        <v>20</v>
      </c>
      <c r="U23" s="325">
        <f>(4+30)*4</f>
        <v>136</v>
      </c>
      <c r="V23" s="325">
        <f t="shared" si="0"/>
        <v>231</v>
      </c>
      <c r="W23" s="326"/>
      <c r="X23" s="326"/>
      <c r="Y23" s="419"/>
      <c r="Z23" s="268"/>
    </row>
    <row r="24" spans="1:26" s="186" customFormat="1">
      <c r="A24" s="589">
        <f>'1-συμβολαια'!A24</f>
        <v>0</v>
      </c>
      <c r="B24" s="373"/>
      <c r="C24" s="344" t="str">
        <f>'1-συμβολαια'!C24</f>
        <v>διανομή καταστήματος &amp; ΙΔΙΩΣ οικοπέδου</v>
      </c>
      <c r="D24" s="261" t="str">
        <f>'4-πολλυπρ'!D24</f>
        <v>219-17</v>
      </c>
      <c r="E24" s="261">
        <f>'4-πολλυπρ'!I24</f>
        <v>0</v>
      </c>
      <c r="F24" s="325">
        <f t="shared" si="1"/>
        <v>10</v>
      </c>
      <c r="G24" s="346" t="s">
        <v>526</v>
      </c>
      <c r="H24" s="346" t="s">
        <v>527</v>
      </c>
      <c r="I24" s="325"/>
      <c r="J24" s="325"/>
      <c r="K24" s="325"/>
      <c r="L24" s="325"/>
      <c r="M24" s="325"/>
      <c r="N24" s="325"/>
      <c r="O24" s="325"/>
      <c r="P24" s="325">
        <v>25</v>
      </c>
      <c r="Q24" s="325">
        <v>25</v>
      </c>
      <c r="R24" s="325">
        <v>25</v>
      </c>
      <c r="S24" s="325"/>
      <c r="T24" s="325">
        <f>4*5</f>
        <v>20</v>
      </c>
      <c r="U24" s="325">
        <f>(4+30)*4</f>
        <v>136</v>
      </c>
      <c r="V24" s="325">
        <f t="shared" si="0"/>
        <v>231</v>
      </c>
      <c r="W24" s="326"/>
      <c r="X24" s="326"/>
      <c r="Y24" s="419"/>
      <c r="Z24" s="268"/>
    </row>
    <row r="25" spans="1:26" s="186" customFormat="1">
      <c r="A25" s="589">
        <f>'1-συμβολαια'!A25</f>
        <v>0</v>
      </c>
      <c r="B25" s="373"/>
      <c r="C25" s="344" t="str">
        <f>'1-συμβολαια'!C25</f>
        <v>εξισορρόπηση διαφοράς διανεμομένων μεριδίων</v>
      </c>
      <c r="D25" s="261" t="str">
        <f>'4-πολλυπρ'!D25</f>
        <v>219-17</v>
      </c>
      <c r="E25" s="261">
        <f>'4-πολλυπρ'!I25</f>
        <v>0</v>
      </c>
      <c r="F25" s="325">
        <f t="shared" si="1"/>
        <v>10</v>
      </c>
      <c r="G25" s="346" t="s">
        <v>526</v>
      </c>
      <c r="H25" s="346" t="s">
        <v>527</v>
      </c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>
        <v>5</v>
      </c>
      <c r="U25" s="325">
        <f>2*4</f>
        <v>8</v>
      </c>
      <c r="V25" s="325">
        <f t="shared" si="0"/>
        <v>13</v>
      </c>
      <c r="W25" s="326"/>
      <c r="X25" s="326"/>
      <c r="Y25" s="419"/>
      <c r="Z25" s="268"/>
    </row>
    <row r="26" spans="1:26" s="186" customFormat="1">
      <c r="A26" s="372" t="str">
        <f>'1-συμβολαια'!A26</f>
        <v>30ο</v>
      </c>
      <c r="B26" s="373">
        <f>'1-συμβολαια'!B26</f>
        <v>38988</v>
      </c>
      <c r="C26" s="344" t="str">
        <f>'1-συμβολαια'!C26</f>
        <v>πληρεξούσιο</v>
      </c>
      <c r="D26" s="261" t="str">
        <f>'4-πολλυπρ'!D26</f>
        <v>219-17</v>
      </c>
      <c r="E26" s="261" t="str">
        <f>'4-πολλυπρ'!I26</f>
        <v>219-17</v>
      </c>
      <c r="F26" s="325"/>
      <c r="G26" s="346"/>
      <c r="H26" s="346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>
        <f t="shared" si="0"/>
        <v>0</v>
      </c>
      <c r="W26" s="326"/>
      <c r="X26" s="326"/>
      <c r="Y26" s="419"/>
      <c r="Z26" s="268"/>
    </row>
    <row r="27" spans="1:26" s="186" customFormat="1">
      <c r="A27" s="589" t="str">
        <f>'1-συμβολαια'!A27</f>
        <v>31ο</v>
      </c>
      <c r="B27" s="373">
        <f>'1-συμβολαια'!B27</f>
        <v>39006</v>
      </c>
      <c r="C27" s="344" t="str">
        <f>'1-συμβολαια'!C27</f>
        <v>γονική</v>
      </c>
      <c r="D27" s="261" t="str">
        <f>'4-πολλυπρ'!D27</f>
        <v>219-17</v>
      </c>
      <c r="E27" s="261" t="str">
        <f>'4-πολλυπρ'!I27</f>
        <v>219-17</v>
      </c>
      <c r="F27" s="325">
        <f t="shared" si="1"/>
        <v>10</v>
      </c>
      <c r="G27" s="346" t="s">
        <v>526</v>
      </c>
      <c r="H27" s="346" t="s">
        <v>527</v>
      </c>
      <c r="I27" s="325"/>
      <c r="J27" s="325">
        <v>7.4</v>
      </c>
      <c r="K27" s="325">
        <v>7.4</v>
      </c>
      <c r="L27" s="325"/>
      <c r="M27" s="325"/>
      <c r="N27" s="325"/>
      <c r="O27" s="325"/>
      <c r="P27" s="325">
        <v>25</v>
      </c>
      <c r="Q27" s="325">
        <v>25</v>
      </c>
      <c r="R27" s="325"/>
      <c r="S27" s="325"/>
      <c r="T27" s="325">
        <f>3*5</f>
        <v>15</v>
      </c>
      <c r="U27" s="325">
        <f>(4+20)*4</f>
        <v>96</v>
      </c>
      <c r="V27" s="325">
        <f t="shared" si="0"/>
        <v>175.8</v>
      </c>
      <c r="W27" s="326"/>
      <c r="X27" s="326"/>
      <c r="Y27" s="419"/>
      <c r="Z27" s="268"/>
    </row>
    <row r="28" spans="1:26" s="186" customFormat="1">
      <c r="A28" s="589">
        <f>'1-συμβολαια'!A28</f>
        <v>0</v>
      </c>
      <c r="B28" s="373"/>
      <c r="C28" s="344" t="str">
        <f>'1-συμβολαια'!C28</f>
        <v>χρησικτησία οικοπέδου = ;;;??? &amp; ;;;??? &amp; ;;;??? 19882 ΑΝΤΑΛΑΓΗ άτυπος</v>
      </c>
      <c r="D28" s="261" t="str">
        <f>'4-πολλυπρ'!D28</f>
        <v>219-17</v>
      </c>
      <c r="E28" s="261" t="str">
        <f>'4-πολλυπρ'!I28</f>
        <v>219-17</v>
      </c>
      <c r="F28" s="325">
        <f t="shared" si="1"/>
        <v>10</v>
      </c>
      <c r="G28" s="346" t="s">
        <v>526</v>
      </c>
      <c r="H28" s="346" t="s">
        <v>527</v>
      </c>
      <c r="I28" s="325"/>
      <c r="J28" s="325"/>
      <c r="K28" s="325"/>
      <c r="L28" s="325"/>
      <c r="M28" s="325"/>
      <c r="N28" s="325"/>
      <c r="O28" s="325"/>
      <c r="P28" s="325">
        <v>25</v>
      </c>
      <c r="Q28" s="325">
        <v>25</v>
      </c>
      <c r="R28" s="325"/>
      <c r="S28" s="325"/>
      <c r="T28" s="325">
        <f t="shared" ref="T28:T30" si="14">3*5</f>
        <v>15</v>
      </c>
      <c r="U28" s="325">
        <f>(4+20)*4</f>
        <v>96</v>
      </c>
      <c r="V28" s="325">
        <f t="shared" si="0"/>
        <v>161</v>
      </c>
      <c r="W28" s="326"/>
      <c r="X28" s="326"/>
      <c r="Y28" s="419"/>
      <c r="Z28" s="268"/>
    </row>
    <row r="29" spans="1:26" s="186" customFormat="1">
      <c r="A29" s="593" t="str">
        <f>'1-συμβολαια'!A29</f>
        <v>32ο</v>
      </c>
      <c r="B29" s="373">
        <f>'1-συμβολαια'!B29</f>
        <v>39086</v>
      </c>
      <c r="C29" s="344" t="str">
        <f>'1-συμβολαια'!C29</f>
        <v>γονική</v>
      </c>
      <c r="D29" s="261" t="str">
        <f>'4-πολλυπρ'!D29</f>
        <v>219-17</v>
      </c>
      <c r="E29" s="261" t="str">
        <f>'4-πολλυπρ'!I29</f>
        <v>219-17</v>
      </c>
      <c r="F29" s="325">
        <f t="shared" si="1"/>
        <v>10</v>
      </c>
      <c r="G29" s="346" t="s">
        <v>526</v>
      </c>
      <c r="H29" s="346" t="s">
        <v>527</v>
      </c>
      <c r="I29" s="325"/>
      <c r="J29" s="325">
        <v>7.4</v>
      </c>
      <c r="K29" s="325">
        <v>7.4</v>
      </c>
      <c r="L29" s="325"/>
      <c r="M29" s="325"/>
      <c r="N29" s="325"/>
      <c r="O29" s="325"/>
      <c r="P29" s="325">
        <v>25</v>
      </c>
      <c r="Q29" s="325">
        <v>25</v>
      </c>
      <c r="R29" s="325"/>
      <c r="S29" s="325"/>
      <c r="T29" s="325">
        <f t="shared" si="14"/>
        <v>15</v>
      </c>
      <c r="U29" s="325">
        <f>(4+20)*4</f>
        <v>96</v>
      </c>
      <c r="V29" s="325">
        <f t="shared" si="0"/>
        <v>175.8</v>
      </c>
      <c r="W29" s="326"/>
      <c r="X29" s="326"/>
      <c r="Y29" s="419"/>
      <c r="Z29" s="268"/>
    </row>
    <row r="30" spans="1:26" s="186" customFormat="1">
      <c r="A30" s="593">
        <f>'1-συμβολαια'!A30</f>
        <v>0</v>
      </c>
      <c r="B30" s="373"/>
      <c r="C30" s="344" t="str">
        <f>'1-συμβολαια'!C30</f>
        <v>διανομή 1ου ορόφου &amp; ΙΔΙΩΣ οικοπέδου</v>
      </c>
      <c r="D30" s="261" t="str">
        <f>'4-πολλυπρ'!D30</f>
        <v>219-17</v>
      </c>
      <c r="E30" s="261">
        <f>'4-πολλυπρ'!I30</f>
        <v>0</v>
      </c>
      <c r="F30" s="325">
        <f t="shared" si="1"/>
        <v>10</v>
      </c>
      <c r="G30" s="346" t="s">
        <v>526</v>
      </c>
      <c r="H30" s="346" t="s">
        <v>527</v>
      </c>
      <c r="I30" s="325"/>
      <c r="J30" s="325"/>
      <c r="K30" s="325"/>
      <c r="L30" s="325"/>
      <c r="M30" s="325"/>
      <c r="N30" s="325"/>
      <c r="O30" s="325"/>
      <c r="P30" s="325">
        <v>25</v>
      </c>
      <c r="Q30" s="325">
        <v>25</v>
      </c>
      <c r="R30" s="325"/>
      <c r="S30" s="325"/>
      <c r="T30" s="325">
        <f t="shared" si="14"/>
        <v>15</v>
      </c>
      <c r="U30" s="325">
        <f>(4+20)*4</f>
        <v>96</v>
      </c>
      <c r="V30" s="325">
        <f t="shared" si="0"/>
        <v>161</v>
      </c>
      <c r="W30" s="326"/>
      <c r="X30" s="326"/>
      <c r="Y30" s="419"/>
      <c r="Z30" s="268"/>
    </row>
    <row r="31" spans="1:26" s="186" customFormat="1">
      <c r="A31" s="593">
        <f>'1-συμβολαια'!A31</f>
        <v>0</v>
      </c>
      <c r="B31" s="373"/>
      <c r="C31" s="344" t="str">
        <f>'1-συμβολαια'!C31</f>
        <v>εξισορρόπηση διαφοράς διανεμομένων μεριδίων</v>
      </c>
      <c r="D31" s="261" t="str">
        <f>'4-πολλυπρ'!D31</f>
        <v>219-17</v>
      </c>
      <c r="E31" s="261">
        <f>'4-πολλυπρ'!I31</f>
        <v>0</v>
      </c>
      <c r="F31" s="325">
        <f t="shared" si="1"/>
        <v>10</v>
      </c>
      <c r="G31" s="346" t="s">
        <v>526</v>
      </c>
      <c r="H31" s="346" t="s">
        <v>527</v>
      </c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5">
        <v>5</v>
      </c>
      <c r="U31" s="325">
        <f>2*4</f>
        <v>8</v>
      </c>
      <c r="V31" s="325">
        <f t="shared" si="0"/>
        <v>13</v>
      </c>
      <c r="W31" s="326"/>
      <c r="X31" s="326"/>
      <c r="Y31" s="419"/>
      <c r="Z31" s="268"/>
    </row>
    <row r="32" spans="1:26" s="186" customFormat="1">
      <c r="A32" s="589" t="str">
        <f>'1-συμβολαια'!A32</f>
        <v>33ο</v>
      </c>
      <c r="B32" s="373">
        <f>'1-συμβολαια'!B32</f>
        <v>39086</v>
      </c>
      <c r="C32" s="344" t="str">
        <f>'1-συμβολαια'!C32</f>
        <v>δωρεά ΨΙΛΗΣ κυριότητας</v>
      </c>
      <c r="D32" s="261" t="str">
        <f>'4-πολλυπρ'!D32</f>
        <v>219-17</v>
      </c>
      <c r="E32" s="261" t="str">
        <f>'4-πολλυπρ'!I32</f>
        <v>219-17</v>
      </c>
      <c r="F32" s="325">
        <f t="shared" si="1"/>
        <v>10</v>
      </c>
      <c r="G32" s="346" t="s">
        <v>526</v>
      </c>
      <c r="H32" s="346" t="s">
        <v>527</v>
      </c>
      <c r="I32" s="325"/>
      <c r="J32" s="325"/>
      <c r="K32" s="325"/>
      <c r="L32" s="325"/>
      <c r="M32" s="325"/>
      <c r="N32" s="325"/>
      <c r="O32" s="325"/>
      <c r="P32" s="325">
        <v>25</v>
      </c>
      <c r="Q32" s="325">
        <v>25</v>
      </c>
      <c r="R32" s="325"/>
      <c r="S32" s="325"/>
      <c r="T32" s="325">
        <f t="shared" ref="T32:T33" si="15">3*5</f>
        <v>15</v>
      </c>
      <c r="U32" s="325">
        <f>(4+20)*4</f>
        <v>96</v>
      </c>
      <c r="V32" s="325">
        <f t="shared" si="0"/>
        <v>161</v>
      </c>
      <c r="W32" s="326"/>
      <c r="X32" s="326"/>
      <c r="Y32" s="419"/>
      <c r="Z32" s="268"/>
    </row>
    <row r="33" spans="1:26" s="186" customFormat="1">
      <c r="A33" s="589">
        <f>'1-συμβολαια'!A33</f>
        <v>0</v>
      </c>
      <c r="B33" s="373"/>
      <c r="C33" s="344" t="str">
        <f>'1-συμβολαια'!C33</f>
        <v>διανομή 1ου ορόφου &amp; ΙΔΙΩΣ οικοπέδου</v>
      </c>
      <c r="D33" s="261" t="str">
        <f>'4-πολλυπρ'!D33</f>
        <v>219-17</v>
      </c>
      <c r="E33" s="261">
        <f>'4-πολλυπρ'!I33</f>
        <v>0</v>
      </c>
      <c r="F33" s="325">
        <f t="shared" si="1"/>
        <v>10</v>
      </c>
      <c r="G33" s="346" t="s">
        <v>526</v>
      </c>
      <c r="H33" s="346" t="s">
        <v>527</v>
      </c>
      <c r="I33" s="325"/>
      <c r="J33" s="325"/>
      <c r="K33" s="325"/>
      <c r="L33" s="325"/>
      <c r="M33" s="325"/>
      <c r="N33" s="325"/>
      <c r="O33" s="325"/>
      <c r="P33" s="325">
        <v>25</v>
      </c>
      <c r="Q33" s="325">
        <v>25</v>
      </c>
      <c r="R33" s="325"/>
      <c r="S33" s="325"/>
      <c r="T33" s="325">
        <f t="shared" si="15"/>
        <v>15</v>
      </c>
      <c r="U33" s="325">
        <f>(4+20)*4</f>
        <v>96</v>
      </c>
      <c r="V33" s="325">
        <f t="shared" si="0"/>
        <v>161</v>
      </c>
      <c r="W33" s="326"/>
      <c r="X33" s="326"/>
      <c r="Y33" s="419"/>
      <c r="Z33" s="268"/>
    </row>
    <row r="34" spans="1:26" s="186" customFormat="1">
      <c r="A34" s="589">
        <f>'1-συμβολαια'!A34</f>
        <v>0</v>
      </c>
      <c r="B34" s="373"/>
      <c r="C34" s="344" t="str">
        <f>'1-συμβολαια'!C34</f>
        <v>εξισορρόπηση διαφοράς διανεμομένων μεριδίων</v>
      </c>
      <c r="D34" s="261" t="str">
        <f>'4-πολλυπρ'!D34</f>
        <v>219-17</v>
      </c>
      <c r="E34" s="261">
        <f>'4-πολλυπρ'!I34</f>
        <v>0</v>
      </c>
      <c r="F34" s="325">
        <f t="shared" si="1"/>
        <v>10</v>
      </c>
      <c r="G34" s="346" t="s">
        <v>526</v>
      </c>
      <c r="H34" s="346" t="s">
        <v>527</v>
      </c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5"/>
      <c r="T34" s="325">
        <v>5</v>
      </c>
      <c r="U34" s="325">
        <f>2*4</f>
        <v>8</v>
      </c>
      <c r="V34" s="325">
        <f t="shared" si="0"/>
        <v>13</v>
      </c>
      <c r="W34" s="326"/>
      <c r="X34" s="326"/>
      <c r="Y34" s="419"/>
      <c r="Z34" s="268"/>
    </row>
    <row r="35" spans="1:26" s="186" customFormat="1">
      <c r="A35" s="593" t="str">
        <f>'1-συμβολαια'!A35</f>
        <v>34ο</v>
      </c>
      <c r="B35" s="373">
        <f>'1-συμβολαια'!B35</f>
        <v>39086</v>
      </c>
      <c r="C35" s="344" t="str">
        <f>'1-συμβολαια'!C35</f>
        <v>δωρεά</v>
      </c>
      <c r="D35" s="261" t="str">
        <f>'4-πολλυπρ'!D35</f>
        <v>219-17</v>
      </c>
      <c r="E35" s="261" t="str">
        <f>'4-πολλυπρ'!I35</f>
        <v>κ-σΑποστολια</v>
      </c>
      <c r="F35" s="325">
        <f t="shared" si="1"/>
        <v>10</v>
      </c>
      <c r="G35" s="346" t="s">
        <v>526</v>
      </c>
      <c r="H35" s="346" t="s">
        <v>527</v>
      </c>
      <c r="I35" s="325"/>
      <c r="J35" s="325"/>
      <c r="K35" s="325"/>
      <c r="L35" s="325"/>
      <c r="M35" s="325"/>
      <c r="N35" s="325"/>
      <c r="O35" s="325"/>
      <c r="P35" s="325">
        <v>25</v>
      </c>
      <c r="Q35" s="325">
        <v>25</v>
      </c>
      <c r="R35" s="325"/>
      <c r="S35" s="325"/>
      <c r="T35" s="325">
        <f t="shared" ref="T35:T36" si="16">3*5</f>
        <v>15</v>
      </c>
      <c r="U35" s="325">
        <f>(4+20)*4</f>
        <v>96</v>
      </c>
      <c r="V35" s="325">
        <f t="shared" si="0"/>
        <v>161</v>
      </c>
      <c r="W35" s="326"/>
      <c r="X35" s="326"/>
      <c r="Y35" s="419"/>
      <c r="Z35" s="268"/>
    </row>
    <row r="36" spans="1:26" s="186" customFormat="1">
      <c r="A36" s="593">
        <f>'1-συμβολαια'!A36</f>
        <v>0</v>
      </c>
      <c r="B36" s="373"/>
      <c r="C36" s="344" t="str">
        <f>'1-συμβολαια'!C36</f>
        <v>διανομή 1ου ορόφου &amp; ΙΔΙΩΣ οικοπέδου</v>
      </c>
      <c r="D36" s="261" t="str">
        <f>'4-πολλυπρ'!D36</f>
        <v>219-17</v>
      </c>
      <c r="E36" s="261">
        <f>'4-πολλυπρ'!I36</f>
        <v>0</v>
      </c>
      <c r="F36" s="325">
        <f t="shared" si="1"/>
        <v>10</v>
      </c>
      <c r="G36" s="346" t="s">
        <v>526</v>
      </c>
      <c r="H36" s="346" t="s">
        <v>527</v>
      </c>
      <c r="I36" s="325"/>
      <c r="J36" s="325"/>
      <c r="K36" s="325"/>
      <c r="L36" s="325"/>
      <c r="M36" s="325"/>
      <c r="N36" s="325"/>
      <c r="O36" s="325"/>
      <c r="P36" s="325">
        <v>25</v>
      </c>
      <c r="Q36" s="325">
        <v>25</v>
      </c>
      <c r="R36" s="325"/>
      <c r="S36" s="325"/>
      <c r="T36" s="325">
        <f t="shared" si="16"/>
        <v>15</v>
      </c>
      <c r="U36" s="325">
        <f>(4+20)*4</f>
        <v>96</v>
      </c>
      <c r="V36" s="325">
        <f t="shared" si="0"/>
        <v>161</v>
      </c>
      <c r="W36" s="326"/>
      <c r="X36" s="326"/>
      <c r="Y36" s="419"/>
      <c r="Z36" s="268"/>
    </row>
    <row r="37" spans="1:26" s="186" customFormat="1">
      <c r="A37" s="593">
        <f>'1-συμβολαια'!A37</f>
        <v>0</v>
      </c>
      <c r="B37" s="373"/>
      <c r="C37" s="344" t="str">
        <f>'1-συμβολαια'!C37</f>
        <v>εξισορρόπηση διαφοράς διανεμομένων μεριδίων</v>
      </c>
      <c r="D37" s="261" t="str">
        <f>'4-πολλυπρ'!D37</f>
        <v>219-17</v>
      </c>
      <c r="E37" s="261">
        <f>'4-πολλυπρ'!I37</f>
        <v>0</v>
      </c>
      <c r="F37" s="325">
        <f t="shared" si="1"/>
        <v>10</v>
      </c>
      <c r="G37" s="346" t="s">
        <v>526</v>
      </c>
      <c r="H37" s="346" t="s">
        <v>527</v>
      </c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5">
        <v>5</v>
      </c>
      <c r="U37" s="325">
        <f>2*4</f>
        <v>8</v>
      </c>
      <c r="V37" s="325">
        <f t="shared" si="0"/>
        <v>13</v>
      </c>
      <c r="W37" s="326"/>
      <c r="X37" s="326"/>
      <c r="Y37" s="419"/>
      <c r="Z37" s="268"/>
    </row>
    <row r="38" spans="1:26" s="186" customFormat="1">
      <c r="A38" s="589">
        <f>'1-συμβολαια'!A38</f>
        <v>350</v>
      </c>
      <c r="B38" s="373">
        <f>'1-συμβολαια'!B38</f>
        <v>39148</v>
      </c>
      <c r="C38" s="344" t="str">
        <f>'1-συμβολαια'!C38</f>
        <v>κληρονομιάς ΑΠΟΔΟΧΗ [από 1/4 του 1/10 αγροτεμάχιο ;;;??? Παναγίας -'';;;???'' 1.186μ2</v>
      </c>
      <c r="D38" s="261" t="str">
        <f>'4-πολλυπρ'!D38</f>
        <v>219-17</v>
      </c>
      <c r="E38" s="261" t="str">
        <f>'4-πολλυπρ'!I38</f>
        <v>219-17</v>
      </c>
      <c r="F38" s="325">
        <f t="shared" si="1"/>
        <v>10</v>
      </c>
      <c r="G38" s="346" t="s">
        <v>526</v>
      </c>
      <c r="H38" s="346" t="s">
        <v>527</v>
      </c>
      <c r="I38" s="325"/>
      <c r="J38" s="325">
        <v>7.4</v>
      </c>
      <c r="K38" s="325">
        <v>7.4</v>
      </c>
      <c r="L38" s="325"/>
      <c r="M38" s="325">
        <f t="shared" si="2"/>
        <v>25</v>
      </c>
      <c r="N38" s="325"/>
      <c r="O38" s="325"/>
      <c r="P38" s="325"/>
      <c r="Q38" s="325"/>
      <c r="R38" s="325"/>
      <c r="S38" s="325"/>
      <c r="T38" s="325">
        <f>2*5</f>
        <v>10</v>
      </c>
      <c r="U38" s="325">
        <f t="shared" ref="U38:U50" si="17">(2+10)*4</f>
        <v>48</v>
      </c>
      <c r="V38" s="325">
        <f t="shared" si="0"/>
        <v>97.8</v>
      </c>
      <c r="W38" s="326"/>
      <c r="X38" s="326"/>
      <c r="Y38" s="419"/>
      <c r="Z38" s="268"/>
    </row>
    <row r="39" spans="1:26" s="186" customFormat="1">
      <c r="A39" s="589">
        <f>'1-συμβολαια'!A39</f>
        <v>0</v>
      </c>
      <c r="B39" s="373"/>
      <c r="C39" s="344" t="str">
        <f>'1-συμβολαια'!C39</f>
        <v xml:space="preserve">χρησικτησία αγροτεμαχίου = 20?? επερχόμενου ΑΝΑΔΑΣΜΟΥ </v>
      </c>
      <c r="D39" s="261" t="str">
        <f>'4-πολλυπρ'!D39</f>
        <v>219-17</v>
      </c>
      <c r="E39" s="261" t="str">
        <f>'4-πολλυπρ'!I39</f>
        <v>219-17</v>
      </c>
      <c r="F39" s="325">
        <f t="shared" si="1"/>
        <v>10</v>
      </c>
      <c r="G39" s="346" t="s">
        <v>526</v>
      </c>
      <c r="H39" s="346" t="s">
        <v>527</v>
      </c>
      <c r="I39" s="325"/>
      <c r="J39" s="325"/>
      <c r="K39" s="325"/>
      <c r="L39" s="325"/>
      <c r="M39" s="325">
        <f t="shared" si="2"/>
        <v>25</v>
      </c>
      <c r="N39" s="325"/>
      <c r="O39" s="325"/>
      <c r="P39" s="325"/>
      <c r="Q39" s="325"/>
      <c r="R39" s="325"/>
      <c r="S39" s="325"/>
      <c r="T39" s="325">
        <f t="shared" ref="T39:T51" si="18">2*5</f>
        <v>10</v>
      </c>
      <c r="U39" s="325">
        <f t="shared" si="17"/>
        <v>48</v>
      </c>
      <c r="V39" s="325">
        <f t="shared" si="0"/>
        <v>83</v>
      </c>
      <c r="W39" s="326"/>
      <c r="X39" s="326"/>
      <c r="Y39" s="419"/>
      <c r="Z39" s="268"/>
    </row>
    <row r="40" spans="1:26" s="186" customFormat="1">
      <c r="A40" s="593" t="str">
        <f>'1-συμβολαια'!A40</f>
        <v>36ο</v>
      </c>
      <c r="B40" s="373">
        <f>'1-συμβολαια'!B40</f>
        <v>39148</v>
      </c>
      <c r="C40" s="344" t="str">
        <f>'1-συμβολαια'!C40</f>
        <v>κληρονομίας ΑΠΟΔΟΧΗ [1/10 αγροτεμάχιο ;;;??? Παναγίας -'';;;???'' 1.186μ2</v>
      </c>
      <c r="D40" s="261" t="str">
        <f>'4-πολλυπρ'!D40</f>
        <v>219-17</v>
      </c>
      <c r="E40" s="261" t="str">
        <f>'4-πολλυπρ'!I40</f>
        <v>219-17</v>
      </c>
      <c r="F40" s="325">
        <f t="shared" si="1"/>
        <v>10</v>
      </c>
      <c r="G40" s="346" t="s">
        <v>526</v>
      </c>
      <c r="H40" s="346" t="s">
        <v>527</v>
      </c>
      <c r="I40" s="325"/>
      <c r="J40" s="325"/>
      <c r="K40" s="325"/>
      <c r="L40" s="325"/>
      <c r="M40" s="325">
        <f t="shared" si="2"/>
        <v>25</v>
      </c>
      <c r="N40" s="325"/>
      <c r="O40" s="325"/>
      <c r="P40" s="325"/>
      <c r="Q40" s="325"/>
      <c r="R40" s="325"/>
      <c r="S40" s="325"/>
      <c r="T40" s="325">
        <f t="shared" si="18"/>
        <v>10</v>
      </c>
      <c r="U40" s="325">
        <f t="shared" si="17"/>
        <v>48</v>
      </c>
      <c r="V40" s="325">
        <f t="shared" si="0"/>
        <v>83</v>
      </c>
      <c r="W40" s="326"/>
      <c r="X40" s="326"/>
      <c r="Y40" s="419"/>
      <c r="Z40" s="268"/>
    </row>
    <row r="41" spans="1:26" s="186" customFormat="1">
      <c r="A41" s="593">
        <f>'1-συμβολαια'!A41</f>
        <v>0</v>
      </c>
      <c r="B41" s="373"/>
      <c r="C41" s="344" t="str">
        <f>'1-συμβολαια'!C41</f>
        <v xml:space="preserve">χρησικτησία αγροτεμαχίου = 20?? επερχόμενου ΑΝΑΔΑΣΜΟΥ </v>
      </c>
      <c r="D41" s="261" t="str">
        <f>'4-πολλυπρ'!D41</f>
        <v>219-17</v>
      </c>
      <c r="E41" s="261" t="str">
        <f>'4-πολλυπρ'!I41</f>
        <v>219-17</v>
      </c>
      <c r="F41" s="325">
        <f t="shared" si="1"/>
        <v>10</v>
      </c>
      <c r="G41" s="346" t="s">
        <v>526</v>
      </c>
      <c r="H41" s="346" t="s">
        <v>527</v>
      </c>
      <c r="I41" s="325"/>
      <c r="J41" s="325"/>
      <c r="K41" s="325"/>
      <c r="L41" s="325"/>
      <c r="M41" s="325">
        <f t="shared" si="2"/>
        <v>25</v>
      </c>
      <c r="N41" s="325"/>
      <c r="O41" s="325"/>
      <c r="P41" s="325"/>
      <c r="Q41" s="325"/>
      <c r="R41" s="325"/>
      <c r="S41" s="325"/>
      <c r="T41" s="325">
        <f t="shared" si="18"/>
        <v>10</v>
      </c>
      <c r="U41" s="325">
        <f t="shared" si="17"/>
        <v>48</v>
      </c>
      <c r="V41" s="325">
        <f t="shared" si="0"/>
        <v>83</v>
      </c>
      <c r="W41" s="326"/>
      <c r="X41" s="326"/>
      <c r="Y41" s="419"/>
      <c r="Z41" s="268"/>
    </row>
    <row r="42" spans="1:26" s="186" customFormat="1">
      <c r="A42" s="589" t="str">
        <f>'1-συμβολαια'!A42</f>
        <v>37ο</v>
      </c>
      <c r="B42" s="373">
        <f>'1-συμβολαια'!B42</f>
        <v>39148</v>
      </c>
      <c r="C42" s="344" t="str">
        <f>'1-συμβολαια'!C42</f>
        <v>κληρονομίας ΑΠΟΔΟΧΗ [1/10 αγροτεμάχιο ;;;??? Παναγίας -'';;;???'' 1.186μ2</v>
      </c>
      <c r="D42" s="261" t="str">
        <f>'4-πολλυπρ'!D42</f>
        <v>219-17</v>
      </c>
      <c r="E42" s="261" t="str">
        <f>'4-πολλυπρ'!I42</f>
        <v>219-17</v>
      </c>
      <c r="F42" s="325">
        <f t="shared" si="1"/>
        <v>10</v>
      </c>
      <c r="G42" s="346" t="s">
        <v>526</v>
      </c>
      <c r="H42" s="346" t="s">
        <v>527</v>
      </c>
      <c r="I42" s="325"/>
      <c r="J42" s="325"/>
      <c r="K42" s="325"/>
      <c r="L42" s="325"/>
      <c r="M42" s="325">
        <f t="shared" si="2"/>
        <v>25</v>
      </c>
      <c r="N42" s="325"/>
      <c r="O42" s="325"/>
      <c r="P42" s="325"/>
      <c r="Q42" s="325"/>
      <c r="R42" s="325"/>
      <c r="S42" s="325"/>
      <c r="T42" s="325">
        <f t="shared" si="18"/>
        <v>10</v>
      </c>
      <c r="U42" s="325">
        <f t="shared" si="17"/>
        <v>48</v>
      </c>
      <c r="V42" s="325">
        <f t="shared" si="0"/>
        <v>83</v>
      </c>
      <c r="W42" s="326"/>
      <c r="X42" s="326"/>
      <c r="Y42" s="419"/>
      <c r="Z42" s="268"/>
    </row>
    <row r="43" spans="1:26" s="186" customFormat="1">
      <c r="A43" s="589">
        <f>'1-συμβολαια'!A43</f>
        <v>0</v>
      </c>
      <c r="B43" s="373"/>
      <c r="C43" s="344" t="str">
        <f>'1-συμβολαια'!C43</f>
        <v xml:space="preserve">χρησικτησία αγροτεμαχίου = 20?? επερχόμενου ΑΝΑΔΑΣΜΟΥ </v>
      </c>
      <c r="D43" s="261" t="str">
        <f>'4-πολλυπρ'!D43</f>
        <v>219-17</v>
      </c>
      <c r="E43" s="261" t="str">
        <f>'4-πολλυπρ'!I43</f>
        <v>219-17</v>
      </c>
      <c r="F43" s="325">
        <f t="shared" si="1"/>
        <v>10</v>
      </c>
      <c r="G43" s="346" t="s">
        <v>526</v>
      </c>
      <c r="H43" s="346" t="s">
        <v>527</v>
      </c>
      <c r="I43" s="325"/>
      <c r="J43" s="325"/>
      <c r="K43" s="325"/>
      <c r="L43" s="325"/>
      <c r="M43" s="325">
        <f t="shared" si="2"/>
        <v>25</v>
      </c>
      <c r="N43" s="325"/>
      <c r="O43" s="325"/>
      <c r="P43" s="325"/>
      <c r="Q43" s="325"/>
      <c r="R43" s="325"/>
      <c r="S43" s="325"/>
      <c r="T43" s="325">
        <f t="shared" si="18"/>
        <v>10</v>
      </c>
      <c r="U43" s="325">
        <f t="shared" si="17"/>
        <v>48</v>
      </c>
      <c r="V43" s="325">
        <f t="shared" si="0"/>
        <v>83</v>
      </c>
      <c r="W43" s="326"/>
      <c r="X43" s="326"/>
      <c r="Y43" s="419"/>
      <c r="Z43" s="268"/>
    </row>
    <row r="44" spans="1:26" s="186" customFormat="1">
      <c r="A44" s="593" t="str">
        <f>'1-συμβολαια'!A44</f>
        <v>38ο</v>
      </c>
      <c r="B44" s="373">
        <f>'1-συμβολαια'!B44</f>
        <v>39232</v>
      </c>
      <c r="C44" s="344" t="str">
        <f>'1-συμβολαια'!C44</f>
        <v>αποδοχή κληρονομίας [12/120  οικοπέδου &amp; αποθήκης 20,91μ2</v>
      </c>
      <c r="D44" s="261" t="str">
        <f>'4-πολλυπρ'!D44</f>
        <v>219-17</v>
      </c>
      <c r="E44" s="261" t="str">
        <f>'4-πολλυπρ'!I44</f>
        <v>219-17</v>
      </c>
      <c r="F44" s="325">
        <f t="shared" si="1"/>
        <v>10</v>
      </c>
      <c r="G44" s="346" t="s">
        <v>526</v>
      </c>
      <c r="H44" s="346" t="s">
        <v>527</v>
      </c>
      <c r="I44" s="325"/>
      <c r="J44" s="325">
        <v>7.4</v>
      </c>
      <c r="K44" s="325">
        <v>7.4</v>
      </c>
      <c r="L44" s="325"/>
      <c r="M44" s="325">
        <f t="shared" si="2"/>
        <v>25</v>
      </c>
      <c r="N44" s="325"/>
      <c r="O44" s="325"/>
      <c r="P44" s="325"/>
      <c r="Q44" s="325"/>
      <c r="R44" s="325"/>
      <c r="S44" s="325"/>
      <c r="T44" s="325">
        <f t="shared" si="18"/>
        <v>10</v>
      </c>
      <c r="U44" s="325">
        <f t="shared" si="17"/>
        <v>48</v>
      </c>
      <c r="V44" s="325">
        <f t="shared" si="0"/>
        <v>97.8</v>
      </c>
      <c r="W44" s="326"/>
      <c r="X44" s="326"/>
      <c r="Y44" s="419"/>
      <c r="Z44" s="268"/>
    </row>
    <row r="45" spans="1:26" s="186" customFormat="1">
      <c r="A45" s="593">
        <f>'1-συμβολαια'!A45</f>
        <v>0</v>
      </c>
      <c r="B45" s="373"/>
      <c r="C45" s="344" t="str">
        <f>'1-συμβολαια'!C45</f>
        <v>χρησικτησία οικοπέδου &amp; αποθήκης = 1992 αδερφού ΚΛΗΡΟΝΟΜΙΑ άτυπος</v>
      </c>
      <c r="D45" s="261" t="str">
        <f>'4-πολλυπρ'!D45</f>
        <v>219-17</v>
      </c>
      <c r="E45" s="261" t="str">
        <f>'4-πολλυπρ'!I45</f>
        <v>219-17</v>
      </c>
      <c r="F45" s="325">
        <f t="shared" si="1"/>
        <v>10</v>
      </c>
      <c r="G45" s="346" t="s">
        <v>526</v>
      </c>
      <c r="H45" s="346" t="s">
        <v>527</v>
      </c>
      <c r="I45" s="325"/>
      <c r="J45" s="325"/>
      <c r="K45" s="325"/>
      <c r="L45" s="325"/>
      <c r="M45" s="325">
        <f t="shared" si="2"/>
        <v>25</v>
      </c>
      <c r="N45" s="325"/>
      <c r="O45" s="325"/>
      <c r="P45" s="325"/>
      <c r="Q45" s="325"/>
      <c r="R45" s="325"/>
      <c r="S45" s="325"/>
      <c r="T45" s="325">
        <f t="shared" si="18"/>
        <v>10</v>
      </c>
      <c r="U45" s="325">
        <f t="shared" si="17"/>
        <v>48</v>
      </c>
      <c r="V45" s="325">
        <f t="shared" si="0"/>
        <v>83</v>
      </c>
      <c r="W45" s="326"/>
      <c r="X45" s="326"/>
      <c r="Y45" s="419"/>
      <c r="Z45" s="268"/>
    </row>
    <row r="46" spans="1:26" s="186" customFormat="1">
      <c r="A46" s="589" t="str">
        <f>'1-συμβολαια'!A46</f>
        <v>39ο</v>
      </c>
      <c r="B46" s="373">
        <f>'1-συμβολαια'!B46</f>
        <v>39252</v>
      </c>
      <c r="C46" s="344" t="str">
        <f>'1-συμβολαια'!C46</f>
        <v>αποδοχή κληρονομίας [1/10 αγροτεμάχιο ;;;??? Παναγία -'';;;???'' =2.740μ2</v>
      </c>
      <c r="D46" s="261" t="str">
        <f>'4-πολλυπρ'!D46</f>
        <v>219-17</v>
      </c>
      <c r="E46" s="261" t="str">
        <f>'4-πολλυπρ'!I46</f>
        <v>219-17</v>
      </c>
      <c r="F46" s="325">
        <f t="shared" si="1"/>
        <v>10</v>
      </c>
      <c r="G46" s="346" t="s">
        <v>526</v>
      </c>
      <c r="H46" s="346" t="s">
        <v>527</v>
      </c>
      <c r="I46" s="325"/>
      <c r="J46" s="325">
        <v>7.4</v>
      </c>
      <c r="K46" s="325">
        <v>7.4</v>
      </c>
      <c r="L46" s="325"/>
      <c r="M46" s="325">
        <f t="shared" si="2"/>
        <v>25</v>
      </c>
      <c r="N46" s="325"/>
      <c r="O46" s="325"/>
      <c r="P46" s="325"/>
      <c r="Q46" s="325"/>
      <c r="R46" s="325"/>
      <c r="S46" s="325"/>
      <c r="T46" s="325">
        <f t="shared" si="18"/>
        <v>10</v>
      </c>
      <c r="U46" s="325">
        <f t="shared" si="17"/>
        <v>48</v>
      </c>
      <c r="V46" s="325">
        <f t="shared" si="0"/>
        <v>97.8</v>
      </c>
      <c r="W46" s="326"/>
      <c r="X46" s="326"/>
      <c r="Y46" s="419"/>
      <c r="Z46" s="268"/>
    </row>
    <row r="47" spans="1:26" s="186" customFormat="1">
      <c r="A47" s="589">
        <f>'1-συμβολαια'!A47</f>
        <v>0</v>
      </c>
      <c r="B47" s="373"/>
      <c r="C47" s="344" t="str">
        <f>'1-συμβολαια'!C47</f>
        <v xml:space="preserve">χρησικτησία αγροτεμαχίου = 20?? επερχόμενου ΑΝΑΔΑΣΜΟΥ </v>
      </c>
      <c r="D47" s="261" t="str">
        <f>'4-πολλυπρ'!D47</f>
        <v>219-17</v>
      </c>
      <c r="E47" s="261" t="str">
        <f>'4-πολλυπρ'!I47</f>
        <v>219-17</v>
      </c>
      <c r="F47" s="325">
        <f t="shared" si="1"/>
        <v>10</v>
      </c>
      <c r="G47" s="346" t="s">
        <v>526</v>
      </c>
      <c r="H47" s="346" t="s">
        <v>527</v>
      </c>
      <c r="I47" s="325"/>
      <c r="J47" s="325"/>
      <c r="K47" s="325"/>
      <c r="L47" s="325"/>
      <c r="M47" s="325">
        <f t="shared" si="2"/>
        <v>25</v>
      </c>
      <c r="N47" s="325"/>
      <c r="O47" s="325"/>
      <c r="P47" s="325"/>
      <c r="Q47" s="325"/>
      <c r="R47" s="325"/>
      <c r="S47" s="325"/>
      <c r="T47" s="325">
        <f t="shared" si="18"/>
        <v>10</v>
      </c>
      <c r="U47" s="325">
        <f t="shared" si="17"/>
        <v>48</v>
      </c>
      <c r="V47" s="325">
        <f t="shared" si="0"/>
        <v>83</v>
      </c>
      <c r="W47" s="326"/>
      <c r="X47" s="326"/>
      <c r="Y47" s="419"/>
      <c r="Z47" s="268"/>
    </row>
    <row r="48" spans="1:26" s="186" customFormat="1">
      <c r="A48" s="593" t="str">
        <f>'1-συμβολαια'!A48</f>
        <v>40ο</v>
      </c>
      <c r="B48" s="373">
        <f>'1-συμβολαια'!B48</f>
        <v>39252</v>
      </c>
      <c r="C48" s="344" t="str">
        <f>'1-συμβολαια'!C48</f>
        <v>αποδοχή κληρονομίας [1/10 αγροτεμάχιο ;;;??? Παναγία -'';;;???'' =2.740μ2</v>
      </c>
      <c r="D48" s="261" t="str">
        <f>'4-πολλυπρ'!D48</f>
        <v>219-17</v>
      </c>
      <c r="E48" s="261" t="str">
        <f>'4-πολλυπρ'!I48</f>
        <v>219-17</v>
      </c>
      <c r="F48" s="325">
        <f t="shared" si="1"/>
        <v>10</v>
      </c>
      <c r="G48" s="346" t="s">
        <v>526</v>
      </c>
      <c r="H48" s="346" t="s">
        <v>527</v>
      </c>
      <c r="I48" s="325"/>
      <c r="J48" s="325"/>
      <c r="K48" s="325"/>
      <c r="L48" s="325"/>
      <c r="M48" s="325">
        <f t="shared" si="2"/>
        <v>25</v>
      </c>
      <c r="N48" s="325"/>
      <c r="O48" s="325"/>
      <c r="P48" s="325"/>
      <c r="Q48" s="325"/>
      <c r="R48" s="325"/>
      <c r="S48" s="325"/>
      <c r="T48" s="325">
        <f t="shared" si="18"/>
        <v>10</v>
      </c>
      <c r="U48" s="325">
        <f t="shared" si="17"/>
        <v>48</v>
      </c>
      <c r="V48" s="325">
        <f t="shared" si="0"/>
        <v>83</v>
      </c>
      <c r="W48" s="326"/>
      <c r="X48" s="326"/>
      <c r="Y48" s="419"/>
      <c r="Z48" s="268"/>
    </row>
    <row r="49" spans="1:26" s="186" customFormat="1">
      <c r="A49" s="593">
        <f>'1-συμβολαια'!A49</f>
        <v>0</v>
      </c>
      <c r="B49" s="373"/>
      <c r="C49" s="344" t="str">
        <f>'1-συμβολαια'!C49</f>
        <v xml:space="preserve">χρησικτησία αγροτεμαχίου = 20?? επερχόμενου ΑΝΑΔΑΣΜΟΥ </v>
      </c>
      <c r="D49" s="261" t="str">
        <f>'4-πολλυπρ'!D49</f>
        <v>219-17</v>
      </c>
      <c r="E49" s="261" t="str">
        <f>'4-πολλυπρ'!I49</f>
        <v>219-17</v>
      </c>
      <c r="F49" s="325">
        <f t="shared" si="1"/>
        <v>10</v>
      </c>
      <c r="G49" s="346" t="s">
        <v>526</v>
      </c>
      <c r="H49" s="346" t="s">
        <v>527</v>
      </c>
      <c r="I49" s="325"/>
      <c r="J49" s="325"/>
      <c r="K49" s="325"/>
      <c r="L49" s="325"/>
      <c r="M49" s="325">
        <f t="shared" si="2"/>
        <v>25</v>
      </c>
      <c r="N49" s="325"/>
      <c r="O49" s="325"/>
      <c r="P49" s="325"/>
      <c r="Q49" s="325"/>
      <c r="R49" s="325"/>
      <c r="S49" s="325"/>
      <c r="T49" s="325">
        <f t="shared" si="18"/>
        <v>10</v>
      </c>
      <c r="U49" s="325">
        <f t="shared" si="17"/>
        <v>48</v>
      </c>
      <c r="V49" s="325">
        <f t="shared" si="0"/>
        <v>83</v>
      </c>
      <c r="W49" s="326"/>
      <c r="X49" s="326"/>
      <c r="Y49" s="419"/>
      <c r="Z49" s="268"/>
    </row>
    <row r="50" spans="1:26" s="186" customFormat="1">
      <c r="A50" s="589" t="str">
        <f>'1-συμβολαια'!A50</f>
        <v>41ο</v>
      </c>
      <c r="B50" s="373">
        <f>'1-συμβολαια'!B50</f>
        <v>39252</v>
      </c>
      <c r="C50" s="344" t="str">
        <f>'1-συμβολαια'!C50</f>
        <v>αποδοχή κληρονομίας [1/10 αγροτεμάχιο ;;;??? Παναγία -'';;;???'' =2.740μ2</v>
      </c>
      <c r="D50" s="261" t="str">
        <f>'4-πολλυπρ'!D50</f>
        <v>219-17</v>
      </c>
      <c r="E50" s="261" t="str">
        <f>'4-πολλυπρ'!I50</f>
        <v>219-17</v>
      </c>
      <c r="F50" s="325">
        <f t="shared" si="1"/>
        <v>10</v>
      </c>
      <c r="G50" s="346" t="s">
        <v>526</v>
      </c>
      <c r="H50" s="346" t="s">
        <v>527</v>
      </c>
      <c r="I50" s="325"/>
      <c r="J50" s="325"/>
      <c r="K50" s="325"/>
      <c r="L50" s="325"/>
      <c r="M50" s="325">
        <f t="shared" si="2"/>
        <v>25</v>
      </c>
      <c r="N50" s="325"/>
      <c r="O50" s="325"/>
      <c r="P50" s="325"/>
      <c r="Q50" s="325"/>
      <c r="R50" s="325"/>
      <c r="S50" s="325"/>
      <c r="T50" s="325">
        <f t="shared" si="18"/>
        <v>10</v>
      </c>
      <c r="U50" s="325">
        <f t="shared" si="17"/>
        <v>48</v>
      </c>
      <c r="V50" s="325">
        <f t="shared" si="0"/>
        <v>83</v>
      </c>
      <c r="W50" s="326"/>
      <c r="X50" s="326"/>
      <c r="Y50" s="419"/>
      <c r="Z50" s="268"/>
    </row>
    <row r="51" spans="1:26" s="186" customFormat="1">
      <c r="A51" s="589">
        <f>'1-συμβολαια'!A51</f>
        <v>0</v>
      </c>
      <c r="B51" s="373"/>
      <c r="C51" s="344" t="str">
        <f>'1-συμβολαια'!C51</f>
        <v xml:space="preserve">χρησικτησία αγροτεμαχίου = 20?? επερχόμενου ΑΝΑΔΑΣΜΟΥ </v>
      </c>
      <c r="D51" s="261" t="str">
        <f>'4-πολλυπρ'!D51</f>
        <v>219-17</v>
      </c>
      <c r="E51" s="261" t="str">
        <f>'4-πολλυπρ'!I51</f>
        <v>219-17</v>
      </c>
      <c r="F51" s="325">
        <f t="shared" si="1"/>
        <v>10</v>
      </c>
      <c r="G51" s="346" t="s">
        <v>526</v>
      </c>
      <c r="H51" s="346" t="s">
        <v>527</v>
      </c>
      <c r="I51" s="325"/>
      <c r="J51" s="325"/>
      <c r="K51" s="325"/>
      <c r="L51" s="325"/>
      <c r="M51" s="325">
        <f t="shared" si="2"/>
        <v>25</v>
      </c>
      <c r="N51" s="325"/>
      <c r="O51" s="325"/>
      <c r="P51" s="325"/>
      <c r="Q51" s="325"/>
      <c r="R51" s="325"/>
      <c r="S51" s="325"/>
      <c r="T51" s="325">
        <f t="shared" si="18"/>
        <v>10</v>
      </c>
      <c r="U51" s="325">
        <f>(2+10)*4</f>
        <v>48</v>
      </c>
      <c r="V51" s="325">
        <f t="shared" si="0"/>
        <v>83</v>
      </c>
      <c r="W51" s="326"/>
      <c r="X51" s="326"/>
      <c r="Y51" s="419"/>
      <c r="Z51" s="268"/>
    </row>
    <row r="52" spans="1:26">
      <c r="A52" s="788" t="s">
        <v>35</v>
      </c>
      <c r="B52" s="789"/>
      <c r="C52" s="789"/>
      <c r="D52" s="789"/>
      <c r="E52" s="790"/>
      <c r="F52" s="418">
        <f>SUM(F3:F51)</f>
        <v>550</v>
      </c>
      <c r="G52" s="418"/>
      <c r="H52" s="418"/>
      <c r="I52" s="418"/>
      <c r="J52" s="418">
        <f t="shared" ref="J52:W52" si="19">SUM(J3:J51)</f>
        <v>44.4</v>
      </c>
      <c r="K52" s="418">
        <f t="shared" si="19"/>
        <v>44.4</v>
      </c>
      <c r="L52" s="418">
        <f t="shared" si="19"/>
        <v>0</v>
      </c>
      <c r="M52" s="418">
        <f t="shared" si="19"/>
        <v>550</v>
      </c>
      <c r="N52" s="418">
        <f t="shared" si="19"/>
        <v>0</v>
      </c>
      <c r="O52" s="418">
        <f t="shared" si="19"/>
        <v>0</v>
      </c>
      <c r="P52" s="418">
        <f t="shared" si="19"/>
        <v>600</v>
      </c>
      <c r="Q52" s="418">
        <f t="shared" si="19"/>
        <v>600</v>
      </c>
      <c r="R52" s="418">
        <f t="shared" si="19"/>
        <v>675</v>
      </c>
      <c r="S52" s="418">
        <f t="shared" si="19"/>
        <v>0</v>
      </c>
      <c r="T52" s="418">
        <f t="shared" si="19"/>
        <v>725</v>
      </c>
      <c r="U52" s="418">
        <f t="shared" si="19"/>
        <v>4536</v>
      </c>
      <c r="V52" s="418">
        <f t="shared" si="19"/>
        <v>7774.8000000000011</v>
      </c>
      <c r="W52" s="447">
        <f t="shared" si="19"/>
        <v>0</v>
      </c>
      <c r="X52" s="136"/>
      <c r="Y52" s="3"/>
      <c r="Z52" s="3"/>
    </row>
    <row r="54" spans="1:26" ht="15.75" customHeight="1">
      <c r="J54" s="347" t="s">
        <v>453</v>
      </c>
      <c r="M54" s="128" t="s">
        <v>467</v>
      </c>
      <c r="X54" s="147"/>
      <c r="Y54" s="84"/>
      <c r="Z54" s="147"/>
    </row>
    <row r="55" spans="1:26">
      <c r="G55" s="153" t="s">
        <v>166</v>
      </c>
      <c r="H55" s="113"/>
      <c r="I55" s="80"/>
      <c r="M55" s="168" t="s">
        <v>205</v>
      </c>
      <c r="X55" s="2"/>
    </row>
    <row r="56" spans="1:26">
      <c r="G56" s="80"/>
      <c r="H56" s="113" t="s">
        <v>167</v>
      </c>
      <c r="N56" s="167" t="s">
        <v>206</v>
      </c>
      <c r="W56" s="2"/>
      <c r="X56" s="2"/>
    </row>
    <row r="57" spans="1:26" ht="12.75">
      <c r="O57" s="420" t="s">
        <v>207</v>
      </c>
      <c r="P57" s="421"/>
      <c r="Q57" s="421"/>
      <c r="R57" s="421"/>
      <c r="S57" s="421"/>
      <c r="T57" s="421"/>
      <c r="U57" s="421"/>
      <c r="W57" s="2"/>
      <c r="X57" s="2"/>
    </row>
    <row r="58" spans="1:26" ht="12.75">
      <c r="O58" s="421"/>
      <c r="P58" s="422" t="s">
        <v>517</v>
      </c>
      <c r="Q58" s="421"/>
      <c r="R58" s="421"/>
      <c r="S58" s="421"/>
      <c r="T58" s="421"/>
      <c r="U58" s="421"/>
      <c r="W58" s="2"/>
      <c r="X58" s="2"/>
    </row>
    <row r="59" spans="1:26" ht="12.75">
      <c r="A59" s="8" t="s">
        <v>617</v>
      </c>
      <c r="C59" s="3" t="s">
        <v>552</v>
      </c>
      <c r="D59" s="8" t="s">
        <v>617</v>
      </c>
      <c r="E59" s="364" t="s">
        <v>537</v>
      </c>
      <c r="F59" s="76" t="s">
        <v>617</v>
      </c>
      <c r="G59" s="2" t="s">
        <v>537</v>
      </c>
      <c r="O59" s="421"/>
      <c r="P59" s="421"/>
      <c r="Q59" s="422" t="s">
        <v>518</v>
      </c>
      <c r="R59" s="421"/>
      <c r="S59" s="421"/>
      <c r="T59" s="421"/>
      <c r="U59" s="421"/>
      <c r="V59" s="282"/>
    </row>
    <row r="60" spans="1:26" ht="12.75">
      <c r="C60" s="390" t="s">
        <v>556</v>
      </c>
      <c r="D60" s="364" t="s">
        <v>539</v>
      </c>
      <c r="E60" s="512"/>
      <c r="F60" s="76" t="s">
        <v>618</v>
      </c>
      <c r="G60" s="2" t="s">
        <v>537</v>
      </c>
      <c r="H60" s="63"/>
      <c r="I60" s="63"/>
      <c r="J60" s="63"/>
      <c r="K60" s="63"/>
      <c r="L60" s="63"/>
      <c r="M60" s="63"/>
      <c r="N60" s="63"/>
      <c r="O60" s="421"/>
      <c r="P60" s="421"/>
      <c r="Q60" s="421"/>
      <c r="R60" s="422" t="s">
        <v>519</v>
      </c>
      <c r="S60" s="421"/>
      <c r="T60" s="421"/>
      <c r="U60" s="421"/>
      <c r="V60" s="282"/>
      <c r="W60" s="310"/>
    </row>
    <row r="61" spans="1:26" ht="12.75">
      <c r="C61" s="390" t="s">
        <v>555</v>
      </c>
      <c r="D61" s="364"/>
      <c r="E61" s="9"/>
      <c r="F61" s="76" t="s">
        <v>619</v>
      </c>
      <c r="G61" s="2" t="s">
        <v>544</v>
      </c>
      <c r="O61" s="421"/>
      <c r="P61" s="421"/>
      <c r="Q61" s="421"/>
      <c r="R61" s="421"/>
      <c r="S61" s="421"/>
      <c r="T61" s="421" t="s">
        <v>520</v>
      </c>
      <c r="U61" s="421"/>
    </row>
    <row r="62" spans="1:26" ht="12.75">
      <c r="C62" s="463" t="s">
        <v>553</v>
      </c>
      <c r="D62" s="364"/>
      <c r="E62" s="9"/>
      <c r="F62" s="76" t="s">
        <v>620</v>
      </c>
      <c r="G62" s="2" t="s">
        <v>544</v>
      </c>
      <c r="O62" s="421"/>
      <c r="P62" s="421"/>
      <c r="Q62" s="421"/>
      <c r="R62" s="421"/>
      <c r="S62" s="421"/>
      <c r="T62" s="421"/>
      <c r="U62" s="421" t="s">
        <v>521</v>
      </c>
    </row>
    <row r="63" spans="1:26">
      <c r="C63" s="463" t="s">
        <v>554</v>
      </c>
      <c r="D63" s="364"/>
      <c r="E63" s="9"/>
      <c r="F63" s="76" t="s">
        <v>621</v>
      </c>
      <c r="G63" s="2" t="s">
        <v>561</v>
      </c>
    </row>
    <row r="64" spans="1:26">
      <c r="C64" s="463"/>
      <c r="D64" s="76"/>
      <c r="E64" s="364"/>
      <c r="F64" s="76" t="s">
        <v>622</v>
      </c>
      <c r="G64" s="2" t="s">
        <v>544</v>
      </c>
    </row>
    <row r="65" spans="1:7">
      <c r="A65" s="8" t="s">
        <v>618</v>
      </c>
      <c r="C65" s="3" t="s">
        <v>550</v>
      </c>
      <c r="D65" s="76" t="s">
        <v>618</v>
      </c>
      <c r="E65" s="364" t="s">
        <v>537</v>
      </c>
      <c r="F65" s="76" t="s">
        <v>623</v>
      </c>
      <c r="G65" s="2" t="s">
        <v>561</v>
      </c>
    </row>
    <row r="66" spans="1:7">
      <c r="C66" s="390" t="s">
        <v>551</v>
      </c>
      <c r="D66" s="364" t="s">
        <v>539</v>
      </c>
      <c r="E66" s="512"/>
      <c r="F66" s="76" t="s">
        <v>624</v>
      </c>
      <c r="G66" s="2" t="s">
        <v>561</v>
      </c>
    </row>
    <row r="67" spans="1:7">
      <c r="C67" s="390" t="s">
        <v>549</v>
      </c>
      <c r="D67" s="76"/>
      <c r="E67" s="364"/>
      <c r="F67" s="76" t="s">
        <v>625</v>
      </c>
      <c r="G67" s="2" t="s">
        <v>561</v>
      </c>
    </row>
    <row r="68" spans="1:7">
      <c r="C68" s="3"/>
      <c r="D68" s="364"/>
      <c r="E68" s="512"/>
      <c r="F68" s="76" t="s">
        <v>626</v>
      </c>
      <c r="G68" s="2" t="s">
        <v>573</v>
      </c>
    </row>
    <row r="69" spans="1:7">
      <c r="A69" s="8" t="s">
        <v>619</v>
      </c>
      <c r="C69" s="3" t="s">
        <v>615</v>
      </c>
      <c r="D69" s="76" t="s">
        <v>619</v>
      </c>
      <c r="E69" s="364" t="s">
        <v>544</v>
      </c>
      <c r="F69" s="76" t="s">
        <v>627</v>
      </c>
      <c r="G69" s="2" t="s">
        <v>561</v>
      </c>
    </row>
    <row r="70" spans="1:7">
      <c r="C70" s="3" t="s">
        <v>545</v>
      </c>
      <c r="D70" s="364" t="s">
        <v>539</v>
      </c>
      <c r="E70" s="512"/>
      <c r="F70" s="76" t="s">
        <v>628</v>
      </c>
      <c r="G70" s="2" t="s">
        <v>561</v>
      </c>
    </row>
    <row r="71" spans="1:7">
      <c r="C71" s="463" t="s">
        <v>548</v>
      </c>
      <c r="D71" s="364"/>
      <c r="E71" s="9"/>
      <c r="F71" s="76" t="s">
        <v>629</v>
      </c>
      <c r="G71" s="2" t="s">
        <v>561</v>
      </c>
    </row>
    <row r="72" spans="1:7">
      <c r="C72" s="463" t="s">
        <v>553</v>
      </c>
      <c r="D72" s="364"/>
      <c r="E72" s="9"/>
      <c r="F72" s="76" t="s">
        <v>630</v>
      </c>
      <c r="G72" s="2" t="s">
        <v>544</v>
      </c>
    </row>
    <row r="73" spans="1:7">
      <c r="C73" s="3"/>
      <c r="D73" s="364"/>
      <c r="E73" s="9"/>
      <c r="F73" s="76" t="s">
        <v>631</v>
      </c>
      <c r="G73" s="2" t="s">
        <v>537</v>
      </c>
    </row>
    <row r="74" spans="1:7">
      <c r="A74" s="8" t="s">
        <v>620</v>
      </c>
      <c r="C74" s="3" t="s">
        <v>615</v>
      </c>
      <c r="D74" s="76" t="s">
        <v>620</v>
      </c>
      <c r="E74" s="364" t="s">
        <v>544</v>
      </c>
      <c r="F74" s="76" t="s">
        <v>632</v>
      </c>
      <c r="G74" s="2" t="s">
        <v>561</v>
      </c>
    </row>
    <row r="75" spans="1:7">
      <c r="C75" s="3" t="s">
        <v>545</v>
      </c>
      <c r="D75" s="364" t="s">
        <v>539</v>
      </c>
      <c r="E75" s="512"/>
      <c r="F75" s="76" t="s">
        <v>633</v>
      </c>
      <c r="G75" s="2" t="s">
        <v>537</v>
      </c>
    </row>
    <row r="76" spans="1:7">
      <c r="C76" s="463" t="s">
        <v>546</v>
      </c>
      <c r="D76" s="364"/>
      <c r="E76" s="9"/>
      <c r="F76" s="76" t="s">
        <v>634</v>
      </c>
      <c r="G76" s="2" t="s">
        <v>537</v>
      </c>
    </row>
    <row r="77" spans="1:7">
      <c r="C77" s="463" t="s">
        <v>547</v>
      </c>
      <c r="D77" s="2"/>
      <c r="F77" s="76" t="s">
        <v>635</v>
      </c>
      <c r="G77" s="2" t="s">
        <v>599</v>
      </c>
    </row>
    <row r="78" spans="1:7">
      <c r="C78" s="3"/>
      <c r="D78" s="2"/>
      <c r="F78" s="76" t="s">
        <v>636</v>
      </c>
      <c r="G78" s="2" t="s">
        <v>537</v>
      </c>
    </row>
    <row r="79" spans="1:7">
      <c r="A79" s="8" t="s">
        <v>621</v>
      </c>
      <c r="C79" s="3" t="s">
        <v>559</v>
      </c>
      <c r="D79" s="76" t="s">
        <v>621</v>
      </c>
      <c r="E79" s="364" t="s">
        <v>561</v>
      </c>
      <c r="F79" s="76" t="s">
        <v>637</v>
      </c>
      <c r="G79" s="2" t="s">
        <v>537</v>
      </c>
    </row>
    <row r="80" spans="1:7">
      <c r="C80" s="463" t="s">
        <v>560</v>
      </c>
      <c r="D80" s="364" t="s">
        <v>539</v>
      </c>
      <c r="E80" s="512"/>
      <c r="F80" s="3"/>
    </row>
    <row r="81" spans="1:6">
      <c r="A81" s="8" t="s">
        <v>622</v>
      </c>
      <c r="C81" s="3"/>
      <c r="D81" s="2"/>
      <c r="F81" s="3"/>
    </row>
    <row r="82" spans="1:6">
      <c r="C82" s="3" t="s">
        <v>563</v>
      </c>
      <c r="D82" s="76" t="s">
        <v>622</v>
      </c>
      <c r="E82" s="364" t="s">
        <v>544</v>
      </c>
      <c r="F82" s="3"/>
    </row>
    <row r="83" spans="1:6">
      <c r="C83" s="463" t="s">
        <v>564</v>
      </c>
      <c r="D83" s="364" t="s">
        <v>539</v>
      </c>
      <c r="E83" s="512"/>
      <c r="F83" s="3"/>
    </row>
    <row r="84" spans="1:6">
      <c r="C84" s="3"/>
      <c r="D84" s="2"/>
      <c r="F84" s="3"/>
    </row>
    <row r="85" spans="1:6">
      <c r="A85" s="8" t="s">
        <v>623</v>
      </c>
      <c r="C85" s="3" t="s">
        <v>616</v>
      </c>
      <c r="D85" s="2"/>
      <c r="F85" s="3"/>
    </row>
    <row r="86" spans="1:6">
      <c r="C86" s="3" t="s">
        <v>567</v>
      </c>
      <c r="D86" s="2"/>
      <c r="F86" s="3"/>
    </row>
    <row r="87" spans="1:6">
      <c r="C87" s="463" t="s">
        <v>568</v>
      </c>
      <c r="D87" s="76" t="s">
        <v>623</v>
      </c>
      <c r="E87" s="364" t="s">
        <v>561</v>
      </c>
      <c r="F87" s="3"/>
    </row>
    <row r="88" spans="1:6">
      <c r="C88" s="463" t="s">
        <v>547</v>
      </c>
      <c r="D88" s="364" t="s">
        <v>569</v>
      </c>
      <c r="E88" s="512"/>
      <c r="F88" s="3"/>
    </row>
    <row r="89" spans="1:6">
      <c r="C89" s="3"/>
      <c r="D89" s="2"/>
      <c r="F89" s="3"/>
    </row>
    <row r="90" spans="1:6">
      <c r="A90" s="8" t="s">
        <v>624</v>
      </c>
      <c r="C90" s="3" t="s">
        <v>616</v>
      </c>
      <c r="D90" s="76" t="s">
        <v>624</v>
      </c>
      <c r="E90" s="364" t="s">
        <v>561</v>
      </c>
      <c r="F90" s="3"/>
    </row>
    <row r="91" spans="1:6">
      <c r="C91" s="3" t="s">
        <v>567</v>
      </c>
      <c r="D91" s="364" t="s">
        <v>569</v>
      </c>
      <c r="E91" s="512"/>
      <c r="F91" s="3"/>
    </row>
    <row r="92" spans="1:6">
      <c r="C92" s="463" t="s">
        <v>546</v>
      </c>
      <c r="D92" s="2"/>
      <c r="F92" s="3"/>
    </row>
    <row r="93" spans="1:6">
      <c r="C93" s="463" t="s">
        <v>547</v>
      </c>
      <c r="D93" s="2"/>
      <c r="F93" s="3"/>
    </row>
    <row r="94" spans="1:6">
      <c r="C94" s="3"/>
      <c r="D94" s="2"/>
      <c r="F94" s="3"/>
    </row>
    <row r="95" spans="1:6">
      <c r="A95" s="8" t="s">
        <v>625</v>
      </c>
      <c r="C95" s="3" t="s">
        <v>559</v>
      </c>
      <c r="D95" s="76" t="s">
        <v>625</v>
      </c>
      <c r="E95" s="364" t="s">
        <v>561</v>
      </c>
      <c r="F95" s="3"/>
    </row>
    <row r="96" spans="1:6">
      <c r="C96" s="463" t="s">
        <v>560</v>
      </c>
      <c r="D96" s="364" t="s">
        <v>539</v>
      </c>
      <c r="E96" s="512"/>
      <c r="F96" s="3"/>
    </row>
    <row r="97" spans="1:6">
      <c r="C97" s="3"/>
      <c r="D97" s="2"/>
      <c r="F97" s="3"/>
    </row>
    <row r="98" spans="1:6">
      <c r="A98" s="8" t="s">
        <v>627</v>
      </c>
      <c r="C98" s="3" t="s">
        <v>580</v>
      </c>
      <c r="D98" s="76" t="s">
        <v>627</v>
      </c>
      <c r="E98" s="364" t="s">
        <v>561</v>
      </c>
      <c r="F98" s="3"/>
    </row>
    <row r="99" spans="1:6">
      <c r="C99" s="390" t="s">
        <v>581</v>
      </c>
      <c r="D99" s="364" t="s">
        <v>539</v>
      </c>
      <c r="E99" s="512"/>
      <c r="F99" s="3"/>
    </row>
    <row r="100" spans="1:6">
      <c r="C100" s="3"/>
      <c r="D100" s="2"/>
      <c r="F100" s="3"/>
    </row>
    <row r="101" spans="1:6">
      <c r="A101" s="8" t="s">
        <v>628</v>
      </c>
      <c r="C101" s="3" t="s">
        <v>559</v>
      </c>
      <c r="D101" s="76" t="s">
        <v>628</v>
      </c>
      <c r="E101" s="364" t="s">
        <v>561</v>
      </c>
      <c r="F101" s="3"/>
    </row>
    <row r="102" spans="1:6">
      <c r="C102" s="390" t="s">
        <v>585</v>
      </c>
      <c r="D102" s="364" t="s">
        <v>539</v>
      </c>
      <c r="E102" s="512"/>
      <c r="F102" s="3"/>
    </row>
    <row r="103" spans="1:6">
      <c r="C103" s="3"/>
      <c r="D103" s="2"/>
      <c r="F103" s="3"/>
    </row>
    <row r="104" spans="1:6">
      <c r="A104" s="8" t="s">
        <v>629</v>
      </c>
      <c r="C104" s="3" t="s">
        <v>559</v>
      </c>
      <c r="D104" s="76" t="s">
        <v>629</v>
      </c>
      <c r="E104" s="364" t="s">
        <v>561</v>
      </c>
      <c r="F104" s="3"/>
    </row>
    <row r="105" spans="1:6">
      <c r="C105" s="390" t="s">
        <v>585</v>
      </c>
      <c r="D105" s="364" t="s">
        <v>590</v>
      </c>
      <c r="E105" s="512"/>
      <c r="F105" s="3"/>
    </row>
    <row r="106" spans="1:6">
      <c r="C106" s="90"/>
      <c r="D106" s="2"/>
      <c r="F106" s="3"/>
    </row>
    <row r="107" spans="1:6">
      <c r="A107" s="8" t="s">
        <v>630</v>
      </c>
      <c r="C107" s="3" t="s">
        <v>563</v>
      </c>
      <c r="D107" s="76" t="s">
        <v>630</v>
      </c>
      <c r="E107" s="364" t="s">
        <v>544</v>
      </c>
      <c r="F107" s="3"/>
    </row>
    <row r="108" spans="1:6">
      <c r="C108" s="390" t="s">
        <v>591</v>
      </c>
      <c r="D108" s="364" t="s">
        <v>569</v>
      </c>
      <c r="E108" s="512"/>
      <c r="F108" s="3"/>
    </row>
    <row r="109" spans="1:6">
      <c r="C109" s="90"/>
      <c r="D109" s="2"/>
      <c r="F109" s="3"/>
    </row>
    <row r="110" spans="1:6">
      <c r="C110" s="90"/>
      <c r="D110" s="8" t="s">
        <v>631</v>
      </c>
      <c r="E110" s="9" t="s">
        <v>537</v>
      </c>
      <c r="F110" s="3"/>
    </row>
    <row r="111" spans="1:6">
      <c r="C111" s="90"/>
      <c r="D111" s="76" t="s">
        <v>593</v>
      </c>
      <c r="E111" s="564"/>
      <c r="F111" s="3"/>
    </row>
    <row r="112" spans="1:6">
      <c r="C112" s="90"/>
      <c r="D112" s="8"/>
      <c r="F112" s="3"/>
    </row>
    <row r="113" spans="3:6">
      <c r="C113" s="90"/>
      <c r="D113" s="8" t="s">
        <v>632</v>
      </c>
      <c r="E113" s="9" t="s">
        <v>561</v>
      </c>
      <c r="F113" s="3"/>
    </row>
    <row r="114" spans="3:6">
      <c r="C114" s="90"/>
      <c r="D114" s="76" t="s">
        <v>594</v>
      </c>
      <c r="E114" s="564"/>
      <c r="F114" s="3"/>
    </row>
    <row r="115" spans="3:6">
      <c r="C115" s="90"/>
      <c r="D115" s="8"/>
      <c r="F115" s="3"/>
    </row>
    <row r="116" spans="3:6">
      <c r="C116" s="90"/>
      <c r="D116" s="8" t="s">
        <v>633</v>
      </c>
      <c r="E116" s="9" t="s">
        <v>537</v>
      </c>
      <c r="F116" s="3"/>
    </row>
    <row r="117" spans="3:6">
      <c r="C117" s="90"/>
      <c r="D117" s="76" t="s">
        <v>596</v>
      </c>
      <c r="E117" s="564"/>
      <c r="F117" s="3"/>
    </row>
    <row r="118" spans="3:6">
      <c r="C118" s="90"/>
      <c r="D118" s="8"/>
      <c r="F118" s="3"/>
    </row>
    <row r="119" spans="3:6">
      <c r="C119" s="90"/>
      <c r="D119" s="8" t="s">
        <v>634</v>
      </c>
      <c r="E119" s="9" t="s">
        <v>537</v>
      </c>
      <c r="F119" s="3"/>
    </row>
    <row r="120" spans="3:6">
      <c r="C120" s="90"/>
      <c r="D120" s="76" t="s">
        <v>596</v>
      </c>
      <c r="E120" s="564"/>
      <c r="F120" s="3"/>
    </row>
    <row r="121" spans="3:6">
      <c r="C121" s="90"/>
      <c r="D121" s="8"/>
      <c r="F121" s="3"/>
    </row>
    <row r="122" spans="3:6">
      <c r="C122" s="90"/>
      <c r="D122" s="8" t="s">
        <v>635</v>
      </c>
      <c r="E122" s="9" t="s">
        <v>599</v>
      </c>
      <c r="F122" s="3"/>
    </row>
    <row r="123" spans="3:6">
      <c r="C123" s="90"/>
      <c r="D123" s="76" t="s">
        <v>596</v>
      </c>
      <c r="E123" s="564"/>
      <c r="F123" s="3"/>
    </row>
    <row r="124" spans="3:6">
      <c r="C124" s="90"/>
      <c r="D124" s="8"/>
      <c r="E124" s="9"/>
      <c r="F124" s="3"/>
    </row>
    <row r="125" spans="3:6">
      <c r="C125" s="90"/>
      <c r="D125" s="8" t="s">
        <v>636</v>
      </c>
      <c r="E125" s="9" t="s">
        <v>537</v>
      </c>
      <c r="F125" s="3"/>
    </row>
    <row r="126" spans="3:6">
      <c r="C126" s="90"/>
      <c r="D126" s="76" t="s">
        <v>596</v>
      </c>
      <c r="E126" s="564"/>
      <c r="F126" s="3"/>
    </row>
    <row r="127" spans="3:6">
      <c r="C127" s="90"/>
      <c r="D127" s="8"/>
      <c r="F127" s="3"/>
    </row>
    <row r="128" spans="3:6">
      <c r="C128" s="90"/>
      <c r="D128" s="8" t="s">
        <v>637</v>
      </c>
      <c r="E128" s="9" t="s">
        <v>537</v>
      </c>
      <c r="F128" s="3"/>
    </row>
    <row r="129" spans="3:6">
      <c r="C129" s="90"/>
      <c r="D129" s="76" t="s">
        <v>596</v>
      </c>
      <c r="E129" s="564"/>
      <c r="F129" s="3"/>
    </row>
    <row r="130" spans="3:6">
      <c r="C130" s="90"/>
      <c r="D130" s="2"/>
      <c r="F130" s="3"/>
    </row>
    <row r="131" spans="3:6">
      <c r="C131" s="90"/>
      <c r="D131" s="2"/>
      <c r="F131" s="3"/>
    </row>
    <row r="132" spans="3:6">
      <c r="C132" s="90"/>
      <c r="D132" s="2"/>
      <c r="F132" s="3"/>
    </row>
    <row r="133" spans="3:6">
      <c r="C133" s="90"/>
      <c r="D133" s="2"/>
      <c r="F133" s="3"/>
    </row>
    <row r="134" spans="3:6">
      <c r="C134" s="90"/>
      <c r="D134" s="2"/>
      <c r="F134" s="3"/>
    </row>
    <row r="135" spans="3:6">
      <c r="C135" s="90"/>
      <c r="D135" s="2"/>
      <c r="F135" s="3"/>
    </row>
  </sheetData>
  <mergeCells count="6">
    <mergeCell ref="J1:V1"/>
    <mergeCell ref="W1:Z2"/>
    <mergeCell ref="A1:E1"/>
    <mergeCell ref="A52:E52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63"/>
  <sheetViews>
    <sheetView workbookViewId="0">
      <pane ySplit="2" topLeftCell="A33" activePane="bottomLeft" state="frozen"/>
      <selection pane="bottomLeft" activeCell="A55" sqref="A55"/>
    </sheetView>
  </sheetViews>
  <sheetFormatPr defaultRowHeight="11.25"/>
  <cols>
    <col min="1" max="1" width="4.42578125" style="3" bestFit="1" customWidth="1"/>
    <col min="2" max="2" width="50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 customWidth="1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 customWidth="1"/>
    <col min="16" max="16" width="9.42578125" style="3" customWidth="1"/>
    <col min="17" max="17" width="9.140625" style="3"/>
    <col min="18" max="21" width="9.140625" style="3" customWidth="1"/>
    <col min="22" max="22" width="13.140625" style="3" customWidth="1"/>
    <col min="23" max="23" width="12" style="3" customWidth="1"/>
    <col min="24" max="25" width="9.140625" style="3" customWidth="1"/>
    <col min="26" max="33" width="9.140625" style="3"/>
    <col min="34" max="34" width="11.85546875" style="3" customWidth="1"/>
    <col min="35" max="16384" width="9.140625" style="3"/>
  </cols>
  <sheetData>
    <row r="1" spans="1:38" ht="15.75">
      <c r="A1" s="805" t="s">
        <v>324</v>
      </c>
      <c r="B1" s="806"/>
      <c r="C1" s="806"/>
      <c r="D1" s="806"/>
      <c r="E1" s="806"/>
      <c r="F1" s="806"/>
      <c r="G1" s="806"/>
      <c r="H1" s="806"/>
      <c r="I1" s="806"/>
      <c r="J1" s="806"/>
      <c r="K1" s="806"/>
      <c r="L1" s="806"/>
      <c r="M1" s="806"/>
      <c r="N1" s="806"/>
      <c r="O1" s="806"/>
      <c r="P1" s="806"/>
      <c r="Q1" s="806"/>
      <c r="R1" s="806"/>
      <c r="S1" s="806"/>
      <c r="T1" s="806"/>
      <c r="U1" s="806"/>
      <c r="V1" s="806"/>
      <c r="W1" s="806"/>
      <c r="X1" s="806"/>
      <c r="Y1" s="806"/>
      <c r="Z1" s="806"/>
      <c r="AA1" s="806"/>
      <c r="AB1" s="806"/>
      <c r="AC1" s="806"/>
      <c r="AD1" s="806"/>
      <c r="AE1" s="807" t="s">
        <v>47</v>
      </c>
      <c r="AF1" s="809" t="s">
        <v>9</v>
      </c>
      <c r="AG1" s="811" t="s">
        <v>33</v>
      </c>
      <c r="AH1" s="796" t="s">
        <v>334</v>
      </c>
      <c r="AI1" s="798" t="s">
        <v>84</v>
      </c>
      <c r="AJ1" s="799"/>
      <c r="AK1" s="799"/>
      <c r="AL1" s="800"/>
    </row>
    <row r="2" spans="1:38" ht="12" thickBot="1">
      <c r="A2" s="189"/>
      <c r="B2" s="190" t="s">
        <v>333</v>
      </c>
      <c r="C2" s="190" t="s">
        <v>85</v>
      </c>
      <c r="D2" s="191" t="s">
        <v>325</v>
      </c>
      <c r="E2" s="171" t="s">
        <v>31</v>
      </c>
      <c r="F2" s="171" t="s">
        <v>326</v>
      </c>
      <c r="G2" s="171" t="s">
        <v>327</v>
      </c>
      <c r="H2" s="171" t="s">
        <v>328</v>
      </c>
      <c r="I2" s="171" t="s">
        <v>329</v>
      </c>
      <c r="J2" s="171" t="s">
        <v>330</v>
      </c>
      <c r="K2" s="767" t="s">
        <v>29</v>
      </c>
      <c r="L2" s="768"/>
      <c r="M2" s="177" t="s">
        <v>331</v>
      </c>
      <c r="N2" s="177" t="s">
        <v>31</v>
      </c>
      <c r="O2" s="177" t="s">
        <v>326</v>
      </c>
      <c r="P2" s="177" t="s">
        <v>327</v>
      </c>
      <c r="Q2" s="177" t="s">
        <v>328</v>
      </c>
      <c r="R2" s="177" t="s">
        <v>329</v>
      </c>
      <c r="S2" s="177" t="s">
        <v>330</v>
      </c>
      <c r="T2" s="769" t="s">
        <v>29</v>
      </c>
      <c r="U2" s="770"/>
      <c r="V2" s="171" t="s">
        <v>332</v>
      </c>
      <c r="W2" s="171" t="s">
        <v>31</v>
      </c>
      <c r="X2" s="171" t="s">
        <v>326</v>
      </c>
      <c r="Y2" s="171" t="s">
        <v>327</v>
      </c>
      <c r="Z2" s="171" t="s">
        <v>328</v>
      </c>
      <c r="AA2" s="171" t="s">
        <v>329</v>
      </c>
      <c r="AB2" s="171" t="s">
        <v>330</v>
      </c>
      <c r="AC2" s="767" t="s">
        <v>29</v>
      </c>
      <c r="AD2" s="768"/>
      <c r="AE2" s="808"/>
      <c r="AF2" s="810"/>
      <c r="AG2" s="812"/>
      <c r="AH2" s="797"/>
      <c r="AI2" s="801"/>
      <c r="AJ2" s="802"/>
      <c r="AK2" s="802"/>
      <c r="AL2" s="803"/>
    </row>
    <row r="3" spans="1:38" s="5" customFormat="1">
      <c r="A3" s="73" t="str">
        <f>'1-συμβολαια'!A3</f>
        <v>21ο</v>
      </c>
      <c r="B3" s="73" t="str">
        <f>'1-συμβολαια'!C3</f>
        <v>σύσταση οριζοντίου</v>
      </c>
      <c r="C3" s="332">
        <f>'1-συμβολαια'!D3</f>
        <v>0</v>
      </c>
      <c r="D3" s="332">
        <f>C3*1.3%</f>
        <v>0</v>
      </c>
      <c r="E3" s="73"/>
      <c r="F3" s="73"/>
      <c r="G3" s="73"/>
      <c r="H3" s="73"/>
      <c r="I3" s="73"/>
      <c r="J3" s="73"/>
      <c r="K3" s="73"/>
      <c r="L3" s="73"/>
      <c r="M3" s="332">
        <f>C3*0.65%</f>
        <v>0</v>
      </c>
      <c r="N3" s="73"/>
      <c r="O3" s="73"/>
      <c r="P3" s="73"/>
      <c r="Q3" s="73"/>
      <c r="R3" s="73"/>
      <c r="S3" s="73"/>
      <c r="T3" s="73"/>
      <c r="U3" s="73"/>
      <c r="V3" s="332">
        <f>C3*0.125%</f>
        <v>0</v>
      </c>
      <c r="W3" s="73"/>
      <c r="X3" s="73"/>
      <c r="Y3" s="73"/>
      <c r="Z3" s="73"/>
      <c r="AA3" s="73"/>
      <c r="AB3" s="73"/>
      <c r="AC3" s="73"/>
      <c r="AD3" s="73"/>
      <c r="AE3" s="318">
        <f t="shared" ref="AE3" si="0">D3+M3+V3</f>
        <v>0</v>
      </c>
      <c r="AF3" s="318"/>
      <c r="AG3" s="318">
        <f t="shared" ref="AG3" si="1">AE3-AF3</f>
        <v>0</v>
      </c>
      <c r="AH3" s="73"/>
      <c r="AI3" s="73"/>
      <c r="AJ3" s="73"/>
      <c r="AK3" s="73"/>
      <c r="AL3" s="73"/>
    </row>
    <row r="4" spans="1:38" s="5" customFormat="1" ht="12" thickBot="1">
      <c r="A4" s="471" t="str">
        <f>'1-συμβολαια'!A4</f>
        <v>22ο</v>
      </c>
      <c r="B4" s="471" t="str">
        <f>'1-συμβολαια'!C4</f>
        <v>σύσταση οριζοντίου</v>
      </c>
      <c r="C4" s="395">
        <f>'1-συμβολαια'!D4</f>
        <v>0</v>
      </c>
      <c r="D4" s="395">
        <f t="shared" ref="D4:D50" si="2">C4*1.3%</f>
        <v>0</v>
      </c>
      <c r="E4" s="471"/>
      <c r="F4" s="471"/>
      <c r="G4" s="471"/>
      <c r="H4" s="471"/>
      <c r="I4" s="471"/>
      <c r="J4" s="471"/>
      <c r="K4" s="471"/>
      <c r="L4" s="471"/>
      <c r="M4" s="395">
        <f t="shared" ref="M4:M51" si="3">C4*0.65%</f>
        <v>0</v>
      </c>
      <c r="N4" s="471"/>
      <c r="O4" s="471"/>
      <c r="P4" s="471"/>
      <c r="Q4" s="471"/>
      <c r="R4" s="471"/>
      <c r="S4" s="471"/>
      <c r="T4" s="471"/>
      <c r="U4" s="471"/>
      <c r="V4" s="395">
        <f t="shared" ref="V4:V51" si="4">C4*0.125%</f>
        <v>0</v>
      </c>
      <c r="W4" s="471"/>
      <c r="X4" s="471"/>
      <c r="Y4" s="471"/>
      <c r="Z4" s="471"/>
      <c r="AA4" s="471"/>
      <c r="AB4" s="471"/>
      <c r="AC4" s="471"/>
      <c r="AD4" s="471"/>
      <c r="AE4" s="395">
        <f t="shared" ref="AE4:AE51" si="5">D4+M4+V4</f>
        <v>0</v>
      </c>
      <c r="AF4" s="395"/>
      <c r="AG4" s="395">
        <f t="shared" ref="AG4:AG51" si="6">AE4-AF4</f>
        <v>0</v>
      </c>
      <c r="AH4" s="471"/>
      <c r="AI4" s="73"/>
      <c r="AJ4" s="73"/>
      <c r="AK4" s="73"/>
      <c r="AL4" s="73"/>
    </row>
    <row r="5" spans="1:38" s="5" customFormat="1">
      <c r="A5" s="502" t="str">
        <f>'1-συμβολαια'!A5</f>
        <v>23ο</v>
      </c>
      <c r="B5" s="469" t="str">
        <f>'1-συμβολαια'!C5</f>
        <v>δωρεά</v>
      </c>
      <c r="C5" s="318">
        <f>'1-συμβολαια'!D5</f>
        <v>8735.58</v>
      </c>
      <c r="D5" s="318"/>
      <c r="E5" s="469"/>
      <c r="F5" s="469"/>
      <c r="G5" s="469"/>
      <c r="H5" s="469"/>
      <c r="I5" s="469"/>
      <c r="J5" s="469"/>
      <c r="K5" s="469"/>
      <c r="L5" s="469"/>
      <c r="M5" s="318">
        <f t="shared" si="3"/>
        <v>56.781270000000006</v>
      </c>
      <c r="N5" s="469"/>
      <c r="O5" s="469"/>
      <c r="P5" s="469"/>
      <c r="Q5" s="469"/>
      <c r="R5" s="469"/>
      <c r="S5" s="469"/>
      <c r="T5" s="469"/>
      <c r="U5" s="469"/>
      <c r="V5" s="318">
        <f t="shared" si="4"/>
        <v>10.919475</v>
      </c>
      <c r="W5" s="469"/>
      <c r="X5" s="469"/>
      <c r="Y5" s="469"/>
      <c r="Z5" s="469"/>
      <c r="AA5" s="469"/>
      <c r="AB5" s="469"/>
      <c r="AC5" s="469"/>
      <c r="AD5" s="469"/>
      <c r="AE5" s="318">
        <f t="shared" si="5"/>
        <v>67.700745000000012</v>
      </c>
      <c r="AF5" s="318">
        <v>67.7</v>
      </c>
      <c r="AG5" s="318">
        <f t="shared" si="6"/>
        <v>7.4500000000909949E-4</v>
      </c>
      <c r="AH5" s="469"/>
      <c r="AI5" s="73"/>
      <c r="AJ5" s="73"/>
      <c r="AK5" s="73"/>
      <c r="AL5" s="73"/>
    </row>
    <row r="6" spans="1:38" s="5" customFormat="1">
      <c r="A6" s="503"/>
      <c r="B6" s="73" t="str">
        <f>'1-συμβολαια'!C6</f>
        <v>διανομή αγροτεμαχίου &amp; καταστήματος &amp; αποθήκης -1 &amp; 1ου ορόφου &amp; ΙΔΙΩΣ οικοπέδου</v>
      </c>
      <c r="C6" s="332">
        <f>'1-συμβολαια'!D6</f>
        <v>8735.58</v>
      </c>
      <c r="D6" s="332"/>
      <c r="E6" s="73"/>
      <c r="F6" s="73"/>
      <c r="G6" s="73"/>
      <c r="H6" s="73"/>
      <c r="I6" s="73"/>
      <c r="J6" s="73"/>
      <c r="K6" s="73"/>
      <c r="L6" s="73"/>
      <c r="M6" s="332"/>
      <c r="N6" s="73"/>
      <c r="O6" s="73"/>
      <c r="P6" s="73"/>
      <c r="Q6" s="73"/>
      <c r="R6" s="73"/>
      <c r="S6" s="73"/>
      <c r="T6" s="73"/>
      <c r="U6" s="73"/>
      <c r="V6" s="332"/>
      <c r="W6" s="73"/>
      <c r="X6" s="73"/>
      <c r="Y6" s="73"/>
      <c r="Z6" s="73"/>
      <c r="AA6" s="73"/>
      <c r="AB6" s="73"/>
      <c r="AC6" s="73"/>
      <c r="AD6" s="73"/>
      <c r="AE6" s="318">
        <f t="shared" si="5"/>
        <v>0</v>
      </c>
      <c r="AF6" s="318"/>
      <c r="AG6" s="318">
        <f t="shared" si="6"/>
        <v>0</v>
      </c>
      <c r="AH6" s="73"/>
      <c r="AI6" s="73"/>
      <c r="AJ6" s="73"/>
      <c r="AK6" s="73"/>
      <c r="AL6" s="73"/>
    </row>
    <row r="7" spans="1:38" s="5" customFormat="1" ht="12" thickBot="1">
      <c r="A7" s="504"/>
      <c r="B7" s="471" t="str">
        <f>'1-συμβολαια'!C7</f>
        <v>εξισορρόπηση διαφοράς διανεμομένων μεριδίων</v>
      </c>
      <c r="C7" s="395">
        <f>'1-συμβολαια'!D7</f>
        <v>666.66</v>
      </c>
      <c r="D7" s="395">
        <f t="shared" si="2"/>
        <v>8.6665799999999997</v>
      </c>
      <c r="E7" s="471"/>
      <c r="F7" s="471"/>
      <c r="G7" s="471"/>
      <c r="H7" s="471"/>
      <c r="I7" s="471"/>
      <c r="J7" s="471"/>
      <c r="K7" s="471"/>
      <c r="L7" s="471"/>
      <c r="M7" s="395"/>
      <c r="N7" s="471"/>
      <c r="O7" s="471"/>
      <c r="P7" s="471"/>
      <c r="Q7" s="471"/>
      <c r="R7" s="471"/>
      <c r="S7" s="471"/>
      <c r="T7" s="471"/>
      <c r="U7" s="471"/>
      <c r="V7" s="395"/>
      <c r="W7" s="471"/>
      <c r="X7" s="471"/>
      <c r="Y7" s="471"/>
      <c r="Z7" s="471"/>
      <c r="AA7" s="471"/>
      <c r="AB7" s="471"/>
      <c r="AC7" s="471"/>
      <c r="AD7" s="471"/>
      <c r="AE7" s="395">
        <f t="shared" si="5"/>
        <v>8.6665799999999997</v>
      </c>
      <c r="AF7" s="395"/>
      <c r="AG7" s="395">
        <f t="shared" si="6"/>
        <v>8.6665799999999997</v>
      </c>
      <c r="AH7" s="471"/>
      <c r="AI7" s="73"/>
      <c r="AJ7" s="73"/>
      <c r="AK7" s="73"/>
      <c r="AL7" s="73"/>
    </row>
    <row r="8" spans="1:38" s="5" customFormat="1">
      <c r="A8" s="517" t="str">
        <f>'1-συμβολαια'!A8</f>
        <v>24ο</v>
      </c>
      <c r="B8" s="469" t="str">
        <f>'1-συμβολαια'!C8</f>
        <v>δωρεά</v>
      </c>
      <c r="C8" s="318">
        <f>'1-συμβολαια'!D8</f>
        <v>6722.18</v>
      </c>
      <c r="D8" s="318"/>
      <c r="E8" s="469"/>
      <c r="F8" s="469"/>
      <c r="G8" s="469"/>
      <c r="H8" s="469"/>
      <c r="I8" s="469"/>
      <c r="J8" s="469"/>
      <c r="K8" s="469"/>
      <c r="L8" s="469"/>
      <c r="M8" s="318">
        <f t="shared" si="3"/>
        <v>43.694170000000007</v>
      </c>
      <c r="N8" s="469"/>
      <c r="O8" s="469"/>
      <c r="P8" s="469"/>
      <c r="Q8" s="469"/>
      <c r="R8" s="469"/>
      <c r="S8" s="469"/>
      <c r="T8" s="469"/>
      <c r="U8" s="469"/>
      <c r="V8" s="318">
        <f t="shared" si="4"/>
        <v>8.4027250000000002</v>
      </c>
      <c r="W8" s="469"/>
      <c r="X8" s="469"/>
      <c r="Y8" s="469"/>
      <c r="Z8" s="469"/>
      <c r="AA8" s="469"/>
      <c r="AB8" s="469"/>
      <c r="AC8" s="469"/>
      <c r="AD8" s="469"/>
      <c r="AE8" s="318">
        <f t="shared" si="5"/>
        <v>52.096895000000004</v>
      </c>
      <c r="AF8" s="318">
        <v>52.09</v>
      </c>
      <c r="AG8" s="318">
        <f t="shared" si="6"/>
        <v>6.8950000000000955E-3</v>
      </c>
      <c r="AH8" s="469"/>
      <c r="AI8" s="73"/>
      <c r="AJ8" s="73"/>
      <c r="AK8" s="73"/>
      <c r="AL8" s="73"/>
    </row>
    <row r="9" spans="1:38" s="5" customFormat="1">
      <c r="A9" s="518"/>
      <c r="B9" s="73" t="str">
        <f>'1-συμβολαια'!C9</f>
        <v>διανομή αγροτεμαχίου &amp; αποθήκης -2 &amp; 1ου ορόφου &amp; ΙΔΙΩΣ οικοπέδου</v>
      </c>
      <c r="C9" s="332">
        <f>'1-συμβολαια'!D9</f>
        <v>6722.18</v>
      </c>
      <c r="D9" s="332"/>
      <c r="E9" s="73"/>
      <c r="F9" s="73"/>
      <c r="G9" s="73"/>
      <c r="H9" s="73"/>
      <c r="I9" s="73"/>
      <c r="J9" s="73"/>
      <c r="K9" s="73"/>
      <c r="L9" s="73"/>
      <c r="M9" s="332"/>
      <c r="N9" s="73"/>
      <c r="O9" s="73"/>
      <c r="P9" s="73"/>
      <c r="Q9" s="73"/>
      <c r="R9" s="73"/>
      <c r="S9" s="73"/>
      <c r="T9" s="73"/>
      <c r="U9" s="73"/>
      <c r="V9" s="332"/>
      <c r="W9" s="73"/>
      <c r="X9" s="73"/>
      <c r="Y9" s="73"/>
      <c r="Z9" s="73"/>
      <c r="AA9" s="73"/>
      <c r="AB9" s="73"/>
      <c r="AC9" s="73"/>
      <c r="AD9" s="73"/>
      <c r="AE9" s="318">
        <f t="shared" si="5"/>
        <v>0</v>
      </c>
      <c r="AF9" s="318"/>
      <c r="AG9" s="318">
        <f t="shared" si="6"/>
        <v>0</v>
      </c>
      <c r="AH9" s="73"/>
      <c r="AI9" s="73"/>
      <c r="AJ9" s="73"/>
      <c r="AK9" s="73"/>
      <c r="AL9" s="73"/>
    </row>
    <row r="10" spans="1:38" s="5" customFormat="1" ht="12" thickBot="1">
      <c r="A10" s="519"/>
      <c r="B10" s="471" t="str">
        <f>'1-συμβολαια'!C10</f>
        <v>εξισορρόπηση διαφοράς διανεμομένων μεριδίων</v>
      </c>
      <c r="C10" s="395">
        <f>'1-συμβολαια'!D10</f>
        <v>666.66</v>
      </c>
      <c r="D10" s="395">
        <f t="shared" si="2"/>
        <v>8.6665799999999997</v>
      </c>
      <c r="E10" s="471"/>
      <c r="F10" s="471"/>
      <c r="G10" s="471"/>
      <c r="H10" s="471"/>
      <c r="I10" s="471"/>
      <c r="J10" s="471"/>
      <c r="K10" s="471"/>
      <c r="L10" s="471"/>
      <c r="M10" s="395"/>
      <c r="N10" s="471"/>
      <c r="O10" s="471"/>
      <c r="P10" s="471"/>
      <c r="Q10" s="471"/>
      <c r="R10" s="471"/>
      <c r="S10" s="471"/>
      <c r="T10" s="471"/>
      <c r="U10" s="471"/>
      <c r="V10" s="395"/>
      <c r="W10" s="471"/>
      <c r="X10" s="471"/>
      <c r="Y10" s="471"/>
      <c r="Z10" s="471"/>
      <c r="AA10" s="471"/>
      <c r="AB10" s="471"/>
      <c r="AC10" s="471"/>
      <c r="AD10" s="471"/>
      <c r="AE10" s="395">
        <f t="shared" si="5"/>
        <v>8.6665799999999997</v>
      </c>
      <c r="AF10" s="395"/>
      <c r="AG10" s="395">
        <f t="shared" si="6"/>
        <v>8.6665799999999997</v>
      </c>
      <c r="AH10" s="471"/>
      <c r="AI10" s="471"/>
      <c r="AJ10" s="471"/>
      <c r="AK10" s="471"/>
      <c r="AL10" s="471"/>
    </row>
    <row r="11" spans="1:38" s="5" customFormat="1">
      <c r="A11" s="502" t="str">
        <f>'1-συμβολαια'!A11</f>
        <v>25ο</v>
      </c>
      <c r="B11" s="469" t="str">
        <f>'1-συμβολαια'!C11</f>
        <v>γονική</v>
      </c>
      <c r="C11" s="318">
        <f>'1-συμβολαια'!D11</f>
        <v>3692.7</v>
      </c>
      <c r="D11" s="318"/>
      <c r="E11" s="469"/>
      <c r="F11" s="469"/>
      <c r="G11" s="469"/>
      <c r="H11" s="469"/>
      <c r="I11" s="469"/>
      <c r="J11" s="469"/>
      <c r="K11" s="469"/>
      <c r="L11" s="469"/>
      <c r="M11" s="318">
        <f t="shared" si="3"/>
        <v>24.002549999999999</v>
      </c>
      <c r="N11" s="469"/>
      <c r="O11" s="469"/>
      <c r="P11" s="469"/>
      <c r="Q11" s="469"/>
      <c r="R11" s="469"/>
      <c r="S11" s="469"/>
      <c r="T11" s="469"/>
      <c r="U11" s="469"/>
      <c r="V11" s="318">
        <f t="shared" si="4"/>
        <v>4.615875</v>
      </c>
      <c r="W11" s="469"/>
      <c r="X11" s="469"/>
      <c r="Y11" s="469"/>
      <c r="Z11" s="469"/>
      <c r="AA11" s="469"/>
      <c r="AB11" s="469"/>
      <c r="AC11" s="469"/>
      <c r="AD11" s="469"/>
      <c r="AE11" s="318">
        <f t="shared" si="5"/>
        <v>28.618424999999998</v>
      </c>
      <c r="AF11" s="318">
        <v>28.62</v>
      </c>
      <c r="AG11" s="318">
        <f t="shared" si="6"/>
        <v>-1.5750000000025466E-3</v>
      </c>
      <c r="AH11" s="469"/>
      <c r="AI11" s="469"/>
      <c r="AJ11" s="469"/>
      <c r="AK11" s="469"/>
      <c r="AL11" s="469"/>
    </row>
    <row r="12" spans="1:38" s="5" customFormat="1">
      <c r="A12" s="503"/>
      <c r="B12" s="73" t="str">
        <f>'1-συμβολαια'!C12</f>
        <v>διανομή καταστήματος &amp; ΙΔΙΩΣ οικοπέδου</v>
      </c>
      <c r="C12" s="332">
        <f>'1-συμβολαια'!D12</f>
        <v>3692.7</v>
      </c>
      <c r="D12" s="332"/>
      <c r="E12" s="73"/>
      <c r="F12" s="73"/>
      <c r="G12" s="73"/>
      <c r="H12" s="73"/>
      <c r="I12" s="73"/>
      <c r="J12" s="73"/>
      <c r="K12" s="73"/>
      <c r="L12" s="73"/>
      <c r="M12" s="332"/>
      <c r="N12" s="73"/>
      <c r="O12" s="73"/>
      <c r="P12" s="73"/>
      <c r="Q12" s="73"/>
      <c r="R12" s="73"/>
      <c r="S12" s="73"/>
      <c r="T12" s="73"/>
      <c r="U12" s="73"/>
      <c r="V12" s="332"/>
      <c r="W12" s="73"/>
      <c r="X12" s="73"/>
      <c r="Y12" s="73"/>
      <c r="Z12" s="73"/>
      <c r="AA12" s="73"/>
      <c r="AB12" s="73"/>
      <c r="AC12" s="73"/>
      <c r="AD12" s="73"/>
      <c r="AE12" s="318">
        <f t="shared" si="5"/>
        <v>0</v>
      </c>
      <c r="AF12" s="318"/>
      <c r="AG12" s="318">
        <f t="shared" si="6"/>
        <v>0</v>
      </c>
      <c r="AH12" s="73"/>
      <c r="AI12" s="73"/>
      <c r="AJ12" s="73"/>
      <c r="AK12" s="73"/>
      <c r="AL12" s="73"/>
    </row>
    <row r="13" spans="1:38" s="5" customFormat="1" ht="12" thickBot="1">
      <c r="A13" s="504"/>
      <c r="B13" s="471" t="str">
        <f>'1-συμβολαια'!C13</f>
        <v>εξισορρόπηση διαφοράς διανεμομένων μεριδίων</v>
      </c>
      <c r="C13" s="395">
        <f>'1-συμβολαια'!D13</f>
        <v>333.33</v>
      </c>
      <c r="D13" s="395">
        <f t="shared" si="2"/>
        <v>4.3332899999999999</v>
      </c>
      <c r="E13" s="471"/>
      <c r="F13" s="471"/>
      <c r="G13" s="471"/>
      <c r="H13" s="471"/>
      <c r="I13" s="471"/>
      <c r="J13" s="471"/>
      <c r="K13" s="471"/>
      <c r="L13" s="471"/>
      <c r="M13" s="395"/>
      <c r="N13" s="471"/>
      <c r="O13" s="471"/>
      <c r="P13" s="471"/>
      <c r="Q13" s="471"/>
      <c r="R13" s="471"/>
      <c r="S13" s="471"/>
      <c r="T13" s="471"/>
      <c r="U13" s="471"/>
      <c r="V13" s="395"/>
      <c r="W13" s="471"/>
      <c r="X13" s="471"/>
      <c r="Y13" s="471"/>
      <c r="Z13" s="471"/>
      <c r="AA13" s="471"/>
      <c r="AB13" s="471"/>
      <c r="AC13" s="471"/>
      <c r="AD13" s="471"/>
      <c r="AE13" s="395">
        <f t="shared" si="5"/>
        <v>4.3332899999999999</v>
      </c>
      <c r="AF13" s="395"/>
      <c r="AG13" s="395">
        <f t="shared" si="6"/>
        <v>4.3332899999999999</v>
      </c>
      <c r="AH13" s="471"/>
      <c r="AI13" s="471"/>
      <c r="AJ13" s="471"/>
      <c r="AK13" s="471"/>
      <c r="AL13" s="471"/>
    </row>
    <row r="14" spans="1:38" s="5" customFormat="1">
      <c r="A14" s="517" t="str">
        <f>'1-συμβολαια'!A14</f>
        <v>26ο</v>
      </c>
      <c r="B14" s="469" t="str">
        <f>'1-συμβολαια'!C14</f>
        <v>δωρεά</v>
      </c>
      <c r="C14" s="318">
        <f>'1-συμβολαια'!D14</f>
        <v>7385.4</v>
      </c>
      <c r="D14" s="318"/>
      <c r="E14" s="469"/>
      <c r="F14" s="469"/>
      <c r="G14" s="469"/>
      <c r="H14" s="469"/>
      <c r="I14" s="469"/>
      <c r="J14" s="469"/>
      <c r="K14" s="469"/>
      <c r="L14" s="469"/>
      <c r="M14" s="318">
        <f t="shared" si="3"/>
        <v>48.005099999999999</v>
      </c>
      <c r="N14" s="469"/>
      <c r="O14" s="469"/>
      <c r="P14" s="469"/>
      <c r="Q14" s="469"/>
      <c r="R14" s="469"/>
      <c r="S14" s="469"/>
      <c r="T14" s="469"/>
      <c r="U14" s="469"/>
      <c r="V14" s="318">
        <f t="shared" si="4"/>
        <v>9.2317499999999999</v>
      </c>
      <c r="W14" s="469"/>
      <c r="X14" s="469"/>
      <c r="Y14" s="469"/>
      <c r="Z14" s="469"/>
      <c r="AA14" s="469"/>
      <c r="AB14" s="469"/>
      <c r="AC14" s="469"/>
      <c r="AD14" s="469"/>
      <c r="AE14" s="318">
        <f t="shared" si="5"/>
        <v>57.236849999999997</v>
      </c>
      <c r="AF14" s="318">
        <v>57.24</v>
      </c>
      <c r="AG14" s="318">
        <f t="shared" si="6"/>
        <v>-3.1500000000050932E-3</v>
      </c>
      <c r="AH14" s="469"/>
      <c r="AI14" s="469"/>
      <c r="AJ14" s="469"/>
      <c r="AK14" s="469"/>
      <c r="AL14" s="469"/>
    </row>
    <row r="15" spans="1:38" s="5" customFormat="1">
      <c r="A15" s="518"/>
      <c r="B15" s="73" t="str">
        <f>'1-συμβολαια'!C15</f>
        <v>διανομή καταστήματος &amp; ΙΔΙΩΣ οικοπέδου</v>
      </c>
      <c r="C15" s="332">
        <f>'1-συμβολαια'!D15</f>
        <v>7385.4</v>
      </c>
      <c r="D15" s="332"/>
      <c r="E15" s="73"/>
      <c r="F15" s="73"/>
      <c r="G15" s="73"/>
      <c r="H15" s="73"/>
      <c r="I15" s="73"/>
      <c r="J15" s="73"/>
      <c r="K15" s="73"/>
      <c r="L15" s="73"/>
      <c r="M15" s="332"/>
      <c r="N15" s="73"/>
      <c r="O15" s="73"/>
      <c r="P15" s="73"/>
      <c r="Q15" s="73"/>
      <c r="R15" s="73"/>
      <c r="S15" s="73"/>
      <c r="T15" s="73"/>
      <c r="U15" s="73"/>
      <c r="V15" s="332"/>
      <c r="W15" s="73"/>
      <c r="X15" s="73"/>
      <c r="Y15" s="73"/>
      <c r="Z15" s="73"/>
      <c r="AA15" s="73"/>
      <c r="AB15" s="73"/>
      <c r="AC15" s="73"/>
      <c r="AD15" s="73"/>
      <c r="AE15" s="318">
        <f t="shared" si="5"/>
        <v>0</v>
      </c>
      <c r="AF15" s="318"/>
      <c r="AG15" s="318">
        <f t="shared" si="6"/>
        <v>0</v>
      </c>
      <c r="AH15" s="73"/>
      <c r="AI15" s="73"/>
      <c r="AJ15" s="73"/>
      <c r="AK15" s="73"/>
      <c r="AL15" s="73"/>
    </row>
    <row r="16" spans="1:38" s="5" customFormat="1" ht="12" thickBot="1">
      <c r="A16" s="519"/>
      <c r="B16" s="471" t="str">
        <f>'1-συμβολαια'!C16</f>
        <v>εξισορρόπηση διαφοράς διανεμομένων μεριδίων</v>
      </c>
      <c r="C16" s="395">
        <f>'1-συμβολαια'!D16</f>
        <v>777.77</v>
      </c>
      <c r="D16" s="395">
        <f t="shared" si="2"/>
        <v>10.11101</v>
      </c>
      <c r="E16" s="471"/>
      <c r="F16" s="471"/>
      <c r="G16" s="471"/>
      <c r="H16" s="471"/>
      <c r="I16" s="471"/>
      <c r="J16" s="471"/>
      <c r="K16" s="471"/>
      <c r="L16" s="471"/>
      <c r="M16" s="395"/>
      <c r="N16" s="471"/>
      <c r="O16" s="471"/>
      <c r="P16" s="471"/>
      <c r="Q16" s="471"/>
      <c r="R16" s="471"/>
      <c r="S16" s="471"/>
      <c r="T16" s="471"/>
      <c r="U16" s="471"/>
      <c r="V16" s="395"/>
      <c r="W16" s="471"/>
      <c r="X16" s="471"/>
      <c r="Y16" s="471"/>
      <c r="Z16" s="471"/>
      <c r="AA16" s="471"/>
      <c r="AB16" s="471"/>
      <c r="AC16" s="471"/>
      <c r="AD16" s="471"/>
      <c r="AE16" s="395">
        <f t="shared" si="5"/>
        <v>10.11101</v>
      </c>
      <c r="AF16" s="395"/>
      <c r="AG16" s="395">
        <f t="shared" si="6"/>
        <v>10.11101</v>
      </c>
      <c r="AH16" s="471"/>
      <c r="AI16" s="471"/>
      <c r="AJ16" s="471"/>
      <c r="AK16" s="471"/>
      <c r="AL16" s="471"/>
    </row>
    <row r="17" spans="1:38" s="5" customFormat="1">
      <c r="A17" s="502" t="str">
        <f>'1-συμβολαια'!A17</f>
        <v>27ο</v>
      </c>
      <c r="B17" s="469" t="str">
        <f>'1-συμβολαια'!C17</f>
        <v>γονική ΨΙΛΗΣ ΚΥΡΙΟΤΗΤΑΣ</v>
      </c>
      <c r="C17" s="318">
        <f>'1-συμβολαια'!D17</f>
        <v>3931.01</v>
      </c>
      <c r="D17" s="318"/>
      <c r="E17" s="469"/>
      <c r="F17" s="469"/>
      <c r="G17" s="469"/>
      <c r="H17" s="469"/>
      <c r="I17" s="469"/>
      <c r="J17" s="469"/>
      <c r="K17" s="469"/>
      <c r="L17" s="469"/>
      <c r="M17" s="318">
        <f t="shared" si="3"/>
        <v>25.551565000000004</v>
      </c>
      <c r="N17" s="469"/>
      <c r="O17" s="469"/>
      <c r="P17" s="469"/>
      <c r="Q17" s="469"/>
      <c r="R17" s="469"/>
      <c r="S17" s="469"/>
      <c r="T17" s="469"/>
      <c r="U17" s="469"/>
      <c r="V17" s="318">
        <f t="shared" si="4"/>
        <v>4.9137625000000007</v>
      </c>
      <c r="W17" s="469"/>
      <c r="X17" s="469"/>
      <c r="Y17" s="469"/>
      <c r="Z17" s="469"/>
      <c r="AA17" s="469"/>
      <c r="AB17" s="469"/>
      <c r="AC17" s="469"/>
      <c r="AD17" s="469"/>
      <c r="AE17" s="318">
        <f t="shared" si="5"/>
        <v>30.465327500000004</v>
      </c>
      <c r="AF17" s="318">
        <v>30.47</v>
      </c>
      <c r="AG17" s="318">
        <f t="shared" si="6"/>
        <v>-4.6724999999945283E-3</v>
      </c>
      <c r="AH17" s="469"/>
      <c r="AI17" s="469"/>
      <c r="AJ17" s="469"/>
      <c r="AK17" s="469"/>
      <c r="AL17" s="469"/>
    </row>
    <row r="18" spans="1:38" s="5" customFormat="1">
      <c r="A18" s="503"/>
      <c r="B18" s="73" t="str">
        <f>'1-συμβολαια'!C18</f>
        <v>διανομή αγροτεμαχίου &amp; καταστήματος &amp; αποθήκης -2 &amp; ΙΔΙΩΣ οικοπέδου</v>
      </c>
      <c r="C18" s="332">
        <f>'1-συμβολαια'!D18</f>
        <v>3931.01</v>
      </c>
      <c r="D18" s="332"/>
      <c r="E18" s="73"/>
      <c r="F18" s="73"/>
      <c r="G18" s="73"/>
      <c r="H18" s="73"/>
      <c r="I18" s="73"/>
      <c r="J18" s="73"/>
      <c r="K18" s="73"/>
      <c r="L18" s="73"/>
      <c r="M18" s="332"/>
      <c r="N18" s="73"/>
      <c r="O18" s="73"/>
      <c r="P18" s="73"/>
      <c r="Q18" s="73"/>
      <c r="R18" s="73"/>
      <c r="S18" s="73"/>
      <c r="T18" s="73"/>
      <c r="U18" s="73"/>
      <c r="V18" s="332"/>
      <c r="W18" s="73"/>
      <c r="X18" s="73"/>
      <c r="Y18" s="73"/>
      <c r="Z18" s="73"/>
      <c r="AA18" s="73"/>
      <c r="AB18" s="73"/>
      <c r="AC18" s="73"/>
      <c r="AD18" s="73"/>
      <c r="AE18" s="318">
        <f t="shared" si="5"/>
        <v>0</v>
      </c>
      <c r="AF18" s="318"/>
      <c r="AG18" s="318">
        <f t="shared" si="6"/>
        <v>0</v>
      </c>
      <c r="AH18" s="73"/>
      <c r="AI18" s="73"/>
      <c r="AJ18" s="73"/>
      <c r="AK18" s="73"/>
      <c r="AL18" s="73"/>
    </row>
    <row r="19" spans="1:38" s="5" customFormat="1" ht="12" thickBot="1">
      <c r="A19" s="504"/>
      <c r="B19" s="471" t="str">
        <f>'1-συμβολαια'!C19</f>
        <v>εξισορρόπηση διαφοράς διανεμομένων μεριδίων</v>
      </c>
      <c r="C19" s="395">
        <f>'1-συμβολαια'!D19</f>
        <v>333.33</v>
      </c>
      <c r="D19" s="395">
        <f t="shared" si="2"/>
        <v>4.3332899999999999</v>
      </c>
      <c r="E19" s="471"/>
      <c r="F19" s="471"/>
      <c r="G19" s="471"/>
      <c r="H19" s="471"/>
      <c r="I19" s="471"/>
      <c r="J19" s="471"/>
      <c r="K19" s="471"/>
      <c r="L19" s="471"/>
      <c r="M19" s="395"/>
      <c r="N19" s="471"/>
      <c r="O19" s="471"/>
      <c r="P19" s="471"/>
      <c r="Q19" s="471"/>
      <c r="R19" s="471"/>
      <c r="S19" s="471"/>
      <c r="T19" s="471"/>
      <c r="U19" s="471"/>
      <c r="V19" s="395"/>
      <c r="W19" s="471"/>
      <c r="X19" s="471"/>
      <c r="Y19" s="471"/>
      <c r="Z19" s="471"/>
      <c r="AA19" s="471"/>
      <c r="AB19" s="471"/>
      <c r="AC19" s="471"/>
      <c r="AD19" s="471"/>
      <c r="AE19" s="395">
        <f t="shared" si="5"/>
        <v>4.3332899999999999</v>
      </c>
      <c r="AF19" s="395"/>
      <c r="AG19" s="395">
        <f t="shared" si="6"/>
        <v>4.3332899999999999</v>
      </c>
      <c r="AH19" s="471"/>
      <c r="AI19" s="471"/>
      <c r="AJ19" s="471"/>
      <c r="AK19" s="471"/>
      <c r="AL19" s="471"/>
    </row>
    <row r="20" spans="1:38" s="5" customFormat="1">
      <c r="A20" s="517" t="str">
        <f>'1-συμβολαια'!A20</f>
        <v>28ο</v>
      </c>
      <c r="B20" s="469" t="str">
        <f>'1-συμβολαια'!C20</f>
        <v>γονική ΨΙΛΗΣ ΚΥΡΙΟΤΗΤΑΣ</v>
      </c>
      <c r="C20" s="318">
        <f>'1-συμβολαια'!D20</f>
        <v>3024.98</v>
      </c>
      <c r="D20" s="318"/>
      <c r="E20" s="469"/>
      <c r="F20" s="469"/>
      <c r="G20" s="469"/>
      <c r="H20" s="469"/>
      <c r="I20" s="469"/>
      <c r="J20" s="469"/>
      <c r="K20" s="469"/>
      <c r="L20" s="469"/>
      <c r="M20" s="318">
        <f t="shared" si="3"/>
        <v>19.662370000000003</v>
      </c>
      <c r="N20" s="469"/>
      <c r="O20" s="469"/>
      <c r="P20" s="469"/>
      <c r="Q20" s="469"/>
      <c r="R20" s="469"/>
      <c r="S20" s="469"/>
      <c r="T20" s="469"/>
      <c r="U20" s="469"/>
      <c r="V20" s="318">
        <f t="shared" si="4"/>
        <v>3.7812250000000001</v>
      </c>
      <c r="W20" s="469"/>
      <c r="X20" s="469"/>
      <c r="Y20" s="469"/>
      <c r="Z20" s="469"/>
      <c r="AA20" s="469"/>
      <c r="AB20" s="469"/>
      <c r="AC20" s="469"/>
      <c r="AD20" s="469"/>
      <c r="AE20" s="318">
        <f t="shared" si="5"/>
        <v>23.443595000000002</v>
      </c>
      <c r="AF20" s="318">
        <v>23.44</v>
      </c>
      <c r="AG20" s="318">
        <f t="shared" si="6"/>
        <v>3.595000000000681E-3</v>
      </c>
      <c r="AH20" s="469"/>
      <c r="AI20" s="469"/>
      <c r="AJ20" s="469"/>
      <c r="AK20" s="469"/>
      <c r="AL20" s="469"/>
    </row>
    <row r="21" spans="1:38" s="5" customFormat="1">
      <c r="A21" s="518"/>
      <c r="B21" s="73" t="str">
        <f>'1-συμβολαια'!C21</f>
        <v>διανομή αγροτεμαχίου &amp; αποθήκης -2 &amp; 1ου ορόφου &amp; ΙΔΙΩΣ οικοπέδου</v>
      </c>
      <c r="C21" s="332">
        <f>'1-συμβολαια'!D21</f>
        <v>3024.98</v>
      </c>
      <c r="D21" s="332"/>
      <c r="E21" s="73"/>
      <c r="F21" s="73"/>
      <c r="G21" s="73"/>
      <c r="H21" s="73"/>
      <c r="I21" s="73"/>
      <c r="J21" s="73"/>
      <c r="K21" s="73"/>
      <c r="L21" s="73"/>
      <c r="M21" s="332"/>
      <c r="N21" s="73"/>
      <c r="O21" s="73"/>
      <c r="P21" s="73"/>
      <c r="Q21" s="73"/>
      <c r="R21" s="73"/>
      <c r="S21" s="73"/>
      <c r="T21" s="73"/>
      <c r="U21" s="73"/>
      <c r="V21" s="332"/>
      <c r="W21" s="73"/>
      <c r="X21" s="73"/>
      <c r="Y21" s="73"/>
      <c r="Z21" s="73"/>
      <c r="AA21" s="73"/>
      <c r="AB21" s="73"/>
      <c r="AC21" s="73"/>
      <c r="AD21" s="73"/>
      <c r="AE21" s="318">
        <f t="shared" si="5"/>
        <v>0</v>
      </c>
      <c r="AF21" s="318"/>
      <c r="AG21" s="318">
        <f t="shared" si="6"/>
        <v>0</v>
      </c>
      <c r="AH21" s="73"/>
      <c r="AI21" s="73"/>
      <c r="AJ21" s="73"/>
      <c r="AK21" s="73"/>
      <c r="AL21" s="73"/>
    </row>
    <row r="22" spans="1:38" s="5" customFormat="1" ht="12" thickBot="1">
      <c r="A22" s="519"/>
      <c r="B22" s="471" t="str">
        <f>'1-συμβολαια'!C22</f>
        <v>εξισορρόπηση διαφοράς διανεμομένων μεριδίων</v>
      </c>
      <c r="C22" s="395">
        <f>'1-συμβολαια'!D22</f>
        <v>333.33</v>
      </c>
      <c r="D22" s="395">
        <f t="shared" si="2"/>
        <v>4.3332899999999999</v>
      </c>
      <c r="E22" s="471"/>
      <c r="F22" s="471"/>
      <c r="G22" s="471"/>
      <c r="H22" s="471"/>
      <c r="I22" s="471"/>
      <c r="J22" s="471"/>
      <c r="K22" s="471"/>
      <c r="L22" s="471"/>
      <c r="M22" s="395"/>
      <c r="N22" s="471"/>
      <c r="O22" s="471"/>
      <c r="P22" s="471"/>
      <c r="Q22" s="471"/>
      <c r="R22" s="471"/>
      <c r="S22" s="471"/>
      <c r="T22" s="471"/>
      <c r="U22" s="471"/>
      <c r="V22" s="395"/>
      <c r="W22" s="471"/>
      <c r="X22" s="471"/>
      <c r="Y22" s="471"/>
      <c r="Z22" s="471"/>
      <c r="AA22" s="471"/>
      <c r="AB22" s="471"/>
      <c r="AC22" s="471"/>
      <c r="AD22" s="471"/>
      <c r="AE22" s="395">
        <f t="shared" si="5"/>
        <v>4.3332899999999999</v>
      </c>
      <c r="AF22" s="395"/>
      <c r="AG22" s="395">
        <f t="shared" si="6"/>
        <v>4.3332899999999999</v>
      </c>
      <c r="AH22" s="471"/>
      <c r="AI22" s="471"/>
      <c r="AJ22" s="471"/>
      <c r="AK22" s="471"/>
      <c r="AL22" s="471"/>
    </row>
    <row r="23" spans="1:38" s="5" customFormat="1">
      <c r="A23" s="502" t="str">
        <f>'1-συμβολαια'!A23</f>
        <v>29ο</v>
      </c>
      <c r="B23" s="469" t="str">
        <f>'1-συμβολαια'!C23</f>
        <v>δωρεά ΨΙΛΗΣ ΚΥΡΙΟΤΗΤΑΣ</v>
      </c>
      <c r="C23" s="318">
        <f>'1-συμβολαια'!D23</f>
        <v>3323.43</v>
      </c>
      <c r="D23" s="318"/>
      <c r="E23" s="469"/>
      <c r="F23" s="469"/>
      <c r="G23" s="469"/>
      <c r="H23" s="469"/>
      <c r="I23" s="469"/>
      <c r="J23" s="469"/>
      <c r="K23" s="469"/>
      <c r="L23" s="469"/>
      <c r="M23" s="318">
        <f t="shared" si="3"/>
        <v>21.602295000000002</v>
      </c>
      <c r="N23" s="469"/>
      <c r="O23" s="469"/>
      <c r="P23" s="469"/>
      <c r="Q23" s="469"/>
      <c r="R23" s="469"/>
      <c r="S23" s="469"/>
      <c r="T23" s="469"/>
      <c r="U23" s="469"/>
      <c r="V23" s="318">
        <f t="shared" si="4"/>
        <v>4.1542874999999997</v>
      </c>
      <c r="W23" s="469"/>
      <c r="X23" s="469"/>
      <c r="Y23" s="469"/>
      <c r="Z23" s="469"/>
      <c r="AA23" s="469"/>
      <c r="AB23" s="469"/>
      <c r="AC23" s="469"/>
      <c r="AD23" s="469"/>
      <c r="AE23" s="318">
        <f t="shared" si="5"/>
        <v>25.7565825</v>
      </c>
      <c r="AF23" s="318">
        <v>25.76</v>
      </c>
      <c r="AG23" s="318">
        <f t="shared" si="6"/>
        <v>-3.4175000000011835E-3</v>
      </c>
      <c r="AH23" s="469"/>
      <c r="AI23" s="469"/>
      <c r="AJ23" s="469"/>
      <c r="AK23" s="469"/>
      <c r="AL23" s="469"/>
    </row>
    <row r="24" spans="1:38" s="5" customFormat="1">
      <c r="A24" s="503"/>
      <c r="B24" s="73" t="str">
        <f>'1-συμβολαια'!C24</f>
        <v>διανομή καταστήματος &amp; ΙΔΙΩΣ οικοπέδου</v>
      </c>
      <c r="C24" s="332">
        <f>'1-συμβολαια'!D24</f>
        <v>3323.43</v>
      </c>
      <c r="D24" s="332"/>
      <c r="E24" s="73"/>
      <c r="F24" s="73"/>
      <c r="G24" s="73"/>
      <c r="H24" s="73"/>
      <c r="I24" s="73"/>
      <c r="J24" s="73"/>
      <c r="K24" s="73"/>
      <c r="L24" s="73"/>
      <c r="M24" s="332"/>
      <c r="N24" s="73"/>
      <c r="O24" s="73"/>
      <c r="P24" s="73"/>
      <c r="Q24" s="73"/>
      <c r="R24" s="73"/>
      <c r="S24" s="73"/>
      <c r="T24" s="73"/>
      <c r="U24" s="73"/>
      <c r="V24" s="332"/>
      <c r="W24" s="73"/>
      <c r="X24" s="73"/>
      <c r="Y24" s="73"/>
      <c r="Z24" s="73"/>
      <c r="AA24" s="73"/>
      <c r="AB24" s="73"/>
      <c r="AC24" s="73"/>
      <c r="AD24" s="73"/>
      <c r="AE24" s="318">
        <f t="shared" si="5"/>
        <v>0</v>
      </c>
      <c r="AF24" s="318"/>
      <c r="AG24" s="318">
        <f t="shared" si="6"/>
        <v>0</v>
      </c>
      <c r="AH24" s="73"/>
      <c r="AI24" s="73"/>
      <c r="AJ24" s="73"/>
      <c r="AK24" s="73"/>
      <c r="AL24" s="73"/>
    </row>
    <row r="25" spans="1:38" s="5" customFormat="1" ht="12" thickBot="1">
      <c r="A25" s="504"/>
      <c r="B25" s="471" t="str">
        <f>'1-συμβολαια'!C25</f>
        <v>εξισορρόπηση διαφοράς διανεμομένων μεριδίων</v>
      </c>
      <c r="C25" s="395">
        <f>'1-συμβολαια'!D25</f>
        <v>333.33</v>
      </c>
      <c r="D25" s="395">
        <f t="shared" si="2"/>
        <v>4.3332899999999999</v>
      </c>
      <c r="E25" s="471"/>
      <c r="F25" s="471"/>
      <c r="G25" s="471"/>
      <c r="H25" s="471"/>
      <c r="I25" s="471"/>
      <c r="J25" s="471"/>
      <c r="K25" s="471"/>
      <c r="L25" s="471"/>
      <c r="M25" s="395"/>
      <c r="N25" s="471"/>
      <c r="O25" s="471"/>
      <c r="P25" s="471"/>
      <c r="Q25" s="471"/>
      <c r="R25" s="471"/>
      <c r="S25" s="471"/>
      <c r="T25" s="471"/>
      <c r="U25" s="471"/>
      <c r="V25" s="395"/>
      <c r="W25" s="471"/>
      <c r="X25" s="471"/>
      <c r="Y25" s="471"/>
      <c r="Z25" s="471"/>
      <c r="AA25" s="471"/>
      <c r="AB25" s="471"/>
      <c r="AC25" s="471"/>
      <c r="AD25" s="471"/>
      <c r="AE25" s="395">
        <f t="shared" si="5"/>
        <v>4.3332899999999999</v>
      </c>
      <c r="AF25" s="395"/>
      <c r="AG25" s="395">
        <f t="shared" si="6"/>
        <v>4.3332899999999999</v>
      </c>
      <c r="AH25" s="471"/>
      <c r="AI25" s="471"/>
      <c r="AJ25" s="471"/>
      <c r="AK25" s="471"/>
      <c r="AL25" s="471"/>
    </row>
    <row r="26" spans="1:38" s="5" customFormat="1" ht="12" thickBot="1">
      <c r="A26" s="553" t="str">
        <f>'1-συμβολαια'!A26</f>
        <v>30ο</v>
      </c>
      <c r="B26" s="553" t="str">
        <f>'1-συμβολαια'!C26</f>
        <v>πληρεξούσιο</v>
      </c>
      <c r="C26" s="399">
        <f>'1-συμβολαια'!D26</f>
        <v>0</v>
      </c>
      <c r="D26" s="399">
        <f t="shared" si="2"/>
        <v>0</v>
      </c>
      <c r="E26" s="553"/>
      <c r="F26" s="553"/>
      <c r="G26" s="553"/>
      <c r="H26" s="553"/>
      <c r="I26" s="553"/>
      <c r="J26" s="553"/>
      <c r="K26" s="553"/>
      <c r="L26" s="553"/>
      <c r="M26" s="399">
        <f t="shared" si="3"/>
        <v>0</v>
      </c>
      <c r="N26" s="553"/>
      <c r="O26" s="553"/>
      <c r="P26" s="553"/>
      <c r="Q26" s="553"/>
      <c r="R26" s="553"/>
      <c r="S26" s="553"/>
      <c r="T26" s="553"/>
      <c r="U26" s="553"/>
      <c r="V26" s="399">
        <f t="shared" si="4"/>
        <v>0</v>
      </c>
      <c r="W26" s="553"/>
      <c r="X26" s="553"/>
      <c r="Y26" s="553"/>
      <c r="Z26" s="553"/>
      <c r="AA26" s="553"/>
      <c r="AB26" s="553"/>
      <c r="AC26" s="553"/>
      <c r="AD26" s="553"/>
      <c r="AE26" s="399">
        <f t="shared" si="5"/>
        <v>0</v>
      </c>
      <c r="AF26" s="399"/>
      <c r="AG26" s="399">
        <f t="shared" si="6"/>
        <v>0</v>
      </c>
      <c r="AH26" s="553"/>
      <c r="AI26" s="553"/>
      <c r="AJ26" s="469"/>
      <c r="AK26" s="469"/>
      <c r="AL26" s="469"/>
    </row>
    <row r="27" spans="1:38" s="5" customFormat="1">
      <c r="A27" s="502" t="str">
        <f>'1-συμβολαια'!A27</f>
        <v>31ο</v>
      </c>
      <c r="B27" s="469" t="str">
        <f>'1-συμβολαια'!C27</f>
        <v>γονική</v>
      </c>
      <c r="C27" s="318">
        <f>'1-συμβολαια'!D27</f>
        <v>18224.009999999998</v>
      </c>
      <c r="D27" s="318"/>
      <c r="E27" s="469"/>
      <c r="F27" s="469"/>
      <c r="G27" s="469"/>
      <c r="H27" s="469"/>
      <c r="I27" s="469"/>
      <c r="J27" s="469"/>
      <c r="K27" s="469"/>
      <c r="L27" s="469"/>
      <c r="M27" s="318">
        <f t="shared" si="3"/>
        <v>118.456065</v>
      </c>
      <c r="N27" s="469"/>
      <c r="O27" s="469"/>
      <c r="P27" s="469"/>
      <c r="Q27" s="469"/>
      <c r="R27" s="469"/>
      <c r="S27" s="469"/>
      <c r="T27" s="469"/>
      <c r="U27" s="469"/>
      <c r="V27" s="318">
        <f t="shared" si="4"/>
        <v>22.780012499999998</v>
      </c>
      <c r="W27" s="469"/>
      <c r="X27" s="469"/>
      <c r="Y27" s="469"/>
      <c r="Z27" s="469"/>
      <c r="AA27" s="469"/>
      <c r="AB27" s="469"/>
      <c r="AC27" s="469"/>
      <c r="AD27" s="469"/>
      <c r="AE27" s="318">
        <f t="shared" si="5"/>
        <v>141.23607749999999</v>
      </c>
      <c r="AF27" s="318">
        <v>141.24</v>
      </c>
      <c r="AG27" s="318">
        <f t="shared" si="6"/>
        <v>-3.9225000000158161E-3</v>
      </c>
      <c r="AH27" s="469"/>
      <c r="AI27" s="469"/>
      <c r="AJ27" s="73"/>
      <c r="AK27" s="73"/>
      <c r="AL27" s="73"/>
    </row>
    <row r="28" spans="1:38" s="5" customFormat="1" ht="12" thickBot="1">
      <c r="A28" s="504"/>
      <c r="B28" s="471" t="str">
        <f>'1-συμβολαια'!C28</f>
        <v>χρησικτησία οικοπέδου = ;;;??? &amp; ;;;??? &amp; ;;;??? 19882 ΑΝΤΑΛΑΓΗ άτυπος</v>
      </c>
      <c r="C28" s="395">
        <f>'1-συμβολαια'!D28</f>
        <v>2222.2199999999998</v>
      </c>
      <c r="D28" s="395"/>
      <c r="E28" s="471"/>
      <c r="F28" s="471"/>
      <c r="G28" s="471"/>
      <c r="H28" s="471"/>
      <c r="I28" s="471"/>
      <c r="J28" s="471"/>
      <c r="K28" s="471"/>
      <c r="L28" s="471"/>
      <c r="M28" s="395">
        <f t="shared" si="3"/>
        <v>14.444430000000001</v>
      </c>
      <c r="N28" s="471"/>
      <c r="O28" s="471"/>
      <c r="P28" s="471"/>
      <c r="Q28" s="471"/>
      <c r="R28" s="471"/>
      <c r="S28" s="471"/>
      <c r="T28" s="471"/>
      <c r="U28" s="471"/>
      <c r="V28" s="395">
        <f t="shared" si="4"/>
        <v>2.7777749999999997</v>
      </c>
      <c r="W28" s="471"/>
      <c r="X28" s="471"/>
      <c r="Y28" s="471"/>
      <c r="Z28" s="471"/>
      <c r="AA28" s="471"/>
      <c r="AB28" s="471"/>
      <c r="AC28" s="471"/>
      <c r="AD28" s="471"/>
      <c r="AE28" s="395">
        <f t="shared" si="5"/>
        <v>17.222204999999999</v>
      </c>
      <c r="AF28" s="395"/>
      <c r="AG28" s="395">
        <f t="shared" si="6"/>
        <v>17.222204999999999</v>
      </c>
      <c r="AH28" s="471"/>
      <c r="AI28" s="471"/>
      <c r="AJ28" s="73"/>
      <c r="AK28" s="73"/>
      <c r="AL28" s="73"/>
    </row>
    <row r="29" spans="1:38" s="5" customFormat="1">
      <c r="A29" s="517" t="str">
        <f>'1-συμβολαια'!A29</f>
        <v>32ο</v>
      </c>
      <c r="B29" s="469" t="str">
        <f>'1-συμβολαια'!C29</f>
        <v>γονική</v>
      </c>
      <c r="C29" s="318">
        <f>'1-συμβολαια'!D29</f>
        <v>2626.85</v>
      </c>
      <c r="D29" s="318"/>
      <c r="E29" s="469"/>
      <c r="F29" s="469"/>
      <c r="G29" s="469"/>
      <c r="H29" s="469"/>
      <c r="I29" s="469"/>
      <c r="J29" s="469"/>
      <c r="K29" s="469"/>
      <c r="L29" s="469"/>
      <c r="M29" s="318">
        <f t="shared" si="3"/>
        <v>17.074525000000001</v>
      </c>
      <c r="N29" s="469"/>
      <c r="O29" s="469"/>
      <c r="P29" s="469"/>
      <c r="Q29" s="469"/>
      <c r="R29" s="469"/>
      <c r="S29" s="469"/>
      <c r="T29" s="469"/>
      <c r="U29" s="469"/>
      <c r="V29" s="318">
        <f t="shared" si="4"/>
        <v>3.2835624999999999</v>
      </c>
      <c r="W29" s="469"/>
      <c r="X29" s="469"/>
      <c r="Y29" s="469"/>
      <c r="Z29" s="469"/>
      <c r="AA29" s="469"/>
      <c r="AB29" s="469"/>
      <c r="AC29" s="469"/>
      <c r="AD29" s="469"/>
      <c r="AE29" s="318">
        <f t="shared" si="5"/>
        <v>20.3580875</v>
      </c>
      <c r="AF29" s="318">
        <v>20.36</v>
      </c>
      <c r="AG29" s="318">
        <f t="shared" si="6"/>
        <v>-1.9124999999995396E-3</v>
      </c>
      <c r="AH29" s="469"/>
      <c r="AI29" s="469"/>
      <c r="AJ29" s="73"/>
      <c r="AK29" s="73"/>
      <c r="AL29" s="73"/>
    </row>
    <row r="30" spans="1:38" s="5" customFormat="1">
      <c r="A30" s="518"/>
      <c r="B30" s="73" t="str">
        <f>'1-συμβολαια'!C30</f>
        <v>διανομή 1ου ορόφου &amp; ΙΔΙΩΣ οικοπέδου</v>
      </c>
      <c r="C30" s="332">
        <f>'1-συμβολαια'!D30</f>
        <v>2626.65</v>
      </c>
      <c r="D30" s="332"/>
      <c r="E30" s="73"/>
      <c r="F30" s="73"/>
      <c r="G30" s="73"/>
      <c r="H30" s="73"/>
      <c r="I30" s="73"/>
      <c r="J30" s="73"/>
      <c r="K30" s="73"/>
      <c r="L30" s="73"/>
      <c r="M30" s="332"/>
      <c r="N30" s="73"/>
      <c r="O30" s="73"/>
      <c r="P30" s="73"/>
      <c r="Q30" s="73"/>
      <c r="R30" s="73"/>
      <c r="S30" s="73"/>
      <c r="T30" s="73"/>
      <c r="U30" s="73"/>
      <c r="V30" s="332"/>
      <c r="W30" s="73"/>
      <c r="X30" s="73"/>
      <c r="Y30" s="73"/>
      <c r="Z30" s="73"/>
      <c r="AA30" s="73"/>
      <c r="AB30" s="73"/>
      <c r="AC30" s="73"/>
      <c r="AD30" s="73"/>
      <c r="AE30" s="318">
        <f t="shared" si="5"/>
        <v>0</v>
      </c>
      <c r="AF30" s="318"/>
      <c r="AG30" s="318">
        <f t="shared" si="6"/>
        <v>0</v>
      </c>
      <c r="AH30" s="73"/>
      <c r="AI30" s="73"/>
      <c r="AJ30" s="73"/>
      <c r="AK30" s="73"/>
      <c r="AL30" s="73"/>
    </row>
    <row r="31" spans="1:38" s="5" customFormat="1" ht="12" thickBot="1">
      <c r="A31" s="519"/>
      <c r="B31" s="471" t="str">
        <f>'1-συμβολαια'!C31</f>
        <v>εξισορρόπηση διαφοράς διανεμομένων μεριδίων</v>
      </c>
      <c r="C31" s="395">
        <f>'1-συμβολαια'!D31</f>
        <v>222.22</v>
      </c>
      <c r="D31" s="395">
        <f t="shared" si="2"/>
        <v>2.8888600000000002</v>
      </c>
      <c r="E31" s="471"/>
      <c r="F31" s="471"/>
      <c r="G31" s="471"/>
      <c r="H31" s="471"/>
      <c r="I31" s="471"/>
      <c r="J31" s="471"/>
      <c r="K31" s="471"/>
      <c r="L31" s="471"/>
      <c r="M31" s="395"/>
      <c r="N31" s="471"/>
      <c r="O31" s="471"/>
      <c r="P31" s="471"/>
      <c r="Q31" s="471"/>
      <c r="R31" s="471"/>
      <c r="S31" s="471"/>
      <c r="T31" s="471"/>
      <c r="U31" s="471"/>
      <c r="V31" s="395"/>
      <c r="W31" s="471"/>
      <c r="X31" s="471"/>
      <c r="Y31" s="471"/>
      <c r="Z31" s="471"/>
      <c r="AA31" s="471"/>
      <c r="AB31" s="471"/>
      <c r="AC31" s="471"/>
      <c r="AD31" s="471"/>
      <c r="AE31" s="395">
        <f t="shared" si="5"/>
        <v>2.8888600000000002</v>
      </c>
      <c r="AF31" s="395"/>
      <c r="AG31" s="395">
        <f t="shared" si="6"/>
        <v>2.8888600000000002</v>
      </c>
      <c r="AH31" s="471"/>
      <c r="AI31" s="471"/>
      <c r="AJ31" s="471"/>
      <c r="AK31" s="471"/>
      <c r="AL31" s="471"/>
    </row>
    <row r="32" spans="1:38" s="5" customFormat="1">
      <c r="A32" s="502" t="str">
        <f>'1-συμβολαια'!A32</f>
        <v>33ο</v>
      </c>
      <c r="B32" s="469" t="str">
        <f>'1-συμβολαια'!C32</f>
        <v>δωρεά ΨΙΛΗΣ κυριότητας</v>
      </c>
      <c r="C32" s="318">
        <f>'1-συμβολαια'!D32</f>
        <v>2364.16</v>
      </c>
      <c r="D32" s="318"/>
      <c r="E32" s="469"/>
      <c r="F32" s="469"/>
      <c r="G32" s="469"/>
      <c r="H32" s="469"/>
      <c r="I32" s="469"/>
      <c r="J32" s="469"/>
      <c r="K32" s="469"/>
      <c r="L32" s="469"/>
      <c r="M32" s="318">
        <f t="shared" si="3"/>
        <v>15.367040000000001</v>
      </c>
      <c r="N32" s="469"/>
      <c r="O32" s="469"/>
      <c r="P32" s="469"/>
      <c r="Q32" s="469"/>
      <c r="R32" s="469"/>
      <c r="S32" s="469"/>
      <c r="T32" s="469"/>
      <c r="U32" s="469"/>
      <c r="V32" s="318">
        <f t="shared" si="4"/>
        <v>2.9552</v>
      </c>
      <c r="W32" s="469"/>
      <c r="X32" s="469"/>
      <c r="Y32" s="469"/>
      <c r="Z32" s="469"/>
      <c r="AA32" s="469"/>
      <c r="AB32" s="469"/>
      <c r="AC32" s="469"/>
      <c r="AD32" s="469"/>
      <c r="AE32" s="318">
        <f t="shared" si="5"/>
        <v>18.322240000000001</v>
      </c>
      <c r="AF32" s="318">
        <v>18.32</v>
      </c>
      <c r="AG32" s="318">
        <f t="shared" si="6"/>
        <v>2.2400000000004638E-3</v>
      </c>
      <c r="AH32" s="469"/>
      <c r="AI32" s="469"/>
      <c r="AJ32" s="469"/>
      <c r="AK32" s="469"/>
      <c r="AL32" s="469"/>
    </row>
    <row r="33" spans="1:38" s="5" customFormat="1">
      <c r="A33" s="503"/>
      <c r="B33" s="73" t="str">
        <f>'1-συμβολαια'!C33</f>
        <v>διανομή 1ου ορόφου &amp; ΙΔΙΩΣ οικοπέδου</v>
      </c>
      <c r="C33" s="332">
        <f>'1-συμβολαια'!D33</f>
        <v>2364.16</v>
      </c>
      <c r="D33" s="332"/>
      <c r="E33" s="73"/>
      <c r="F33" s="73"/>
      <c r="G33" s="73"/>
      <c r="H33" s="73"/>
      <c r="I33" s="73"/>
      <c r="J33" s="73"/>
      <c r="K33" s="73"/>
      <c r="L33" s="73"/>
      <c r="M33" s="332"/>
      <c r="N33" s="73"/>
      <c r="O33" s="73"/>
      <c r="P33" s="73"/>
      <c r="Q33" s="73"/>
      <c r="R33" s="73"/>
      <c r="S33" s="73"/>
      <c r="T33" s="73"/>
      <c r="U33" s="73"/>
      <c r="V33" s="332"/>
      <c r="W33" s="73"/>
      <c r="X33" s="73"/>
      <c r="Y33" s="73"/>
      <c r="Z33" s="73"/>
      <c r="AA33" s="73"/>
      <c r="AB33" s="73"/>
      <c r="AC33" s="73"/>
      <c r="AD33" s="73"/>
      <c r="AE33" s="318">
        <f t="shared" si="5"/>
        <v>0</v>
      </c>
      <c r="AF33" s="318"/>
      <c r="AG33" s="318">
        <f t="shared" si="6"/>
        <v>0</v>
      </c>
      <c r="AH33" s="73"/>
      <c r="AI33" s="73"/>
      <c r="AJ33" s="73"/>
      <c r="AK33" s="73"/>
      <c r="AL33" s="73"/>
    </row>
    <row r="34" spans="1:38" s="5" customFormat="1" ht="12" thickBot="1">
      <c r="A34" s="504"/>
      <c r="B34" s="471" t="str">
        <f>'1-συμβολαια'!C34</f>
        <v>εξισορρόπηση διαφοράς διανεμομένων μεριδίων</v>
      </c>
      <c r="C34" s="395">
        <f>'1-συμβολαια'!D34</f>
        <v>222.22</v>
      </c>
      <c r="D34" s="395">
        <f t="shared" si="2"/>
        <v>2.8888600000000002</v>
      </c>
      <c r="E34" s="471"/>
      <c r="F34" s="471"/>
      <c r="G34" s="471"/>
      <c r="H34" s="471"/>
      <c r="I34" s="471"/>
      <c r="J34" s="471"/>
      <c r="K34" s="471"/>
      <c r="L34" s="471"/>
      <c r="M34" s="395"/>
      <c r="N34" s="471"/>
      <c r="O34" s="471"/>
      <c r="P34" s="471"/>
      <c r="Q34" s="471"/>
      <c r="R34" s="471"/>
      <c r="S34" s="471"/>
      <c r="T34" s="471"/>
      <c r="U34" s="471"/>
      <c r="V34" s="395"/>
      <c r="W34" s="471"/>
      <c r="X34" s="471"/>
      <c r="Y34" s="471"/>
      <c r="Z34" s="471"/>
      <c r="AA34" s="471"/>
      <c r="AB34" s="471"/>
      <c r="AC34" s="471"/>
      <c r="AD34" s="471"/>
      <c r="AE34" s="395">
        <f t="shared" si="5"/>
        <v>2.8888600000000002</v>
      </c>
      <c r="AF34" s="395"/>
      <c r="AG34" s="395">
        <f t="shared" si="6"/>
        <v>2.8888600000000002</v>
      </c>
      <c r="AH34" s="471"/>
      <c r="AI34" s="471"/>
      <c r="AJ34" s="471"/>
      <c r="AK34" s="471"/>
      <c r="AL34" s="73"/>
    </row>
    <row r="35" spans="1:38" s="5" customFormat="1">
      <c r="A35" s="517" t="str">
        <f>'1-συμβολαια'!A35</f>
        <v>34ο</v>
      </c>
      <c r="B35" s="469" t="str">
        <f>'1-συμβολαια'!C35</f>
        <v>δωρεά</v>
      </c>
      <c r="C35" s="318">
        <f>'1-συμβολαια'!D35</f>
        <v>5253.7</v>
      </c>
      <c r="D35" s="318"/>
      <c r="E35" s="469"/>
      <c r="F35" s="469"/>
      <c r="G35" s="469"/>
      <c r="H35" s="469"/>
      <c r="I35" s="469"/>
      <c r="J35" s="469"/>
      <c r="K35" s="469"/>
      <c r="L35" s="469"/>
      <c r="M35" s="318">
        <f t="shared" si="3"/>
        <v>34.149050000000003</v>
      </c>
      <c r="N35" s="469"/>
      <c r="O35" s="469"/>
      <c r="P35" s="469"/>
      <c r="Q35" s="469"/>
      <c r="R35" s="469"/>
      <c r="S35" s="469"/>
      <c r="T35" s="469"/>
      <c r="U35" s="469"/>
      <c r="V35" s="318">
        <f t="shared" si="4"/>
        <v>6.5671249999999999</v>
      </c>
      <c r="W35" s="469"/>
      <c r="X35" s="469"/>
      <c r="Y35" s="469"/>
      <c r="Z35" s="469"/>
      <c r="AA35" s="469"/>
      <c r="AB35" s="469"/>
      <c r="AC35" s="469"/>
      <c r="AD35" s="469"/>
      <c r="AE35" s="318">
        <f t="shared" si="5"/>
        <v>40.716175</v>
      </c>
      <c r="AF35" s="318">
        <v>40.72</v>
      </c>
      <c r="AG35" s="318">
        <f t="shared" si="6"/>
        <v>-3.8249999999990791E-3</v>
      </c>
      <c r="AH35" s="469"/>
      <c r="AI35" s="469"/>
      <c r="AJ35" s="469"/>
      <c r="AK35" s="469"/>
      <c r="AL35" s="73"/>
    </row>
    <row r="36" spans="1:38" s="5" customFormat="1">
      <c r="A36" s="518"/>
      <c r="B36" s="73" t="str">
        <f>'1-συμβολαια'!C36</f>
        <v>διανομή 1ου ορόφου &amp; ΙΔΙΩΣ οικοπέδου</v>
      </c>
      <c r="C36" s="332">
        <f>'1-συμβολαια'!D36</f>
        <v>5253.7</v>
      </c>
      <c r="D36" s="332"/>
      <c r="E36" s="73"/>
      <c r="F36" s="73"/>
      <c r="G36" s="73"/>
      <c r="H36" s="73"/>
      <c r="I36" s="73"/>
      <c r="J36" s="73"/>
      <c r="K36" s="73"/>
      <c r="L36" s="73"/>
      <c r="M36" s="332"/>
      <c r="N36" s="73"/>
      <c r="O36" s="73"/>
      <c r="P36" s="73"/>
      <c r="Q36" s="73"/>
      <c r="R36" s="73"/>
      <c r="S36" s="73"/>
      <c r="T36" s="73"/>
      <c r="U36" s="73"/>
      <c r="V36" s="332"/>
      <c r="W36" s="73"/>
      <c r="X36" s="73"/>
      <c r="Y36" s="73"/>
      <c r="Z36" s="73"/>
      <c r="AA36" s="73"/>
      <c r="AB36" s="73"/>
      <c r="AC36" s="73"/>
      <c r="AD36" s="73"/>
      <c r="AE36" s="318">
        <f t="shared" si="5"/>
        <v>0</v>
      </c>
      <c r="AF36" s="318"/>
      <c r="AG36" s="318">
        <f t="shared" si="6"/>
        <v>0</v>
      </c>
      <c r="AH36" s="73"/>
      <c r="AI36" s="73"/>
      <c r="AJ36" s="73"/>
      <c r="AK36" s="73"/>
      <c r="AL36" s="73"/>
    </row>
    <row r="37" spans="1:38" s="5" customFormat="1" ht="12" thickBot="1">
      <c r="A37" s="519"/>
      <c r="B37" s="471" t="str">
        <f>'1-συμβολαια'!C37</f>
        <v>εξισορρόπηση διαφοράς διανεμομένων μεριδίων</v>
      </c>
      <c r="C37" s="395">
        <f>'1-συμβολαια'!D37</f>
        <v>555.54999999999995</v>
      </c>
      <c r="D37" s="395">
        <f t="shared" si="2"/>
        <v>7.2221500000000001</v>
      </c>
      <c r="E37" s="471"/>
      <c r="F37" s="471"/>
      <c r="G37" s="471"/>
      <c r="H37" s="471"/>
      <c r="I37" s="471"/>
      <c r="J37" s="471"/>
      <c r="K37" s="471"/>
      <c r="L37" s="471"/>
      <c r="M37" s="395"/>
      <c r="N37" s="471"/>
      <c r="O37" s="471"/>
      <c r="P37" s="471"/>
      <c r="Q37" s="471"/>
      <c r="R37" s="471"/>
      <c r="S37" s="471"/>
      <c r="T37" s="471"/>
      <c r="U37" s="471"/>
      <c r="V37" s="395"/>
      <c r="W37" s="471"/>
      <c r="X37" s="471"/>
      <c r="Y37" s="471"/>
      <c r="Z37" s="471"/>
      <c r="AA37" s="471"/>
      <c r="AB37" s="471"/>
      <c r="AC37" s="471"/>
      <c r="AD37" s="471"/>
      <c r="AE37" s="395">
        <f t="shared" si="5"/>
        <v>7.2221500000000001</v>
      </c>
      <c r="AF37" s="395"/>
      <c r="AG37" s="395">
        <f t="shared" si="6"/>
        <v>7.2221500000000001</v>
      </c>
      <c r="AH37" s="471"/>
      <c r="AI37" s="471"/>
      <c r="AJ37" s="471"/>
      <c r="AK37" s="471"/>
      <c r="AL37" s="471"/>
    </row>
    <row r="38" spans="1:38" s="5" customFormat="1">
      <c r="A38" s="502">
        <f>'1-συμβολαια'!A38</f>
        <v>350</v>
      </c>
      <c r="B38" s="469" t="str">
        <f>'1-συμβολαια'!C38</f>
        <v>κληρονομιάς ΑΠΟΔΟΧΗ [από 1/4 του 1/10 αγροτεμάχιο ;;;??? Παναγίας -'';;;???'' 1.186μ2</v>
      </c>
      <c r="C38" s="318">
        <f>'1-συμβολαια'!D38</f>
        <v>0</v>
      </c>
      <c r="D38" s="318"/>
      <c r="E38" s="469"/>
      <c r="F38" s="469"/>
      <c r="G38" s="469"/>
      <c r="H38" s="469"/>
      <c r="I38" s="469"/>
      <c r="J38" s="469"/>
      <c r="K38" s="469"/>
      <c r="L38" s="469"/>
      <c r="M38" s="318">
        <f t="shared" si="3"/>
        <v>0</v>
      </c>
      <c r="N38" s="469"/>
      <c r="O38" s="469"/>
      <c r="P38" s="469"/>
      <c r="Q38" s="469"/>
      <c r="R38" s="469"/>
      <c r="S38" s="469"/>
      <c r="T38" s="469"/>
      <c r="U38" s="469"/>
      <c r="V38" s="318">
        <f t="shared" si="4"/>
        <v>0</v>
      </c>
      <c r="W38" s="469"/>
      <c r="X38" s="469"/>
      <c r="Y38" s="469"/>
      <c r="Z38" s="469"/>
      <c r="AA38" s="469"/>
      <c r="AB38" s="469"/>
      <c r="AC38" s="469"/>
      <c r="AD38" s="469"/>
      <c r="AE38" s="318">
        <f t="shared" si="5"/>
        <v>0</v>
      </c>
      <c r="AF38" s="318"/>
      <c r="AG38" s="318">
        <f t="shared" si="6"/>
        <v>0</v>
      </c>
      <c r="AH38" s="469"/>
      <c r="AI38" s="469"/>
      <c r="AJ38" s="469"/>
      <c r="AK38" s="469"/>
      <c r="AL38" s="469"/>
    </row>
    <row r="39" spans="1:38" s="5" customFormat="1" ht="12" thickBot="1">
      <c r="A39" s="504"/>
      <c r="B39" s="471" t="str">
        <f>'1-συμβολαια'!C39</f>
        <v xml:space="preserve">χρησικτησία αγροτεμαχίου = 20?? επερχόμενου ΑΝΑΔΑΣΜΟΥ </v>
      </c>
      <c r="C39" s="395">
        <f>'1-συμβολαια'!D39</f>
        <v>11.11</v>
      </c>
      <c r="D39" s="395"/>
      <c r="E39" s="471"/>
      <c r="F39" s="471"/>
      <c r="G39" s="471"/>
      <c r="H39" s="471"/>
      <c r="I39" s="471"/>
      <c r="J39" s="471"/>
      <c r="K39" s="471"/>
      <c r="L39" s="471"/>
      <c r="M39" s="395">
        <f t="shared" si="3"/>
        <v>7.2215000000000001E-2</v>
      </c>
      <c r="N39" s="471"/>
      <c r="O39" s="471"/>
      <c r="P39" s="471"/>
      <c r="Q39" s="471"/>
      <c r="R39" s="471"/>
      <c r="S39" s="471"/>
      <c r="T39" s="471"/>
      <c r="U39" s="471"/>
      <c r="V39" s="395">
        <f t="shared" si="4"/>
        <v>1.3887499999999999E-2</v>
      </c>
      <c r="W39" s="471"/>
      <c r="X39" s="471"/>
      <c r="Y39" s="471"/>
      <c r="Z39" s="471"/>
      <c r="AA39" s="471"/>
      <c r="AB39" s="471"/>
      <c r="AC39" s="471"/>
      <c r="AD39" s="471"/>
      <c r="AE39" s="395">
        <f t="shared" si="5"/>
        <v>8.6102499999999998E-2</v>
      </c>
      <c r="AF39" s="395"/>
      <c r="AG39" s="395">
        <f t="shared" si="6"/>
        <v>8.6102499999999998E-2</v>
      </c>
      <c r="AH39" s="471"/>
      <c r="AI39" s="471"/>
      <c r="AJ39" s="471"/>
      <c r="AK39" s="471"/>
      <c r="AL39" s="471"/>
    </row>
    <row r="40" spans="1:38" s="5" customFormat="1">
      <c r="A40" s="517" t="str">
        <f>'1-συμβολαια'!A40</f>
        <v>36ο</v>
      </c>
      <c r="B40" s="469" t="str">
        <f>'1-συμβολαια'!C40</f>
        <v>κληρονομίας ΑΠΟΔΟΧΗ [1/10 αγροτεμάχιο ;;;??? Παναγίας -'';;;???'' 1.186μ2</v>
      </c>
      <c r="C40" s="318">
        <f>'1-συμβολαια'!D40</f>
        <v>0</v>
      </c>
      <c r="D40" s="318"/>
      <c r="E40" s="469"/>
      <c r="F40" s="469"/>
      <c r="G40" s="469"/>
      <c r="H40" s="469"/>
      <c r="I40" s="469"/>
      <c r="J40" s="469"/>
      <c r="K40" s="469"/>
      <c r="L40" s="469"/>
      <c r="M40" s="318"/>
      <c r="N40" s="469"/>
      <c r="O40" s="469"/>
      <c r="P40" s="469"/>
      <c r="Q40" s="469"/>
      <c r="R40" s="469"/>
      <c r="S40" s="469"/>
      <c r="T40" s="469"/>
      <c r="U40" s="469"/>
      <c r="V40" s="318"/>
      <c r="W40" s="469"/>
      <c r="X40" s="469"/>
      <c r="Y40" s="469"/>
      <c r="Z40" s="469"/>
      <c r="AA40" s="469"/>
      <c r="AB40" s="469"/>
      <c r="AC40" s="469"/>
      <c r="AD40" s="469"/>
      <c r="AE40" s="318">
        <f t="shared" si="5"/>
        <v>0</v>
      </c>
      <c r="AF40" s="318"/>
      <c r="AG40" s="318">
        <f t="shared" si="6"/>
        <v>0</v>
      </c>
      <c r="AH40" s="469"/>
      <c r="AI40" s="469"/>
      <c r="AJ40" s="469"/>
      <c r="AK40" s="469"/>
      <c r="AL40" s="469"/>
    </row>
    <row r="41" spans="1:38" s="5" customFormat="1" ht="12" thickBot="1">
      <c r="A41" s="519"/>
      <c r="B41" s="471" t="str">
        <f>'1-συμβολαια'!C41</f>
        <v xml:space="preserve">χρησικτησία αγροτεμαχίου = 20?? επερχόμενου ΑΝΑΔΑΣΜΟΥ </v>
      </c>
      <c r="C41" s="395">
        <f>'1-συμβολαια'!D41</f>
        <v>111.11</v>
      </c>
      <c r="D41" s="395"/>
      <c r="E41" s="471"/>
      <c r="F41" s="471"/>
      <c r="G41" s="471"/>
      <c r="H41" s="471"/>
      <c r="I41" s="471"/>
      <c r="J41" s="471"/>
      <c r="K41" s="471"/>
      <c r="L41" s="471"/>
      <c r="M41" s="395">
        <f t="shared" si="3"/>
        <v>0.72221500000000005</v>
      </c>
      <c r="N41" s="471"/>
      <c r="O41" s="471"/>
      <c r="P41" s="471"/>
      <c r="Q41" s="471"/>
      <c r="R41" s="471"/>
      <c r="S41" s="471"/>
      <c r="T41" s="471"/>
      <c r="U41" s="471"/>
      <c r="V41" s="395">
        <f t="shared" si="4"/>
        <v>0.1388875</v>
      </c>
      <c r="W41" s="471"/>
      <c r="X41" s="471"/>
      <c r="Y41" s="471"/>
      <c r="Z41" s="471"/>
      <c r="AA41" s="471"/>
      <c r="AB41" s="471"/>
      <c r="AC41" s="471"/>
      <c r="AD41" s="471"/>
      <c r="AE41" s="395">
        <f t="shared" si="5"/>
        <v>0.8611025000000001</v>
      </c>
      <c r="AF41" s="395"/>
      <c r="AG41" s="395">
        <f t="shared" si="6"/>
        <v>0.8611025000000001</v>
      </c>
      <c r="AH41" s="471"/>
      <c r="AI41" s="471"/>
      <c r="AJ41" s="471"/>
      <c r="AK41" s="471"/>
      <c r="AL41" s="471"/>
    </row>
    <row r="42" spans="1:38" s="5" customFormat="1">
      <c r="A42" s="502" t="str">
        <f>'1-συμβολαια'!A42</f>
        <v>37ο</v>
      </c>
      <c r="B42" s="469" t="str">
        <f>'1-συμβολαια'!C42</f>
        <v>κληρονομίας ΑΠΟΔΟΧΗ [1/10 αγροτεμάχιο ;;;??? Παναγίας -'';;;???'' 1.186μ2</v>
      </c>
      <c r="C42" s="318">
        <f>'1-συμβολαια'!D42</f>
        <v>0</v>
      </c>
      <c r="D42" s="318"/>
      <c r="E42" s="469"/>
      <c r="F42" s="469"/>
      <c r="G42" s="469"/>
      <c r="H42" s="469"/>
      <c r="I42" s="469"/>
      <c r="J42" s="469"/>
      <c r="K42" s="469"/>
      <c r="L42" s="469"/>
      <c r="M42" s="318"/>
      <c r="N42" s="469"/>
      <c r="O42" s="469"/>
      <c r="P42" s="469"/>
      <c r="Q42" s="469"/>
      <c r="R42" s="469"/>
      <c r="S42" s="469"/>
      <c r="T42" s="469"/>
      <c r="U42" s="469"/>
      <c r="V42" s="318"/>
      <c r="W42" s="469"/>
      <c r="X42" s="469"/>
      <c r="Y42" s="469"/>
      <c r="Z42" s="469"/>
      <c r="AA42" s="469"/>
      <c r="AB42" s="469"/>
      <c r="AC42" s="469"/>
      <c r="AD42" s="469"/>
      <c r="AE42" s="318">
        <f t="shared" si="5"/>
        <v>0</v>
      </c>
      <c r="AF42" s="318"/>
      <c r="AG42" s="318">
        <f t="shared" si="6"/>
        <v>0</v>
      </c>
      <c r="AH42" s="469"/>
      <c r="AI42" s="469"/>
      <c r="AJ42" s="469"/>
      <c r="AK42" s="469"/>
      <c r="AL42" s="469"/>
    </row>
    <row r="43" spans="1:38" s="5" customFormat="1" ht="12" thickBot="1">
      <c r="A43" s="504"/>
      <c r="B43" s="471" t="str">
        <f>'1-συμβολαια'!C43</f>
        <v xml:space="preserve">χρησικτησία αγροτεμαχίου = 20?? επερχόμενου ΑΝΑΔΑΣΜΟΥ </v>
      </c>
      <c r="C43" s="395">
        <f>'1-συμβολαια'!D43</f>
        <v>111.11</v>
      </c>
      <c r="D43" s="395"/>
      <c r="E43" s="471"/>
      <c r="F43" s="471"/>
      <c r="G43" s="471"/>
      <c r="H43" s="471"/>
      <c r="I43" s="471"/>
      <c r="J43" s="471"/>
      <c r="K43" s="471"/>
      <c r="L43" s="471"/>
      <c r="M43" s="395">
        <f t="shared" si="3"/>
        <v>0.72221500000000005</v>
      </c>
      <c r="N43" s="471"/>
      <c r="O43" s="471"/>
      <c r="P43" s="471"/>
      <c r="Q43" s="471"/>
      <c r="R43" s="471"/>
      <c r="S43" s="471"/>
      <c r="T43" s="471"/>
      <c r="U43" s="471"/>
      <c r="V43" s="395">
        <f t="shared" si="4"/>
        <v>0.1388875</v>
      </c>
      <c r="W43" s="471"/>
      <c r="X43" s="471"/>
      <c r="Y43" s="471"/>
      <c r="Z43" s="471"/>
      <c r="AA43" s="471"/>
      <c r="AB43" s="471"/>
      <c r="AC43" s="471"/>
      <c r="AD43" s="471"/>
      <c r="AE43" s="395">
        <f t="shared" si="5"/>
        <v>0.8611025000000001</v>
      </c>
      <c r="AF43" s="395"/>
      <c r="AG43" s="395">
        <f t="shared" si="6"/>
        <v>0.8611025000000001</v>
      </c>
      <c r="AH43" s="471"/>
      <c r="AI43" s="471"/>
      <c r="AJ43" s="471"/>
      <c r="AK43" s="471"/>
      <c r="AL43" s="471"/>
    </row>
    <row r="44" spans="1:38" s="5" customFormat="1">
      <c r="A44" s="517" t="str">
        <f>'1-συμβολαια'!A44</f>
        <v>38ο</v>
      </c>
      <c r="B44" s="469" t="str">
        <f>'1-συμβολαια'!C44</f>
        <v>αποδοχή κληρονομίας [12/120  οικοπέδου &amp; αποθήκης 20,91μ2</v>
      </c>
      <c r="C44" s="318">
        <f>'1-συμβολαια'!D44</f>
        <v>0</v>
      </c>
      <c r="D44" s="318"/>
      <c r="E44" s="469"/>
      <c r="F44" s="469"/>
      <c r="G44" s="469"/>
      <c r="H44" s="469"/>
      <c r="I44" s="469"/>
      <c r="J44" s="469"/>
      <c r="K44" s="469"/>
      <c r="L44" s="469"/>
      <c r="M44" s="318">
        <f t="shared" si="3"/>
        <v>0</v>
      </c>
      <c r="N44" s="469"/>
      <c r="O44" s="469"/>
      <c r="P44" s="469"/>
      <c r="Q44" s="469"/>
      <c r="R44" s="469"/>
      <c r="S44" s="469"/>
      <c r="T44" s="469"/>
      <c r="U44" s="469"/>
      <c r="V44" s="318">
        <f t="shared" si="4"/>
        <v>0</v>
      </c>
      <c r="W44" s="469"/>
      <c r="X44" s="469"/>
      <c r="Y44" s="469"/>
      <c r="Z44" s="469"/>
      <c r="AA44" s="469"/>
      <c r="AB44" s="469"/>
      <c r="AC44" s="469"/>
      <c r="AD44" s="469"/>
      <c r="AE44" s="318">
        <f t="shared" si="5"/>
        <v>0</v>
      </c>
      <c r="AF44" s="318"/>
      <c r="AG44" s="318">
        <f t="shared" si="6"/>
        <v>0</v>
      </c>
      <c r="AH44" s="469"/>
      <c r="AI44" s="469"/>
      <c r="AJ44" s="469"/>
      <c r="AK44" s="469"/>
      <c r="AL44" s="469"/>
    </row>
    <row r="45" spans="1:38" s="5" customFormat="1" ht="12" thickBot="1">
      <c r="A45" s="519"/>
      <c r="B45" s="471" t="str">
        <f>'1-συμβολαια'!C45</f>
        <v>χρησικτησία οικοπέδου &amp; αποθήκης = 1992 αδερφού ΚΛΗΡΟΝΟΜΙΑ άτυπος</v>
      </c>
      <c r="C45" s="395">
        <f>'1-συμβολαια'!D45</f>
        <v>187.35</v>
      </c>
      <c r="D45" s="395"/>
      <c r="E45" s="471"/>
      <c r="F45" s="471"/>
      <c r="G45" s="471"/>
      <c r="H45" s="471"/>
      <c r="I45" s="471"/>
      <c r="J45" s="471"/>
      <c r="K45" s="471"/>
      <c r="L45" s="471"/>
      <c r="M45" s="395">
        <f t="shared" si="3"/>
        <v>1.2177750000000001</v>
      </c>
      <c r="N45" s="471"/>
      <c r="O45" s="471"/>
      <c r="P45" s="471"/>
      <c r="Q45" s="471"/>
      <c r="R45" s="471"/>
      <c r="S45" s="471"/>
      <c r="T45" s="471"/>
      <c r="U45" s="471"/>
      <c r="V45" s="395">
        <f t="shared" si="4"/>
        <v>0.23418749999999999</v>
      </c>
      <c r="W45" s="471"/>
      <c r="X45" s="471"/>
      <c r="Y45" s="471"/>
      <c r="Z45" s="471"/>
      <c r="AA45" s="471"/>
      <c r="AB45" s="471"/>
      <c r="AC45" s="471"/>
      <c r="AD45" s="471"/>
      <c r="AE45" s="395">
        <f t="shared" si="5"/>
        <v>1.4519625</v>
      </c>
      <c r="AF45" s="395"/>
      <c r="AG45" s="395">
        <f t="shared" si="6"/>
        <v>1.4519625</v>
      </c>
      <c r="AH45" s="471"/>
      <c r="AI45" s="471"/>
      <c r="AJ45" s="471"/>
      <c r="AK45" s="471"/>
      <c r="AL45" s="471"/>
    </row>
    <row r="46" spans="1:38" s="5" customFormat="1">
      <c r="A46" s="502" t="str">
        <f>'1-συμβολαια'!A46</f>
        <v>39ο</v>
      </c>
      <c r="B46" s="469" t="str">
        <f>'1-συμβολαια'!C46</f>
        <v>αποδοχή κληρονομίας [1/10 αγροτεμάχιο ;;;??? Παναγία -'';;;???'' =2.740μ2</v>
      </c>
      <c r="C46" s="318">
        <f>'1-συμβολαια'!D46</f>
        <v>0</v>
      </c>
      <c r="D46" s="318">
        <f t="shared" si="2"/>
        <v>0</v>
      </c>
      <c r="E46" s="469"/>
      <c r="F46" s="469"/>
      <c r="G46" s="469"/>
      <c r="H46" s="469"/>
      <c r="I46" s="469"/>
      <c r="J46" s="469"/>
      <c r="K46" s="469"/>
      <c r="L46" s="469"/>
      <c r="M46" s="318">
        <f t="shared" si="3"/>
        <v>0</v>
      </c>
      <c r="N46" s="469"/>
      <c r="O46" s="469"/>
      <c r="P46" s="469"/>
      <c r="Q46" s="469"/>
      <c r="R46" s="469"/>
      <c r="S46" s="469"/>
      <c r="T46" s="469"/>
      <c r="U46" s="469"/>
      <c r="V46" s="318">
        <f t="shared" si="4"/>
        <v>0</v>
      </c>
      <c r="W46" s="469"/>
      <c r="X46" s="469"/>
      <c r="Y46" s="469"/>
      <c r="Z46" s="469"/>
      <c r="AA46" s="469"/>
      <c r="AB46" s="469"/>
      <c r="AC46" s="469"/>
      <c r="AD46" s="469"/>
      <c r="AE46" s="318">
        <f t="shared" si="5"/>
        <v>0</v>
      </c>
      <c r="AF46" s="318"/>
      <c r="AG46" s="318">
        <f t="shared" si="6"/>
        <v>0</v>
      </c>
      <c r="AH46" s="469"/>
      <c r="AI46" s="469"/>
      <c r="AJ46" s="469"/>
      <c r="AK46" s="469"/>
      <c r="AL46" s="469"/>
    </row>
    <row r="47" spans="1:38" s="5" customFormat="1" ht="12" thickBot="1">
      <c r="A47" s="504"/>
      <c r="B47" s="471" t="str">
        <f>'1-συμβολαια'!C47</f>
        <v xml:space="preserve">χρησικτησία αγροτεμαχίου = 20?? επερχόμενου ΑΝΑΔΑΣΜΟΥ </v>
      </c>
      <c r="C47" s="395">
        <f>'1-συμβολαια'!D47</f>
        <v>22.22</v>
      </c>
      <c r="D47" s="395"/>
      <c r="E47" s="471"/>
      <c r="F47" s="471"/>
      <c r="G47" s="471"/>
      <c r="H47" s="471"/>
      <c r="I47" s="471"/>
      <c r="J47" s="471"/>
      <c r="K47" s="471"/>
      <c r="L47" s="471"/>
      <c r="M47" s="395">
        <f t="shared" si="3"/>
        <v>0.14443</v>
      </c>
      <c r="N47" s="471"/>
      <c r="O47" s="471"/>
      <c r="P47" s="471"/>
      <c r="Q47" s="471"/>
      <c r="R47" s="471"/>
      <c r="S47" s="471"/>
      <c r="T47" s="471"/>
      <c r="U47" s="471"/>
      <c r="V47" s="395">
        <f t="shared" si="4"/>
        <v>2.7774999999999998E-2</v>
      </c>
      <c r="W47" s="471"/>
      <c r="X47" s="471"/>
      <c r="Y47" s="471"/>
      <c r="Z47" s="471"/>
      <c r="AA47" s="471"/>
      <c r="AB47" s="471"/>
      <c r="AC47" s="471"/>
      <c r="AD47" s="471"/>
      <c r="AE47" s="395">
        <f t="shared" si="5"/>
        <v>0.172205</v>
      </c>
      <c r="AF47" s="395"/>
      <c r="AG47" s="395">
        <f t="shared" si="6"/>
        <v>0.172205</v>
      </c>
      <c r="AH47" s="471"/>
      <c r="AI47" s="471"/>
      <c r="AJ47" s="471"/>
      <c r="AK47" s="471"/>
      <c r="AL47" s="471"/>
    </row>
    <row r="48" spans="1:38" s="5" customFormat="1">
      <c r="A48" s="517" t="str">
        <f>'1-συμβολαια'!A48</f>
        <v>40ο</v>
      </c>
      <c r="B48" s="469" t="str">
        <f>'1-συμβολαια'!C48</f>
        <v>αποδοχή κληρονομίας [1/10 αγροτεμάχιο ;;;??? Παναγία -'';;;???'' =2.740μ2</v>
      </c>
      <c r="C48" s="318">
        <f>'1-συμβολαια'!D48</f>
        <v>0</v>
      </c>
      <c r="D48" s="318">
        <f t="shared" si="2"/>
        <v>0</v>
      </c>
      <c r="E48" s="469"/>
      <c r="F48" s="469"/>
      <c r="G48" s="469"/>
      <c r="H48" s="469"/>
      <c r="I48" s="469"/>
      <c r="J48" s="469"/>
      <c r="K48" s="469"/>
      <c r="L48" s="469"/>
      <c r="M48" s="318">
        <f t="shared" si="3"/>
        <v>0</v>
      </c>
      <c r="N48" s="469"/>
      <c r="O48" s="469"/>
      <c r="P48" s="469"/>
      <c r="Q48" s="469"/>
      <c r="R48" s="469"/>
      <c r="S48" s="469"/>
      <c r="T48" s="469"/>
      <c r="U48" s="469"/>
      <c r="V48" s="318">
        <f t="shared" si="4"/>
        <v>0</v>
      </c>
      <c r="W48" s="469"/>
      <c r="X48" s="469"/>
      <c r="Y48" s="469"/>
      <c r="Z48" s="469"/>
      <c r="AA48" s="469"/>
      <c r="AB48" s="469"/>
      <c r="AC48" s="469"/>
      <c r="AD48" s="469"/>
      <c r="AE48" s="318">
        <f t="shared" si="5"/>
        <v>0</v>
      </c>
      <c r="AF48" s="318"/>
      <c r="AG48" s="318">
        <f t="shared" si="6"/>
        <v>0</v>
      </c>
      <c r="AH48" s="469"/>
      <c r="AI48" s="469"/>
      <c r="AJ48" s="469"/>
      <c r="AK48" s="469"/>
      <c r="AL48" s="469"/>
    </row>
    <row r="49" spans="1:38" s="5" customFormat="1" ht="12" thickBot="1">
      <c r="A49" s="519"/>
      <c r="B49" s="471" t="str">
        <f>'1-συμβολαια'!C49</f>
        <v xml:space="preserve">χρησικτησία αγροτεμαχίου = 20?? επερχόμενου ΑΝΑΔΑΣΜΟΥ </v>
      </c>
      <c r="C49" s="395">
        <f>'1-συμβολαια'!D49</f>
        <v>22.22</v>
      </c>
      <c r="D49" s="395"/>
      <c r="E49" s="471"/>
      <c r="F49" s="471"/>
      <c r="G49" s="471"/>
      <c r="H49" s="471"/>
      <c r="I49" s="471"/>
      <c r="J49" s="471"/>
      <c r="K49" s="471"/>
      <c r="L49" s="471"/>
      <c r="M49" s="395">
        <f t="shared" si="3"/>
        <v>0.14443</v>
      </c>
      <c r="N49" s="471"/>
      <c r="O49" s="471"/>
      <c r="P49" s="471"/>
      <c r="Q49" s="471"/>
      <c r="R49" s="471"/>
      <c r="S49" s="471"/>
      <c r="T49" s="471"/>
      <c r="U49" s="471"/>
      <c r="V49" s="395">
        <f t="shared" si="4"/>
        <v>2.7774999999999998E-2</v>
      </c>
      <c r="W49" s="471"/>
      <c r="X49" s="471"/>
      <c r="Y49" s="471"/>
      <c r="Z49" s="471"/>
      <c r="AA49" s="471"/>
      <c r="AB49" s="471"/>
      <c r="AC49" s="471"/>
      <c r="AD49" s="471"/>
      <c r="AE49" s="395">
        <f t="shared" si="5"/>
        <v>0.172205</v>
      </c>
      <c r="AF49" s="395"/>
      <c r="AG49" s="395">
        <f t="shared" si="6"/>
        <v>0.172205</v>
      </c>
      <c r="AH49" s="471"/>
      <c r="AI49" s="471"/>
      <c r="AJ49" s="471"/>
      <c r="AK49" s="471"/>
      <c r="AL49" s="471"/>
    </row>
    <row r="50" spans="1:38" s="5" customFormat="1">
      <c r="A50" s="502" t="str">
        <f>'1-συμβολαια'!A50</f>
        <v>41ο</v>
      </c>
      <c r="B50" s="469" t="str">
        <f>'1-συμβολαια'!C50</f>
        <v>αποδοχή κληρονομίας [1/10 αγροτεμάχιο ;;;??? Παναγία -'';;;???'' =2.740μ2</v>
      </c>
      <c r="C50" s="318">
        <f>'1-συμβολαια'!D50</f>
        <v>0</v>
      </c>
      <c r="D50" s="318">
        <f t="shared" si="2"/>
        <v>0</v>
      </c>
      <c r="E50" s="469"/>
      <c r="F50" s="469"/>
      <c r="G50" s="469"/>
      <c r="H50" s="469"/>
      <c r="I50" s="469"/>
      <c r="J50" s="469"/>
      <c r="K50" s="469"/>
      <c r="L50" s="469"/>
      <c r="M50" s="318">
        <f t="shared" si="3"/>
        <v>0</v>
      </c>
      <c r="N50" s="469"/>
      <c r="O50" s="469"/>
      <c r="P50" s="469"/>
      <c r="Q50" s="469"/>
      <c r="R50" s="469"/>
      <c r="S50" s="469"/>
      <c r="T50" s="469"/>
      <c r="U50" s="469"/>
      <c r="V50" s="318">
        <f t="shared" si="4"/>
        <v>0</v>
      </c>
      <c r="W50" s="469"/>
      <c r="X50" s="469"/>
      <c r="Y50" s="469"/>
      <c r="Z50" s="469"/>
      <c r="AA50" s="469"/>
      <c r="AB50" s="469"/>
      <c r="AC50" s="469"/>
      <c r="AD50" s="469"/>
      <c r="AE50" s="318">
        <f t="shared" si="5"/>
        <v>0</v>
      </c>
      <c r="AF50" s="318"/>
      <c r="AG50" s="318">
        <f t="shared" si="6"/>
        <v>0</v>
      </c>
      <c r="AH50" s="469"/>
      <c r="AI50" s="469"/>
      <c r="AJ50" s="469"/>
      <c r="AK50" s="469"/>
      <c r="AL50" s="469"/>
    </row>
    <row r="51" spans="1:38" s="5" customFormat="1" ht="12" thickBot="1">
      <c r="A51" s="504"/>
      <c r="B51" s="471" t="str">
        <f>'1-συμβολαια'!C51</f>
        <v xml:space="preserve">χρησικτησία αγροτεμαχίου = 20?? επερχόμενου ΑΝΑΔΑΣΜΟΥ </v>
      </c>
      <c r="C51" s="395">
        <f>'1-συμβολαια'!D51</f>
        <v>22.22</v>
      </c>
      <c r="D51" s="395"/>
      <c r="E51" s="471"/>
      <c r="F51" s="471"/>
      <c r="G51" s="471"/>
      <c r="H51" s="471"/>
      <c r="I51" s="471"/>
      <c r="J51" s="471"/>
      <c r="K51" s="471"/>
      <c r="L51" s="471"/>
      <c r="M51" s="395">
        <f t="shared" si="3"/>
        <v>0.14443</v>
      </c>
      <c r="N51" s="471"/>
      <c r="O51" s="471"/>
      <c r="P51" s="471"/>
      <c r="Q51" s="471"/>
      <c r="R51" s="471"/>
      <c r="S51" s="471"/>
      <c r="T51" s="471"/>
      <c r="U51" s="471"/>
      <c r="V51" s="395">
        <f t="shared" si="4"/>
        <v>2.7774999999999998E-2</v>
      </c>
      <c r="W51" s="471"/>
      <c r="X51" s="471"/>
      <c r="Y51" s="471"/>
      <c r="Z51" s="471"/>
      <c r="AA51" s="471"/>
      <c r="AB51" s="471"/>
      <c r="AC51" s="471"/>
      <c r="AD51" s="471"/>
      <c r="AE51" s="395">
        <f t="shared" si="5"/>
        <v>0.172205</v>
      </c>
      <c r="AF51" s="395"/>
      <c r="AG51" s="395">
        <f t="shared" si="6"/>
        <v>0.172205</v>
      </c>
      <c r="AH51" s="471"/>
      <c r="AI51" s="471"/>
      <c r="AJ51" s="471"/>
      <c r="AK51" s="471"/>
      <c r="AL51" s="471"/>
    </row>
    <row r="52" spans="1:38">
      <c r="A52" s="804" t="str">
        <f>'1-συμβολαια'!A52</f>
        <v>σύνολο</v>
      </c>
      <c r="B52" s="804"/>
      <c r="C52" s="804"/>
      <c r="D52" s="301">
        <f>SUM(D3:D51)</f>
        <v>57.777199999999993</v>
      </c>
      <c r="E52" s="188"/>
      <c r="F52" s="188"/>
      <c r="G52" s="188"/>
      <c r="H52" s="188"/>
      <c r="I52" s="188"/>
      <c r="J52" s="188"/>
      <c r="K52" s="188"/>
      <c r="L52" s="188"/>
      <c r="M52" s="301">
        <f>SUM(M3:M51)</f>
        <v>441.95814000000007</v>
      </c>
      <c r="N52" s="301"/>
      <c r="O52" s="188"/>
      <c r="P52" s="301"/>
      <c r="Q52" s="188"/>
      <c r="R52" s="188"/>
      <c r="S52" s="188"/>
      <c r="T52" s="188"/>
      <c r="U52" s="188"/>
      <c r="V52" s="301">
        <f>SUM(V3:V51)</f>
        <v>84.991950000000031</v>
      </c>
      <c r="W52" s="301"/>
      <c r="X52" s="188"/>
      <c r="Y52" s="188"/>
      <c r="Z52" s="188"/>
      <c r="AA52" s="188"/>
      <c r="AB52" s="188"/>
      <c r="AC52" s="188"/>
      <c r="AD52" s="188"/>
      <c r="AE52" s="301">
        <f>SUM(AE3:AE51)</f>
        <v>584.72729000000004</v>
      </c>
      <c r="AF52" s="301">
        <f>SUM(AF3:AF51)</f>
        <v>505.96000000000004</v>
      </c>
      <c r="AG52" s="301">
        <f>SUM(AG3:AG51)</f>
        <v>78.76728999999996</v>
      </c>
      <c r="AH52" s="188">
        <f>SUM(AH3:AH51)</f>
        <v>0</v>
      </c>
      <c r="AI52" s="188"/>
      <c r="AJ52" s="188"/>
      <c r="AK52" s="188"/>
      <c r="AL52" s="188"/>
    </row>
    <row r="54" spans="1:38">
      <c r="E54" s="2"/>
      <c r="F54" s="2"/>
      <c r="G54" s="2"/>
      <c r="H54" s="161" t="s">
        <v>335</v>
      </c>
      <c r="I54" s="2"/>
      <c r="J54" s="2"/>
      <c r="K54" s="2"/>
      <c r="L54" s="2"/>
      <c r="M54" s="2"/>
      <c r="N54" s="2"/>
      <c r="O54" s="2"/>
      <c r="P54" s="2"/>
      <c r="Q54" s="161" t="s">
        <v>335</v>
      </c>
      <c r="R54" s="2"/>
      <c r="S54" s="2"/>
      <c r="T54" s="2"/>
      <c r="U54" s="2"/>
      <c r="V54" s="2"/>
      <c r="W54" s="2"/>
      <c r="X54" s="2"/>
      <c r="Y54" s="2"/>
      <c r="Z54" s="161" t="s">
        <v>335</v>
      </c>
      <c r="AA54" s="2"/>
      <c r="AB54" s="2"/>
      <c r="AC54" s="2"/>
      <c r="AD54" s="2"/>
      <c r="AE54" s="2"/>
    </row>
    <row r="55" spans="1:38">
      <c r="E55" s="2"/>
      <c r="F55" s="192" t="s">
        <v>336</v>
      </c>
      <c r="G55" s="192"/>
      <c r="H55" s="192"/>
      <c r="I55" s="192"/>
      <c r="J55" s="192"/>
      <c r="K55" s="192"/>
      <c r="L55" s="192"/>
      <c r="M55" s="192"/>
      <c r="N55" s="192"/>
      <c r="O55" s="192" t="s">
        <v>336</v>
      </c>
      <c r="P55" s="2"/>
      <c r="Q55" s="2"/>
      <c r="R55" s="2"/>
      <c r="S55" s="2"/>
      <c r="T55" s="2"/>
      <c r="U55" s="2"/>
      <c r="V55" s="2"/>
      <c r="W55" s="2"/>
      <c r="X55" s="192" t="s">
        <v>336</v>
      </c>
      <c r="Y55" s="2"/>
      <c r="Z55" s="2"/>
      <c r="AA55" s="2"/>
      <c r="AB55" s="2"/>
      <c r="AC55" s="2"/>
      <c r="AD55" s="2"/>
      <c r="AE55" s="2"/>
    </row>
    <row r="56" spans="1:38">
      <c r="E56" s="2"/>
      <c r="F56" s="2"/>
      <c r="G56" s="2"/>
      <c r="H56" s="2"/>
      <c r="I56" s="4"/>
      <c r="J56" s="165" t="s">
        <v>337</v>
      </c>
      <c r="K56" s="161"/>
      <c r="L56" s="2"/>
      <c r="M56" s="2"/>
      <c r="N56" s="2"/>
      <c r="O56" s="2"/>
      <c r="P56" s="2"/>
      <c r="Q56" s="4"/>
      <c r="R56" s="165" t="s">
        <v>338</v>
      </c>
      <c r="S56" s="165"/>
      <c r="T56" s="165"/>
      <c r="U56" s="165"/>
      <c r="V56" s="4"/>
      <c r="W56" s="4"/>
      <c r="X56" s="4"/>
      <c r="Y56" s="4"/>
      <c r="Z56" s="4"/>
      <c r="AA56" s="165" t="s">
        <v>338</v>
      </c>
      <c r="AB56" s="165"/>
      <c r="AC56" s="165"/>
      <c r="AD56" s="161"/>
      <c r="AE56" s="2"/>
    </row>
    <row r="57" spans="1:38">
      <c r="E57" s="2"/>
      <c r="F57" s="2"/>
      <c r="G57" s="2"/>
      <c r="H57" s="2"/>
      <c r="I57" s="165" t="s">
        <v>338</v>
      </c>
      <c r="J57" s="4"/>
      <c r="K57" s="2"/>
      <c r="L57" s="2"/>
      <c r="M57" s="2"/>
      <c r="N57" s="2"/>
      <c r="O57" s="2"/>
      <c r="P57" s="2"/>
      <c r="Q57" s="4"/>
      <c r="R57" s="4"/>
      <c r="S57" s="165" t="s">
        <v>337</v>
      </c>
      <c r="T57" s="165"/>
      <c r="U57" s="4"/>
      <c r="V57" s="4"/>
      <c r="W57" s="4"/>
      <c r="X57" s="4"/>
      <c r="Y57" s="4"/>
      <c r="Z57" s="4"/>
      <c r="AA57" s="4"/>
      <c r="AB57" s="165" t="s">
        <v>337</v>
      </c>
      <c r="AC57" s="165"/>
      <c r="AD57" s="2"/>
      <c r="AE57" s="2"/>
    </row>
    <row r="58" spans="1:38">
      <c r="E58" s="2"/>
      <c r="F58" s="2"/>
      <c r="G58" s="2"/>
      <c r="H58" s="2"/>
      <c r="I58" s="4"/>
      <c r="J58" s="4"/>
      <c r="K58" s="2"/>
      <c r="L58" s="2"/>
      <c r="M58" s="2"/>
      <c r="N58" s="2"/>
      <c r="O58" s="2"/>
      <c r="P58" s="2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2"/>
      <c r="AE58" s="2"/>
    </row>
    <row r="59" spans="1:38">
      <c r="E59" s="193" t="s">
        <v>339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194" t="s">
        <v>340</v>
      </c>
      <c r="R59" s="2"/>
      <c r="S59" s="2"/>
      <c r="T59" s="2"/>
      <c r="U59" s="2"/>
      <c r="V59" s="2"/>
      <c r="W59" s="2"/>
      <c r="X59" s="2"/>
      <c r="Y59" s="2"/>
      <c r="Z59" s="195" t="s">
        <v>341</v>
      </c>
      <c r="AA59" s="2"/>
      <c r="AB59" s="2"/>
      <c r="AC59" s="2"/>
      <c r="AD59" s="2"/>
      <c r="AE59" s="2"/>
    </row>
    <row r="60" spans="1:38">
      <c r="E60" s="196" t="s">
        <v>342</v>
      </c>
      <c r="F60" s="2"/>
      <c r="G60" s="2"/>
      <c r="H60" s="2"/>
      <c r="I60" s="2"/>
      <c r="J60" s="2"/>
      <c r="K60" s="2"/>
      <c r="L60" s="2"/>
      <c r="M60" s="8"/>
      <c r="N60" s="2"/>
      <c r="O60" s="161"/>
      <c r="P60" s="161"/>
      <c r="Q60" s="161"/>
      <c r="R60" s="161"/>
      <c r="S60" s="197" t="s">
        <v>343</v>
      </c>
      <c r="T60" s="161"/>
      <c r="U60" s="161"/>
      <c r="V60" s="161"/>
      <c r="W60" s="2"/>
      <c r="X60" s="2"/>
      <c r="Y60" s="2"/>
      <c r="Z60" s="2"/>
      <c r="AA60" s="198" t="s">
        <v>344</v>
      </c>
      <c r="AB60" s="2"/>
      <c r="AC60" s="2"/>
      <c r="AD60" s="2"/>
      <c r="AE60" s="2"/>
    </row>
    <row r="61" spans="1:38">
      <c r="E61" s="2"/>
      <c r="F61" s="196" t="s">
        <v>345</v>
      </c>
      <c r="G61" s="2"/>
      <c r="H61" s="2"/>
      <c r="I61" s="2"/>
      <c r="J61" s="2"/>
      <c r="K61" s="2"/>
      <c r="L61" s="2"/>
      <c r="M61" s="8"/>
      <c r="N61" s="2"/>
      <c r="O61" s="2"/>
      <c r="P61" s="2"/>
      <c r="Q61" s="2"/>
      <c r="R61" s="2"/>
      <c r="S61" s="199" t="s">
        <v>346</v>
      </c>
      <c r="T61" s="2"/>
      <c r="U61" s="2"/>
      <c r="V61" s="2"/>
      <c r="W61" s="2"/>
      <c r="X61" s="2"/>
      <c r="Y61" s="2"/>
      <c r="Z61" s="2"/>
      <c r="AA61" s="2"/>
      <c r="AB61" s="199" t="s">
        <v>346</v>
      </c>
      <c r="AC61" s="2"/>
      <c r="AD61" s="2"/>
      <c r="AE61" s="2"/>
    </row>
    <row r="62" spans="1:38">
      <c r="E62" s="2"/>
      <c r="F62" s="2"/>
      <c r="G62" s="2"/>
      <c r="H62" s="2"/>
      <c r="I62" s="2"/>
      <c r="J62" s="2"/>
      <c r="K62" s="2"/>
      <c r="L62" s="2"/>
      <c r="M62" s="8"/>
      <c r="N62" s="2"/>
      <c r="O62" s="2"/>
      <c r="P62" s="161"/>
      <c r="Q62" s="161"/>
      <c r="R62" s="161"/>
      <c r="S62" s="161"/>
      <c r="T62" s="161"/>
      <c r="U62" s="161"/>
      <c r="V62" s="161"/>
      <c r="W62" s="161"/>
      <c r="X62" s="161"/>
      <c r="Y62" s="2"/>
      <c r="Z62" s="2"/>
      <c r="AA62" s="2"/>
      <c r="AB62" s="197" t="s">
        <v>343</v>
      </c>
      <c r="AC62" s="2"/>
      <c r="AD62" s="2"/>
      <c r="AE62" s="2"/>
    </row>
    <row r="63" spans="1:38">
      <c r="E63" s="2"/>
      <c r="F63" s="2"/>
      <c r="G63" s="2"/>
      <c r="H63" s="2"/>
      <c r="I63" s="2"/>
      <c r="J63" s="2"/>
      <c r="K63" s="2"/>
      <c r="L63" s="2"/>
      <c r="M63" s="8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</sheetData>
  <mergeCells count="10">
    <mergeCell ref="A52:C52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2026-01-25T12:29:10Z</dcterms:modified>
</cp:coreProperties>
</file>