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F4" i="5"/>
  <c r="F4"/>
  <c r="F3"/>
  <c r="B4"/>
  <c r="CD4" i="24"/>
  <c r="CD3"/>
  <c r="BD4"/>
  <c r="BB4"/>
  <c r="V4"/>
  <c r="M4"/>
  <c r="T4" i="20"/>
  <c r="U4"/>
  <c r="Q4"/>
  <c r="P4"/>
  <c r="G4" i="12"/>
  <c r="N35" i="1"/>
  <c r="M35"/>
  <c r="L35"/>
  <c r="J35"/>
  <c r="I35"/>
  <c r="H35"/>
  <c r="B4" i="9"/>
  <c r="T5" i="24"/>
  <c r="U5"/>
  <c r="B4"/>
  <c r="B4" i="20"/>
  <c r="B4" i="4"/>
  <c r="O35" i="1" l="1"/>
  <c r="AB5" i="24"/>
  <c r="A4" i="26" l="1"/>
  <c r="AA14" i="5" l="1"/>
  <c r="AF13"/>
  <c r="Y14"/>
  <c r="AF12" l="1"/>
  <c r="AF14" l="1"/>
  <c r="Q5" l="1"/>
  <c r="P5"/>
  <c r="O5"/>
  <c r="K5"/>
  <c r="L5"/>
  <c r="M5"/>
  <c r="B3"/>
  <c r="AC4"/>
  <c r="E4"/>
  <c r="D4"/>
  <c r="C4"/>
  <c r="A4"/>
  <c r="AF3"/>
  <c r="AC3"/>
  <c r="E3"/>
  <c r="D3"/>
  <c r="C3"/>
  <c r="A3"/>
  <c r="C4" i="28"/>
  <c r="B4"/>
  <c r="A4"/>
  <c r="C3"/>
  <c r="B3"/>
  <c r="A3"/>
  <c r="L4" i="10"/>
  <c r="J4"/>
  <c r="H4"/>
  <c r="G4"/>
  <c r="E4"/>
  <c r="C4"/>
  <c r="A4"/>
  <c r="L3"/>
  <c r="J3"/>
  <c r="H3"/>
  <c r="G3"/>
  <c r="E3"/>
  <c r="C3"/>
  <c r="A3"/>
  <c r="A3" i="22"/>
  <c r="A4"/>
  <c r="A3" i="8"/>
  <c r="A4"/>
  <c r="B3" i="24"/>
  <c r="F4" i="20"/>
  <c r="B3"/>
  <c r="B3" i="4"/>
  <c r="V4" i="20" l="1"/>
  <c r="V3"/>
  <c r="B3" i="14" l="1"/>
  <c r="B4"/>
  <c r="N24" i="1"/>
  <c r="M24"/>
  <c r="L24"/>
  <c r="J24"/>
  <c r="I24"/>
  <c r="H24"/>
  <c r="O24" l="1"/>
  <c r="H25" l="1"/>
  <c r="P3" l="1"/>
  <c r="N3" s="1"/>
  <c r="P4"/>
  <c r="N4" s="1"/>
  <c r="J3"/>
  <c r="J4"/>
  <c r="D4" i="9"/>
  <c r="C4"/>
  <c r="A4"/>
  <c r="D3"/>
  <c r="C3"/>
  <c r="B3"/>
  <c r="A3"/>
  <c r="BW4" i="24"/>
  <c r="BK4"/>
  <c r="BA4"/>
  <c r="AK4"/>
  <c r="J4"/>
  <c r="H4"/>
  <c r="G4"/>
  <c r="C4"/>
  <c r="A4"/>
  <c r="BW3"/>
  <c r="BK3"/>
  <c r="AK3"/>
  <c r="J3"/>
  <c r="H3"/>
  <c r="G3"/>
  <c r="C3"/>
  <c r="A3"/>
  <c r="B4" i="23"/>
  <c r="A4"/>
  <c r="B3"/>
  <c r="A3"/>
  <c r="C4" i="15"/>
  <c r="B4"/>
  <c r="A4"/>
  <c r="C3"/>
  <c r="B3"/>
  <c r="A3"/>
  <c r="C4" i="27"/>
  <c r="B4"/>
  <c r="A4"/>
  <c r="C3"/>
  <c r="B3"/>
  <c r="A3"/>
  <c r="C4" i="26"/>
  <c r="B4"/>
  <c r="C3"/>
  <c r="B3"/>
  <c r="A3"/>
  <c r="E4" i="20"/>
  <c r="D4"/>
  <c r="C4"/>
  <c r="A4"/>
  <c r="E3"/>
  <c r="D3"/>
  <c r="C3"/>
  <c r="A3"/>
  <c r="R4" i="4"/>
  <c r="F4" i="24" s="1"/>
  <c r="G4" i="4"/>
  <c r="J4" s="1"/>
  <c r="I4" i="1" s="1"/>
  <c r="E4" i="4"/>
  <c r="D4"/>
  <c r="C4"/>
  <c r="A4"/>
  <c r="R3"/>
  <c r="F3" i="24" s="1"/>
  <c r="I3" i="1"/>
  <c r="E3" i="4"/>
  <c r="D3"/>
  <c r="C3"/>
  <c r="A3"/>
  <c r="AN4" i="16"/>
  <c r="D4" i="24" s="1"/>
  <c r="AM4" i="16"/>
  <c r="E4" i="24" s="1"/>
  <c r="E4" i="16"/>
  <c r="I4" s="1"/>
  <c r="D4"/>
  <c r="H4" s="1"/>
  <c r="D16" s="1"/>
  <c r="C4"/>
  <c r="B4"/>
  <c r="A4"/>
  <c r="AN3"/>
  <c r="D3" i="24" s="1"/>
  <c r="AM3" i="16"/>
  <c r="E3" i="24" s="1"/>
  <c r="E3" i="16"/>
  <c r="I3" s="1"/>
  <c r="D3"/>
  <c r="H3" s="1"/>
  <c r="D11" s="1"/>
  <c r="C3"/>
  <c r="B3"/>
  <c r="A3"/>
  <c r="A4" i="14"/>
  <c r="A3"/>
  <c r="F4" i="12"/>
  <c r="F4" i="1" s="1"/>
  <c r="C4" i="12"/>
  <c r="B4"/>
  <c r="A4"/>
  <c r="G3"/>
  <c r="F3"/>
  <c r="F3" i="1" s="1"/>
  <c r="C3" i="12"/>
  <c r="B3"/>
  <c r="A3"/>
  <c r="M4" i="13"/>
  <c r="I4"/>
  <c r="H4" i="27" s="1"/>
  <c r="C4" i="13"/>
  <c r="F4" s="1"/>
  <c r="G4" s="1"/>
  <c r="B4"/>
  <c r="A4"/>
  <c r="M3"/>
  <c r="I3"/>
  <c r="H3" i="27" s="1"/>
  <c r="C3" i="13"/>
  <c r="F3" s="1"/>
  <c r="G3" s="1"/>
  <c r="B3"/>
  <c r="A3"/>
  <c r="M3" i="26" l="1"/>
  <c r="E3" i="27" s="1"/>
  <c r="V3" i="26"/>
  <c r="K3" i="9"/>
  <c r="K4"/>
  <c r="E4" i="27"/>
  <c r="P3" i="14"/>
  <c r="G3" i="1" s="1"/>
  <c r="BA3" i="24"/>
  <c r="BG3"/>
  <c r="BG4"/>
  <c r="I3"/>
  <c r="I4"/>
  <c r="J3" i="16"/>
  <c r="CE3" i="24"/>
  <c r="Q3" i="9" s="1"/>
  <c r="G3" i="5" s="1"/>
  <c r="CE4" i="24"/>
  <c r="Q4" i="9" s="1"/>
  <c r="G4" i="5" s="1"/>
  <c r="D3" i="27"/>
  <c r="D4"/>
  <c r="P4" i="14"/>
  <c r="G4" i="1" s="1"/>
  <c r="P3" i="16"/>
  <c r="N3" s="1"/>
  <c r="P4"/>
  <c r="N4" s="1"/>
  <c r="J4"/>
  <c r="L4"/>
  <c r="K4"/>
  <c r="L3"/>
  <c r="K3"/>
  <c r="K3" i="13"/>
  <c r="J3"/>
  <c r="K4"/>
  <c r="J4"/>
  <c r="H3"/>
  <c r="H4"/>
  <c r="R4" i="9" l="1"/>
  <c r="J4" i="5" s="1"/>
  <c r="R3" i="9"/>
  <c r="J3" i="5" s="1"/>
  <c r="O3" i="16"/>
  <c r="M3" s="1"/>
  <c r="H3" i="1" s="1"/>
  <c r="O4" i="16"/>
  <c r="AE3" i="26"/>
  <c r="AG3" s="1"/>
  <c r="F3" i="27"/>
  <c r="W4"/>
  <c r="I4"/>
  <c r="V4"/>
  <c r="G4"/>
  <c r="W3"/>
  <c r="I3"/>
  <c r="J4"/>
  <c r="X4"/>
  <c r="AE4" i="26"/>
  <c r="AG4" s="1"/>
  <c r="F4" i="27"/>
  <c r="V3"/>
  <c r="G3"/>
  <c r="X3"/>
  <c r="J3"/>
  <c r="N4" i="13"/>
  <c r="N3"/>
  <c r="P4" i="9" l="1"/>
  <c r="I4" i="5"/>
  <c r="P3" i="9"/>
  <c r="I3" i="5"/>
  <c r="Q3" i="16"/>
  <c r="R3" i="10" s="1"/>
  <c r="P3" s="1"/>
  <c r="Q4" i="16"/>
  <c r="R4" i="10" s="1"/>
  <c r="P4" s="1"/>
  <c r="M4" i="16"/>
  <c r="H4" i="1" s="1"/>
  <c r="L4" i="13"/>
  <c r="E4" i="1" s="1"/>
  <c r="L4" i="9"/>
  <c r="L3" i="13"/>
  <c r="E3" i="1" s="1"/>
  <c r="L3" i="9"/>
  <c r="C2" i="25"/>
  <c r="C3"/>
  <c r="B2"/>
  <c r="B3"/>
  <c r="A2"/>
  <c r="A3"/>
  <c r="O3" i="9" l="1"/>
  <c r="H3" i="5"/>
  <c r="O4" i="9"/>
  <c r="H4" i="5"/>
  <c r="L3" i="1"/>
  <c r="AB3" i="5" s="1"/>
  <c r="AD3" s="1"/>
  <c r="V3" s="1"/>
  <c r="L4" i="1"/>
  <c r="AB4" i="5" s="1"/>
  <c r="AD4" s="1"/>
  <c r="V4" s="1"/>
  <c r="X3" l="1"/>
  <c r="X4"/>
  <c r="O4" i="1"/>
  <c r="N4" i="9" s="1"/>
  <c r="O3" i="1"/>
  <c r="N3" i="9" s="1"/>
  <c r="W5" i="5"/>
  <c r="R5" i="20"/>
  <c r="S5"/>
  <c r="R3" i="5" l="1"/>
  <c r="X12" s="1"/>
  <c r="Z12" s="1"/>
  <c r="R4"/>
  <c r="X13" s="1"/>
  <c r="Z13" s="1"/>
  <c r="U5" i="20"/>
  <c r="T5"/>
  <c r="Q5"/>
  <c r="BT5" i="24" l="1"/>
  <c r="BU5"/>
  <c r="BV5"/>
  <c r="Q5" i="4" l="1"/>
  <c r="S5" i="24"/>
  <c r="R5" l="1"/>
  <c r="L10" i="27" l="1"/>
  <c r="L9"/>
  <c r="Q5" i="24" l="1"/>
  <c r="AW5"/>
  <c r="AX5"/>
  <c r="Y5"/>
  <c r="T5" i="23"/>
  <c r="W5" i="24"/>
  <c r="X5"/>
  <c r="T5" i="9"/>
  <c r="U5"/>
  <c r="AD5" i="16" l="1"/>
  <c r="AE5"/>
  <c r="AF5"/>
  <c r="AH5"/>
  <c r="AI5"/>
  <c r="AL5"/>
  <c r="AM5"/>
  <c r="M5" i="9"/>
  <c r="D5" i="15" l="1"/>
  <c r="E5"/>
  <c r="F5"/>
  <c r="G5" l="1"/>
  <c r="AA5" i="5" l="1"/>
  <c r="Y5"/>
  <c r="AF5" l="1"/>
  <c r="S5" i="10" l="1"/>
  <c r="Q5" l="1"/>
  <c r="O5"/>
  <c r="L5" l="1"/>
  <c r="S5" i="9" l="1"/>
  <c r="J5" l="1"/>
  <c r="I5"/>
  <c r="H5"/>
  <c r="G5"/>
  <c r="F5"/>
  <c r="E5"/>
  <c r="BS5" i="24" l="1"/>
  <c r="BR5"/>
  <c r="BQ5"/>
  <c r="BP5"/>
  <c r="BO5"/>
  <c r="BN5"/>
  <c r="BM5"/>
  <c r="BL5"/>
  <c r="BJ5"/>
  <c r="BI5"/>
  <c r="BH5"/>
  <c r="BF5"/>
  <c r="BE5"/>
  <c r="BD5"/>
  <c r="BC5"/>
  <c r="BB5"/>
  <c r="AZ5"/>
  <c r="AV5"/>
  <c r="AU5"/>
  <c r="AT5"/>
  <c r="AS5"/>
  <c r="AR5"/>
  <c r="AQ5"/>
  <c r="AP5"/>
  <c r="AO5"/>
  <c r="AN5"/>
  <c r="AM5"/>
  <c r="AJ5"/>
  <c r="AI5"/>
  <c r="AH5"/>
  <c r="AG5"/>
  <c r="AF5"/>
  <c r="AE5"/>
  <c r="AD5"/>
  <c r="AC5"/>
  <c r="AA5"/>
  <c r="V5"/>
  <c r="P5"/>
  <c r="O5"/>
  <c r="N5"/>
  <c r="M5"/>
  <c r="L5"/>
  <c r="BG5"/>
  <c r="C14" i="23"/>
  <c r="S5"/>
  <c r="R5"/>
  <c r="Q5"/>
  <c r="P5"/>
  <c r="O5"/>
  <c r="N5"/>
  <c r="M5"/>
  <c r="L5"/>
  <c r="K5"/>
  <c r="J5"/>
  <c r="I5"/>
  <c r="BK5" i="24" l="1"/>
  <c r="BW5"/>
  <c r="BA5"/>
  <c r="AK5"/>
  <c r="H5"/>
  <c r="G5" s="1"/>
  <c r="E5"/>
  <c r="J5"/>
  <c r="H5" i="15" l="1"/>
  <c r="A5" i="27" l="1"/>
  <c r="AH5" i="26"/>
  <c r="A5"/>
  <c r="W5" i="20" l="1"/>
  <c r="P5"/>
  <c r="O5"/>
  <c r="N5"/>
  <c r="M5"/>
  <c r="L5"/>
  <c r="K5"/>
  <c r="J5"/>
  <c r="F5"/>
  <c r="BL5" i="4"/>
  <c r="BK5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Q5"/>
  <c r="AP5"/>
  <c r="AO5"/>
  <c r="AM5"/>
  <c r="AL5"/>
  <c r="AK5"/>
  <c r="AJ5"/>
  <c r="AI5"/>
  <c r="AH5"/>
  <c r="AG5"/>
  <c r="AF5"/>
  <c r="AE5"/>
  <c r="AD5"/>
  <c r="AC5"/>
  <c r="AB5"/>
  <c r="Z5"/>
  <c r="X5"/>
  <c r="U5"/>
  <c r="T5"/>
  <c r="S5"/>
  <c r="P5"/>
  <c r="O5"/>
  <c r="N5"/>
  <c r="I5"/>
  <c r="H5"/>
  <c r="G5"/>
  <c r="F5"/>
  <c r="AC5" i="5" l="1"/>
  <c r="I5" i="24"/>
  <c r="V5" i="20"/>
  <c r="F5" i="24"/>
  <c r="R5" i="4"/>
  <c r="J5"/>
  <c r="AC5" i="16"/>
  <c r="AB5"/>
  <c r="AA5"/>
  <c r="W5"/>
  <c r="V5"/>
  <c r="U5"/>
  <c r="T5"/>
  <c r="S5"/>
  <c r="R5"/>
  <c r="D5" i="26" l="1"/>
  <c r="M5"/>
  <c r="G5" i="12" l="1"/>
  <c r="AN5" i="16" l="1"/>
  <c r="J5" l="1"/>
  <c r="L5"/>
  <c r="K5"/>
  <c r="I5"/>
  <c r="D5" i="24"/>
  <c r="H5" i="16"/>
  <c r="F5" i="12"/>
  <c r="CE5" i="24" l="1"/>
  <c r="G5" i="5" s="1"/>
  <c r="R5" i="9"/>
  <c r="P5" i="16"/>
  <c r="O5"/>
  <c r="CD5" i="24"/>
  <c r="E5" i="13"/>
  <c r="D5"/>
  <c r="Q5" i="9" l="1"/>
  <c r="N5" i="16"/>
  <c r="Q5"/>
  <c r="R5" i="10"/>
  <c r="M5" i="16"/>
  <c r="D4" i="25" l="1"/>
  <c r="A4"/>
  <c r="M5" i="1"/>
  <c r="K5"/>
  <c r="F5" l="1"/>
  <c r="I5" l="1"/>
  <c r="J5"/>
  <c r="G5" l="1"/>
  <c r="H5" l="1"/>
  <c r="M5" i="13" l="1"/>
  <c r="P5" i="14" s="1"/>
  <c r="AF5" i="26"/>
  <c r="J5" i="5" l="1"/>
  <c r="D5" i="27"/>
  <c r="E5"/>
  <c r="V5" i="26"/>
  <c r="F5" i="13"/>
  <c r="G5"/>
  <c r="AG5" i="26" l="1"/>
  <c r="I5" i="13"/>
  <c r="J5"/>
  <c r="AE5" i="26"/>
  <c r="K5" i="13"/>
  <c r="H5"/>
  <c r="F5" i="27"/>
  <c r="J5" l="1"/>
  <c r="G5"/>
  <c r="P5" i="9"/>
  <c r="I5" i="5"/>
  <c r="I5" i="27"/>
  <c r="H5"/>
  <c r="N5" i="13"/>
  <c r="L5" i="9" l="1"/>
  <c r="L5" i="13"/>
  <c r="O5" i="9" l="1"/>
  <c r="F5" i="5"/>
  <c r="N5" i="1"/>
  <c r="E5"/>
  <c r="L5"/>
  <c r="X14" i="5" l="1"/>
  <c r="K5" i="9"/>
  <c r="H5" i="5"/>
  <c r="Z14" l="1"/>
  <c r="D5" i="23"/>
  <c r="P5" i="10"/>
  <c r="AB5" i="5"/>
  <c r="E5" i="23"/>
  <c r="C5"/>
  <c r="O5" i="1"/>
  <c r="V5" i="5" l="1"/>
  <c r="N5" i="9"/>
  <c r="AD5" i="5"/>
  <c r="X5" l="1"/>
  <c r="R5"/>
  <c r="S5"/>
  <c r="Z5"/>
</calcChain>
</file>

<file path=xl/sharedStrings.xml><?xml version="1.0" encoding="utf-8"?>
<sst xmlns="http://schemas.openxmlformats.org/spreadsheetml/2006/main" count="891" uniqueCount="548">
  <si>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</si>
  <si>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</si>
  <si>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</si>
  <si>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</si>
  <si>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</si>
  <si>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</si>
  <si>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</si>
  <si>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</si>
  <si>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</si>
  <si>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</si>
  <si>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</si>
  <si>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</si>
  <si>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</si>
  <si>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</si>
  <si>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</si>
  <si>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</si>
  <si>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</si>
  <si>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</si>
  <si>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</si>
  <si>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</si>
  <si>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</si>
  <si>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</si>
  <si>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</si>
  <si>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</si>
  <si>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</si>
  <si>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</si>
  <si>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</si>
  <si>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</si>
  <si>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</si>
  <si>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</si>
  <si>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</si>
  <si>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</si>
  <si>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</si>
  <si>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</si>
  <si>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</si>
  <si>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</si>
  <si>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</si>
  <si>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</si>
  <si>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</si>
  <si>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</si>
  <si>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</si>
  <si>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</si>
  <si>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</si>
  <si>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</si>
  <si>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</si>
  <si>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</si>
  <si>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</si>
  <si>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</si>
  <si>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</si>
  <si>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</si>
  <si>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</si>
  <si>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</si>
  <si>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</si>
  <si>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</si>
  <si>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</si>
  <si>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</si>
  <si>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</si>
  <si>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</si>
  <si>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</si>
  <si>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</si>
  <si>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</si>
  <si>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</si>
  <si>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</si>
  <si>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</si>
  <si>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</si>
  <si>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</si>
  <si>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</si>
  <si>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</si>
  <si>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</si>
  <si>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</si>
  <si>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</si>
  <si>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</si>
  <si>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</si>
  <si>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</si>
  <si>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</si>
  <si>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</si>
  <si>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</si>
  <si>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</si>
  <si>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</si>
  <si>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</si>
  <si>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</si>
  <si>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</si>
  <si>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</si>
  <si>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</si>
  <si>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</si>
  <si>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</si>
  <si>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</si>
  <si>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</si>
  <si>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</si>
  <si>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</si>
  <si>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</si>
  <si>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</si>
  <si>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</si>
  <si>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</si>
  <si>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</si>
  <si>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</si>
  <si>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</si>
  <si>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</si>
  <si>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</si>
  <si>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</si>
  <si>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</si>
  <si>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</si>
  <si>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</si>
  <si>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</si>
  <si>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</si>
  <si>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</si>
  <si>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</si>
  <si>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</si>
  <si>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</si>
  <si>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</si>
  <si>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</si>
  <si>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</si>
  <si>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</si>
  <si>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</si>
  <si>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</si>
  <si>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</si>
  <si>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</si>
  <si>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</si>
  <si>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</si>
  <si>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</si>
  <si>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</si>
  <si>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</si>
  <si>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</si>
  <si>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</si>
  <si>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</si>
  <si>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</si>
  <si>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</si>
  <si>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</si>
  <si>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</si>
  <si>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</si>
  <si>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</si>
  <si>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</si>
  <si>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</si>
  <si>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</si>
  <si>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</si>
  <si>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</si>
  <si>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</si>
  <si>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</si>
  <si>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</si>
  <si>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</si>
  <si>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</si>
  <si>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</si>
  <si>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</si>
  <si>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</si>
  <si>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</si>
  <si>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</si>
  <si>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</si>
  <si>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</si>
  <si>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</si>
  <si>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</si>
  <si>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</si>
  <si>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</si>
  <si>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</si>
  <si>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</si>
  <si>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</si>
  <si>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</si>
  <si>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</si>
  <si>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</si>
  <si>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</si>
  <si>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</si>
  <si>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</si>
  <si>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</si>
  <si>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</si>
  <si>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</si>
  <si>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</si>
  <si>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</si>
  <si>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</si>
  <si>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</si>
  <si>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</si>
  <si>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</si>
  <si>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</si>
  <si>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</si>
  <si>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</si>
  <si>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</si>
  <si>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</si>
  <si>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</si>
  <si>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</si>
  <si>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</si>
  <si>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</si>
  <si>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</si>
  <si>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</si>
  <si>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</si>
  <si>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</si>
  <si>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</si>
  <si>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</si>
  <si>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</si>
  <si>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</si>
  <si>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</si>
  <si>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</si>
  <si>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</si>
  <si>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</si>
  <si>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</si>
  <si>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</si>
  <si>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</si>
  <si>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</si>
  <si>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</si>
  <si>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</si>
  <si>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</si>
  <si>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</si>
  <si>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</si>
  <si>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</si>
  <si>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</si>
  <si>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</si>
  <si>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</si>
  <si>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</si>
  <si>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</si>
  <si>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</si>
  <si>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</si>
  <si>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</si>
  <si>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</si>
  <si>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</si>
  <si>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</si>
  <si>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</si>
  <si>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</si>
  <si>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</si>
  <si>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</si>
  <si>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</si>
  <si>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</si>
  <si>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</si>
  <si>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</si>
  <si>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</si>
  <si>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</si>
  <si>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</si>
  <si>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</si>
  <si>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</si>
  <si>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</si>
  <si>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</si>
  <si>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</si>
  <si>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</si>
  <si>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</si>
  <si>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</si>
  <si>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</si>
  <si>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</si>
  <si>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</si>
  <si>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</si>
  <si>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</si>
  <si>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</si>
  <si>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</si>
  <si>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</si>
  <si>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</si>
  <si>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</si>
  <si>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</si>
  <si>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</si>
  <si>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</si>
  <si>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</si>
  <si>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</si>
  <si>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</si>
  <si>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</si>
  <si>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</si>
  <si>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</si>
  <si>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</si>
  <si>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</si>
  <si>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</si>
  <si>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</si>
  <si>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</si>
  <si>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</si>
  <si>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</si>
  <si>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</si>
  <si>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</si>
  <si>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</si>
  <si>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</si>
  <si>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</si>
  <si>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</si>
  <si>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</si>
  <si>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</si>
  <si>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</si>
  <si>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</si>
  <si>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</si>
  <si>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</si>
  <si>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</si>
  <si>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</si>
  <si>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</si>
  <si>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</si>
  <si>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</si>
  <si>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</si>
  <si>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</si>
  <si>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</si>
  <si>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</si>
  <si>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</si>
  <si>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</si>
  <si>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</si>
  <si>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</si>
  <si>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</si>
  <si>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</si>
  <si>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</si>
  <si>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</si>
  <si>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</si>
  <si>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</si>
  <si>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</si>
  <si>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</si>
  <si>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</si>
  <si>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</si>
  <si>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</si>
  <si>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</si>
  <si>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</si>
  <si>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</si>
  <si>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</si>
  <si>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</si>
  <si>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</si>
  <si>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</si>
  <si>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</si>
  <si>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</si>
  <si>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</si>
  <si>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</si>
  <si>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</si>
  <si>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</si>
  <si>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</si>
  <si>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</si>
  <si>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</si>
  <si>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</si>
  <si>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</si>
  <si>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</si>
  <si>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</si>
  <si>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</si>
  <si>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</si>
  <si>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</si>
  <si>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</si>
  <si>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</si>
  <si>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</si>
  <si>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</si>
  <si>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</si>
  <si>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</si>
  <si>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</si>
  <si>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</si>
  <si>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</si>
  <si>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</si>
  <si>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</si>
  <si>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</si>
  <si>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</si>
  <si>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</si>
  <si>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</si>
  <si>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</si>
  <si>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</si>
  <si>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</si>
  <si>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</si>
  <si>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</si>
  <si>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</si>
  <si>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</si>
  <si>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</si>
  <si>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</si>
  <si>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</si>
  <si>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</si>
  <si>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</si>
  <si>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</si>
  <si>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</si>
  <si>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</si>
  <si>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</si>
  <si>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</si>
  <si>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</si>
  <si>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</si>
  <si>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</si>
  <si>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</si>
  <si>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</si>
  <si>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</si>
  <si>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</si>
  <si>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</si>
  <si>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</si>
  <si>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</si>
  <si>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</si>
  <si>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</si>
  <si>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</si>
  <si>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</si>
  <si>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</si>
  <si>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</si>
  <si>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</si>
  <si>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</si>
  <si>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</si>
  <si>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</si>
  <si>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</si>
  <si>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</si>
  <si>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</si>
  <si>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</si>
  <si>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</si>
  <si>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</si>
  <si>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</si>
  <si>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</si>
  <si>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</si>
  <si>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</si>
  <si>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</si>
  <si>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</si>
  <si>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</si>
  <si>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</si>
  <si>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</si>
  <si>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</si>
  <si>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</si>
  <si>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</si>
  <si>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</si>
  <si>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</si>
  <si>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</si>
  <si>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</si>
  <si>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</si>
  <si>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</si>
  <si>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</si>
  <si>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</si>
  <si>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</si>
  <si>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</si>
  <si>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</si>
  <si>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</si>
  <si>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</si>
  <si>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</si>
  <si>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</si>
  <si>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</si>
  <si>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</si>
  <si>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</si>
  <si>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</si>
  <si>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</si>
  <si>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</si>
  <si>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</si>
  <si>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</si>
  <si>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</si>
  <si>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</si>
  <si>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</si>
  <si>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</si>
  <si>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</si>
  <si>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</si>
  <si>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</si>
  <si>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</si>
  <si>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</si>
  <si>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</si>
  <si>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</si>
  <si>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</si>
  <si>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</si>
  <si>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</si>
  <si>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</si>
  <si>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</si>
  <si>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</si>
  <si>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</si>
  <si>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</si>
  <si>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</si>
  <si>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</si>
  <si>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</si>
  <si>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</si>
  <si>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</si>
  <si>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</si>
  <si>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</si>
  <si>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</si>
  <si>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</si>
  <si>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</si>
  <si>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</si>
  <si>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</si>
  <si>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</si>
  <si>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</si>
  <si>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</si>
  <si>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</si>
  <si>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</si>
  <si>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</si>
  <si>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</si>
  <si>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</si>
  <si>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</si>
  <si>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</si>
  <si>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</si>
  <si>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</si>
  <si>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</si>
  <si>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</si>
  <si>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</si>
  <si>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</si>
  <si>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</si>
  <si>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</si>
  <si>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</si>
  <si>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</si>
  <si>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</si>
  <si>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</si>
  <si>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</si>
  <si>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</si>
  <si>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</si>
  <si>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</si>
  <si>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</si>
  <si>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</si>
  <si>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</si>
  <si>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</si>
  <si>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</si>
  <si>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</si>
  <si>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</si>
  <si>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</si>
  <si>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</si>
  <si>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</si>
  <si>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</si>
  <si>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</si>
  <si>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</si>
  <si>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</si>
  <si>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</si>
  <si>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</si>
  <si>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</si>
  <si>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</si>
  <si>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</si>
  <si>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</si>
  <si>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</si>
  <si>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</si>
  <si>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</si>
  <si>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</si>
  <si>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</si>
  <si>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</si>
  <si>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</si>
  <si>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</si>
  <si>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</si>
  <si>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</si>
  <si>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</si>
  <si>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</si>
  <si>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</si>
  <si>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</si>
  <si>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</si>
  <si>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</si>
  <si>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</si>
  <si>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</si>
  <si>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</si>
  <si>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</si>
  <si>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</si>
  <si>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</si>
  <si>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σημειώσεις</t>
  </si>
  <si>
    <t>5α</t>
  </si>
  <si>
    <t>5β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</si>
  <si>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</si>
  <si>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</si>
  <si>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</si>
  <si>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</si>
  <si>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</si>
  <si>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</si>
  <si>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</si>
  <si>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</si>
  <si>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</si>
  <si>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</si>
  <si>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</si>
  <si>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</si>
  <si>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</si>
  <si>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</si>
  <si>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</si>
  <si>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</si>
  <si>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φ5</t>
  </si>
  <si>
    <t>1 σε 1</t>
  </si>
  <si>
    <t>71κ</t>
  </si>
  <si>
    <t>71κ = Δήμος - γέννησης</t>
  </si>
  <si>
    <t>72ε</t>
  </si>
  <si>
    <t>72ε = Δ.Ο.Υ. - ΑΦΜ</t>
  </si>
  <si>
    <t>73β</t>
  </si>
  <si>
    <t>73β = νομαρχία - τοπογραφική</t>
  </si>
  <si>
    <t>65δ</t>
  </si>
  <si>
    <t>ημερομ</t>
  </si>
  <si>
    <t>καθεστώς πληρωμής από ΑΓΑΠΕ</t>
  </si>
  <si>
    <t>καθεστώς</t>
  </si>
  <si>
    <t>έπρεπε ΝΑ χρεώσει</t>
  </si>
  <si>
    <t>χρέωσε</t>
  </si>
  <si>
    <t>πληρεξούσιο</t>
  </si>
  <si>
    <t>;;;???</t>
  </si>
  <si>
    <t>φ2</t>
  </si>
  <si>
    <t>μαντεψιά</t>
  </si>
  <si>
    <t>αγοραπωλησίας ΠΡΟΣΥΜΦΩΝΟ οικποπεδο Καληράχη 50,67μ2 ΜΕ 2όροφη οικία 41μ2 κάθε όροφος τίμημα  = αρραβων =</t>
  </si>
  <si>
    <t>2ο</t>
  </si>
  <si>
    <t>219-162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</si>
</sst>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59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22" fillId="0" borderId="14" xfId="0" applyNumberFormat="1" applyFont="1" applyFill="1" applyBorder="1"/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0" fontId="21" fillId="0" borderId="0" xfId="0" applyFont="1" applyAlignment="1">
      <alignment horizontal="left"/>
    </xf>
    <xf numFmtId="164" fontId="24" fillId="0" borderId="18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43" fontId="21" fillId="0" borderId="24" xfId="1" applyFont="1" applyFill="1" applyBorder="1" applyAlignment="1">
      <alignment horizontal="center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0" fontId="22" fillId="0" borderId="0" xfId="0" applyFont="1" applyFill="1" applyAlignment="1">
      <alignment horizontal="right"/>
    </xf>
    <xf numFmtId="0" fontId="22" fillId="0" borderId="14" xfId="0" applyFont="1" applyFill="1" applyBorder="1"/>
    <xf numFmtId="164" fontId="24" fillId="0" borderId="14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43" fontId="22" fillId="0" borderId="0" xfId="0" applyNumberFormat="1" applyFont="1" applyAlignment="1">
      <alignment horizontal="center"/>
    </xf>
    <xf numFmtId="49" fontId="22" fillId="0" borderId="14" xfId="0" applyNumberFormat="1" applyFont="1" applyFill="1" applyBorder="1"/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43" fontId="22" fillId="0" borderId="0" xfId="0" applyNumberFormat="1" applyFont="1"/>
    <xf numFmtId="0" fontId="43" fillId="0" borderId="14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wrapText="1"/>
    </xf>
    <xf numFmtId="43" fontId="21" fillId="0" borderId="14" xfId="1" applyFont="1" applyFill="1" applyBorder="1" applyAlignment="1">
      <alignment horizontal="right"/>
    </xf>
    <xf numFmtId="43" fontId="21" fillId="12" borderId="14" xfId="1" applyFont="1" applyFill="1" applyBorder="1" applyAlignment="1">
      <alignment horizontal="right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50" fillId="0" borderId="10" xfId="1" applyNumberFormat="1" applyFont="1" applyFill="1" applyBorder="1" applyAlignment="1">
      <alignment horizontal="center" vertical="center" wrapText="1"/>
    </xf>
    <xf numFmtId="164" fontId="50" fillId="13" borderId="10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Fill="1" applyBorder="1" applyAlignment="1">
      <alignment horizontal="center"/>
    </xf>
    <xf numFmtId="164" fontId="19" fillId="0" borderId="14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 vertical="center"/>
    </xf>
    <xf numFmtId="43" fontId="22" fillId="0" borderId="14" xfId="1" applyFont="1" applyBorder="1"/>
    <xf numFmtId="43" fontId="22" fillId="0" borderId="15" xfId="1" applyFont="1" applyFill="1" applyBorder="1"/>
    <xf numFmtId="43" fontId="22" fillId="0" borderId="14" xfId="0" applyNumberFormat="1" applyFont="1" applyBorder="1"/>
    <xf numFmtId="14" fontId="19" fillId="0" borderId="14" xfId="0" applyNumberFormat="1" applyFont="1" applyFill="1" applyBorder="1"/>
    <xf numFmtId="14" fontId="21" fillId="0" borderId="24" xfId="1" applyNumberFormat="1" applyFont="1" applyFill="1" applyBorder="1" applyAlignment="1">
      <alignment horizontal="right"/>
    </xf>
    <xf numFmtId="164" fontId="22" fillId="0" borderId="14" xfId="1" applyNumberFormat="1" applyFont="1" applyFill="1" applyBorder="1" applyAlignment="1">
      <alignment wrapText="1"/>
    </xf>
    <xf numFmtId="164" fontId="40" fillId="0" borderId="14" xfId="1" applyNumberFormat="1" applyFont="1" applyFill="1" applyBorder="1" applyAlignment="1">
      <alignment horizontal="center" vertical="center"/>
    </xf>
    <xf numFmtId="164" fontId="40" fillId="0" borderId="1" xfId="1" applyNumberFormat="1" applyFont="1" applyFill="1" applyBorder="1" applyAlignment="1">
      <alignment horizontal="center" vertical="center"/>
    </xf>
    <xf numFmtId="43" fontId="22" fillId="4" borderId="0" xfId="1" applyFont="1" applyFill="1"/>
    <xf numFmtId="43" fontId="22" fillId="5" borderId="0" xfId="1" applyFont="1" applyFill="1"/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43" fontId="43" fillId="7" borderId="0" xfId="1" applyFont="1" applyFill="1" applyAlignment="1">
      <alignment horizont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1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14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0" fillId="13" borderId="3" xfId="1" applyNumberFormat="1" applyFont="1" applyFill="1" applyBorder="1" applyAlignment="1">
      <alignment horizontal="center" vertical="center" wrapText="1"/>
    </xf>
    <xf numFmtId="164" fontId="50" fillId="13" borderId="12" xfId="1" applyNumberFormat="1" applyFont="1" applyFill="1" applyBorder="1" applyAlignment="1">
      <alignment horizontal="center" vertical="center" wrapText="1"/>
    </xf>
    <xf numFmtId="164" fontId="50" fillId="13" borderId="13" xfId="1" applyNumberFormat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5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9.28515625" style="8" customWidth="1"/>
    <col min="2" max="2" width="9" style="130" customWidth="1"/>
    <col min="3" max="3" width="86.8554687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11.140625" style="3" bestFit="1" customWidth="1"/>
    <col min="18" max="18" width="7.28515625" style="3" customWidth="1"/>
    <col min="19" max="19" width="10" style="3" customWidth="1"/>
    <col min="20" max="20" width="5.7109375" style="3" customWidth="1"/>
    <col min="21" max="21" width="8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66" t="s">
        <v>1</v>
      </c>
      <c r="B1" s="468" t="s">
        <v>2</v>
      </c>
      <c r="C1" s="470" t="s">
        <v>0</v>
      </c>
      <c r="D1" s="472" t="s">
        <v>62</v>
      </c>
      <c r="E1" s="480" t="s">
        <v>83</v>
      </c>
      <c r="F1" s="481"/>
      <c r="G1" s="481"/>
      <c r="H1" s="481"/>
      <c r="I1" s="481"/>
      <c r="J1" s="481"/>
      <c r="K1" s="481"/>
      <c r="L1" s="484" t="s">
        <v>360</v>
      </c>
      <c r="M1" s="484"/>
      <c r="N1" s="482" t="s">
        <v>63</v>
      </c>
      <c r="O1" s="483"/>
      <c r="P1" s="477" t="s">
        <v>29</v>
      </c>
      <c r="Q1" s="478"/>
      <c r="R1" s="478"/>
      <c r="S1" s="478"/>
      <c r="T1" s="478"/>
      <c r="U1" s="478"/>
      <c r="V1" s="478"/>
      <c r="W1" s="478"/>
      <c r="X1" s="478"/>
      <c r="Y1" s="479"/>
    </row>
    <row r="2" spans="1:25" ht="12" thickBot="1">
      <c r="A2" s="467"/>
      <c r="B2" s="469"/>
      <c r="C2" s="471"/>
      <c r="D2" s="473"/>
      <c r="E2" s="86" t="s">
        <v>92</v>
      </c>
      <c r="F2" s="86" t="s">
        <v>3</v>
      </c>
      <c r="G2" s="86" t="s">
        <v>141</v>
      </c>
      <c r="H2" s="86" t="s">
        <v>93</v>
      </c>
      <c r="I2" s="86" t="s">
        <v>94</v>
      </c>
      <c r="J2" s="86" t="s">
        <v>95</v>
      </c>
      <c r="K2" s="96" t="s">
        <v>139</v>
      </c>
      <c r="L2" s="64" t="s">
        <v>23</v>
      </c>
      <c r="M2" s="148" t="s">
        <v>69</v>
      </c>
      <c r="N2" s="140" t="s">
        <v>23</v>
      </c>
      <c r="O2" s="95" t="s">
        <v>140</v>
      </c>
      <c r="P2" s="360">
        <v>1</v>
      </c>
      <c r="Q2" s="149" t="s">
        <v>219</v>
      </c>
      <c r="R2" s="149" t="s">
        <v>220</v>
      </c>
      <c r="S2" s="149" t="s">
        <v>221</v>
      </c>
      <c r="T2" s="149" t="s">
        <v>222</v>
      </c>
      <c r="U2" s="149" t="s">
        <v>367</v>
      </c>
      <c r="V2" s="149" t="s">
        <v>368</v>
      </c>
      <c r="W2" s="149"/>
      <c r="X2" s="149"/>
      <c r="Y2" s="150"/>
    </row>
    <row r="3" spans="1:25" s="5" customFormat="1">
      <c r="A3" s="409" t="s">
        <v>542</v>
      </c>
      <c r="B3" s="352" t="s">
        <v>542</v>
      </c>
      <c r="C3" s="372" t="s">
        <v>541</v>
      </c>
      <c r="D3" s="323"/>
      <c r="E3" s="315">
        <f>'2-δικαιώμ'!L3</f>
        <v>10.68</v>
      </c>
      <c r="F3" s="315">
        <f>'3-φύλλα2α'!F3</f>
        <v>4</v>
      </c>
      <c r="G3" s="315">
        <f>'4-πολλυπρ'!P3</f>
        <v>0</v>
      </c>
      <c r="H3" s="323">
        <f>'5-αντίγρ'!M3</f>
        <v>7.12</v>
      </c>
      <c r="I3" s="323">
        <f>'6-μεταγρ'!J3</f>
        <v>0</v>
      </c>
      <c r="J3" s="323">
        <f>'7-προςΔΟΥ'!F3</f>
        <v>0</v>
      </c>
      <c r="K3" s="323"/>
      <c r="L3" s="315">
        <f t="shared" ref="L3:L4" si="0">E3+F3+G3+H3+I3+J3+K3</f>
        <v>21.8</v>
      </c>
      <c r="M3" s="315">
        <v>28.5</v>
      </c>
      <c r="N3" s="316">
        <f>M3-P3-'8-κ-15-17'!AF3-'14-βιβλΕσ'!M3</f>
        <v>25.8</v>
      </c>
      <c r="O3" s="316">
        <f t="shared" ref="O3:O4" si="1">L3-N3</f>
        <v>-4</v>
      </c>
      <c r="P3" s="338">
        <f>'1β-ΤΑΧΔΙΚκλπ'!D2</f>
        <v>0.5</v>
      </c>
      <c r="Q3" s="444"/>
      <c r="R3" s="444"/>
      <c r="S3" s="444"/>
      <c r="T3" s="317"/>
      <c r="U3" s="317"/>
      <c r="V3" s="317"/>
      <c r="W3" s="317"/>
      <c r="X3" s="73"/>
      <c r="Y3" s="73"/>
    </row>
    <row r="4" spans="1:25" s="5" customFormat="1">
      <c r="A4" s="409" t="s">
        <v>546</v>
      </c>
      <c r="B4" s="352">
        <v>39917</v>
      </c>
      <c r="C4" s="372" t="s">
        <v>545</v>
      </c>
      <c r="D4" s="323">
        <v>7000</v>
      </c>
      <c r="E4" s="314">
        <f>'2-δικαιώμ'!L4</f>
        <v>82.08</v>
      </c>
      <c r="F4" s="315">
        <f>'3-φύλλα2α'!F4</f>
        <v>16</v>
      </c>
      <c r="G4" s="315">
        <f>'4-πολλυπρ'!P4</f>
        <v>0</v>
      </c>
      <c r="H4" s="313">
        <f>'5-αντίγρ'!M4</f>
        <v>17.8</v>
      </c>
      <c r="I4" s="313">
        <f>'6-μεταγρ'!J4</f>
        <v>12</v>
      </c>
      <c r="J4" s="313">
        <f>'7-προςΔΟΥ'!F4</f>
        <v>10</v>
      </c>
      <c r="K4" s="313"/>
      <c r="L4" s="314">
        <f t="shared" si="0"/>
        <v>137.88</v>
      </c>
      <c r="M4" s="314">
        <v>127.77</v>
      </c>
      <c r="N4" s="316">
        <f>M4-P4-'8-κ-15-17'!AF4-'14-βιβλΕσ'!M4</f>
        <v>109.46</v>
      </c>
      <c r="O4" s="316">
        <f t="shared" si="1"/>
        <v>28.42</v>
      </c>
      <c r="P4" s="361">
        <f>'1β-ΤΑΧΔΙΚκλπ'!D3</f>
        <v>3</v>
      </c>
      <c r="Q4" s="317"/>
      <c r="R4" s="317"/>
      <c r="S4" s="317"/>
      <c r="T4" s="317"/>
      <c r="U4" s="317"/>
      <c r="V4" s="317"/>
      <c r="W4" s="317"/>
      <c r="X4" s="73"/>
      <c r="Y4" s="73"/>
    </row>
    <row r="5" spans="1:25">
      <c r="A5" s="474" t="s">
        <v>47</v>
      </c>
      <c r="B5" s="475"/>
      <c r="C5" s="475"/>
      <c r="D5" s="475"/>
      <c r="E5" s="384">
        <f t="shared" ref="E5:O5" si="2">SUM(E3:E4)</f>
        <v>92.759999999999991</v>
      </c>
      <c r="F5" s="384">
        <f t="shared" si="2"/>
        <v>20</v>
      </c>
      <c r="G5" s="384">
        <f t="shared" si="2"/>
        <v>0</v>
      </c>
      <c r="H5" s="384">
        <f t="shared" si="2"/>
        <v>24.92</v>
      </c>
      <c r="I5" s="384">
        <f t="shared" si="2"/>
        <v>12</v>
      </c>
      <c r="J5" s="384">
        <f t="shared" si="2"/>
        <v>10</v>
      </c>
      <c r="K5" s="384">
        <f t="shared" si="2"/>
        <v>0</v>
      </c>
      <c r="L5" s="384">
        <f t="shared" si="2"/>
        <v>159.68</v>
      </c>
      <c r="M5" s="384">
        <f t="shared" si="2"/>
        <v>156.26999999999998</v>
      </c>
      <c r="N5" s="384">
        <f t="shared" si="2"/>
        <v>135.26</v>
      </c>
      <c r="O5" s="384">
        <f t="shared" si="2"/>
        <v>24.42</v>
      </c>
    </row>
    <row r="7" spans="1:25">
      <c r="P7" s="160" t="s">
        <v>98</v>
      </c>
      <c r="Q7" s="123"/>
      <c r="R7" s="123"/>
      <c r="S7" s="123"/>
      <c r="T7" s="132"/>
      <c r="U7" s="132"/>
      <c r="V7" s="132"/>
      <c r="X7" s="123"/>
      <c r="Y7" s="123"/>
    </row>
    <row r="8" spans="1:25">
      <c r="K8" s="204" t="s">
        <v>490</v>
      </c>
      <c r="L8" s="8"/>
      <c r="M8" s="8"/>
      <c r="Q8" s="112" t="s">
        <v>363</v>
      </c>
      <c r="R8" s="112"/>
      <c r="S8" s="112"/>
      <c r="T8" s="125"/>
      <c r="U8" s="132"/>
      <c r="V8" s="132"/>
      <c r="X8" s="124"/>
      <c r="Y8" s="112"/>
    </row>
    <row r="9" spans="1:25">
      <c r="K9" s="370" t="s">
        <v>223</v>
      </c>
      <c r="L9" s="113"/>
      <c r="M9" s="113"/>
      <c r="Q9" s="112"/>
      <c r="R9" s="112" t="s">
        <v>136</v>
      </c>
      <c r="S9" s="112"/>
      <c r="T9" s="132"/>
      <c r="U9" s="132"/>
      <c r="V9" s="132"/>
      <c r="X9" s="112"/>
    </row>
    <row r="10" spans="1:25">
      <c r="K10" s="203" t="s">
        <v>224</v>
      </c>
      <c r="S10" s="112" t="s">
        <v>362</v>
      </c>
      <c r="T10" s="90"/>
      <c r="U10" s="90"/>
      <c r="V10" s="90"/>
    </row>
    <row r="11" spans="1:25"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2" t="s">
        <v>364</v>
      </c>
      <c r="U11" s="132"/>
      <c r="V11" s="132"/>
    </row>
    <row r="12" spans="1:25">
      <c r="T12" s="90"/>
      <c r="U12" s="132" t="s">
        <v>365</v>
      </c>
      <c r="V12" s="132"/>
    </row>
    <row r="13" spans="1:25">
      <c r="T13" s="90"/>
      <c r="U13" s="90"/>
      <c r="V13" s="132" t="s">
        <v>366</v>
      </c>
    </row>
    <row r="15" spans="1:25">
      <c r="H15" s="166" t="s">
        <v>544</v>
      </c>
      <c r="I15" s="356" t="s">
        <v>251</v>
      </c>
      <c r="J15" s="125" t="s">
        <v>505</v>
      </c>
      <c r="L15" s="476" t="s">
        <v>506</v>
      </c>
      <c r="M15" s="476"/>
      <c r="N15" s="476"/>
    </row>
    <row r="16" spans="1:25">
      <c r="E16" s="357" t="s">
        <v>542</v>
      </c>
      <c r="G16" s="2" t="s">
        <v>316</v>
      </c>
      <c r="H16" s="4"/>
      <c r="I16" s="4"/>
      <c r="J16" s="4">
        <v>0.5</v>
      </c>
      <c r="K16" s="4"/>
      <c r="L16" s="4"/>
      <c r="M16" s="4"/>
      <c r="N16" s="4"/>
      <c r="R16" s="2"/>
    </row>
    <row r="17" spans="3:21">
      <c r="E17" s="357"/>
      <c r="G17" s="2" t="s">
        <v>356</v>
      </c>
      <c r="H17" s="4"/>
      <c r="I17" s="4"/>
      <c r="J17" s="4"/>
      <c r="K17" s="4"/>
      <c r="L17" s="4"/>
      <c r="M17" s="4"/>
      <c r="N17" s="4"/>
      <c r="R17" s="2"/>
    </row>
    <row r="18" spans="3:21">
      <c r="E18" s="357"/>
      <c r="G18" s="2" t="s">
        <v>78</v>
      </c>
      <c r="H18" s="4"/>
      <c r="I18" s="4">
        <v>1.32</v>
      </c>
      <c r="J18" s="4">
        <v>12</v>
      </c>
      <c r="K18" s="4"/>
      <c r="L18" s="4"/>
      <c r="M18" s="4"/>
      <c r="N18" s="4"/>
      <c r="Q18" s="2"/>
      <c r="R18" s="2"/>
    </row>
    <row r="19" spans="3:21">
      <c r="G19" s="128" t="s">
        <v>495</v>
      </c>
      <c r="H19" s="4"/>
      <c r="I19" s="4"/>
      <c r="J19" s="4"/>
      <c r="K19" s="4"/>
      <c r="L19" s="4"/>
      <c r="M19" s="4"/>
      <c r="N19" s="4"/>
      <c r="R19" s="2"/>
      <c r="U19" s="2"/>
    </row>
    <row r="20" spans="3:21">
      <c r="G20" s="128" t="s">
        <v>496</v>
      </c>
      <c r="H20" s="4"/>
      <c r="I20" s="4"/>
      <c r="J20" s="4"/>
      <c r="K20" s="4"/>
      <c r="L20" s="4"/>
      <c r="M20" s="4"/>
      <c r="N20" s="4"/>
      <c r="R20" s="2"/>
      <c r="U20" s="2"/>
    </row>
    <row r="21" spans="3:21">
      <c r="G21" s="128" t="s">
        <v>497</v>
      </c>
      <c r="H21" s="4"/>
      <c r="I21" s="4"/>
      <c r="J21" s="4">
        <v>8</v>
      </c>
      <c r="K21" s="4"/>
      <c r="L21" s="4"/>
      <c r="M21" s="4"/>
      <c r="N21" s="4"/>
      <c r="R21" s="2"/>
      <c r="U21" s="2"/>
    </row>
    <row r="22" spans="3:21">
      <c r="G22" s="128" t="s">
        <v>93</v>
      </c>
      <c r="H22" s="4"/>
      <c r="I22" s="4">
        <v>0.88</v>
      </c>
      <c r="J22" s="4">
        <v>8</v>
      </c>
      <c r="K22" s="4"/>
      <c r="L22" s="4"/>
      <c r="M22" s="4"/>
      <c r="N22" s="4"/>
      <c r="R22" s="2"/>
      <c r="U22" s="2"/>
    </row>
    <row r="23" spans="3:21">
      <c r="G23" s="193" t="s">
        <v>498</v>
      </c>
      <c r="H23" s="193"/>
      <c r="I23" s="4"/>
      <c r="J23" s="4"/>
      <c r="K23" s="4"/>
      <c r="L23" s="4"/>
      <c r="M23" s="4"/>
      <c r="N23" s="4"/>
      <c r="R23" s="2"/>
    </row>
    <row r="24" spans="3:21">
      <c r="H24" s="166">
        <f>SUM(H16:H23)</f>
        <v>0</v>
      </c>
      <c r="I24" s="166">
        <f>SUM(I16:I23)</f>
        <v>2.2000000000000002</v>
      </c>
      <c r="J24" s="166">
        <f>SUM(J16:J23)</f>
        <v>28.5</v>
      </c>
      <c r="L24" s="166">
        <f>SUM(L16:L23)</f>
        <v>0</v>
      </c>
      <c r="M24" s="166">
        <f t="shared" ref="M24:N24" si="3">SUM(M16:M23)</f>
        <v>0</v>
      </c>
      <c r="N24" s="166">
        <f t="shared" si="3"/>
        <v>0</v>
      </c>
      <c r="O24" s="193">
        <f>SUM(L24:N24)</f>
        <v>0</v>
      </c>
      <c r="R24" s="2"/>
    </row>
    <row r="25" spans="3:21">
      <c r="H25" s="2">
        <f>F16-H24</f>
        <v>0</v>
      </c>
      <c r="R25" s="2"/>
    </row>
    <row r="26" spans="3:21">
      <c r="H26" s="166" t="s">
        <v>508</v>
      </c>
      <c r="I26" s="356" t="s">
        <v>251</v>
      </c>
      <c r="J26" s="125" t="s">
        <v>505</v>
      </c>
      <c r="L26" s="476" t="s">
        <v>506</v>
      </c>
      <c r="M26" s="476"/>
      <c r="N26" s="476"/>
    </row>
    <row r="27" spans="3:21">
      <c r="E27" s="357" t="s">
        <v>546</v>
      </c>
      <c r="F27" s="2">
        <v>127.77</v>
      </c>
      <c r="G27" s="2" t="s">
        <v>316</v>
      </c>
      <c r="H27" s="464"/>
      <c r="I27" s="4"/>
      <c r="J27" s="4">
        <v>3</v>
      </c>
      <c r="K27" s="4"/>
      <c r="L27" s="4">
        <v>3</v>
      </c>
      <c r="M27" s="4"/>
      <c r="N27" s="4"/>
    </row>
    <row r="28" spans="3:21">
      <c r="C28" s="381"/>
      <c r="E28" s="357"/>
      <c r="G28" s="2" t="s">
        <v>356</v>
      </c>
      <c r="H28" s="4"/>
      <c r="I28" s="4"/>
      <c r="J28" s="4"/>
      <c r="K28" s="4"/>
      <c r="L28" s="4"/>
      <c r="M28" s="4"/>
      <c r="N28" s="4"/>
    </row>
    <row r="29" spans="3:21">
      <c r="E29" s="357"/>
      <c r="G29" s="2" t="s">
        <v>78</v>
      </c>
      <c r="H29" s="4"/>
      <c r="I29" s="4"/>
      <c r="J29" s="4"/>
      <c r="K29" s="4"/>
      <c r="L29" s="4"/>
      <c r="M29" s="4"/>
      <c r="N29" s="4"/>
    </row>
    <row r="30" spans="3:21">
      <c r="G30" s="128" t="s">
        <v>495</v>
      </c>
      <c r="H30" s="4">
        <v>12</v>
      </c>
      <c r="I30" s="4"/>
      <c r="J30" s="4">
        <v>12</v>
      </c>
      <c r="K30" s="4"/>
      <c r="L30" s="4">
        <v>12</v>
      </c>
      <c r="M30" s="4"/>
      <c r="N30" s="4"/>
    </row>
    <row r="31" spans="3:21">
      <c r="G31" s="128" t="s">
        <v>496</v>
      </c>
      <c r="H31" s="465">
        <v>79.77</v>
      </c>
      <c r="I31" s="4">
        <v>13.11</v>
      </c>
      <c r="J31" s="4">
        <v>84</v>
      </c>
      <c r="K31" s="4"/>
      <c r="L31" s="4">
        <v>84</v>
      </c>
      <c r="M31" s="4"/>
      <c r="N31" s="4"/>
    </row>
    <row r="32" spans="3:21">
      <c r="G32" s="128" t="s">
        <v>497</v>
      </c>
      <c r="H32" s="4">
        <v>16</v>
      </c>
      <c r="I32" s="4"/>
      <c r="J32" s="4">
        <v>16</v>
      </c>
      <c r="K32" s="4"/>
      <c r="L32" s="4">
        <v>16</v>
      </c>
      <c r="M32" s="4"/>
      <c r="N32" s="4"/>
    </row>
    <row r="33" spans="7:15">
      <c r="G33" s="128" t="s">
        <v>93</v>
      </c>
      <c r="H33" s="4">
        <v>20</v>
      </c>
      <c r="I33" s="4">
        <v>2.2000000000000002</v>
      </c>
      <c r="J33" s="4">
        <v>20</v>
      </c>
      <c r="K33" s="4"/>
      <c r="L33" s="4">
        <v>20</v>
      </c>
      <c r="M33" s="4"/>
      <c r="N33" s="4"/>
    </row>
    <row r="34" spans="7:15">
      <c r="G34" s="193" t="s">
        <v>498</v>
      </c>
      <c r="H34" s="193"/>
      <c r="I34" s="4"/>
      <c r="J34" s="4"/>
      <c r="K34" s="4"/>
      <c r="L34" s="4"/>
      <c r="M34" s="4"/>
      <c r="N34" s="4"/>
    </row>
    <row r="35" spans="7:15">
      <c r="H35" s="166">
        <f>SUM(H27:H34)</f>
        <v>127.77</v>
      </c>
      <c r="I35" s="166">
        <f>SUM(I27:I34)</f>
        <v>15.309999999999999</v>
      </c>
      <c r="J35" s="166">
        <f>SUM(J27:J34)</f>
        <v>135</v>
      </c>
      <c r="L35" s="166">
        <f>SUM(L27:L34)</f>
        <v>135</v>
      </c>
      <c r="M35" s="166">
        <f t="shared" ref="M35:N35" si="4">SUM(M27:M34)</f>
        <v>0</v>
      </c>
      <c r="N35" s="166">
        <f t="shared" si="4"/>
        <v>0</v>
      </c>
      <c r="O35" s="193">
        <f>SUM(L35:N35)</f>
        <v>135</v>
      </c>
    </row>
  </sheetData>
  <mergeCells count="11">
    <mergeCell ref="L26:N26"/>
    <mergeCell ref="P1:Y1"/>
    <mergeCell ref="E1:K1"/>
    <mergeCell ref="L15:N15"/>
    <mergeCell ref="N1:O1"/>
    <mergeCell ref="L1:M1"/>
    <mergeCell ref="A1:A2"/>
    <mergeCell ref="B1:B2"/>
    <mergeCell ref="C1:C2"/>
    <mergeCell ref="D1:D2"/>
    <mergeCell ref="A5:D5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15" t="s">
        <v>19</v>
      </c>
      <c r="B1" s="617" t="s">
        <v>344</v>
      </c>
      <c r="C1" s="617" t="s">
        <v>85</v>
      </c>
      <c r="D1" s="619" t="s">
        <v>345</v>
      </c>
      <c r="E1" s="620"/>
      <c r="F1" s="620"/>
      <c r="G1" s="621" t="s">
        <v>317</v>
      </c>
      <c r="H1" s="622"/>
      <c r="I1" s="611" t="s">
        <v>318</v>
      </c>
      <c r="J1" s="611"/>
      <c r="K1" s="244"/>
      <c r="L1" s="245"/>
      <c r="M1" s="612" t="s">
        <v>346</v>
      </c>
      <c r="N1" s="612"/>
      <c r="O1" s="612"/>
      <c r="P1" s="245"/>
      <c r="Q1" s="612" t="s">
        <v>347</v>
      </c>
      <c r="R1" s="612"/>
      <c r="S1" s="612"/>
      <c r="T1" s="612"/>
      <c r="U1" s="246"/>
      <c r="V1" s="613" t="s">
        <v>317</v>
      </c>
      <c r="W1" s="613" t="s">
        <v>348</v>
      </c>
      <c r="X1" s="613" t="s">
        <v>349</v>
      </c>
      <c r="Y1" s="246"/>
      <c r="Z1" s="605" t="s">
        <v>350</v>
      </c>
      <c r="AA1" s="606"/>
      <c r="AB1" s="606"/>
      <c r="AC1" s="606"/>
      <c r="AD1" s="607"/>
    </row>
    <row r="2" spans="1:30" ht="12" thickBot="1">
      <c r="A2" s="616"/>
      <c r="B2" s="618"/>
      <c r="C2" s="618"/>
      <c r="D2" s="198" t="s">
        <v>322</v>
      </c>
      <c r="E2" s="198" t="s">
        <v>328</v>
      </c>
      <c r="F2" s="143" t="s">
        <v>329</v>
      </c>
      <c r="G2" s="199" t="s">
        <v>351</v>
      </c>
      <c r="H2" s="200" t="s">
        <v>352</v>
      </c>
      <c r="I2" s="199" t="s">
        <v>353</v>
      </c>
      <c r="J2" s="201" t="s">
        <v>354</v>
      </c>
      <c r="K2" s="247" t="s">
        <v>355</v>
      </c>
      <c r="L2" s="248"/>
      <c r="M2" s="249" t="s">
        <v>358</v>
      </c>
      <c r="N2" s="249" t="s">
        <v>356</v>
      </c>
      <c r="O2" s="249" t="s">
        <v>357</v>
      </c>
      <c r="P2" s="248"/>
      <c r="Q2" s="250" t="s">
        <v>358</v>
      </c>
      <c r="R2" s="251">
        <v>1.2999999999999999E-2</v>
      </c>
      <c r="S2" s="251">
        <v>6.4999999999999997E-3</v>
      </c>
      <c r="T2" s="252">
        <v>1.25E-3</v>
      </c>
      <c r="U2" s="253"/>
      <c r="V2" s="614"/>
      <c r="W2" s="614"/>
      <c r="X2" s="614"/>
      <c r="Y2" s="253"/>
      <c r="Z2" s="254" t="s">
        <v>358</v>
      </c>
      <c r="AA2" s="254" t="s">
        <v>356</v>
      </c>
      <c r="AB2" s="255" t="s">
        <v>357</v>
      </c>
      <c r="AC2" s="254" t="s">
        <v>348</v>
      </c>
      <c r="AD2" s="254" t="s">
        <v>349</v>
      </c>
    </row>
    <row r="3" spans="1:30" s="17" customFormat="1">
      <c r="A3" s="118" t="str">
        <f>'1-συμβολαια'!A3</f>
        <v>;;;???</v>
      </c>
      <c r="B3" s="118" t="str">
        <f>'1-συμβολαια'!C3</f>
        <v>πληρεξούσιο</v>
      </c>
      <c r="C3" s="202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0.60000000000000009</v>
      </c>
      <c r="I3" s="27">
        <f>'2-δικαιώμ'!J3</f>
        <v>0.60000000000000009</v>
      </c>
      <c r="J3" s="27">
        <f>'2-δικαιώμ'!K3</f>
        <v>0.12</v>
      </c>
      <c r="K3" s="147"/>
      <c r="L3" s="147"/>
      <c r="M3" s="34"/>
      <c r="N3" s="34"/>
      <c r="O3" s="34"/>
      <c r="P3" s="147"/>
      <c r="Q3" s="34"/>
      <c r="R3" s="34"/>
      <c r="S3" s="34"/>
      <c r="T3" s="34"/>
      <c r="U3" s="147"/>
      <c r="V3" s="34">
        <f>'2-δικαιώμ'!H3+'2-δικαιώμ'!I3</f>
        <v>0.60000000000000009</v>
      </c>
      <c r="W3" s="34">
        <f>'2-δικαιώμ'!J3</f>
        <v>0.60000000000000009</v>
      </c>
      <c r="X3" s="34">
        <f>'2-δικαιώμ'!K3</f>
        <v>0.12</v>
      </c>
      <c r="Y3" s="147"/>
      <c r="Z3" s="34"/>
      <c r="AA3" s="34"/>
      <c r="AB3" s="34"/>
      <c r="AC3" s="34"/>
      <c r="AD3" s="34"/>
    </row>
    <row r="4" spans="1:30" s="17" customFormat="1">
      <c r="A4" s="118" t="str">
        <f>'1-συμβολαια'!A4</f>
        <v>2ο</v>
      </c>
      <c r="B4" s="118" t="str">
        <f>'1-συμβολαια'!C4</f>
        <v>αγοραπωλησίας ΠΡΟΣΥΜΦΩΝΟ οικποπεδο Καληράχη 50,67μ2 ΜΕ 2όροφη οικία 41μ2 κάθε όροφος τίμημα  = αρραβων =</v>
      </c>
      <c r="C4" s="202">
        <f>'1-συμβολαια'!D4</f>
        <v>7000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7.56</v>
      </c>
      <c r="H4" s="27">
        <f>'2-δικαιώμ'!I4</f>
        <v>0.60000000000000009</v>
      </c>
      <c r="I4" s="27">
        <f>'2-δικαιώμ'!J4</f>
        <v>4.8000000000000007</v>
      </c>
      <c r="J4" s="27">
        <f>'2-δικαιώμ'!K4</f>
        <v>0.96</v>
      </c>
      <c r="K4" s="147"/>
      <c r="L4" s="147"/>
      <c r="M4" s="34"/>
      <c r="N4" s="34"/>
      <c r="O4" s="34"/>
      <c r="P4" s="147"/>
      <c r="Q4" s="34"/>
      <c r="R4" s="34"/>
      <c r="S4" s="34"/>
      <c r="T4" s="34"/>
      <c r="U4" s="147"/>
      <c r="V4" s="34">
        <f>'2-δικαιώμ'!H4+'2-δικαιώμ'!I4</f>
        <v>8.16</v>
      </c>
      <c r="W4" s="34">
        <f>'2-δικαιώμ'!J4</f>
        <v>4.8000000000000007</v>
      </c>
      <c r="X4" s="34">
        <f>'2-δικαιώμ'!K4</f>
        <v>0.96</v>
      </c>
      <c r="Y4" s="147"/>
      <c r="Z4" s="34"/>
      <c r="AA4" s="34"/>
      <c r="AB4" s="34"/>
      <c r="AC4" s="34"/>
      <c r="AD4" s="34"/>
    </row>
    <row r="5" spans="1:30">
      <c r="A5" s="608" t="str">
        <f>'1-συμβολαια'!A5</f>
        <v>σύνολο</v>
      </c>
      <c r="B5" s="609"/>
      <c r="C5" s="610"/>
      <c r="D5" s="299">
        <f t="shared" ref="D5:J5" si="0">SUM(D3:D4)</f>
        <v>0</v>
      </c>
      <c r="E5" s="299">
        <f t="shared" si="0"/>
        <v>0</v>
      </c>
      <c r="F5" s="299">
        <f t="shared" si="0"/>
        <v>0</v>
      </c>
      <c r="G5" s="299">
        <f t="shared" si="0"/>
        <v>7.56</v>
      </c>
      <c r="H5" s="299">
        <f t="shared" si="0"/>
        <v>1.2000000000000002</v>
      </c>
      <c r="I5" s="299">
        <f t="shared" si="0"/>
        <v>5.4</v>
      </c>
      <c r="J5" s="299">
        <f t="shared" si="0"/>
        <v>1.08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0"/>
      <c r="D8" s="2"/>
      <c r="E8" s="2"/>
      <c r="F8" s="2"/>
      <c r="G8" s="2"/>
      <c r="H8" s="2"/>
      <c r="I8" s="2"/>
      <c r="J8" s="2"/>
    </row>
    <row r="9" spans="1:30" ht="15.75">
      <c r="B9" s="209" t="s">
        <v>377</v>
      </c>
      <c r="D9" s="2"/>
      <c r="E9" s="2"/>
      <c r="F9" s="2"/>
      <c r="G9" s="134"/>
      <c r="H9" s="282">
        <v>0.15</v>
      </c>
      <c r="I9" s="283">
        <v>2.93</v>
      </c>
      <c r="J9" s="5" t="s">
        <v>381</v>
      </c>
      <c r="L9" s="284">
        <f>I9-H9</f>
        <v>2.7800000000000002</v>
      </c>
    </row>
    <row r="10" spans="1:30" ht="12.75">
      <c r="B10" s="210" t="s">
        <v>378</v>
      </c>
      <c r="D10" s="2"/>
      <c r="E10" s="2"/>
      <c r="F10" s="2"/>
      <c r="G10" s="2"/>
      <c r="H10" s="166">
        <v>0.44</v>
      </c>
      <c r="I10" s="280">
        <v>0.56000000000000005</v>
      </c>
      <c r="J10" s="3" t="s">
        <v>382</v>
      </c>
      <c r="L10" s="284">
        <f>I10-H10</f>
        <v>0.12000000000000005</v>
      </c>
    </row>
    <row r="11" spans="1:30" ht="15.75">
      <c r="B11" s="224" t="s">
        <v>379</v>
      </c>
      <c r="D11" s="2"/>
      <c r="E11" s="2"/>
      <c r="F11" s="2"/>
      <c r="G11" s="291">
        <v>0.05</v>
      </c>
      <c r="H11" s="8"/>
      <c r="I11" s="4">
        <v>0.73</v>
      </c>
      <c r="J11" s="5" t="s">
        <v>132</v>
      </c>
      <c r="L11" s="5"/>
    </row>
    <row r="12" spans="1:30">
      <c r="B12" s="90"/>
      <c r="D12" s="2"/>
      <c r="E12" s="2"/>
      <c r="F12" s="2"/>
      <c r="G12" s="291">
        <v>0.05</v>
      </c>
      <c r="H12" s="8"/>
      <c r="I12" s="4">
        <v>1.47</v>
      </c>
      <c r="J12" s="3" t="s">
        <v>383</v>
      </c>
    </row>
    <row r="13" spans="1:30">
      <c r="B13" s="90"/>
      <c r="D13" s="2"/>
      <c r="E13" s="2"/>
      <c r="F13" s="2"/>
      <c r="G13" s="291">
        <v>0.05</v>
      </c>
      <c r="H13" s="8"/>
      <c r="I13" s="4">
        <v>3.99</v>
      </c>
      <c r="J13" s="5" t="s">
        <v>384</v>
      </c>
      <c r="K13" s="5"/>
      <c r="L13" s="5"/>
    </row>
    <row r="14" spans="1:30">
      <c r="B14" s="90"/>
      <c r="D14" s="2"/>
      <c r="E14" s="2"/>
      <c r="F14" s="2"/>
      <c r="G14" s="291">
        <v>0.05</v>
      </c>
      <c r="H14" s="8"/>
      <c r="I14" s="4"/>
      <c r="J14" s="5" t="s">
        <v>433</v>
      </c>
      <c r="K14" s="5"/>
      <c r="L14" s="5"/>
    </row>
    <row r="15" spans="1:30">
      <c r="B15" s="90"/>
      <c r="D15" s="2"/>
      <c r="E15" s="2"/>
      <c r="F15" s="2"/>
      <c r="G15" s="291">
        <v>0.05</v>
      </c>
      <c r="H15" s="8"/>
      <c r="I15" s="4"/>
      <c r="J15" s="5" t="s">
        <v>434</v>
      </c>
      <c r="K15" s="5"/>
      <c r="L15" s="5"/>
    </row>
    <row r="16" spans="1:30">
      <c r="B16" s="90"/>
      <c r="D16" s="2"/>
      <c r="E16" s="2"/>
      <c r="F16" s="2"/>
      <c r="G16" s="291"/>
      <c r="H16" s="8"/>
      <c r="I16" s="4"/>
      <c r="J16" s="5"/>
      <c r="K16" s="5"/>
      <c r="L16" s="5"/>
    </row>
    <row r="17" spans="2:12">
      <c r="B17" s="90"/>
      <c r="D17" s="2"/>
      <c r="E17" s="2"/>
      <c r="F17" s="2"/>
      <c r="G17" s="2"/>
      <c r="H17" s="5" t="s">
        <v>435</v>
      </c>
      <c r="I17" s="5"/>
      <c r="J17" s="5" t="s">
        <v>132</v>
      </c>
      <c r="K17" s="5"/>
      <c r="L17" s="5"/>
    </row>
    <row r="18" spans="2:12">
      <c r="G18" s="2"/>
      <c r="H18" s="5" t="s">
        <v>436</v>
      </c>
      <c r="I18" s="5"/>
      <c r="J18" s="5" t="s">
        <v>133</v>
      </c>
      <c r="K18" s="5"/>
      <c r="L18" s="5"/>
    </row>
    <row r="19" spans="2:12">
      <c r="G19" s="2"/>
      <c r="H19" s="5" t="s">
        <v>437</v>
      </c>
      <c r="I19" s="5"/>
      <c r="J19" s="5" t="s">
        <v>134</v>
      </c>
      <c r="K19" s="5"/>
      <c r="L19" s="5"/>
    </row>
    <row r="20" spans="2:12" ht="15">
      <c r="G20" s="2"/>
      <c r="H20" s="4">
        <v>2.2000000000000002</v>
      </c>
      <c r="I20" s="296"/>
      <c r="J20" s="5" t="s">
        <v>385</v>
      </c>
      <c r="K20" s="5"/>
      <c r="L20" s="5"/>
    </row>
    <row r="21" spans="2:12" ht="15">
      <c r="G21" s="2"/>
      <c r="H21" s="2">
        <v>2.93</v>
      </c>
      <c r="I21" s="297"/>
      <c r="J21" s="3" t="s">
        <v>386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I4" sqref="I4"/>
    </sheetView>
  </sheetViews>
  <sheetFormatPr defaultRowHeight="11.25"/>
  <cols>
    <col min="1" max="1" width="10.42578125" style="8" bestFit="1" customWidth="1"/>
    <col min="2" max="2" width="86.85546875" style="90" bestFit="1" customWidth="1"/>
    <col min="3" max="3" width="11.5703125" style="8" customWidth="1"/>
    <col min="4" max="4" width="8.140625" style="2" customWidth="1"/>
    <col min="5" max="5" width="13.140625" style="2" customWidth="1"/>
    <col min="6" max="6" width="8.140625" style="2" customWidth="1"/>
    <col min="7" max="7" width="9.140625" style="2" customWidth="1"/>
    <col min="8" max="8" width="9.7109375" style="2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98" t="s">
        <v>1</v>
      </c>
      <c r="B1" s="500" t="s">
        <v>0</v>
      </c>
      <c r="C1" s="537" t="s">
        <v>7</v>
      </c>
      <c r="D1" s="628" t="s">
        <v>45</v>
      </c>
      <c r="E1" s="629"/>
      <c r="F1" s="630" t="s">
        <v>392</v>
      </c>
      <c r="G1" s="631"/>
      <c r="H1" s="626" t="s">
        <v>57</v>
      </c>
      <c r="I1" s="623" t="s">
        <v>29</v>
      </c>
      <c r="J1" s="624"/>
      <c r="K1" s="625"/>
    </row>
    <row r="2" spans="1:17" ht="12.75" thickBot="1">
      <c r="A2" s="499"/>
      <c r="B2" s="501"/>
      <c r="C2" s="538"/>
      <c r="D2" s="222" t="s">
        <v>316</v>
      </c>
      <c r="E2" s="226" t="s">
        <v>90</v>
      </c>
      <c r="F2" s="225" t="s">
        <v>316</v>
      </c>
      <c r="G2" s="223" t="s">
        <v>33</v>
      </c>
      <c r="H2" s="627"/>
      <c r="I2" s="528"/>
      <c r="J2" s="494"/>
      <c r="K2" s="495"/>
    </row>
    <row r="3" spans="1:17" s="398" customFormat="1" ht="14.25">
      <c r="A3" s="462" t="str">
        <f>'1-συμβολαια'!A3</f>
        <v>;;;???</v>
      </c>
      <c r="B3" s="441" t="str">
        <f>'1-συμβολαια'!C3</f>
        <v>πληρεξούσιο</v>
      </c>
      <c r="C3" s="395">
        <f>'1-συμβολαια'!D3</f>
        <v>0</v>
      </c>
      <c r="D3" s="442"/>
      <c r="E3" s="443"/>
      <c r="F3" s="397">
        <v>0.5</v>
      </c>
      <c r="G3" s="397"/>
      <c r="H3" s="397"/>
      <c r="I3" s="444"/>
      <c r="J3" s="444"/>
      <c r="K3" s="419"/>
    </row>
    <row r="4" spans="1:17" s="398" customFormat="1" ht="14.25">
      <c r="A4" s="463" t="str">
        <f>'1-συμβολαια'!A4</f>
        <v>2ο</v>
      </c>
      <c r="B4" s="321" t="str">
        <f>'1-συμβολαια'!C4</f>
        <v>αγοραπωλησίας ΠΡΟΣΥΜΦΩΝΟ οικποπεδο Καληράχη 50,67μ2 ΜΕ 2όροφη οικία 41μ2 κάθε όροφος τίμημα  = αρραβων =</v>
      </c>
      <c r="C4" s="414">
        <f>'1-συμβολαια'!D4</f>
        <v>7000</v>
      </c>
      <c r="D4" s="415"/>
      <c r="E4" s="399"/>
      <c r="F4" s="397">
        <v>3</v>
      </c>
      <c r="G4" s="396"/>
      <c r="H4" s="396">
        <v>3</v>
      </c>
      <c r="I4" s="317"/>
      <c r="J4" s="317"/>
      <c r="K4" s="73"/>
    </row>
    <row r="5" spans="1:17" ht="15.75">
      <c r="A5" s="514" t="s">
        <v>56</v>
      </c>
      <c r="B5" s="515"/>
      <c r="C5" s="515"/>
      <c r="D5" s="400">
        <f>SUM(D3:D4)</f>
        <v>0</v>
      </c>
      <c r="E5" s="400">
        <f>SUM(E3:E4)</f>
        <v>0</v>
      </c>
      <c r="F5" s="401">
        <f>SUM(F3:F4)</f>
        <v>3.5</v>
      </c>
      <c r="G5" s="401">
        <f>SUM(G3:G4)</f>
        <v>0</v>
      </c>
      <c r="H5" s="401">
        <f>SUM(H3:H4)</f>
        <v>3</v>
      </c>
    </row>
    <row r="6" spans="1:17" ht="15.75">
      <c r="I6" s="121" t="s">
        <v>102</v>
      </c>
      <c r="J6" s="134"/>
      <c r="K6" s="134"/>
      <c r="L6" s="116"/>
      <c r="M6" s="116"/>
      <c r="N6" s="116"/>
      <c r="O6" s="116"/>
      <c r="P6" s="5"/>
    </row>
    <row r="7" spans="1:17" ht="15.75">
      <c r="I7" s="228"/>
      <c r="J7" s="134" t="s">
        <v>103</v>
      </c>
      <c r="K7" s="134"/>
      <c r="L7" s="134"/>
      <c r="M7" s="134"/>
      <c r="N7" s="134"/>
      <c r="O7" s="134"/>
      <c r="P7" s="228"/>
      <c r="Q7" s="227"/>
    </row>
    <row r="8" spans="1:17" ht="15.75">
      <c r="I8" s="228"/>
      <c r="J8" s="228"/>
      <c r="K8" s="229"/>
      <c r="L8" s="229"/>
      <c r="M8" s="229"/>
      <c r="N8" s="229"/>
      <c r="O8" s="229"/>
      <c r="P8" s="229"/>
      <c r="Q8" s="227"/>
    </row>
    <row r="9" spans="1:17" ht="15.75">
      <c r="I9" s="228"/>
      <c r="J9" s="228"/>
      <c r="K9" s="134"/>
      <c r="L9" s="229"/>
      <c r="M9" s="229"/>
      <c r="N9" s="134"/>
      <c r="O9" s="134"/>
      <c r="P9" s="134"/>
      <c r="Q9" s="227"/>
    </row>
    <row r="10" spans="1:17" ht="15.75">
      <c r="I10" s="228"/>
      <c r="J10" s="228"/>
      <c r="K10" s="229"/>
      <c r="L10" s="229"/>
      <c r="M10" s="229"/>
      <c r="N10" s="229"/>
      <c r="O10" s="229"/>
      <c r="P10" s="229"/>
      <c r="Q10" s="227"/>
    </row>
    <row r="11" spans="1:17" ht="15.75">
      <c r="L11" s="122"/>
      <c r="Q11" s="227"/>
    </row>
    <row r="12" spans="1:17" ht="15.75">
      <c r="L12" s="122"/>
    </row>
    <row r="13" spans="1:17" ht="15.75">
      <c r="L13" s="122"/>
    </row>
    <row r="14" spans="1:17" ht="15.75">
      <c r="L14" s="122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2" bestFit="1" customWidth="1"/>
    <col min="2" max="2" width="86.8554687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98" t="s">
        <v>1</v>
      </c>
      <c r="B1" s="632" t="s">
        <v>0</v>
      </c>
      <c r="C1" s="634" t="s">
        <v>142</v>
      </c>
      <c r="D1" s="634"/>
      <c r="E1" s="634"/>
      <c r="F1" s="635" t="s">
        <v>29</v>
      </c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7"/>
    </row>
    <row r="2" spans="1:22" ht="16.5" thickBot="1">
      <c r="A2" s="499"/>
      <c r="B2" s="633"/>
      <c r="C2" s="100" t="s">
        <v>23</v>
      </c>
      <c r="D2" s="105" t="s">
        <v>9</v>
      </c>
      <c r="E2" s="106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401</v>
      </c>
      <c r="K2" s="273" t="s">
        <v>402</v>
      </c>
      <c r="L2" s="273" t="s">
        <v>403</v>
      </c>
      <c r="M2" s="274">
        <v>65</v>
      </c>
      <c r="N2" s="275" t="s">
        <v>404</v>
      </c>
      <c r="O2" s="275" t="s">
        <v>405</v>
      </c>
      <c r="P2" s="275" t="s">
        <v>406</v>
      </c>
      <c r="Q2" s="275" t="s">
        <v>535</v>
      </c>
      <c r="R2" s="275" t="s">
        <v>407</v>
      </c>
      <c r="S2" s="271" t="s">
        <v>408</v>
      </c>
      <c r="T2" s="169">
        <v>67</v>
      </c>
      <c r="U2" s="169"/>
      <c r="V2" s="270"/>
    </row>
    <row r="3" spans="1:22" s="131" customFormat="1">
      <c r="A3" s="421" t="str">
        <f>'1-συμβολαια'!A3</f>
        <v>;;;???</v>
      </c>
      <c r="B3" s="422" t="str">
        <f>'1-συμβολαια'!C3</f>
        <v>πληρεξούσιο</v>
      </c>
      <c r="C3" s="425"/>
      <c r="D3" s="445"/>
      <c r="E3" s="425"/>
      <c r="F3" s="436"/>
      <c r="G3" s="436"/>
      <c r="H3" s="446"/>
      <c r="I3" s="447"/>
      <c r="J3" s="447"/>
      <c r="K3" s="447"/>
      <c r="L3" s="447"/>
      <c r="M3" s="447"/>
      <c r="N3" s="436"/>
      <c r="O3" s="436"/>
      <c r="P3" s="436"/>
      <c r="Q3" s="436"/>
      <c r="R3" s="448"/>
      <c r="S3" s="436"/>
      <c r="T3" s="436"/>
      <c r="U3" s="436"/>
      <c r="V3" s="436"/>
    </row>
    <row r="4" spans="1:22" s="131" customFormat="1">
      <c r="A4" s="358" t="str">
        <f>'1-συμβολαια'!A4</f>
        <v>2ο</v>
      </c>
      <c r="B4" s="343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25"/>
      <c r="D4" s="376"/>
      <c r="E4" s="325"/>
      <c r="F4" s="326"/>
      <c r="G4" s="326"/>
      <c r="H4" s="341"/>
      <c r="I4" s="342"/>
      <c r="J4" s="342"/>
      <c r="K4" s="342"/>
      <c r="L4" s="342"/>
      <c r="M4" s="342"/>
      <c r="N4" s="326"/>
      <c r="O4" s="326"/>
      <c r="P4" s="326"/>
      <c r="Q4" s="326"/>
      <c r="R4" s="344"/>
      <c r="S4" s="326"/>
      <c r="T4" s="326"/>
      <c r="U4" s="326"/>
      <c r="V4" s="326"/>
    </row>
    <row r="5" spans="1:22" ht="15.75">
      <c r="A5" s="514" t="s">
        <v>47</v>
      </c>
      <c r="B5" s="515"/>
      <c r="C5" s="383">
        <f>SUM(C3:C4)</f>
        <v>0</v>
      </c>
      <c r="D5" s="416">
        <f>SUM(D3:D4)</f>
        <v>0</v>
      </c>
      <c r="E5" s="383">
        <f>SUM(E3:E4)</f>
        <v>0</v>
      </c>
      <c r="I5" s="417">
        <f t="shared" ref="I5:T5" si="0">SUM(I3:I4)</f>
        <v>0</v>
      </c>
      <c r="J5" s="417">
        <f t="shared" si="0"/>
        <v>0</v>
      </c>
      <c r="K5" s="417">
        <f t="shared" si="0"/>
        <v>0</v>
      </c>
      <c r="L5" s="417">
        <f t="shared" si="0"/>
        <v>0</v>
      </c>
      <c r="M5" s="417">
        <f t="shared" si="0"/>
        <v>0</v>
      </c>
      <c r="N5" s="417">
        <f t="shared" si="0"/>
        <v>0</v>
      </c>
      <c r="O5" s="417">
        <f t="shared" si="0"/>
        <v>0</v>
      </c>
      <c r="P5" s="417">
        <f t="shared" si="0"/>
        <v>0</v>
      </c>
      <c r="Q5" s="417">
        <f t="shared" si="0"/>
        <v>0</v>
      </c>
      <c r="R5" s="417">
        <f t="shared" si="0"/>
        <v>0</v>
      </c>
      <c r="S5" s="417">
        <f t="shared" si="0"/>
        <v>0</v>
      </c>
      <c r="T5" s="417">
        <f t="shared" si="0"/>
        <v>0</v>
      </c>
    </row>
    <row r="6" spans="1:22"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</row>
    <row r="7" spans="1:22" ht="15.75">
      <c r="F7" s="151" t="s">
        <v>237</v>
      </c>
      <c r="G7" s="121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6"/>
      <c r="U7" s="276"/>
      <c r="V7" s="277"/>
    </row>
    <row r="8" spans="1:22" ht="15.75">
      <c r="F8" s="278"/>
      <c r="G8" s="134" t="s">
        <v>238</v>
      </c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7"/>
    </row>
    <row r="9" spans="1:22" ht="15.75">
      <c r="F9" s="277"/>
      <c r="G9" s="277"/>
      <c r="H9" s="151" t="s">
        <v>239</v>
      </c>
      <c r="I9" s="121"/>
      <c r="J9" s="121"/>
      <c r="K9" s="121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7"/>
    </row>
    <row r="10" spans="1:22" ht="15.75">
      <c r="F10" s="277"/>
      <c r="G10" s="278"/>
      <c r="H10" s="277"/>
      <c r="I10" s="134" t="s">
        <v>264</v>
      </c>
      <c r="J10" s="134"/>
      <c r="K10" s="134"/>
      <c r="L10" s="279"/>
      <c r="M10" s="279"/>
      <c r="N10" s="279"/>
      <c r="O10" s="279"/>
      <c r="P10" s="279"/>
      <c r="Q10" s="279"/>
      <c r="R10" s="279"/>
      <c r="S10" s="279"/>
      <c r="T10" s="279"/>
      <c r="U10" s="276"/>
      <c r="V10" s="277"/>
    </row>
    <row r="11" spans="1:22" ht="15.75">
      <c r="F11" s="277"/>
      <c r="G11" s="278"/>
      <c r="H11" s="277"/>
      <c r="I11" s="134"/>
      <c r="J11" s="151" t="s">
        <v>409</v>
      </c>
      <c r="K11" s="134"/>
      <c r="L11" s="279"/>
      <c r="M11" s="279"/>
      <c r="N11" s="279"/>
      <c r="O11" s="279"/>
      <c r="P11" s="279"/>
      <c r="Q11" s="279"/>
      <c r="R11" s="279"/>
      <c r="S11" s="279"/>
      <c r="T11" s="279"/>
      <c r="U11" s="276"/>
      <c r="V11" s="277"/>
    </row>
    <row r="12" spans="1:22" ht="15.75">
      <c r="F12" s="277"/>
      <c r="G12" s="278"/>
      <c r="H12" s="277"/>
      <c r="I12" s="134"/>
      <c r="J12" s="134"/>
      <c r="K12" s="134" t="s">
        <v>410</v>
      </c>
      <c r="L12" s="279"/>
      <c r="M12" s="279"/>
      <c r="N12" s="279"/>
      <c r="O12" s="279"/>
      <c r="P12" s="279"/>
      <c r="Q12" s="279"/>
      <c r="R12" s="279"/>
      <c r="S12" s="279"/>
      <c r="T12" s="279"/>
      <c r="U12" s="276"/>
      <c r="V12" s="277"/>
    </row>
    <row r="13" spans="1:22" ht="15.75">
      <c r="F13" s="277"/>
      <c r="G13" s="277"/>
      <c r="H13" s="276"/>
      <c r="I13" s="279"/>
      <c r="J13" s="279"/>
      <c r="K13" s="279"/>
      <c r="L13" s="151" t="s">
        <v>411</v>
      </c>
      <c r="M13" s="279"/>
      <c r="N13" s="279"/>
      <c r="O13" s="279"/>
      <c r="P13" s="279"/>
      <c r="Q13" s="279"/>
      <c r="R13" s="279"/>
      <c r="S13" s="279"/>
      <c r="T13" s="279"/>
      <c r="U13" s="276"/>
      <c r="V13" s="277"/>
    </row>
    <row r="14" spans="1:22" ht="15.75">
      <c r="C14" s="104">
        <f>SUM(C6:C7)</f>
        <v>0</v>
      </c>
      <c r="F14" s="276"/>
      <c r="G14" s="276"/>
      <c r="H14" s="276"/>
      <c r="I14" s="279"/>
      <c r="J14" s="279"/>
      <c r="K14" s="279"/>
      <c r="L14" s="279"/>
      <c r="M14" s="134" t="s">
        <v>265</v>
      </c>
      <c r="N14" s="279"/>
      <c r="O14" s="279"/>
      <c r="P14" s="279"/>
      <c r="Q14" s="279"/>
      <c r="R14" s="279"/>
      <c r="S14" s="279"/>
      <c r="T14" s="279"/>
      <c r="U14" s="276"/>
      <c r="V14" s="277"/>
    </row>
    <row r="15" spans="1:22" ht="15.75">
      <c r="F15" s="277"/>
      <c r="G15" s="277"/>
      <c r="H15" s="276"/>
      <c r="I15" s="279"/>
      <c r="J15" s="279"/>
      <c r="K15" s="279"/>
      <c r="L15" s="279"/>
      <c r="M15" s="279"/>
      <c r="N15" s="151" t="s">
        <v>412</v>
      </c>
      <c r="O15" s="279"/>
      <c r="P15" s="279"/>
      <c r="Q15" s="279"/>
      <c r="R15" s="279"/>
      <c r="S15" s="279"/>
      <c r="T15" s="279"/>
      <c r="U15" s="276"/>
      <c r="V15" s="277"/>
    </row>
    <row r="16" spans="1:22" ht="15.75">
      <c r="F16" s="277"/>
      <c r="G16" s="277"/>
      <c r="H16" s="276"/>
      <c r="I16" s="279"/>
      <c r="J16" s="279"/>
      <c r="K16" s="279"/>
      <c r="L16" s="279"/>
      <c r="M16" s="279"/>
      <c r="N16" s="279"/>
      <c r="O16" s="134" t="s">
        <v>413</v>
      </c>
      <c r="P16" s="279"/>
      <c r="Q16" s="279"/>
      <c r="R16" s="279"/>
      <c r="S16" s="279"/>
      <c r="T16" s="279"/>
      <c r="U16" s="276"/>
      <c r="V16" s="277"/>
    </row>
    <row r="17" spans="2:22" ht="15.75">
      <c r="F17" s="277"/>
      <c r="G17" s="277"/>
      <c r="H17" s="276"/>
      <c r="I17" s="279"/>
      <c r="J17" s="279"/>
      <c r="K17" s="279"/>
      <c r="L17" s="279"/>
      <c r="M17" s="279"/>
      <c r="N17" s="279"/>
      <c r="O17" s="279"/>
      <c r="P17" s="151" t="s">
        <v>266</v>
      </c>
      <c r="Q17" s="279"/>
      <c r="R17" s="279"/>
      <c r="S17" s="279"/>
      <c r="T17" s="279"/>
      <c r="U17" s="276"/>
      <c r="V17" s="277"/>
    </row>
    <row r="18" spans="2:22" ht="15.75">
      <c r="F18" s="277"/>
      <c r="G18" s="277"/>
      <c r="H18" s="276"/>
      <c r="I18" s="279"/>
      <c r="J18" s="279"/>
      <c r="K18" s="279"/>
      <c r="L18" s="279"/>
      <c r="M18" s="279"/>
      <c r="N18" s="279"/>
      <c r="O18" s="279"/>
      <c r="P18" s="279"/>
      <c r="Q18" s="134" t="s">
        <v>267</v>
      </c>
      <c r="R18" s="134"/>
      <c r="S18" s="134"/>
      <c r="T18" s="279"/>
      <c r="U18" s="276"/>
      <c r="V18" s="277"/>
    </row>
    <row r="19" spans="2:22" ht="15.75">
      <c r="F19" s="277"/>
      <c r="G19" s="277"/>
      <c r="H19" s="276"/>
      <c r="I19" s="279"/>
      <c r="J19" s="279"/>
      <c r="K19" s="279"/>
      <c r="L19" s="279"/>
      <c r="M19" s="279"/>
      <c r="N19" s="279"/>
      <c r="O19" s="279"/>
      <c r="P19" s="279"/>
      <c r="Q19" s="279"/>
      <c r="R19" s="151" t="s">
        <v>268</v>
      </c>
      <c r="S19" s="279"/>
      <c r="T19" s="279"/>
      <c r="U19" s="276"/>
      <c r="V19" s="277"/>
    </row>
    <row r="20" spans="2:22" ht="15.75">
      <c r="F20" s="277"/>
      <c r="G20" s="277"/>
      <c r="H20" s="276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134" t="s">
        <v>269</v>
      </c>
      <c r="T20" s="279"/>
      <c r="U20" s="276"/>
      <c r="V20" s="277"/>
    </row>
    <row r="21" spans="2:22" ht="15.75">
      <c r="F21" s="277"/>
      <c r="G21" s="277"/>
      <c r="H21" s="276"/>
      <c r="I21" s="279"/>
      <c r="J21" s="279"/>
      <c r="K21" s="279"/>
      <c r="L21" s="279"/>
      <c r="M21" s="279"/>
      <c r="N21" s="279"/>
      <c r="O21" s="279"/>
      <c r="P21" s="279"/>
      <c r="Q21" s="279"/>
      <c r="R21" s="279"/>
      <c r="S21" s="279"/>
      <c r="T21" s="151" t="s">
        <v>414</v>
      </c>
      <c r="U21" s="276"/>
      <c r="V21" s="277"/>
    </row>
    <row r="22" spans="2:22">
      <c r="F22" s="277"/>
      <c r="G22" s="277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V22" s="277"/>
    </row>
    <row r="23" spans="2:22" ht="15.75" customHeight="1">
      <c r="B23" s="216"/>
      <c r="C23" s="309"/>
      <c r="D23" s="311"/>
      <c r="E23" s="310"/>
      <c r="F23" s="310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</row>
    <row r="24" spans="2:22" ht="15.75" customHeight="1">
      <c r="B24" s="215"/>
      <c r="C24" s="107"/>
      <c r="D24" s="311"/>
      <c r="E24" s="310"/>
      <c r="F24" s="310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</row>
    <row r="25" spans="2:22"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</row>
    <row r="26" spans="2:22"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2:22"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D28" s="311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86"/>
  <sheetViews>
    <sheetView workbookViewId="0">
      <pane ySplit="2" topLeftCell="A3" activePane="bottomLeft" state="frozen"/>
      <selection pane="bottomLeft" activeCell="D17" sqref="D17"/>
    </sheetView>
  </sheetViews>
  <sheetFormatPr defaultRowHeight="11.25"/>
  <cols>
    <col min="1" max="2" width="9" style="8" customWidth="1"/>
    <col min="3" max="3" width="86.85546875" style="137" bestFit="1" customWidth="1"/>
    <col min="4" max="5" width="9.42578125" style="2" customWidth="1"/>
    <col min="6" max="6" width="9.42578125" style="80" customWidth="1"/>
    <col min="7" max="7" width="8.140625" style="80" customWidth="1"/>
    <col min="8" max="8" width="10.7109375" style="80" customWidth="1"/>
    <col min="9" max="9" width="9.42578125" style="80" customWidth="1"/>
    <col min="10" max="11" width="7.85546875" style="80" customWidth="1"/>
    <col min="12" max="12" width="9.85546875" style="80" customWidth="1"/>
    <col min="13" max="13" width="8.5703125" style="80" customWidth="1"/>
    <col min="14" max="21" width="7.140625" style="80" customWidth="1"/>
    <col min="22" max="22" width="8.28515625" style="80" customWidth="1"/>
    <col min="23" max="23" width="8.140625" style="80" customWidth="1"/>
    <col min="24" max="24" width="9.28515625" style="80" customWidth="1"/>
    <col min="25" max="27" width="7.140625" style="80" customWidth="1"/>
    <col min="28" max="28" width="10.28515625" style="80" customWidth="1"/>
    <col min="29" max="30" width="7.140625" style="80" customWidth="1"/>
    <col min="31" max="31" width="6.140625" style="346" customWidth="1"/>
    <col min="32" max="32" width="7.140625" style="80" customWidth="1"/>
    <col min="33" max="33" width="6.140625" style="80" customWidth="1"/>
    <col min="34" max="34" width="7" style="346" customWidth="1"/>
    <col min="35" max="36" width="6.140625" style="80" customWidth="1"/>
    <col min="37" max="37" width="7.85546875" style="80" customWidth="1"/>
    <col min="38" max="38" width="14.28515625" style="80" customWidth="1"/>
    <col min="39" max="40" width="8.28515625" style="80" customWidth="1"/>
    <col min="41" max="41" width="8.140625" style="80" customWidth="1"/>
    <col min="42" max="42" width="9.42578125" style="80" customWidth="1"/>
    <col min="43" max="43" width="7" style="80" customWidth="1"/>
    <col min="44" max="44" width="6.140625" style="80" customWidth="1"/>
    <col min="45" max="49" width="7.85546875" style="80" customWidth="1"/>
    <col min="50" max="52" width="6.140625" style="80" customWidth="1"/>
    <col min="53" max="53" width="10" style="80" customWidth="1"/>
    <col min="54" max="54" width="8.5703125" style="80" customWidth="1"/>
    <col min="55" max="55" width="6.140625" style="80" customWidth="1"/>
    <col min="56" max="56" width="8.7109375" style="80" customWidth="1"/>
    <col min="57" max="57" width="6.140625" style="80" customWidth="1"/>
    <col min="58" max="58" width="8.7109375" style="80" customWidth="1"/>
    <col min="59" max="59" width="8" style="80" customWidth="1"/>
    <col min="60" max="61" width="6.140625" style="80" customWidth="1"/>
    <col min="62" max="62" width="7.42578125" style="346" customWidth="1"/>
    <col min="63" max="63" width="8.5703125" style="346" customWidth="1"/>
    <col min="64" max="64" width="7.5703125" style="346" customWidth="1"/>
    <col min="65" max="70" width="6.140625" style="346" customWidth="1"/>
    <col min="71" max="71" width="8.28515625" style="346" customWidth="1"/>
    <col min="72" max="72" width="6.140625" style="346" customWidth="1"/>
    <col min="73" max="73" width="7.7109375" style="346" customWidth="1"/>
    <col min="74" max="74" width="5.5703125" style="346" customWidth="1"/>
    <col min="75" max="81" width="10.5703125" style="346" customWidth="1"/>
    <col min="82" max="83" width="12.42578125" style="346" customWidth="1"/>
    <col min="84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466" t="s">
        <v>1</v>
      </c>
      <c r="B1" s="660" t="s">
        <v>536</v>
      </c>
      <c r="C1" s="649" t="s">
        <v>0</v>
      </c>
      <c r="D1" s="652" t="s">
        <v>93</v>
      </c>
      <c r="E1" s="653"/>
      <c r="F1" s="641" t="s">
        <v>94</v>
      </c>
      <c r="G1" s="641"/>
      <c r="H1" s="641"/>
      <c r="I1" s="657" t="s">
        <v>168</v>
      </c>
      <c r="J1" s="658"/>
      <c r="K1" s="659"/>
      <c r="L1" s="641" t="s">
        <v>172</v>
      </c>
      <c r="M1" s="641"/>
      <c r="N1" s="641"/>
      <c r="O1" s="641"/>
      <c r="P1" s="641"/>
      <c r="Q1" s="641"/>
      <c r="R1" s="641"/>
      <c r="S1" s="641"/>
      <c r="T1" s="641"/>
      <c r="U1" s="641"/>
      <c r="V1" s="641"/>
      <c r="W1" s="641"/>
      <c r="X1" s="641"/>
      <c r="Y1" s="641"/>
      <c r="Z1" s="641"/>
      <c r="AA1" s="641"/>
      <c r="AB1" s="641"/>
      <c r="AC1" s="641"/>
      <c r="AD1" s="641"/>
      <c r="AE1" s="641"/>
      <c r="AF1" s="641"/>
      <c r="AG1" s="641"/>
      <c r="AH1" s="641"/>
      <c r="AI1" s="641"/>
      <c r="AJ1" s="641"/>
      <c r="AK1" s="641"/>
      <c r="AL1" s="641"/>
      <c r="AM1" s="651" t="s">
        <v>173</v>
      </c>
      <c r="AN1" s="651"/>
      <c r="AO1" s="651"/>
      <c r="AP1" s="651"/>
      <c r="AQ1" s="651"/>
      <c r="AR1" s="651"/>
      <c r="AS1" s="651"/>
      <c r="AT1" s="651"/>
      <c r="AU1" s="651"/>
      <c r="AV1" s="651"/>
      <c r="AW1" s="651"/>
      <c r="AX1" s="651"/>
      <c r="AY1" s="651"/>
      <c r="AZ1" s="651"/>
      <c r="BA1" s="651"/>
      <c r="BB1" s="642" t="s">
        <v>188</v>
      </c>
      <c r="BC1" s="643"/>
      <c r="BD1" s="643"/>
      <c r="BE1" s="643"/>
      <c r="BF1" s="643"/>
      <c r="BG1" s="644"/>
      <c r="BH1" s="645" t="s">
        <v>192</v>
      </c>
      <c r="BI1" s="646"/>
      <c r="BJ1" s="646"/>
      <c r="BK1" s="647"/>
      <c r="BL1" s="648" t="s">
        <v>180</v>
      </c>
      <c r="BM1" s="648"/>
      <c r="BN1" s="648"/>
      <c r="BO1" s="648"/>
      <c r="BP1" s="648"/>
      <c r="BQ1" s="648"/>
      <c r="BR1" s="648"/>
      <c r="BS1" s="648"/>
      <c r="BT1" s="648"/>
      <c r="BU1" s="648"/>
      <c r="BV1" s="648"/>
      <c r="BW1" s="648"/>
      <c r="BX1" s="654" t="s">
        <v>502</v>
      </c>
      <c r="BY1" s="655"/>
      <c r="BZ1" s="655"/>
      <c r="CA1" s="655"/>
      <c r="CB1" s="655"/>
      <c r="CC1" s="656"/>
      <c r="CD1" s="638" t="s">
        <v>288</v>
      </c>
      <c r="CE1" s="638"/>
    </row>
    <row r="2" spans="1:83" ht="23.25" thickBot="1">
      <c r="A2" s="467"/>
      <c r="B2" s="661"/>
      <c r="C2" s="650"/>
      <c r="D2" s="158"/>
      <c r="E2" s="174" t="s">
        <v>91</v>
      </c>
      <c r="F2" s="140"/>
      <c r="G2" s="175" t="s">
        <v>91</v>
      </c>
      <c r="H2" s="139" t="s">
        <v>167</v>
      </c>
      <c r="I2" s="140"/>
      <c r="J2" s="175" t="s">
        <v>91</v>
      </c>
      <c r="K2" s="175"/>
      <c r="L2" s="140" t="s">
        <v>240</v>
      </c>
      <c r="M2" s="140" t="s">
        <v>241</v>
      </c>
      <c r="N2" s="140" t="s">
        <v>242</v>
      </c>
      <c r="O2" s="140" t="s">
        <v>243</v>
      </c>
      <c r="P2" s="140" t="s">
        <v>244</v>
      </c>
      <c r="Q2" s="140" t="s">
        <v>431</v>
      </c>
      <c r="R2" s="140" t="s">
        <v>440</v>
      </c>
      <c r="S2" s="140" t="s">
        <v>442</v>
      </c>
      <c r="T2" s="140" t="s">
        <v>522</v>
      </c>
      <c r="U2" s="140" t="s">
        <v>529</v>
      </c>
      <c r="V2" s="140" t="s">
        <v>245</v>
      </c>
      <c r="W2" s="140" t="s">
        <v>399</v>
      </c>
      <c r="X2" s="140" t="s">
        <v>400</v>
      </c>
      <c r="Y2" s="140" t="s">
        <v>426</v>
      </c>
      <c r="Z2" s="140" t="s">
        <v>531</v>
      </c>
      <c r="AA2" s="140" t="s">
        <v>432</v>
      </c>
      <c r="AB2" s="140" t="s">
        <v>533</v>
      </c>
      <c r="AC2" s="140" t="s">
        <v>246</v>
      </c>
      <c r="AD2" s="140" t="s">
        <v>247</v>
      </c>
      <c r="AE2" s="140" t="s">
        <v>248</v>
      </c>
      <c r="AF2" s="140" t="s">
        <v>284</v>
      </c>
      <c r="AG2" s="140" t="s">
        <v>282</v>
      </c>
      <c r="AH2" s="140" t="s">
        <v>283</v>
      </c>
      <c r="AI2" s="140"/>
      <c r="AJ2" s="140"/>
      <c r="AK2" s="140" t="s">
        <v>47</v>
      </c>
      <c r="AL2" s="138" t="s">
        <v>29</v>
      </c>
      <c r="AM2" s="140" t="s">
        <v>174</v>
      </c>
      <c r="AN2" s="140" t="s">
        <v>175</v>
      </c>
      <c r="AO2" s="140" t="s">
        <v>176</v>
      </c>
      <c r="AP2" s="140" t="s">
        <v>177</v>
      </c>
      <c r="AQ2" s="140" t="s">
        <v>178</v>
      </c>
      <c r="AR2" s="140" t="s">
        <v>179</v>
      </c>
      <c r="AS2" s="140" t="s">
        <v>270</v>
      </c>
      <c r="AT2" s="140" t="s">
        <v>271</v>
      </c>
      <c r="AU2" s="140" t="s">
        <v>272</v>
      </c>
      <c r="AV2" s="140" t="s">
        <v>445</v>
      </c>
      <c r="AW2" s="140" t="s">
        <v>428</v>
      </c>
      <c r="AX2" s="140" t="s">
        <v>429</v>
      </c>
      <c r="AY2" s="140"/>
      <c r="AZ2" s="140"/>
      <c r="BA2" s="143" t="s">
        <v>47</v>
      </c>
      <c r="BB2" s="140" t="s">
        <v>185</v>
      </c>
      <c r="BC2" s="140" t="s">
        <v>186</v>
      </c>
      <c r="BD2" s="140" t="s">
        <v>189</v>
      </c>
      <c r="BE2" s="140" t="s">
        <v>187</v>
      </c>
      <c r="BF2" s="140" t="s">
        <v>191</v>
      </c>
      <c r="BG2" s="138" t="s">
        <v>47</v>
      </c>
      <c r="BH2" s="140" t="s">
        <v>196</v>
      </c>
      <c r="BI2" s="140" t="s">
        <v>197</v>
      </c>
      <c r="BJ2" s="140" t="s">
        <v>198</v>
      </c>
      <c r="BK2" s="141" t="s">
        <v>47</v>
      </c>
      <c r="BL2" s="140" t="s">
        <v>207</v>
      </c>
      <c r="BM2" s="140" t="s">
        <v>208</v>
      </c>
      <c r="BN2" s="140" t="s">
        <v>211</v>
      </c>
      <c r="BO2" s="140" t="s">
        <v>216</v>
      </c>
      <c r="BP2" s="140" t="s">
        <v>217</v>
      </c>
      <c r="BQ2" s="140" t="s">
        <v>218</v>
      </c>
      <c r="BR2" s="140" t="s">
        <v>285</v>
      </c>
      <c r="BS2" s="140" t="s">
        <v>286</v>
      </c>
      <c r="BT2" s="140" t="s">
        <v>415</v>
      </c>
      <c r="BU2" s="140" t="s">
        <v>416</v>
      </c>
      <c r="BV2" s="140"/>
      <c r="BW2" s="138" t="s">
        <v>47</v>
      </c>
      <c r="BX2" s="140"/>
      <c r="BY2" s="140"/>
      <c r="BZ2" s="140"/>
      <c r="CA2" s="140"/>
      <c r="CB2" s="140"/>
      <c r="CC2" s="143" t="s">
        <v>503</v>
      </c>
      <c r="CD2" s="158" t="s">
        <v>137</v>
      </c>
      <c r="CE2" s="305" t="s">
        <v>439</v>
      </c>
    </row>
    <row r="3" spans="1:83" s="5" customFormat="1">
      <c r="A3" s="420" t="str">
        <f>'1-συμβολαια'!A3</f>
        <v>;;;???</v>
      </c>
      <c r="B3" s="351" t="str">
        <f>'1-συμβολαια'!B3</f>
        <v>;;;???</v>
      </c>
      <c r="C3" s="428" t="str">
        <f>'1-συμβολαια'!C3</f>
        <v>πληρεξούσιο</v>
      </c>
      <c r="D3" s="389">
        <f>'5-αντίγρ'!AN3</f>
        <v>0</v>
      </c>
      <c r="E3" s="389">
        <f>'5-αντίγρ'!AM3</f>
        <v>0</v>
      </c>
      <c r="F3" s="304">
        <f>'6-μεταγρ'!R3</f>
        <v>0</v>
      </c>
      <c r="G3" s="304">
        <f>'6-μεταγρ'!P3+'6-μεταγρ'!Q3</f>
        <v>0</v>
      </c>
      <c r="H3" s="304">
        <f>'6-μεταγρ'!S3</f>
        <v>0</v>
      </c>
      <c r="I3" s="304">
        <f>'7-προςΔΟΥ'!V3</f>
        <v>0</v>
      </c>
      <c r="J3" s="267">
        <f>'7-προςΔΟΥ'!L3</f>
        <v>0</v>
      </c>
      <c r="K3" s="267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268"/>
      <c r="AC3" s="304"/>
      <c r="AD3" s="304"/>
      <c r="AE3" s="304"/>
      <c r="AF3" s="304"/>
      <c r="AG3" s="304"/>
      <c r="AH3" s="304"/>
      <c r="AI3" s="449"/>
      <c r="AJ3" s="449"/>
      <c r="AK3" s="304">
        <f t="shared" ref="AK3:AK4" si="0">SUM(L3:AJ3)</f>
        <v>0</v>
      </c>
      <c r="AL3" s="449"/>
      <c r="AM3" s="304"/>
      <c r="AN3" s="304"/>
      <c r="AO3" s="304">
        <v>8</v>
      </c>
      <c r="AP3" s="304"/>
      <c r="AQ3" s="304"/>
      <c r="AR3" s="304"/>
      <c r="AS3" s="304"/>
      <c r="AT3" s="304"/>
      <c r="AU3" s="304"/>
      <c r="AV3" s="304"/>
      <c r="AW3" s="304"/>
      <c r="AX3" s="304"/>
      <c r="AY3" s="449"/>
      <c r="AZ3" s="449"/>
      <c r="BA3" s="304">
        <f t="shared" ref="BA3:BA4" si="1">SUM(AM3:AZ3)</f>
        <v>8</v>
      </c>
      <c r="BB3" s="304"/>
      <c r="BC3" s="449"/>
      <c r="BD3" s="304"/>
      <c r="BE3" s="449"/>
      <c r="BF3" s="304"/>
      <c r="BG3" s="304">
        <f t="shared" ref="BG3:BG4" si="2">SUM(BB3:BF3)</f>
        <v>0</v>
      </c>
      <c r="BH3" s="449"/>
      <c r="BI3" s="449"/>
      <c r="BJ3" s="304"/>
      <c r="BK3" s="304">
        <f t="shared" ref="BK3:BK4" si="3">SUM(BH3:BJ3)</f>
        <v>0</v>
      </c>
      <c r="BL3" s="304"/>
      <c r="BM3" s="304"/>
      <c r="BN3" s="304"/>
      <c r="BO3" s="304"/>
      <c r="BP3" s="304"/>
      <c r="BQ3" s="304"/>
      <c r="BR3" s="304"/>
      <c r="BS3" s="304"/>
      <c r="BT3" s="304"/>
      <c r="BU3" s="304">
        <v>0.6</v>
      </c>
      <c r="BV3" s="304"/>
      <c r="BW3" s="304">
        <f t="shared" ref="BW3:BW4" si="4">SUM(BL3:BV3)</f>
        <v>0.6</v>
      </c>
      <c r="BX3" s="304"/>
      <c r="BY3" s="304"/>
      <c r="BZ3" s="304"/>
      <c r="CA3" s="304"/>
      <c r="CB3" s="304"/>
      <c r="CC3" s="304"/>
      <c r="CD3" s="371">
        <f>D3+F3+H3+I3+K3+AK3-AE3-AG3+BA3+BG3+BK3+BW3-+CC3-CB3</f>
        <v>8.6</v>
      </c>
      <c r="CE3" s="371">
        <f t="shared" ref="CE3:CE4" si="5">E3+G3+J3+AE3+CB3</f>
        <v>0</v>
      </c>
    </row>
    <row r="4" spans="1:83" s="5" customFormat="1">
      <c r="A4" s="334" t="str">
        <f>'1-συμβολαια'!A4</f>
        <v>2ο</v>
      </c>
      <c r="B4" s="351">
        <f>'1-συμβολαια'!B4</f>
        <v>39917</v>
      </c>
      <c r="C4" s="343" t="str">
        <f>'1-συμβολαια'!C4</f>
        <v>αγοραπωλησίας ΠΡΟΣΥΜΦΩΝΟ οικποπεδο Καληράχη 50,67μ2 ΜΕ 2όροφη οικία 41μ2 κάθε όροφος τίμημα  = αρραβων =</v>
      </c>
      <c r="D4" s="389">
        <f>'5-αντίγρ'!AN4</f>
        <v>53</v>
      </c>
      <c r="E4" s="389">
        <f>'5-αντίγρ'!AM4</f>
        <v>3.96</v>
      </c>
      <c r="F4" s="304">
        <f>'6-μεταγρ'!R4</f>
        <v>14.8</v>
      </c>
      <c r="G4" s="304">
        <f>'6-μεταγρ'!P4+'6-μεταγρ'!Q4</f>
        <v>1.98</v>
      </c>
      <c r="H4" s="304">
        <f>'6-μεταγρ'!S4</f>
        <v>0</v>
      </c>
      <c r="I4" s="304">
        <f>'7-προςΔΟΥ'!V4</f>
        <v>175.8</v>
      </c>
      <c r="J4" s="267">
        <f>'7-προςΔΟΥ'!L4</f>
        <v>0</v>
      </c>
      <c r="K4" s="267"/>
      <c r="L4" s="268"/>
      <c r="M4" s="268">
        <f>7.4+7.4+4</f>
        <v>18.8</v>
      </c>
      <c r="N4" s="268">
        <v>4</v>
      </c>
      <c r="O4" s="268"/>
      <c r="P4" s="268"/>
      <c r="Q4" s="268"/>
      <c r="R4" s="268">
        <v>4</v>
      </c>
      <c r="S4" s="268">
        <v>4</v>
      </c>
      <c r="T4" s="268">
        <v>4</v>
      </c>
      <c r="U4" s="268"/>
      <c r="V4" s="304">
        <f>7.4+4</f>
        <v>11.4</v>
      </c>
      <c r="W4" s="268">
        <v>4</v>
      </c>
      <c r="X4" s="268">
        <v>4</v>
      </c>
      <c r="Y4" s="268">
        <v>4</v>
      </c>
      <c r="Z4" s="268"/>
      <c r="AA4" s="268"/>
      <c r="AB4" s="268"/>
      <c r="AC4" s="268"/>
      <c r="AD4" s="268"/>
      <c r="AE4" s="268"/>
      <c r="AF4" s="268"/>
      <c r="AG4" s="268"/>
      <c r="AH4" s="268"/>
      <c r="AI4" s="266"/>
      <c r="AJ4" s="266"/>
      <c r="AK4" s="268">
        <f t="shared" si="0"/>
        <v>58.199999999999996</v>
      </c>
      <c r="AL4" s="266"/>
      <c r="AM4" s="268">
        <v>8</v>
      </c>
      <c r="AN4" s="268"/>
      <c r="AO4" s="268">
        <v>8</v>
      </c>
      <c r="AP4" s="268">
        <v>4</v>
      </c>
      <c r="AQ4" s="268"/>
      <c r="AR4" s="268"/>
      <c r="AS4" s="268">
        <v>8</v>
      </c>
      <c r="AT4" s="268">
        <v>8</v>
      </c>
      <c r="AU4" s="268">
        <v>8</v>
      </c>
      <c r="AV4" s="268"/>
      <c r="AW4" s="268"/>
      <c r="AX4" s="268"/>
      <c r="AY4" s="266"/>
      <c r="AZ4" s="266"/>
      <c r="BA4" s="268">
        <f t="shared" si="1"/>
        <v>44</v>
      </c>
      <c r="BB4" s="268">
        <f>7.4+8</f>
        <v>15.4</v>
      </c>
      <c r="BC4" s="266"/>
      <c r="BD4" s="268">
        <f>7.4+8</f>
        <v>15.4</v>
      </c>
      <c r="BE4" s="266"/>
      <c r="BF4" s="268">
        <v>4</v>
      </c>
      <c r="BG4" s="268">
        <f t="shared" si="2"/>
        <v>34.799999999999997</v>
      </c>
      <c r="BH4" s="266"/>
      <c r="BI4" s="266"/>
      <c r="BJ4" s="268"/>
      <c r="BK4" s="268">
        <f t="shared" si="3"/>
        <v>0</v>
      </c>
      <c r="BL4" s="268"/>
      <c r="BM4" s="268"/>
      <c r="BN4" s="268"/>
      <c r="BO4" s="268"/>
      <c r="BP4" s="268"/>
      <c r="BQ4" s="268"/>
      <c r="BR4" s="268"/>
      <c r="BS4" s="268">
        <v>5</v>
      </c>
      <c r="BT4" s="268">
        <v>0.3</v>
      </c>
      <c r="BU4" s="268">
        <v>0.6</v>
      </c>
      <c r="BV4" s="268"/>
      <c r="BW4" s="268">
        <f t="shared" si="4"/>
        <v>5.8999999999999995</v>
      </c>
      <c r="BX4" s="304"/>
      <c r="BY4" s="304"/>
      <c r="BZ4" s="304"/>
      <c r="CA4" s="304"/>
      <c r="CB4" s="304"/>
      <c r="CC4" s="304"/>
      <c r="CD4" s="371">
        <f>D4+F4+H4+I4+K4+AK4-AE4-AG4+BA4+BG4+BK4+BW4-+CC4-CB4</f>
        <v>386.5</v>
      </c>
      <c r="CE4" s="371">
        <f t="shared" si="5"/>
        <v>5.9399999999999995</v>
      </c>
    </row>
    <row r="5" spans="1:83" s="2" customFormat="1">
      <c r="A5" s="639" t="s">
        <v>47</v>
      </c>
      <c r="B5" s="640"/>
      <c r="C5" s="640"/>
      <c r="D5" s="384">
        <f t="shared" ref="D5:J5" si="6">SUM(D3:D4)</f>
        <v>53</v>
      </c>
      <c r="E5" s="384">
        <f t="shared" si="6"/>
        <v>3.96</v>
      </c>
      <c r="F5" s="384">
        <f t="shared" si="6"/>
        <v>14.8</v>
      </c>
      <c r="G5" s="384">
        <f t="shared" si="6"/>
        <v>1.98</v>
      </c>
      <c r="H5" s="384">
        <f t="shared" si="6"/>
        <v>0</v>
      </c>
      <c r="I5" s="384">
        <f t="shared" si="6"/>
        <v>175.8</v>
      </c>
      <c r="J5" s="384">
        <f t="shared" si="6"/>
        <v>0</v>
      </c>
      <c r="K5" s="384"/>
      <c r="L5" s="384">
        <f t="shared" ref="L5:Y5" si="7">SUM(L3:L4)</f>
        <v>0</v>
      </c>
      <c r="M5" s="384">
        <f t="shared" si="7"/>
        <v>18.8</v>
      </c>
      <c r="N5" s="384">
        <f t="shared" si="7"/>
        <v>4</v>
      </c>
      <c r="O5" s="384">
        <f t="shared" si="7"/>
        <v>0</v>
      </c>
      <c r="P5" s="384">
        <f t="shared" si="7"/>
        <v>0</v>
      </c>
      <c r="Q5" s="384">
        <f t="shared" si="7"/>
        <v>0</v>
      </c>
      <c r="R5" s="384">
        <f t="shared" si="7"/>
        <v>4</v>
      </c>
      <c r="S5" s="384">
        <f t="shared" si="7"/>
        <v>4</v>
      </c>
      <c r="T5" s="384">
        <f t="shared" si="7"/>
        <v>4</v>
      </c>
      <c r="U5" s="384">
        <f t="shared" si="7"/>
        <v>0</v>
      </c>
      <c r="V5" s="384">
        <f t="shared" si="7"/>
        <v>11.4</v>
      </c>
      <c r="W5" s="384">
        <f t="shared" si="7"/>
        <v>4</v>
      </c>
      <c r="X5" s="384">
        <f t="shared" si="7"/>
        <v>4</v>
      </c>
      <c r="Y5" s="384">
        <f t="shared" si="7"/>
        <v>4</v>
      </c>
      <c r="Z5" s="384"/>
      <c r="AA5" s="384">
        <f t="shared" ref="AA5:AK5" si="8">SUM(AA3:AA4)</f>
        <v>0</v>
      </c>
      <c r="AB5" s="384">
        <f t="shared" si="8"/>
        <v>0</v>
      </c>
      <c r="AC5" s="384">
        <f t="shared" si="8"/>
        <v>0</v>
      </c>
      <c r="AD5" s="384">
        <f t="shared" si="8"/>
        <v>0</v>
      </c>
      <c r="AE5" s="384">
        <f t="shared" si="8"/>
        <v>0</v>
      </c>
      <c r="AF5" s="384">
        <f t="shared" si="8"/>
        <v>0</v>
      </c>
      <c r="AG5" s="384">
        <f t="shared" si="8"/>
        <v>0</v>
      </c>
      <c r="AH5" s="384">
        <f t="shared" si="8"/>
        <v>0</v>
      </c>
      <c r="AI5" s="384">
        <f t="shared" si="8"/>
        <v>0</v>
      </c>
      <c r="AJ5" s="384">
        <f t="shared" si="8"/>
        <v>0</v>
      </c>
      <c r="AK5" s="384">
        <f t="shared" si="8"/>
        <v>58.199999999999996</v>
      </c>
      <c r="AL5" s="384"/>
      <c r="AM5" s="384">
        <f t="shared" ref="AM5:AX5" si="9">SUM(AM3:AM4)</f>
        <v>8</v>
      </c>
      <c r="AN5" s="384">
        <f t="shared" si="9"/>
        <v>0</v>
      </c>
      <c r="AO5" s="384">
        <f t="shared" si="9"/>
        <v>16</v>
      </c>
      <c r="AP5" s="384">
        <f t="shared" si="9"/>
        <v>4</v>
      </c>
      <c r="AQ5" s="384">
        <f t="shared" si="9"/>
        <v>0</v>
      </c>
      <c r="AR5" s="403">
        <f t="shared" si="9"/>
        <v>0</v>
      </c>
      <c r="AS5" s="384">
        <f t="shared" si="9"/>
        <v>8</v>
      </c>
      <c r="AT5" s="384">
        <f t="shared" si="9"/>
        <v>8</v>
      </c>
      <c r="AU5" s="384">
        <f t="shared" si="9"/>
        <v>8</v>
      </c>
      <c r="AV5" s="384">
        <f t="shared" si="9"/>
        <v>0</v>
      </c>
      <c r="AW5" s="384">
        <f t="shared" si="9"/>
        <v>0</v>
      </c>
      <c r="AX5" s="384">
        <f t="shared" si="9"/>
        <v>0</v>
      </c>
      <c r="AY5" s="384"/>
      <c r="AZ5" s="384">
        <f t="shared" ref="AZ5:BW5" si="10">SUM(AZ3:AZ4)</f>
        <v>0</v>
      </c>
      <c r="BA5" s="384">
        <f t="shared" si="10"/>
        <v>52</v>
      </c>
      <c r="BB5" s="384">
        <f t="shared" si="10"/>
        <v>15.4</v>
      </c>
      <c r="BC5" s="404">
        <f t="shared" si="10"/>
        <v>0</v>
      </c>
      <c r="BD5" s="384">
        <f t="shared" si="10"/>
        <v>15.4</v>
      </c>
      <c r="BE5" s="404">
        <f t="shared" si="10"/>
        <v>0</v>
      </c>
      <c r="BF5" s="384">
        <f t="shared" si="10"/>
        <v>4</v>
      </c>
      <c r="BG5" s="384">
        <f t="shared" si="10"/>
        <v>34.799999999999997</v>
      </c>
      <c r="BH5" s="384">
        <f t="shared" si="10"/>
        <v>0</v>
      </c>
      <c r="BI5" s="404">
        <f t="shared" si="10"/>
        <v>0</v>
      </c>
      <c r="BJ5" s="384">
        <f t="shared" si="10"/>
        <v>0</v>
      </c>
      <c r="BK5" s="384">
        <f t="shared" si="10"/>
        <v>0</v>
      </c>
      <c r="BL5" s="384">
        <f t="shared" si="10"/>
        <v>0</v>
      </c>
      <c r="BM5" s="384">
        <f t="shared" si="10"/>
        <v>0</v>
      </c>
      <c r="BN5" s="384">
        <f t="shared" si="10"/>
        <v>0</v>
      </c>
      <c r="BO5" s="384">
        <f t="shared" si="10"/>
        <v>0</v>
      </c>
      <c r="BP5" s="384">
        <f t="shared" si="10"/>
        <v>0</v>
      </c>
      <c r="BQ5" s="384">
        <f t="shared" si="10"/>
        <v>0</v>
      </c>
      <c r="BR5" s="384">
        <f t="shared" si="10"/>
        <v>0</v>
      </c>
      <c r="BS5" s="384">
        <f t="shared" si="10"/>
        <v>5</v>
      </c>
      <c r="BT5" s="384">
        <f t="shared" si="10"/>
        <v>0.3</v>
      </c>
      <c r="BU5" s="384">
        <f t="shared" si="10"/>
        <v>1.2</v>
      </c>
      <c r="BV5" s="384">
        <f t="shared" si="10"/>
        <v>0</v>
      </c>
      <c r="BW5" s="384">
        <f t="shared" si="10"/>
        <v>6.4999999999999991</v>
      </c>
      <c r="BX5" s="384"/>
      <c r="BY5" s="384"/>
      <c r="BZ5" s="384"/>
      <c r="CA5" s="384"/>
      <c r="CB5" s="384"/>
      <c r="CC5" s="384"/>
      <c r="CD5" s="384">
        <f>SUM(CD3:CD4)</f>
        <v>395.1</v>
      </c>
      <c r="CE5" s="384">
        <f>SUM(CE3:CE4)</f>
        <v>5.9399999999999995</v>
      </c>
    </row>
    <row r="6" spans="1:83" ht="11.25" customHeight="1"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</row>
    <row r="7" spans="1:83" ht="11.25" customHeight="1">
      <c r="C7" s="3"/>
      <c r="D7" s="8"/>
      <c r="E7" s="123"/>
      <c r="F7" s="2"/>
      <c r="G7" s="2"/>
      <c r="H7" s="2"/>
      <c r="I7" s="2"/>
      <c r="J7" s="2"/>
      <c r="K7" s="2"/>
      <c r="L7" s="155" t="s">
        <v>464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2"/>
      <c r="AL7" s="2"/>
      <c r="AM7" s="17" t="s">
        <v>478</v>
      </c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147" t="s">
        <v>181</v>
      </c>
      <c r="BC7" s="2"/>
      <c r="BD7" s="2"/>
      <c r="BE7" s="2"/>
      <c r="BF7" s="2"/>
      <c r="BG7" s="2"/>
      <c r="BH7" s="147" t="s">
        <v>193</v>
      </c>
      <c r="BI7" s="2"/>
      <c r="BJ7" s="2"/>
      <c r="BK7" s="2"/>
      <c r="BL7" s="147" t="s">
        <v>206</v>
      </c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 t="s">
        <v>499</v>
      </c>
      <c r="BY7" s="2"/>
      <c r="BZ7" s="2"/>
      <c r="CA7" s="2"/>
      <c r="CB7" s="2"/>
      <c r="CC7" s="2"/>
      <c r="CD7" s="2"/>
      <c r="CE7" s="2"/>
    </row>
    <row r="8" spans="1:83" ht="11.25" customHeight="1">
      <c r="C8" s="381"/>
      <c r="D8" s="356"/>
      <c r="E8" s="123"/>
      <c r="F8" s="2"/>
      <c r="G8" s="2"/>
      <c r="H8" s="2"/>
      <c r="I8" s="2"/>
      <c r="J8" s="2"/>
      <c r="K8" s="2"/>
      <c r="L8" s="4"/>
      <c r="M8" s="306" t="s">
        <v>468</v>
      </c>
      <c r="N8" s="307"/>
      <c r="O8" s="307"/>
      <c r="P8" s="307"/>
      <c r="Q8" s="307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2"/>
      <c r="AL8" s="2"/>
      <c r="AM8" s="2"/>
      <c r="AN8" s="155" t="s">
        <v>479</v>
      </c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33" t="s">
        <v>184</v>
      </c>
      <c r="BD8" s="2"/>
      <c r="BE8" s="2"/>
      <c r="BF8" s="2"/>
      <c r="BG8" s="2"/>
      <c r="BH8" s="2"/>
      <c r="BI8" s="232" t="s">
        <v>194</v>
      </c>
      <c r="BJ8" s="2"/>
      <c r="BK8" s="2"/>
      <c r="BL8" s="2"/>
      <c r="BM8" s="166" t="s">
        <v>209</v>
      </c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 t="s">
        <v>500</v>
      </c>
      <c r="BZ8" s="2"/>
      <c r="CA8" s="2"/>
      <c r="CB8" s="2"/>
      <c r="CC8" s="2"/>
      <c r="CD8" s="2"/>
      <c r="CE8" s="2"/>
    </row>
    <row r="9" spans="1:83" ht="11.25" customHeight="1">
      <c r="C9" s="381"/>
      <c r="D9" s="356"/>
      <c r="E9" s="123"/>
      <c r="F9" s="2"/>
      <c r="G9" s="2"/>
      <c r="H9" s="2"/>
      <c r="I9" s="2"/>
      <c r="J9" s="8"/>
      <c r="K9" s="2"/>
      <c r="L9" s="4"/>
      <c r="M9" s="307"/>
      <c r="N9" s="306" t="s">
        <v>469</v>
      </c>
      <c r="O9" s="307"/>
      <c r="P9" s="307"/>
      <c r="Q9" s="307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2"/>
      <c r="AL9" s="2"/>
      <c r="AM9" s="2"/>
      <c r="AN9" s="2"/>
      <c r="AO9" s="17" t="s">
        <v>480</v>
      </c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>
        <v>4</v>
      </c>
      <c r="BC9" s="2"/>
      <c r="BD9" s="4" t="s">
        <v>182</v>
      </c>
      <c r="BE9" s="2"/>
      <c r="BF9" s="2"/>
      <c r="BG9" s="2"/>
      <c r="BH9" s="2"/>
      <c r="BI9" s="2"/>
      <c r="BJ9" s="147" t="s">
        <v>195</v>
      </c>
      <c r="BK9" s="2"/>
      <c r="BL9" s="2"/>
      <c r="BM9" s="2"/>
      <c r="BN9" s="147" t="s">
        <v>210</v>
      </c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 t="s">
        <v>31</v>
      </c>
      <c r="CA9" s="2"/>
      <c r="CB9" s="2"/>
      <c r="CC9" s="2"/>
      <c r="CD9" s="2"/>
      <c r="CE9" s="2"/>
    </row>
    <row r="10" spans="1:83" ht="11.25" customHeight="1">
      <c r="C10" s="418"/>
      <c r="D10" s="356"/>
      <c r="E10" s="356"/>
      <c r="F10" s="8"/>
      <c r="G10" s="2"/>
      <c r="H10" s="2"/>
      <c r="I10" s="2"/>
      <c r="J10" s="8"/>
      <c r="K10" s="2"/>
      <c r="L10" s="4"/>
      <c r="M10" s="307"/>
      <c r="N10" s="307"/>
      <c r="O10" s="307" t="s">
        <v>470</v>
      </c>
      <c r="P10" s="307"/>
      <c r="Q10" s="307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2"/>
      <c r="AL10" s="2"/>
      <c r="AM10" s="2"/>
      <c r="AN10" s="2"/>
      <c r="AO10" s="2"/>
      <c r="AP10" s="112" t="s">
        <v>481</v>
      </c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>
        <v>7.4</v>
      </c>
      <c r="BC10" s="2"/>
      <c r="BD10" s="2"/>
      <c r="BE10" s="233" t="s">
        <v>183</v>
      </c>
      <c r="BF10" s="2"/>
      <c r="BG10" s="2"/>
      <c r="BH10" s="2"/>
      <c r="BI10" s="2"/>
      <c r="BJ10" s="2"/>
      <c r="BK10" s="2"/>
      <c r="BL10" s="2"/>
      <c r="BM10" s="2"/>
      <c r="BN10" s="2"/>
      <c r="BO10" s="166" t="s">
        <v>212</v>
      </c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 t="s">
        <v>501</v>
      </c>
      <c r="CB10" s="2"/>
      <c r="CC10" s="2"/>
      <c r="CD10" s="2"/>
      <c r="CE10" s="2"/>
    </row>
    <row r="11" spans="1:83" ht="11.25" customHeight="1">
      <c r="C11" s="418"/>
      <c r="D11" s="356"/>
      <c r="E11" s="430"/>
      <c r="F11" s="8"/>
      <c r="G11" s="2"/>
      <c r="H11" s="63"/>
      <c r="I11" s="63"/>
      <c r="J11" s="8"/>
      <c r="K11" s="2"/>
      <c r="L11" s="4"/>
      <c r="M11" s="4"/>
      <c r="N11" s="4"/>
      <c r="O11" s="4"/>
      <c r="P11" s="4" t="s">
        <v>471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2"/>
      <c r="AL11" s="2"/>
      <c r="AM11" s="2"/>
      <c r="AN11" s="2"/>
      <c r="AO11" s="2"/>
      <c r="AP11" s="2"/>
      <c r="AQ11" s="17" t="s">
        <v>482</v>
      </c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4" t="s">
        <v>190</v>
      </c>
      <c r="BG11" s="2"/>
      <c r="BH11" s="2"/>
      <c r="BI11" s="2"/>
      <c r="BJ11" s="2"/>
      <c r="BK11" s="2"/>
      <c r="BL11" s="2"/>
      <c r="BM11" s="2"/>
      <c r="BN11" s="2"/>
      <c r="BO11" s="2"/>
      <c r="BP11" s="147" t="s">
        <v>213</v>
      </c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 t="s">
        <v>59</v>
      </c>
      <c r="CC11" s="2"/>
      <c r="CD11" s="2"/>
      <c r="CE11" s="2"/>
    </row>
    <row r="12" spans="1:83" ht="11.25" customHeight="1">
      <c r="C12" s="90"/>
      <c r="D12" s="76" t="s">
        <v>542</v>
      </c>
      <c r="E12" s="9"/>
      <c r="F12" s="8"/>
      <c r="G12" s="2"/>
      <c r="H12" s="2"/>
      <c r="I12" s="2"/>
      <c r="J12" s="8"/>
      <c r="K12" s="2"/>
      <c r="L12" s="4"/>
      <c r="M12" s="4"/>
      <c r="N12" s="4"/>
      <c r="O12" s="4"/>
      <c r="P12" s="4"/>
      <c r="Q12" s="4" t="s">
        <v>472</v>
      </c>
      <c r="R12" s="4"/>
      <c r="S12" s="4"/>
      <c r="T12" s="4"/>
      <c r="U12" s="4"/>
      <c r="V12" s="4"/>
      <c r="W12" s="168"/>
      <c r="X12" s="168"/>
      <c r="Y12" s="168"/>
      <c r="Z12" s="168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2"/>
      <c r="AL12" s="2"/>
      <c r="AM12" s="2"/>
      <c r="AN12" s="2"/>
      <c r="AO12" s="2"/>
      <c r="AP12" s="2"/>
      <c r="AQ12" s="2"/>
      <c r="AR12" s="231" t="s">
        <v>483</v>
      </c>
      <c r="AS12" s="112"/>
      <c r="AT12" s="112"/>
      <c r="AU12" s="112"/>
      <c r="AV12" s="112"/>
      <c r="AW12" s="112"/>
      <c r="AX12" s="112"/>
      <c r="AY12" s="112"/>
      <c r="AZ12" s="112"/>
      <c r="BA12" s="2"/>
      <c r="BB12" s="2"/>
      <c r="BC12" s="2"/>
      <c r="BD12" s="2"/>
      <c r="BE12" s="2"/>
      <c r="BF12" s="2"/>
      <c r="BG12" s="2"/>
      <c r="BH12" s="2"/>
      <c r="BI12" s="2"/>
      <c r="BJ12" s="147" t="s">
        <v>201</v>
      </c>
      <c r="BK12" s="2"/>
      <c r="BL12" s="2"/>
      <c r="BM12" s="2"/>
      <c r="BN12" s="2"/>
      <c r="BO12" s="2"/>
      <c r="BP12" s="2"/>
      <c r="BQ12" s="166" t="s">
        <v>214</v>
      </c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</row>
    <row r="13" spans="1:83" ht="11.25" customHeight="1">
      <c r="C13" s="90"/>
      <c r="D13" s="356" t="s">
        <v>543</v>
      </c>
      <c r="E13" s="9"/>
      <c r="F13" s="8"/>
      <c r="G13" s="2"/>
      <c r="H13" s="2"/>
      <c r="I13" s="2"/>
      <c r="J13" s="8"/>
      <c r="K13" s="2"/>
      <c r="L13" s="4"/>
      <c r="M13" s="4"/>
      <c r="N13" s="4"/>
      <c r="O13" s="4"/>
      <c r="P13" s="4"/>
      <c r="Q13" s="4"/>
      <c r="R13" s="4" t="s">
        <v>441</v>
      </c>
      <c r="S13" s="4"/>
      <c r="T13" s="4"/>
      <c r="U13" s="4"/>
      <c r="V13" s="4"/>
      <c r="W13" s="168"/>
      <c r="X13" s="168"/>
      <c r="Y13" s="168"/>
      <c r="Z13" s="168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2"/>
      <c r="AL13" s="2"/>
      <c r="AM13" s="2"/>
      <c r="AN13" s="2"/>
      <c r="AO13" s="2"/>
      <c r="AP13" s="2"/>
      <c r="AQ13" s="2"/>
      <c r="AR13" s="2"/>
      <c r="AS13" s="154" t="s">
        <v>484</v>
      </c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33" t="s">
        <v>199</v>
      </c>
      <c r="BK13" s="2"/>
      <c r="BL13" s="2"/>
      <c r="BM13" s="2"/>
      <c r="BN13" s="2"/>
      <c r="BO13" s="2"/>
      <c r="BP13" s="2"/>
      <c r="BQ13" s="166"/>
      <c r="BR13" s="147" t="s">
        <v>215</v>
      </c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</row>
    <row r="14" spans="1:83" ht="11.25" customHeight="1">
      <c r="C14" s="90"/>
      <c r="D14" s="356" t="s">
        <v>528</v>
      </c>
      <c r="E14" s="9"/>
      <c r="F14" s="8"/>
      <c r="G14" s="2"/>
      <c r="H14" s="2"/>
      <c r="I14" s="2"/>
      <c r="J14" s="8"/>
      <c r="K14" s="2"/>
      <c r="L14" s="4"/>
      <c r="M14" s="4"/>
      <c r="N14" s="4"/>
      <c r="O14" s="4"/>
      <c r="P14" s="4"/>
      <c r="Q14" s="4"/>
      <c r="R14" s="4"/>
      <c r="S14" s="4" t="s">
        <v>443</v>
      </c>
      <c r="T14" s="4"/>
      <c r="U14" s="4"/>
      <c r="V14" s="4"/>
      <c r="W14" s="168"/>
      <c r="X14" s="168"/>
      <c r="Y14" s="168"/>
      <c r="Z14" s="168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2"/>
      <c r="AL14" s="2"/>
      <c r="AM14" s="2"/>
      <c r="AN14" s="2"/>
      <c r="AO14" s="2"/>
      <c r="AP14" s="2"/>
      <c r="AQ14" s="2"/>
      <c r="AR14" s="2"/>
      <c r="AS14" s="2"/>
      <c r="AT14" s="112" t="s">
        <v>430</v>
      </c>
      <c r="AU14" s="112"/>
      <c r="AV14" s="112"/>
      <c r="AW14" s="11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147" t="s">
        <v>200</v>
      </c>
      <c r="BK14" s="2"/>
      <c r="BL14" s="2"/>
      <c r="BM14" s="2"/>
      <c r="BN14" s="2"/>
      <c r="BO14" s="2"/>
      <c r="BP14" s="2"/>
      <c r="BQ14" s="166"/>
      <c r="BR14" s="4"/>
      <c r="BS14" s="166" t="s">
        <v>504</v>
      </c>
      <c r="BT14" s="166"/>
      <c r="BU14" s="166"/>
      <c r="BV14" s="2"/>
      <c r="BW14" s="2"/>
      <c r="BX14" s="2"/>
      <c r="BY14" s="2"/>
      <c r="BZ14" s="2"/>
      <c r="CA14" s="2"/>
      <c r="CB14" s="2"/>
      <c r="CC14" s="2"/>
      <c r="CD14" s="2"/>
      <c r="CE14" s="2"/>
    </row>
    <row r="15" spans="1:83">
      <c r="C15" s="90"/>
      <c r="D15" s="356"/>
      <c r="E15" s="356"/>
      <c r="F15" s="8"/>
      <c r="G15" s="2"/>
      <c r="H15" s="2"/>
      <c r="I15" s="2"/>
      <c r="J15" s="8"/>
      <c r="K15" s="2"/>
      <c r="L15" s="4"/>
      <c r="M15" s="4"/>
      <c r="N15" s="4"/>
      <c r="O15" s="4"/>
      <c r="P15" s="4"/>
      <c r="Q15" s="4"/>
      <c r="R15" s="4"/>
      <c r="S15" s="4"/>
      <c r="T15" s="4" t="s">
        <v>523</v>
      </c>
      <c r="U15" s="4"/>
      <c r="V15" s="168"/>
      <c r="W15" s="168"/>
      <c r="X15" s="168"/>
      <c r="Y15" s="168"/>
      <c r="Z15" s="168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154" t="s">
        <v>485</v>
      </c>
      <c r="AV15" s="2"/>
      <c r="AW15" s="154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166" t="s">
        <v>202</v>
      </c>
      <c r="BK15" s="2"/>
      <c r="BL15" s="2"/>
      <c r="BM15" s="2"/>
      <c r="BN15" s="2"/>
      <c r="BO15" s="2"/>
      <c r="BP15" s="2"/>
      <c r="BQ15" s="2"/>
      <c r="BR15" s="2"/>
      <c r="BS15" s="2"/>
      <c r="BT15" s="147" t="s">
        <v>418</v>
      </c>
      <c r="BU15" s="147"/>
      <c r="BV15" s="2"/>
      <c r="BW15" s="2"/>
      <c r="BX15" s="2"/>
      <c r="BY15" s="2"/>
      <c r="BZ15" s="2"/>
      <c r="CA15" s="2"/>
      <c r="CB15" s="2"/>
      <c r="CC15" s="2"/>
      <c r="CD15" s="2"/>
      <c r="CE15" s="2"/>
    </row>
    <row r="16" spans="1:83">
      <c r="C16" s="90"/>
      <c r="D16" s="356"/>
      <c r="E16" s="356"/>
      <c r="F16" s="8"/>
      <c r="G16" s="2"/>
      <c r="H16" s="2"/>
      <c r="I16" s="2"/>
      <c r="J16" s="8"/>
      <c r="K16" s="2"/>
      <c r="L16" s="4"/>
      <c r="M16" s="4"/>
      <c r="N16" s="4"/>
      <c r="O16" s="4"/>
      <c r="P16" s="4"/>
      <c r="Q16" s="4"/>
      <c r="R16" s="4"/>
      <c r="S16" s="4"/>
      <c r="T16" s="4"/>
      <c r="U16" s="147" t="s">
        <v>530</v>
      </c>
      <c r="V16" s="168"/>
      <c r="W16" s="168"/>
      <c r="X16" s="168"/>
      <c r="Y16" s="168"/>
      <c r="Z16" s="168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2"/>
      <c r="AL16" s="2"/>
      <c r="AM16" s="2"/>
      <c r="AN16" s="2"/>
      <c r="AO16" s="2"/>
      <c r="AP16" s="2"/>
      <c r="AQ16" s="2"/>
      <c r="AR16" s="2"/>
      <c r="AS16" s="2"/>
      <c r="AT16" s="84"/>
      <c r="AU16" s="84"/>
      <c r="AV16" s="112" t="s">
        <v>444</v>
      </c>
      <c r="AW16" s="112"/>
      <c r="AX16" s="84"/>
      <c r="AY16" s="84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347" t="s">
        <v>249</v>
      </c>
      <c r="BK16" s="2"/>
      <c r="BL16" s="2"/>
      <c r="BM16" s="2"/>
      <c r="BN16" s="2"/>
      <c r="BO16" s="2"/>
      <c r="BP16" s="2"/>
      <c r="BQ16" s="2"/>
      <c r="BR16" s="2"/>
      <c r="BS16" s="345"/>
      <c r="BT16" s="345"/>
      <c r="BU16" s="168" t="s">
        <v>417</v>
      </c>
      <c r="BV16" s="2"/>
      <c r="BW16" s="2"/>
      <c r="BX16" s="2"/>
      <c r="BY16" s="2"/>
      <c r="BZ16" s="2"/>
      <c r="CA16" s="2"/>
      <c r="CB16" s="2"/>
      <c r="CC16" s="2"/>
      <c r="CD16" s="2"/>
      <c r="CE16" s="2"/>
    </row>
    <row r="17" spans="3:83">
      <c r="C17" s="90"/>
      <c r="D17" s="76" t="s">
        <v>546</v>
      </c>
      <c r="E17" s="430"/>
      <c r="F17" s="8"/>
      <c r="G17" s="2"/>
      <c r="H17" s="2"/>
      <c r="I17" s="2"/>
      <c r="J17" s="8"/>
      <c r="K17" s="2"/>
      <c r="L17" s="4"/>
      <c r="M17" s="4"/>
      <c r="N17" s="4"/>
      <c r="O17" s="4"/>
      <c r="P17" s="4"/>
      <c r="Q17" s="4"/>
      <c r="R17" s="4"/>
      <c r="S17" s="4"/>
      <c r="T17" s="4"/>
      <c r="U17" s="4"/>
      <c r="V17" s="168" t="s">
        <v>474</v>
      </c>
      <c r="W17" s="168"/>
      <c r="X17" s="168"/>
      <c r="Y17" s="168"/>
      <c r="Z17" s="168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2"/>
      <c r="AL17" s="2"/>
      <c r="AM17" s="2"/>
      <c r="AN17" s="2"/>
      <c r="AO17" s="2"/>
      <c r="AP17" s="2"/>
      <c r="AQ17" s="2"/>
      <c r="AR17" s="2"/>
      <c r="AS17" s="84"/>
      <c r="AT17" s="84"/>
      <c r="AU17" s="84"/>
      <c r="AV17" s="2"/>
      <c r="AW17" s="112" t="s">
        <v>486</v>
      </c>
      <c r="AX17" s="112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348" t="s">
        <v>250</v>
      </c>
      <c r="BK17" s="2"/>
      <c r="BL17" s="2"/>
      <c r="BM17" s="2"/>
      <c r="BN17" s="2"/>
      <c r="BO17" s="2"/>
      <c r="BP17" s="2"/>
      <c r="BQ17" s="2"/>
      <c r="BR17" s="345"/>
      <c r="BS17" s="345"/>
      <c r="BT17" s="345"/>
      <c r="BU17" s="345"/>
      <c r="BV17" s="147" t="s">
        <v>448</v>
      </c>
      <c r="BW17" s="345"/>
      <c r="BX17" s="345"/>
      <c r="BY17" s="345"/>
      <c r="BZ17" s="345"/>
      <c r="CA17" s="345"/>
      <c r="CB17" s="345"/>
      <c r="CC17" s="345"/>
      <c r="CD17" s="345"/>
      <c r="CE17" s="2"/>
    </row>
    <row r="18" spans="3:83">
      <c r="C18" s="90"/>
      <c r="D18" s="356" t="s">
        <v>527</v>
      </c>
      <c r="E18" s="356"/>
      <c r="F18" s="8"/>
      <c r="G18" s="2"/>
      <c r="H18" s="2"/>
      <c r="I18" s="2"/>
      <c r="J18" s="8"/>
      <c r="K18" s="2"/>
      <c r="L18" s="84"/>
      <c r="M18" s="84"/>
      <c r="N18" s="84"/>
      <c r="O18" s="84"/>
      <c r="P18" s="4"/>
      <c r="Q18" s="4"/>
      <c r="R18" s="4"/>
      <c r="S18" s="4"/>
      <c r="T18" s="4"/>
      <c r="U18" s="4"/>
      <c r="V18" s="4"/>
      <c r="W18" s="4" t="s">
        <v>475</v>
      </c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2"/>
      <c r="AL18" s="2"/>
      <c r="AM18" s="2"/>
      <c r="AN18" s="2"/>
      <c r="AO18" s="84"/>
      <c r="AP18" s="84"/>
      <c r="AQ18" s="84"/>
      <c r="AR18" s="84"/>
      <c r="AS18" s="84"/>
      <c r="AT18" s="84"/>
      <c r="AU18" s="84"/>
      <c r="AV18" s="2"/>
      <c r="AW18" s="2"/>
      <c r="AX18" s="154" t="s">
        <v>487</v>
      </c>
      <c r="AY18" s="2"/>
      <c r="AZ18" s="2"/>
      <c r="BA18" s="2"/>
      <c r="BB18" s="84"/>
      <c r="BC18" s="84"/>
      <c r="BD18" s="84"/>
      <c r="BE18" s="84"/>
      <c r="BF18" s="84"/>
      <c r="BG18" s="84"/>
      <c r="BH18" s="84"/>
      <c r="BI18" s="84"/>
      <c r="BJ18" s="347" t="s">
        <v>251</v>
      </c>
      <c r="BK18" s="345"/>
      <c r="BL18" s="345"/>
      <c r="BM18" s="345"/>
      <c r="BN18" s="345"/>
      <c r="BO18" s="345"/>
      <c r="BP18" s="345"/>
      <c r="BQ18" s="345"/>
      <c r="BR18" s="345"/>
      <c r="BS18" s="345"/>
      <c r="BT18" s="345"/>
      <c r="BU18" s="345"/>
      <c r="BV18" s="345"/>
      <c r="BW18" s="345"/>
      <c r="BX18" s="345"/>
      <c r="BY18" s="345"/>
      <c r="BZ18" s="345"/>
      <c r="CA18" s="345"/>
      <c r="CB18" s="345"/>
      <c r="CC18" s="345"/>
      <c r="CD18" s="2"/>
      <c r="CE18" s="2"/>
    </row>
    <row r="19" spans="3:83">
      <c r="C19" s="90"/>
      <c r="D19" s="356" t="s">
        <v>528</v>
      </c>
      <c r="E19" s="430"/>
      <c r="F19" s="8"/>
      <c r="G19" s="2"/>
      <c r="H19" s="2"/>
      <c r="I19" s="2"/>
      <c r="J19" s="8"/>
      <c r="K19" s="2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4"/>
      <c r="W19" s="4"/>
      <c r="X19" s="307" t="s">
        <v>476</v>
      </c>
      <c r="Y19" s="168"/>
      <c r="Z19" s="168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2"/>
      <c r="AL19" s="2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345"/>
      <c r="BK19" s="345"/>
      <c r="BL19" s="345"/>
      <c r="BM19" s="345"/>
      <c r="BN19" s="345"/>
      <c r="BO19" s="345"/>
      <c r="BP19" s="345"/>
      <c r="BQ19" s="345"/>
      <c r="BR19" s="345"/>
      <c r="BS19" s="345"/>
      <c r="BT19" s="345"/>
      <c r="BU19" s="345"/>
      <c r="BV19" s="345"/>
      <c r="BW19" s="345"/>
      <c r="BX19" s="345"/>
      <c r="BY19" s="345"/>
      <c r="BZ19" s="345"/>
      <c r="CA19" s="345"/>
      <c r="CB19" s="345"/>
      <c r="CC19" s="345"/>
      <c r="CD19" s="2"/>
      <c r="CE19" s="2"/>
    </row>
    <row r="20" spans="3:83" ht="20.25">
      <c r="C20" s="90"/>
      <c r="D20" s="356"/>
      <c r="E20" s="356"/>
      <c r="F20" s="8"/>
      <c r="G20" s="2"/>
      <c r="H20" s="2"/>
      <c r="I20" s="2"/>
      <c r="N20" s="84"/>
      <c r="O20" s="84"/>
      <c r="P20" s="84"/>
      <c r="Q20" s="84"/>
      <c r="R20" s="84"/>
      <c r="S20" s="84"/>
      <c r="T20" s="84"/>
      <c r="U20" s="84"/>
      <c r="V20" s="4"/>
      <c r="W20" s="4"/>
      <c r="X20" s="4"/>
      <c r="Y20" s="4" t="s">
        <v>427</v>
      </c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2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373" t="s">
        <v>507</v>
      </c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2"/>
      <c r="CE20" s="2"/>
    </row>
    <row r="21" spans="3:83">
      <c r="C21" s="90"/>
      <c r="D21" s="356"/>
      <c r="E21" s="430"/>
      <c r="F21" s="8"/>
      <c r="G21" s="2"/>
      <c r="H21" s="2"/>
      <c r="I21" s="2"/>
      <c r="N21" s="84"/>
      <c r="O21" s="84"/>
      <c r="P21" s="84"/>
      <c r="Q21" s="84"/>
      <c r="R21" s="84"/>
      <c r="S21" s="84"/>
      <c r="T21" s="84"/>
      <c r="U21" s="84"/>
      <c r="V21" s="4"/>
      <c r="W21" s="4"/>
      <c r="X21" s="4"/>
      <c r="Y21" s="4"/>
      <c r="Z21" s="147" t="s">
        <v>532</v>
      </c>
      <c r="AA21" s="168"/>
      <c r="AB21" s="168"/>
      <c r="AC21" s="4"/>
      <c r="AD21" s="4"/>
      <c r="AE21" s="4"/>
      <c r="AF21" s="4"/>
      <c r="AG21" s="4"/>
      <c r="AH21" s="4"/>
      <c r="AI21" s="4"/>
      <c r="AJ21" s="4"/>
      <c r="AK21" s="2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2"/>
      <c r="CE21" s="2"/>
    </row>
    <row r="22" spans="3:83">
      <c r="C22" s="3"/>
      <c r="D22" s="76"/>
      <c r="E22" s="9"/>
      <c r="F22" s="8"/>
      <c r="G22" s="2"/>
      <c r="H22" s="2"/>
      <c r="I22" s="2"/>
      <c r="N22" s="84"/>
      <c r="O22" s="84"/>
      <c r="P22" s="84"/>
      <c r="Q22" s="84"/>
      <c r="R22" s="84"/>
      <c r="S22" s="84"/>
      <c r="T22" s="84"/>
      <c r="U22" s="84"/>
      <c r="V22" s="4"/>
      <c r="W22" s="4"/>
      <c r="X22" s="4"/>
      <c r="Y22" s="4"/>
      <c r="Z22" s="4"/>
      <c r="AA22" s="168" t="s">
        <v>465</v>
      </c>
      <c r="AB22" s="168"/>
      <c r="AC22" s="4"/>
      <c r="AD22" s="4"/>
      <c r="AE22" s="4"/>
      <c r="AF22" s="4"/>
      <c r="AG22" s="4"/>
      <c r="AH22" s="4"/>
      <c r="AI22" s="4"/>
      <c r="AJ22" s="4"/>
      <c r="AK22" s="2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2"/>
      <c r="CE22" s="2"/>
    </row>
    <row r="23" spans="3:83">
      <c r="C23" s="3"/>
      <c r="D23" s="76"/>
      <c r="E23" s="9"/>
      <c r="F23" s="8"/>
      <c r="G23" s="2"/>
      <c r="H23" s="2"/>
      <c r="I23" s="2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4"/>
      <c r="AB23" s="147" t="s">
        <v>534</v>
      </c>
      <c r="AC23" s="168"/>
      <c r="AD23" s="4"/>
      <c r="AE23" s="4"/>
      <c r="AF23" s="4"/>
      <c r="AG23" s="4"/>
      <c r="AH23" s="4"/>
      <c r="AI23" s="4"/>
      <c r="AJ23" s="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345"/>
      <c r="BK23" s="345"/>
      <c r="BL23" s="345"/>
      <c r="BM23" s="345"/>
      <c r="BN23" s="345"/>
      <c r="BO23" s="345"/>
      <c r="BP23" s="345"/>
      <c r="BQ23" s="345"/>
      <c r="BR23" s="345"/>
      <c r="BS23" s="345"/>
      <c r="BT23" s="345"/>
      <c r="BU23" s="345"/>
      <c r="BV23" s="345"/>
      <c r="BW23" s="345"/>
      <c r="BX23" s="345"/>
      <c r="BY23" s="345"/>
      <c r="BZ23" s="345"/>
      <c r="CA23" s="345"/>
      <c r="CB23" s="345"/>
      <c r="CC23" s="345"/>
    </row>
    <row r="24" spans="3:83">
      <c r="C24" s="90"/>
      <c r="D24" s="356"/>
      <c r="E24" s="9"/>
      <c r="F24" s="8"/>
      <c r="G24" s="2"/>
      <c r="H24" s="2"/>
      <c r="I24" s="2"/>
      <c r="M24" s="3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4"/>
      <c r="AB24" s="4"/>
      <c r="AC24" s="168" t="s">
        <v>473</v>
      </c>
      <c r="AD24" s="4"/>
      <c r="AE24" s="4"/>
      <c r="AF24" s="4"/>
      <c r="AG24" s="4"/>
      <c r="AH24" s="4"/>
      <c r="AI24" s="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345"/>
      <c r="BK24" s="345"/>
      <c r="BL24" s="345"/>
      <c r="BM24" s="345"/>
      <c r="BN24" s="345"/>
      <c r="BO24" s="345"/>
      <c r="BP24" s="345"/>
      <c r="BQ24" s="345"/>
      <c r="BR24" s="345"/>
      <c r="BS24" s="345"/>
      <c r="BT24" s="345"/>
      <c r="BU24" s="345"/>
      <c r="BV24" s="345"/>
      <c r="BW24" s="345"/>
      <c r="BX24" s="345"/>
      <c r="BY24" s="345"/>
      <c r="BZ24" s="345"/>
      <c r="CA24" s="345"/>
      <c r="CB24" s="345"/>
      <c r="CC24" s="345"/>
    </row>
    <row r="25" spans="3:83">
      <c r="C25" s="90"/>
      <c r="D25" s="356"/>
      <c r="E25" s="356"/>
      <c r="F25" s="8"/>
      <c r="G25" s="2"/>
      <c r="H25" s="2"/>
      <c r="I25" s="2"/>
      <c r="M25" s="3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4"/>
      <c r="AB25" s="4"/>
      <c r="AC25" s="4"/>
      <c r="AD25" s="4" t="s">
        <v>466</v>
      </c>
      <c r="AE25" s="4"/>
      <c r="AF25" s="4"/>
      <c r="AG25" s="4"/>
      <c r="AH25" s="4"/>
      <c r="AI25" s="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345"/>
      <c r="BK25" s="345"/>
      <c r="BL25" s="345"/>
      <c r="BM25" s="345"/>
      <c r="BN25" s="345"/>
      <c r="BO25" s="345"/>
      <c r="BP25" s="345"/>
      <c r="BQ25" s="345"/>
      <c r="BR25" s="345"/>
      <c r="BS25" s="345"/>
      <c r="BT25" s="345"/>
      <c r="BU25" s="345"/>
      <c r="BV25" s="345"/>
      <c r="BW25" s="345"/>
      <c r="BX25" s="345"/>
      <c r="BY25" s="345"/>
      <c r="BZ25" s="345"/>
      <c r="CA25" s="345"/>
      <c r="CB25" s="345"/>
      <c r="CC25" s="345"/>
    </row>
    <row r="26" spans="3:83">
      <c r="C26" s="3"/>
      <c r="D26" s="356"/>
      <c r="E26" s="430"/>
      <c r="F26" s="8"/>
      <c r="G26" s="2"/>
      <c r="H26" s="2"/>
      <c r="I26" s="2"/>
      <c r="M26" s="3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4"/>
      <c r="AB26" s="4"/>
      <c r="AC26" s="4"/>
      <c r="AD26" s="4"/>
      <c r="AE26" s="167" t="s">
        <v>393</v>
      </c>
      <c r="AF26" s="4"/>
      <c r="AG26" s="4"/>
      <c r="AH26" s="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345"/>
      <c r="BK26" s="345"/>
      <c r="BL26" s="345"/>
      <c r="BM26" s="345"/>
      <c r="BN26" s="345"/>
      <c r="BO26" s="345"/>
      <c r="BP26" s="345"/>
      <c r="BQ26" s="345"/>
      <c r="BR26" s="345"/>
      <c r="BS26" s="345"/>
      <c r="BT26" s="345"/>
      <c r="BU26" s="345"/>
      <c r="BV26" s="345"/>
      <c r="BW26" s="345"/>
      <c r="BX26" s="345"/>
      <c r="BY26" s="345"/>
      <c r="BZ26" s="345"/>
      <c r="CA26" s="345"/>
      <c r="CB26" s="345"/>
      <c r="CC26" s="345"/>
    </row>
    <row r="27" spans="3:83">
      <c r="C27" s="3"/>
      <c r="D27" s="76"/>
      <c r="E27" s="9"/>
      <c r="F27" s="8"/>
      <c r="G27" s="2"/>
      <c r="H27" s="2"/>
      <c r="I27" s="2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4"/>
      <c r="AD27" s="4"/>
      <c r="AE27" s="4"/>
      <c r="AF27" s="168" t="s">
        <v>467</v>
      </c>
      <c r="AG27" s="84"/>
      <c r="AH27" s="345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345"/>
      <c r="BK27" s="345"/>
      <c r="BL27" s="345"/>
      <c r="BM27" s="345"/>
      <c r="BN27" s="345"/>
      <c r="BO27" s="345"/>
      <c r="BP27" s="345"/>
      <c r="BQ27" s="345"/>
      <c r="BR27" s="345"/>
      <c r="BS27" s="345"/>
      <c r="BT27" s="345"/>
      <c r="BU27" s="345"/>
      <c r="BV27" s="345"/>
      <c r="BW27" s="345"/>
      <c r="BX27" s="345"/>
      <c r="BY27" s="345"/>
      <c r="BZ27" s="345"/>
      <c r="CA27" s="345"/>
      <c r="CB27" s="345"/>
      <c r="CC27" s="345"/>
    </row>
    <row r="28" spans="3:83">
      <c r="C28" s="3"/>
      <c r="D28" s="76"/>
      <c r="E28" s="3"/>
      <c r="F28" s="8"/>
      <c r="G28" s="2"/>
      <c r="H28" s="2"/>
      <c r="I28" s="2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345"/>
      <c r="AF28" s="84"/>
      <c r="AG28" s="147" t="s">
        <v>447</v>
      </c>
      <c r="AH28" s="345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345"/>
      <c r="BK28" s="345"/>
      <c r="BL28" s="345"/>
      <c r="BM28" s="345"/>
      <c r="BN28" s="345"/>
      <c r="BO28" s="345"/>
      <c r="BP28" s="345"/>
      <c r="BQ28" s="345"/>
      <c r="BR28" s="345"/>
      <c r="BS28" s="345"/>
      <c r="BT28" s="345"/>
      <c r="BU28" s="345"/>
      <c r="BV28" s="345"/>
      <c r="BW28" s="345"/>
      <c r="BX28" s="345"/>
      <c r="BY28" s="345"/>
      <c r="BZ28" s="345"/>
      <c r="CA28" s="345"/>
      <c r="CB28" s="345"/>
      <c r="CC28" s="345"/>
    </row>
    <row r="29" spans="3:83">
      <c r="C29" s="90"/>
      <c r="D29" s="356"/>
      <c r="E29" s="3"/>
      <c r="F29" s="8"/>
      <c r="G29" s="2"/>
      <c r="H29" s="2"/>
      <c r="I29" s="2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345"/>
      <c r="AF29" s="84"/>
      <c r="AG29" s="84"/>
      <c r="AH29" s="168" t="s">
        <v>477</v>
      </c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345"/>
      <c r="BK29" s="345"/>
      <c r="BL29" s="345"/>
      <c r="BM29" s="345"/>
      <c r="BN29" s="345"/>
      <c r="BO29" s="345"/>
      <c r="BP29" s="345"/>
      <c r="BQ29" s="345"/>
      <c r="BR29" s="345"/>
      <c r="BS29" s="345"/>
      <c r="BT29" s="345"/>
      <c r="BU29" s="345"/>
      <c r="BV29" s="345"/>
      <c r="BW29" s="345"/>
      <c r="BX29" s="345"/>
      <c r="BY29" s="345"/>
      <c r="BZ29" s="345"/>
      <c r="CA29" s="345"/>
      <c r="CB29" s="345"/>
      <c r="CC29" s="345"/>
    </row>
    <row r="30" spans="3:83">
      <c r="C30" s="90"/>
      <c r="D30" s="356"/>
      <c r="E30" s="356"/>
      <c r="F30" s="8"/>
      <c r="G30" s="2"/>
      <c r="H30" s="2"/>
      <c r="I30" s="2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345"/>
      <c r="AF30" s="84"/>
      <c r="AG30" s="84"/>
      <c r="AH30" s="345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345"/>
      <c r="BK30" s="345"/>
      <c r="BL30" s="345"/>
      <c r="BM30" s="345"/>
      <c r="BN30" s="345"/>
      <c r="BO30" s="345"/>
      <c r="BP30" s="345"/>
      <c r="BQ30" s="345"/>
      <c r="BR30" s="345"/>
      <c r="BS30" s="345"/>
      <c r="BT30" s="345"/>
      <c r="BU30" s="345"/>
      <c r="BV30" s="345"/>
      <c r="BW30" s="345"/>
      <c r="BX30" s="345"/>
      <c r="BY30" s="345"/>
      <c r="BZ30" s="345"/>
      <c r="CA30" s="345"/>
      <c r="CB30" s="345"/>
      <c r="CC30" s="345"/>
    </row>
    <row r="31" spans="3:83">
      <c r="C31" s="418"/>
      <c r="D31" s="356"/>
      <c r="E31" s="430"/>
      <c r="F31" s="3"/>
      <c r="G31" s="2"/>
      <c r="H31" s="2"/>
      <c r="I31" s="2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345"/>
      <c r="AF31" s="84"/>
      <c r="AG31" s="84"/>
      <c r="AH31" s="345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345"/>
      <c r="BK31" s="345"/>
      <c r="BL31" s="345"/>
      <c r="BM31" s="345"/>
      <c r="BN31" s="345"/>
      <c r="BO31" s="345"/>
      <c r="BP31" s="345"/>
      <c r="BQ31" s="345"/>
      <c r="BR31" s="345"/>
      <c r="BS31" s="345"/>
      <c r="BT31" s="345"/>
      <c r="BU31" s="345"/>
      <c r="BV31" s="345"/>
      <c r="BW31" s="345"/>
      <c r="BX31" s="345"/>
      <c r="BY31" s="345"/>
      <c r="BZ31" s="345"/>
      <c r="CA31" s="345"/>
      <c r="CB31" s="345"/>
      <c r="CC31" s="345"/>
    </row>
    <row r="32" spans="3:83">
      <c r="C32" s="3"/>
      <c r="E32" s="3"/>
      <c r="F32" s="3"/>
      <c r="G32" s="2"/>
      <c r="H32" s="2"/>
      <c r="I32" s="2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345"/>
      <c r="AF32" s="84"/>
      <c r="AG32" s="84"/>
      <c r="AH32" s="345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345"/>
      <c r="BK32" s="345"/>
      <c r="BL32" s="345"/>
      <c r="BM32" s="345"/>
      <c r="BN32" s="345"/>
      <c r="BO32" s="345"/>
      <c r="BP32" s="345"/>
      <c r="BQ32" s="345"/>
      <c r="BR32" s="345"/>
      <c r="BS32" s="345"/>
      <c r="BT32" s="345"/>
      <c r="BU32" s="345"/>
      <c r="BV32" s="345"/>
      <c r="BW32" s="345"/>
      <c r="BX32" s="345"/>
      <c r="BY32" s="345"/>
      <c r="BZ32" s="345"/>
      <c r="CA32" s="345"/>
      <c r="CB32" s="345"/>
      <c r="CC32" s="345"/>
    </row>
    <row r="33" spans="3:9">
      <c r="C33" s="90"/>
      <c r="D33" s="76"/>
      <c r="E33" s="356"/>
      <c r="F33" s="3"/>
      <c r="G33" s="2"/>
      <c r="H33" s="2"/>
      <c r="I33" s="2"/>
    </row>
    <row r="34" spans="3:9">
      <c r="C34" s="90"/>
      <c r="D34" s="356"/>
      <c r="E34" s="430"/>
      <c r="F34" s="3"/>
      <c r="G34" s="2"/>
      <c r="H34" s="2"/>
      <c r="I34" s="2"/>
    </row>
    <row r="35" spans="3:9">
      <c r="C35" s="90"/>
      <c r="D35" s="356"/>
      <c r="E35" s="3"/>
      <c r="F35" s="3"/>
      <c r="G35" s="2"/>
      <c r="H35" s="2"/>
      <c r="I35" s="2"/>
    </row>
    <row r="36" spans="3:9">
      <c r="C36" s="90"/>
      <c r="D36" s="356"/>
      <c r="E36" s="3"/>
      <c r="F36" s="3"/>
      <c r="G36" s="2"/>
      <c r="H36" s="2"/>
      <c r="I36" s="2"/>
    </row>
    <row r="37" spans="3:9">
      <c r="C37" s="90"/>
      <c r="E37" s="3"/>
      <c r="F37" s="3"/>
      <c r="G37" s="2"/>
      <c r="H37" s="2"/>
      <c r="I37" s="2"/>
    </row>
    <row r="38" spans="3:9">
      <c r="C38" s="90"/>
      <c r="D38" s="76"/>
      <c r="E38" s="356"/>
      <c r="F38" s="3"/>
      <c r="G38" s="2"/>
      <c r="H38" s="2"/>
      <c r="I38" s="2"/>
    </row>
    <row r="39" spans="3:9">
      <c r="C39" s="90"/>
      <c r="D39" s="356"/>
      <c r="E39" s="430"/>
      <c r="F39" s="3"/>
      <c r="G39" s="2"/>
      <c r="H39" s="2"/>
      <c r="I39" s="2"/>
    </row>
    <row r="40" spans="3:9">
      <c r="C40" s="90"/>
      <c r="E40" s="3"/>
      <c r="F40" s="3"/>
      <c r="G40" s="2"/>
      <c r="H40" s="2"/>
      <c r="I40" s="2"/>
    </row>
    <row r="41" spans="3:9">
      <c r="C41" s="418"/>
      <c r="E41" s="356"/>
      <c r="F41" s="3"/>
      <c r="G41" s="2"/>
      <c r="H41" s="2"/>
      <c r="I41" s="2"/>
    </row>
    <row r="42" spans="3:9">
      <c r="C42" s="3"/>
      <c r="E42" s="430"/>
      <c r="F42" s="3"/>
      <c r="G42" s="2"/>
      <c r="H42" s="2"/>
      <c r="I42" s="2"/>
    </row>
    <row r="43" spans="3:9">
      <c r="C43" s="3"/>
      <c r="D43" s="76"/>
      <c r="E43" s="3"/>
      <c r="F43" s="3"/>
      <c r="G43" s="2"/>
      <c r="H43" s="2"/>
      <c r="I43" s="2"/>
    </row>
    <row r="44" spans="3:9">
      <c r="C44" s="90"/>
      <c r="D44" s="356"/>
      <c r="E44" s="3"/>
      <c r="F44" s="3"/>
      <c r="G44" s="2"/>
      <c r="H44" s="2"/>
      <c r="I44" s="2"/>
    </row>
    <row r="45" spans="3:9">
      <c r="C45" s="90"/>
      <c r="D45" s="356"/>
      <c r="E45" s="3"/>
      <c r="F45" s="3"/>
      <c r="G45" s="2"/>
      <c r="H45" s="2"/>
      <c r="I45" s="2"/>
    </row>
    <row r="46" spans="3:9">
      <c r="C46" s="90"/>
      <c r="D46" s="76"/>
      <c r="E46" s="356"/>
      <c r="F46" s="3"/>
      <c r="G46" s="2"/>
      <c r="H46" s="2"/>
      <c r="I46" s="2"/>
    </row>
    <row r="47" spans="3:9">
      <c r="C47" s="90"/>
      <c r="D47" s="356"/>
      <c r="E47" s="430"/>
      <c r="F47" s="3"/>
      <c r="G47" s="2"/>
      <c r="H47" s="2"/>
      <c r="I47" s="2"/>
    </row>
    <row r="48" spans="3:9">
      <c r="C48" s="90"/>
      <c r="E48" s="3"/>
      <c r="F48" s="3"/>
      <c r="G48" s="2"/>
      <c r="H48" s="2"/>
      <c r="I48" s="2"/>
    </row>
    <row r="49" spans="3:9">
      <c r="C49" s="90"/>
      <c r="D49" s="76"/>
      <c r="E49" s="356"/>
      <c r="F49" s="3"/>
      <c r="G49" s="2"/>
      <c r="H49" s="2"/>
      <c r="I49" s="2"/>
    </row>
    <row r="50" spans="3:9">
      <c r="C50" s="90"/>
      <c r="D50" s="356"/>
      <c r="E50" s="430"/>
      <c r="F50" s="3"/>
      <c r="G50" s="2"/>
      <c r="H50" s="2"/>
      <c r="I50" s="2"/>
    </row>
    <row r="51" spans="3:9">
      <c r="C51" s="90"/>
      <c r="E51" s="3"/>
      <c r="F51" s="3"/>
      <c r="G51" s="2"/>
      <c r="H51" s="2"/>
      <c r="I51" s="2"/>
    </row>
    <row r="52" spans="3:9">
      <c r="C52" s="3"/>
      <c r="D52" s="76"/>
      <c r="E52" s="356"/>
      <c r="F52" s="3"/>
      <c r="G52" s="2"/>
      <c r="H52" s="2"/>
      <c r="I52" s="2"/>
    </row>
    <row r="53" spans="3:9">
      <c r="C53" s="381"/>
      <c r="D53" s="356"/>
      <c r="E53" s="430"/>
      <c r="F53" s="3"/>
      <c r="G53" s="2"/>
      <c r="H53" s="2"/>
      <c r="I53" s="2"/>
    </row>
    <row r="54" spans="3:9">
      <c r="C54" s="90"/>
      <c r="E54" s="3"/>
      <c r="F54" s="3"/>
      <c r="G54" s="2"/>
      <c r="H54" s="2"/>
      <c r="I54" s="2"/>
    </row>
    <row r="55" spans="3:9">
      <c r="C55" s="3"/>
      <c r="D55" s="76"/>
      <c r="E55" s="356"/>
      <c r="F55" s="3"/>
      <c r="G55" s="2"/>
      <c r="H55" s="2"/>
      <c r="I55" s="2"/>
    </row>
    <row r="56" spans="3:9">
      <c r="C56" s="381"/>
      <c r="D56" s="356"/>
      <c r="E56" s="430"/>
      <c r="F56" s="3"/>
      <c r="G56" s="2"/>
      <c r="H56" s="2"/>
      <c r="I56" s="2"/>
    </row>
    <row r="57" spans="3:9">
      <c r="C57" s="90"/>
      <c r="E57" s="3"/>
      <c r="F57" s="3"/>
      <c r="G57" s="2"/>
      <c r="H57" s="2"/>
      <c r="I57" s="2"/>
    </row>
    <row r="58" spans="3:9">
      <c r="C58" s="90"/>
      <c r="E58" s="356"/>
      <c r="F58" s="3"/>
      <c r="G58" s="2"/>
      <c r="H58" s="2"/>
      <c r="I58" s="2"/>
    </row>
    <row r="59" spans="3:9">
      <c r="C59" s="90"/>
      <c r="D59" s="8"/>
      <c r="E59" s="430"/>
      <c r="F59" s="3"/>
      <c r="G59" s="2"/>
      <c r="H59" s="2"/>
      <c r="I59" s="2"/>
    </row>
    <row r="60" spans="3:9">
      <c r="C60" s="90"/>
      <c r="D60" s="76"/>
      <c r="E60" s="3"/>
      <c r="F60" s="3"/>
      <c r="G60" s="2"/>
      <c r="H60" s="2"/>
      <c r="I60" s="2"/>
    </row>
    <row r="61" spans="3:9">
      <c r="C61" s="90"/>
      <c r="D61" s="8"/>
      <c r="E61" s="9"/>
      <c r="F61" s="3"/>
      <c r="G61" s="2"/>
      <c r="H61" s="2"/>
      <c r="I61" s="2"/>
    </row>
    <row r="62" spans="3:9">
      <c r="C62" s="90"/>
      <c r="D62" s="8"/>
      <c r="E62" s="434"/>
      <c r="F62" s="3"/>
      <c r="G62" s="2"/>
      <c r="H62" s="2"/>
      <c r="I62" s="2"/>
    </row>
    <row r="63" spans="3:9">
      <c r="C63" s="90"/>
      <c r="D63" s="8"/>
      <c r="E63" s="3"/>
      <c r="F63" s="3"/>
      <c r="G63" s="2"/>
      <c r="H63" s="2"/>
      <c r="I63" s="2"/>
    </row>
    <row r="64" spans="3:9">
      <c r="C64" s="90"/>
      <c r="D64" s="8"/>
      <c r="E64" s="9"/>
      <c r="F64" s="3"/>
      <c r="G64" s="2"/>
      <c r="H64" s="2"/>
      <c r="I64" s="2"/>
    </row>
    <row r="65" spans="3:9">
      <c r="C65" s="90"/>
      <c r="D65" s="76"/>
      <c r="E65" s="434"/>
      <c r="F65" s="3"/>
      <c r="G65" s="2"/>
      <c r="H65" s="2"/>
      <c r="I65" s="2"/>
    </row>
    <row r="66" spans="3:9">
      <c r="C66" s="90"/>
      <c r="D66" s="8"/>
      <c r="E66" s="3"/>
      <c r="F66" s="3"/>
      <c r="G66" s="2"/>
      <c r="H66" s="2"/>
      <c r="I66" s="2"/>
    </row>
    <row r="67" spans="3:9">
      <c r="C67" s="90"/>
      <c r="D67" s="8"/>
      <c r="E67" s="9"/>
      <c r="F67" s="3"/>
      <c r="G67" s="2"/>
      <c r="H67" s="2"/>
      <c r="I67" s="2"/>
    </row>
    <row r="68" spans="3:9">
      <c r="C68" s="90"/>
      <c r="D68" s="76"/>
      <c r="E68" s="434"/>
      <c r="F68" s="3"/>
      <c r="G68" s="2"/>
      <c r="H68" s="2"/>
      <c r="I68" s="2"/>
    </row>
    <row r="69" spans="3:9">
      <c r="C69" s="90"/>
      <c r="D69" s="8"/>
      <c r="E69" s="3"/>
      <c r="F69" s="3"/>
      <c r="G69" s="2"/>
      <c r="H69" s="2"/>
      <c r="I69" s="2"/>
    </row>
    <row r="70" spans="3:9">
      <c r="C70" s="90"/>
      <c r="D70" s="8"/>
      <c r="E70" s="9"/>
      <c r="F70" s="3"/>
      <c r="G70" s="2"/>
      <c r="H70" s="2"/>
      <c r="I70" s="2"/>
    </row>
    <row r="71" spans="3:9">
      <c r="C71" s="90"/>
      <c r="D71" s="76"/>
      <c r="E71" s="434"/>
      <c r="F71" s="3"/>
      <c r="G71" s="2"/>
      <c r="H71" s="2"/>
      <c r="I71" s="2"/>
    </row>
    <row r="72" spans="3:9">
      <c r="C72" s="90"/>
      <c r="D72" s="8"/>
      <c r="E72" s="3"/>
      <c r="F72" s="3"/>
      <c r="G72" s="2"/>
      <c r="H72" s="2"/>
      <c r="I72" s="2"/>
    </row>
    <row r="73" spans="3:9">
      <c r="C73" s="90"/>
      <c r="D73" s="8"/>
      <c r="E73" s="9"/>
      <c r="F73" s="3"/>
      <c r="G73" s="2"/>
      <c r="H73" s="2"/>
      <c r="I73" s="2"/>
    </row>
    <row r="74" spans="3:9">
      <c r="C74" s="90"/>
      <c r="D74" s="76"/>
      <c r="E74" s="434"/>
      <c r="F74" s="3"/>
      <c r="G74" s="2"/>
      <c r="H74" s="2"/>
      <c r="I74" s="2"/>
    </row>
    <row r="75" spans="3:9">
      <c r="C75" s="90"/>
      <c r="D75" s="8"/>
      <c r="E75" s="9"/>
      <c r="F75" s="3"/>
      <c r="G75" s="2"/>
      <c r="H75" s="2"/>
      <c r="I75" s="2"/>
    </row>
    <row r="76" spans="3:9">
      <c r="C76" s="90"/>
      <c r="D76" s="8"/>
      <c r="E76" s="9"/>
      <c r="F76" s="3"/>
      <c r="G76" s="2"/>
      <c r="H76" s="2"/>
      <c r="I76" s="2"/>
    </row>
    <row r="77" spans="3:9">
      <c r="C77" s="90"/>
      <c r="D77" s="76"/>
      <c r="E77" s="434"/>
      <c r="F77" s="3"/>
      <c r="G77" s="2"/>
      <c r="H77" s="2"/>
      <c r="I77" s="2"/>
    </row>
    <row r="78" spans="3:9">
      <c r="C78" s="90"/>
      <c r="D78" s="8"/>
      <c r="E78" s="3"/>
      <c r="F78" s="3"/>
      <c r="G78" s="2"/>
      <c r="H78" s="2"/>
      <c r="I78" s="2"/>
    </row>
    <row r="79" spans="3:9">
      <c r="C79" s="90"/>
      <c r="D79" s="8"/>
      <c r="E79" s="9"/>
      <c r="F79" s="3"/>
      <c r="G79" s="2"/>
      <c r="H79" s="2"/>
      <c r="I79" s="2"/>
    </row>
    <row r="80" spans="3:9">
      <c r="C80" s="90"/>
      <c r="D80" s="76"/>
      <c r="E80" s="434"/>
      <c r="F80" s="3"/>
      <c r="G80" s="2"/>
      <c r="H80" s="2"/>
      <c r="I80" s="2"/>
    </row>
    <row r="81" spans="3:9">
      <c r="C81" s="90"/>
      <c r="E81" s="3"/>
      <c r="F81" s="3"/>
      <c r="G81" s="2"/>
      <c r="H81" s="2"/>
      <c r="I81" s="2"/>
    </row>
    <row r="82" spans="3:9">
      <c r="C82" s="90"/>
      <c r="E82" s="3"/>
      <c r="F82" s="3"/>
      <c r="G82" s="2"/>
      <c r="H82" s="2"/>
      <c r="I82" s="2"/>
    </row>
    <row r="83" spans="3:9">
      <c r="C83" s="90"/>
      <c r="E83" s="3"/>
      <c r="F83" s="3"/>
      <c r="G83" s="2"/>
      <c r="H83" s="2"/>
      <c r="I83" s="2"/>
    </row>
    <row r="84" spans="3:9">
      <c r="C84" s="90"/>
      <c r="E84" s="3"/>
      <c r="F84" s="3"/>
      <c r="G84" s="2"/>
      <c r="H84" s="2"/>
      <c r="I84" s="2"/>
    </row>
    <row r="85" spans="3:9">
      <c r="C85" s="90"/>
      <c r="E85" s="3"/>
      <c r="F85" s="3"/>
      <c r="G85" s="2"/>
      <c r="H85" s="2"/>
      <c r="I85" s="2"/>
    </row>
    <row r="86" spans="3:9">
      <c r="C86" s="90"/>
      <c r="E86" s="3"/>
      <c r="F86" s="3"/>
      <c r="G86" s="2"/>
      <c r="H86" s="2"/>
      <c r="I86" s="2"/>
    </row>
  </sheetData>
  <mergeCells count="14">
    <mergeCell ref="CD1:CE1"/>
    <mergeCell ref="A5:C5"/>
    <mergeCell ref="F1:H1"/>
    <mergeCell ref="BB1:BG1"/>
    <mergeCell ref="BH1:BK1"/>
    <mergeCell ref="BL1:BW1"/>
    <mergeCell ref="A1:A2"/>
    <mergeCell ref="C1:C2"/>
    <mergeCell ref="L1:AL1"/>
    <mergeCell ref="AM1:BA1"/>
    <mergeCell ref="D1:E1"/>
    <mergeCell ref="BX1:CC1"/>
    <mergeCell ref="I1:K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J24" sqref="J24"/>
    </sheetView>
  </sheetViews>
  <sheetFormatPr defaultRowHeight="11.25"/>
  <cols>
    <col min="1" max="1" width="7.28515625" style="8" bestFit="1" customWidth="1"/>
    <col min="2" max="2" width="10.7109375" style="130" customWidth="1"/>
    <col min="3" max="3" width="86.8554687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5" ht="15.75" customHeight="1">
      <c r="A1" s="667" t="s">
        <v>1</v>
      </c>
      <c r="B1" s="668" t="s">
        <v>2</v>
      </c>
      <c r="C1" s="670" t="s">
        <v>0</v>
      </c>
      <c r="D1" s="672" t="s">
        <v>7</v>
      </c>
      <c r="E1" s="662" t="s">
        <v>6</v>
      </c>
      <c r="F1" s="663"/>
      <c r="G1" s="664" t="s">
        <v>5</v>
      </c>
      <c r="H1" s="665"/>
      <c r="I1" s="662" t="s">
        <v>64</v>
      </c>
      <c r="J1" s="663"/>
      <c r="K1" s="531" t="s">
        <v>9</v>
      </c>
      <c r="L1" s="480" t="s">
        <v>394</v>
      </c>
      <c r="M1" s="676"/>
      <c r="N1" s="480" t="s">
        <v>82</v>
      </c>
      <c r="O1" s="481"/>
      <c r="P1" s="481"/>
      <c r="Q1" s="481"/>
      <c r="R1" s="481"/>
      <c r="S1" s="673" t="s">
        <v>84</v>
      </c>
      <c r="T1" s="673"/>
      <c r="U1" s="673"/>
    </row>
    <row r="2" spans="1:25" ht="15.75" customHeight="1" thickBot="1">
      <c r="A2" s="661"/>
      <c r="B2" s="669"/>
      <c r="C2" s="671"/>
      <c r="D2" s="473"/>
      <c r="E2" s="61"/>
      <c r="F2" s="36" t="s">
        <v>9</v>
      </c>
      <c r="G2" s="61"/>
      <c r="H2" s="62" t="s">
        <v>9</v>
      </c>
      <c r="I2" s="61"/>
      <c r="J2" s="36" t="s">
        <v>9</v>
      </c>
      <c r="K2" s="532"/>
      <c r="L2" s="327"/>
      <c r="M2" s="170" t="s">
        <v>9</v>
      </c>
      <c r="N2" s="171" t="s">
        <v>138</v>
      </c>
      <c r="O2" s="171" t="s">
        <v>394</v>
      </c>
      <c r="P2" s="171" t="s">
        <v>359</v>
      </c>
      <c r="Q2" s="171" t="s">
        <v>59</v>
      </c>
      <c r="R2" s="171" t="s">
        <v>137</v>
      </c>
      <c r="S2" s="674"/>
      <c r="T2" s="675"/>
      <c r="U2" s="172"/>
    </row>
    <row r="3" spans="1:25" s="5" customFormat="1">
      <c r="A3" s="420" t="str">
        <f>'1-συμβολαια'!A3</f>
        <v>;;;???</v>
      </c>
      <c r="B3" s="351" t="str">
        <f>'1-συμβολαια'!B3</f>
        <v>;;;???</v>
      </c>
      <c r="C3" s="428" t="str">
        <f>'1-συμβολαια'!C3</f>
        <v>πληρεξούσιο</v>
      </c>
      <c r="D3" s="429">
        <f>'1-συμβολαια'!D3</f>
        <v>0</v>
      </c>
      <c r="E3" s="323"/>
      <c r="F3" s="323"/>
      <c r="G3" s="323"/>
      <c r="H3" s="323"/>
      <c r="I3" s="323"/>
      <c r="J3" s="323"/>
      <c r="K3" s="315">
        <f>'1-συμβολαια'!N3</f>
        <v>25.8</v>
      </c>
      <c r="L3" s="315">
        <f>'2-δικαιώμ'!N3+'5-αντίγρ'!O3</f>
        <v>2.2000000000000002</v>
      </c>
      <c r="M3" s="315">
        <v>2.2000000000000002</v>
      </c>
      <c r="N3" s="315">
        <f>'1-συμβολαια'!O3</f>
        <v>-4</v>
      </c>
      <c r="O3" s="315">
        <f t="shared" ref="O3:O4" si="0">L3-M3</f>
        <v>0</v>
      </c>
      <c r="P3" s="315">
        <f>'8-κ-15-17'!AG3</f>
        <v>0</v>
      </c>
      <c r="Q3" s="315">
        <f>'5-αντίγρ'!AM3+'6-μεταγρ'!P3+'6-μεταγρ'!Q3+'7-προςΔΟΥ'!L3+'11-χαρτόσ'!H3+'13-ντιΜιΧο'!CE3</f>
        <v>0</v>
      </c>
      <c r="R3" s="315">
        <f>'13-ντιΜιΧο'!CD3</f>
        <v>8.6</v>
      </c>
      <c r="S3" s="269"/>
      <c r="T3" s="265"/>
      <c r="U3" s="264"/>
    </row>
    <row r="4" spans="1:25" s="5" customFormat="1">
      <c r="A4" s="334" t="str">
        <f>'1-συμβολαια'!A4</f>
        <v>2ο</v>
      </c>
      <c r="B4" s="351">
        <f>'1-συμβολαια'!B4</f>
        <v>39917</v>
      </c>
      <c r="C4" s="343" t="str">
        <f>'1-συμβολαια'!C4</f>
        <v>αγοραπωλησίας ΠΡΟΣΥΜΦΩΝΟ οικποπεδο Καληράχη 50,67μ2 ΜΕ 2όροφη οικία 41μ2 κάθε όροφος τίμημα  = αρραβων =</v>
      </c>
      <c r="D4" s="349">
        <f>'1-συμβολαια'!D4</f>
        <v>7000</v>
      </c>
      <c r="E4" s="313"/>
      <c r="F4" s="313"/>
      <c r="G4" s="313"/>
      <c r="H4" s="313"/>
      <c r="I4" s="313"/>
      <c r="J4" s="313"/>
      <c r="K4" s="314">
        <f>'1-συμβολαια'!N4</f>
        <v>109.46</v>
      </c>
      <c r="L4" s="315">
        <f>'2-δικαιώμ'!N4+'5-αντίγρ'!O4</f>
        <v>16.12</v>
      </c>
      <c r="M4" s="315">
        <v>15.31</v>
      </c>
      <c r="N4" s="315">
        <f>'1-συμβολαια'!O4</f>
        <v>28.42</v>
      </c>
      <c r="O4" s="315">
        <f t="shared" si="0"/>
        <v>0.8100000000000005</v>
      </c>
      <c r="P4" s="315">
        <f>'8-κ-15-17'!AG4</f>
        <v>0</v>
      </c>
      <c r="Q4" s="315">
        <f>'5-αντίγρ'!AM4+'6-μεταγρ'!P4+'6-μεταγρ'!Q4+'7-προςΔΟΥ'!L4+'11-χαρτόσ'!H4+'13-ντιΜιΧο'!CE4</f>
        <v>14.879999999999999</v>
      </c>
      <c r="R4" s="315">
        <f>'13-ντιΜιΧο'!CD4</f>
        <v>386.5</v>
      </c>
      <c r="S4" s="269"/>
      <c r="T4" s="261"/>
      <c r="U4" s="264"/>
    </row>
    <row r="5" spans="1:25">
      <c r="A5" s="666" t="s">
        <v>56</v>
      </c>
      <c r="B5" s="666"/>
      <c r="C5" s="666"/>
      <c r="D5" s="666"/>
      <c r="E5" s="385">
        <f t="shared" ref="E5:U5" si="1">SUM(E3:E4)</f>
        <v>0</v>
      </c>
      <c r="F5" s="385">
        <f t="shared" si="1"/>
        <v>0</v>
      </c>
      <c r="G5" s="385">
        <f t="shared" si="1"/>
        <v>0</v>
      </c>
      <c r="H5" s="385">
        <f t="shared" si="1"/>
        <v>0</v>
      </c>
      <c r="I5" s="385">
        <f t="shared" si="1"/>
        <v>0</v>
      </c>
      <c r="J5" s="385">
        <f t="shared" si="1"/>
        <v>0</v>
      </c>
      <c r="K5" s="385">
        <f t="shared" si="1"/>
        <v>135.26</v>
      </c>
      <c r="L5" s="385">
        <f t="shared" si="1"/>
        <v>18.32</v>
      </c>
      <c r="M5" s="385">
        <f t="shared" si="1"/>
        <v>17.510000000000002</v>
      </c>
      <c r="N5" s="385">
        <f t="shared" si="1"/>
        <v>24.42</v>
      </c>
      <c r="O5" s="385">
        <f t="shared" si="1"/>
        <v>0.8100000000000005</v>
      </c>
      <c r="P5" s="385">
        <f t="shared" si="1"/>
        <v>0</v>
      </c>
      <c r="Q5" s="385">
        <f t="shared" si="1"/>
        <v>14.879999999999999</v>
      </c>
      <c r="R5" s="385">
        <f t="shared" si="1"/>
        <v>395.1</v>
      </c>
      <c r="S5" s="405">
        <f t="shared" si="1"/>
        <v>0</v>
      </c>
      <c r="T5" s="405">
        <f t="shared" si="1"/>
        <v>0</v>
      </c>
      <c r="U5" s="406">
        <f t="shared" si="1"/>
        <v>0</v>
      </c>
    </row>
    <row r="7" spans="1:25">
      <c r="T7" s="81"/>
      <c r="U7" s="81"/>
      <c r="V7" s="81"/>
      <c r="W7" s="81"/>
      <c r="X7" s="81"/>
      <c r="Y7" s="81"/>
    </row>
    <row r="8" spans="1:25">
      <c r="T8" s="81"/>
      <c r="U8" s="81"/>
      <c r="V8" s="81"/>
      <c r="W8" s="81"/>
      <c r="X8" s="81"/>
      <c r="Y8" s="81"/>
    </row>
    <row r="9" spans="1:25" s="5" customFormat="1">
      <c r="A9" s="57"/>
      <c r="B9" s="108"/>
      <c r="C9" s="109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1"/>
      <c r="T9" s="81"/>
      <c r="U9" s="81"/>
      <c r="V9" s="81"/>
      <c r="W9" s="81"/>
      <c r="X9" s="81"/>
      <c r="Y9" s="81"/>
    </row>
  </sheetData>
  <mergeCells count="13">
    <mergeCell ref="S1:U1"/>
    <mergeCell ref="S2:T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O30" sqref="O3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79" t="s">
        <v>76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</row>
    <row r="2" spans="1:23" s="9" customFormat="1" ht="23.25" customHeight="1" thickBot="1">
      <c r="A2" s="237" t="s">
        <v>19</v>
      </c>
      <c r="B2" s="680" t="s">
        <v>29</v>
      </c>
      <c r="C2" s="681"/>
      <c r="D2" s="682"/>
      <c r="E2" s="683" t="s">
        <v>84</v>
      </c>
      <c r="F2" s="684"/>
      <c r="G2" s="684"/>
      <c r="H2" s="685"/>
      <c r="I2" s="686" t="s">
        <v>84</v>
      </c>
      <c r="J2" s="687"/>
      <c r="K2" s="687"/>
      <c r="L2" s="688"/>
      <c r="M2" s="238" t="s">
        <v>38</v>
      </c>
      <c r="N2" s="238" t="s">
        <v>39</v>
      </c>
      <c r="O2" s="238" t="s">
        <v>40</v>
      </c>
      <c r="P2" s="238" t="s">
        <v>41</v>
      </c>
      <c r="Q2" s="238" t="s">
        <v>42</v>
      </c>
    </row>
    <row r="3" spans="1:23" s="17" customFormat="1">
      <c r="A3" s="29" t="str">
        <f>'1-συμβολαια'!A3</f>
        <v>;;;???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 t="str">
        <f>'1-συμβολαια'!A4</f>
        <v>2ο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77" t="s">
        <v>104</v>
      </c>
      <c r="C6" s="677"/>
      <c r="D6" s="677"/>
      <c r="E6" s="677"/>
      <c r="F6" s="677"/>
      <c r="G6" s="677"/>
      <c r="H6" s="677"/>
      <c r="I6" s="677"/>
      <c r="J6" s="677"/>
      <c r="K6" s="677"/>
      <c r="L6" s="3"/>
      <c r="M6" s="3"/>
      <c r="N6" s="3"/>
      <c r="O6" s="3"/>
      <c r="P6" s="3"/>
      <c r="Q6" s="3"/>
    </row>
    <row r="7" spans="1:23" ht="15.75" customHeight="1">
      <c r="C7" s="678" t="s">
        <v>105</v>
      </c>
      <c r="D7" s="678"/>
      <c r="E7" s="678"/>
      <c r="F7" s="678"/>
      <c r="G7" s="678"/>
      <c r="H7" s="678"/>
      <c r="I7" s="678"/>
      <c r="J7" s="678"/>
      <c r="K7" s="678"/>
      <c r="L7" s="3"/>
      <c r="M7" s="3"/>
      <c r="N7" s="3"/>
      <c r="O7" s="3"/>
      <c r="P7" s="3"/>
      <c r="Q7" s="3"/>
    </row>
    <row r="8" spans="1:23" ht="15.75" customHeight="1">
      <c r="D8" s="677" t="s">
        <v>287</v>
      </c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3"/>
      <c r="Q8" s="3"/>
    </row>
    <row r="9" spans="1:23" s="5" customFormat="1" ht="15.75" customHeight="1">
      <c r="A9" s="57"/>
      <c r="B9" s="235"/>
      <c r="C9" s="235"/>
      <c r="D9" s="236"/>
      <c r="E9" s="678" t="s">
        <v>395</v>
      </c>
      <c r="F9" s="678"/>
      <c r="G9" s="678"/>
      <c r="H9" s="678"/>
      <c r="I9" s="678"/>
      <c r="J9" s="678"/>
      <c r="K9" s="678"/>
      <c r="L9" s="678"/>
      <c r="M9" s="678"/>
      <c r="N9" s="3"/>
      <c r="O9" s="3"/>
      <c r="P9" s="3"/>
      <c r="Q9" s="3"/>
    </row>
    <row r="10" spans="1:23" s="5" customFormat="1" ht="15.75" customHeight="1">
      <c r="A10" s="57"/>
      <c r="B10" s="235"/>
      <c r="C10" s="235"/>
      <c r="D10" s="236"/>
      <c r="E10" s="6"/>
      <c r="F10" s="677" t="s">
        <v>127</v>
      </c>
      <c r="G10" s="677"/>
      <c r="H10" s="677"/>
      <c r="I10" s="677"/>
      <c r="J10" s="677"/>
      <c r="K10" s="677"/>
      <c r="L10" s="677"/>
      <c r="M10" s="677"/>
      <c r="N10" s="677"/>
      <c r="O10" s="677"/>
      <c r="P10" s="677"/>
      <c r="Q10" s="3"/>
    </row>
    <row r="11" spans="1:23" s="5" customFormat="1" ht="15.75" customHeight="1">
      <c r="A11" s="57"/>
      <c r="B11" s="235"/>
      <c r="C11" s="235"/>
      <c r="D11" s="236"/>
      <c r="E11" s="6"/>
      <c r="F11" s="6"/>
      <c r="G11" s="678" t="s">
        <v>396</v>
      </c>
      <c r="H11" s="678"/>
      <c r="I11" s="678"/>
      <c r="J11" s="678"/>
      <c r="K11" s="678"/>
      <c r="L11" s="678"/>
      <c r="M11" s="678"/>
      <c r="N11" s="678"/>
      <c r="O11" s="678"/>
      <c r="P11" s="678"/>
      <c r="Q11" s="678"/>
    </row>
    <row r="12" spans="1:23" s="5" customFormat="1" ht="15.75" customHeight="1">
      <c r="A12" s="57"/>
      <c r="B12" s="235"/>
      <c r="C12" s="235"/>
      <c r="D12" s="236"/>
      <c r="E12" s="6"/>
      <c r="F12" s="6"/>
      <c r="G12" s="230"/>
      <c r="H12" s="677" t="s">
        <v>106</v>
      </c>
      <c r="I12" s="677"/>
      <c r="J12" s="677"/>
      <c r="K12" s="677"/>
      <c r="L12" s="677"/>
      <c r="M12" s="677"/>
      <c r="N12" s="677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7"/>
      <c r="B13" s="235"/>
      <c r="C13" s="235"/>
      <c r="D13" s="236"/>
      <c r="E13" s="6"/>
      <c r="F13" s="6"/>
      <c r="G13" s="230"/>
      <c r="H13" s="6"/>
      <c r="I13" s="678" t="s">
        <v>107</v>
      </c>
      <c r="J13" s="678"/>
      <c r="K13" s="678"/>
      <c r="L13" s="678"/>
      <c r="M13" s="678"/>
      <c r="N13" s="678"/>
      <c r="O13" s="678"/>
      <c r="P13" s="678"/>
      <c r="Q13" s="678"/>
      <c r="R13" s="678"/>
      <c r="S13" s="3"/>
      <c r="T13" s="3"/>
      <c r="U13" s="3"/>
      <c r="V13" s="3"/>
      <c r="W13" s="3"/>
    </row>
    <row r="14" spans="1:23" s="5" customFormat="1" ht="15.75" customHeight="1">
      <c r="A14" s="57"/>
      <c r="B14" s="235"/>
      <c r="C14" s="235"/>
      <c r="D14" s="236"/>
      <c r="E14" s="6"/>
      <c r="F14" s="6"/>
      <c r="G14" s="230"/>
      <c r="H14" s="6"/>
      <c r="I14" s="6"/>
      <c r="J14" s="677" t="s">
        <v>108</v>
      </c>
      <c r="K14" s="677"/>
      <c r="L14" s="677"/>
      <c r="M14" s="677"/>
      <c r="N14" s="677"/>
      <c r="O14" s="677"/>
      <c r="P14" s="677"/>
      <c r="Q14" s="677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35"/>
      <c r="C15" s="235"/>
      <c r="D15" s="236"/>
      <c r="E15" s="6"/>
      <c r="F15" s="6"/>
      <c r="G15" s="230"/>
      <c r="H15" s="6"/>
      <c r="I15" s="6"/>
      <c r="J15" s="6"/>
      <c r="K15" s="689" t="s">
        <v>128</v>
      </c>
      <c r="L15" s="689"/>
      <c r="M15" s="689"/>
      <c r="N15" s="689"/>
      <c r="O15" s="689"/>
      <c r="P15" s="689"/>
      <c r="Q15" s="689"/>
      <c r="R15" s="689"/>
      <c r="S15" s="689"/>
      <c r="T15" s="689"/>
      <c r="U15" s="689"/>
      <c r="V15" s="3"/>
      <c r="W15" s="3"/>
    </row>
    <row r="16" spans="1:23" s="5" customFormat="1" ht="15.75" customHeight="1">
      <c r="A16" s="57"/>
      <c r="B16" s="235"/>
      <c r="C16" s="235"/>
      <c r="D16" s="236"/>
      <c r="E16" s="6"/>
      <c r="F16" s="6"/>
      <c r="G16" s="230"/>
      <c r="H16" s="6"/>
      <c r="I16" s="6"/>
      <c r="J16" s="6"/>
      <c r="K16" s="6"/>
      <c r="L16" s="677" t="s">
        <v>109</v>
      </c>
      <c r="M16" s="677"/>
      <c r="N16" s="677"/>
      <c r="O16" s="677"/>
      <c r="P16" s="677"/>
      <c r="Q16" s="677"/>
      <c r="R16" s="677"/>
      <c r="S16" s="677"/>
      <c r="T16" s="3"/>
      <c r="U16" s="3"/>
      <c r="V16" s="3"/>
      <c r="W16" s="3"/>
    </row>
    <row r="17" spans="1:23" s="5" customFormat="1" ht="15.75" customHeight="1">
      <c r="A17" s="57"/>
      <c r="B17" s="235"/>
      <c r="C17" s="235"/>
      <c r="D17" s="236"/>
      <c r="E17" s="6"/>
      <c r="F17" s="6"/>
      <c r="G17" s="230"/>
      <c r="H17" s="6"/>
      <c r="I17" s="6"/>
      <c r="J17" s="6"/>
      <c r="K17" s="6"/>
      <c r="L17" s="3"/>
      <c r="M17" s="678" t="s">
        <v>110</v>
      </c>
      <c r="N17" s="678"/>
      <c r="O17" s="678"/>
      <c r="P17" s="678"/>
      <c r="Q17" s="678"/>
      <c r="R17" s="678"/>
      <c r="S17" s="678"/>
      <c r="T17" s="678"/>
      <c r="U17" s="3"/>
      <c r="V17" s="3"/>
      <c r="W17" s="3"/>
    </row>
    <row r="18" spans="1:23" s="5" customFormat="1" ht="15.75" customHeight="1">
      <c r="A18" s="57"/>
      <c r="B18" s="235"/>
      <c r="C18" s="235"/>
      <c r="D18" s="236"/>
      <c r="E18" s="6"/>
      <c r="F18" s="6"/>
      <c r="G18" s="230"/>
      <c r="H18" s="6"/>
      <c r="I18" s="6"/>
      <c r="J18" s="6"/>
      <c r="K18" s="6"/>
      <c r="L18" s="3"/>
      <c r="M18" s="3"/>
      <c r="N18" s="677" t="s">
        <v>111</v>
      </c>
      <c r="O18" s="677"/>
      <c r="P18" s="677"/>
      <c r="Q18" s="677"/>
      <c r="R18" s="677"/>
      <c r="S18" s="677"/>
      <c r="T18" s="677"/>
      <c r="U18" s="677"/>
      <c r="V18" s="677"/>
      <c r="W18" s="677"/>
    </row>
    <row r="19" spans="1:23" s="5" customFormat="1" ht="15.75" customHeight="1">
      <c r="A19" s="57"/>
      <c r="B19" s="235"/>
      <c r="C19" s="235"/>
      <c r="D19" s="236"/>
      <c r="E19" s="6"/>
      <c r="F19" s="6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J30" sqref="J30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79" t="s">
        <v>76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</row>
    <row r="2" spans="1:20" s="9" customFormat="1" ht="23.25" customHeight="1" thickBot="1">
      <c r="A2" s="237" t="s">
        <v>19</v>
      </c>
      <c r="B2" s="680" t="s">
        <v>29</v>
      </c>
      <c r="C2" s="681"/>
      <c r="D2" s="682"/>
      <c r="E2" s="683" t="s">
        <v>84</v>
      </c>
      <c r="F2" s="684"/>
      <c r="G2" s="685"/>
      <c r="H2" s="690" t="s">
        <v>84</v>
      </c>
      <c r="I2" s="691"/>
      <c r="J2" s="692"/>
      <c r="K2" s="686" t="s">
        <v>84</v>
      </c>
      <c r="L2" s="687"/>
      <c r="M2" s="688"/>
      <c r="N2" s="238" t="s">
        <v>36</v>
      </c>
      <c r="O2" s="238" t="s">
        <v>37</v>
      </c>
      <c r="P2" s="238" t="s">
        <v>38</v>
      </c>
      <c r="Q2" s="238" t="s">
        <v>39</v>
      </c>
      <c r="R2" s="238" t="s">
        <v>40</v>
      </c>
      <c r="S2" s="238" t="s">
        <v>41</v>
      </c>
      <c r="T2" s="238" t="s">
        <v>42</v>
      </c>
    </row>
    <row r="3" spans="1:20" s="17" customFormat="1">
      <c r="A3" s="29" t="str">
        <f>'1-συμβολαια'!A3</f>
        <v>;;;???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 t="str">
        <f>'1-συμβολαια'!A4</f>
        <v>2ο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77" t="s">
        <v>112</v>
      </c>
      <c r="C6" s="677"/>
      <c r="D6" s="677"/>
      <c r="E6" s="677"/>
      <c r="F6" s="677"/>
      <c r="G6" s="677"/>
      <c r="H6" s="677"/>
      <c r="I6" s="115"/>
      <c r="J6" s="6"/>
      <c r="K6" s="6"/>
      <c r="L6" s="3"/>
      <c r="M6" s="3"/>
      <c r="N6" s="3"/>
      <c r="O6" s="3"/>
    </row>
    <row r="7" spans="1:20" ht="15.75">
      <c r="B7" s="6"/>
      <c r="C7" s="678" t="s">
        <v>113</v>
      </c>
      <c r="D7" s="678"/>
      <c r="E7" s="678"/>
      <c r="F7" s="678"/>
      <c r="G7" s="678"/>
      <c r="H7" s="678"/>
      <c r="I7" s="678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77" t="s">
        <v>114</v>
      </c>
      <c r="E8" s="677"/>
      <c r="F8" s="677"/>
      <c r="G8" s="677"/>
      <c r="H8" s="677"/>
      <c r="I8" s="677"/>
      <c r="J8" s="677"/>
      <c r="K8" s="677"/>
      <c r="L8" s="3"/>
      <c r="M8" s="3"/>
      <c r="N8" s="3"/>
      <c r="O8" s="3"/>
    </row>
    <row r="9" spans="1:20" ht="15.75" customHeight="1">
      <c r="B9" s="6"/>
      <c r="C9" s="6"/>
      <c r="D9" s="6"/>
      <c r="E9" s="693" t="s">
        <v>119</v>
      </c>
      <c r="F9" s="693"/>
      <c r="G9" s="693"/>
      <c r="H9" s="693"/>
      <c r="I9" s="693"/>
      <c r="J9" s="693"/>
      <c r="K9" s="693"/>
      <c r="L9" s="693"/>
      <c r="M9" s="3"/>
      <c r="N9" s="3"/>
      <c r="O9" s="3"/>
    </row>
    <row r="10" spans="1:20" ht="15.75" customHeight="1">
      <c r="B10" s="6"/>
      <c r="C10" s="6"/>
      <c r="D10" s="6"/>
      <c r="E10" s="6"/>
      <c r="F10" s="677" t="s">
        <v>115</v>
      </c>
      <c r="G10" s="677"/>
      <c r="H10" s="677"/>
      <c r="I10" s="677"/>
      <c r="J10" s="677"/>
      <c r="K10" s="677"/>
      <c r="L10" s="677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78" t="s">
        <v>116</v>
      </c>
      <c r="H11" s="678"/>
      <c r="I11" s="678"/>
      <c r="J11" s="678"/>
      <c r="K11" s="678"/>
      <c r="L11" s="678"/>
      <c r="M11" s="678"/>
      <c r="N11" s="3"/>
      <c r="O11" s="3"/>
    </row>
    <row r="12" spans="1:20" ht="15.75">
      <c r="B12" s="6"/>
      <c r="C12" s="6"/>
      <c r="D12" s="6"/>
      <c r="E12" s="6"/>
      <c r="F12" s="6"/>
      <c r="G12" s="6"/>
      <c r="H12" s="677" t="s">
        <v>117</v>
      </c>
      <c r="I12" s="677"/>
      <c r="J12" s="677"/>
      <c r="K12" s="677"/>
      <c r="L12" s="677"/>
      <c r="M12" s="677"/>
      <c r="N12" s="677"/>
      <c r="O12" s="3"/>
    </row>
    <row r="13" spans="1:20" ht="15.75">
      <c r="B13" s="6"/>
      <c r="C13" s="6"/>
      <c r="D13" s="6"/>
      <c r="E13" s="6"/>
      <c r="F13" s="6"/>
      <c r="G13" s="6"/>
      <c r="H13" s="6"/>
      <c r="I13" s="678" t="s">
        <v>118</v>
      </c>
      <c r="J13" s="678"/>
      <c r="K13" s="678"/>
      <c r="L13" s="678"/>
      <c r="M13" s="678"/>
      <c r="N13" s="678"/>
      <c r="O13" s="678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1" sqref="E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86.85546875" style="90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529" t="s">
        <v>66</v>
      </c>
      <c r="B1" s="529"/>
      <c r="C1" s="697" t="s">
        <v>67</v>
      </c>
      <c r="D1" s="697"/>
      <c r="E1" s="529" t="s">
        <v>0</v>
      </c>
      <c r="F1" s="529"/>
      <c r="G1" s="698" t="s">
        <v>10</v>
      </c>
      <c r="H1" s="698"/>
      <c r="I1" s="698"/>
      <c r="J1" s="529" t="s">
        <v>8</v>
      </c>
      <c r="K1" s="529"/>
      <c r="L1" s="699" t="s">
        <v>397</v>
      </c>
      <c r="M1" s="700"/>
      <c r="N1" s="700"/>
      <c r="O1" s="701"/>
      <c r="P1" s="696" t="s">
        <v>65</v>
      </c>
      <c r="Q1" s="696"/>
      <c r="R1" s="698" t="s">
        <v>55</v>
      </c>
      <c r="S1" s="698"/>
      <c r="T1" s="704" t="s">
        <v>46</v>
      </c>
      <c r="U1" s="702" t="s">
        <v>84</v>
      </c>
      <c r="V1" s="702"/>
      <c r="W1" s="702"/>
      <c r="X1" s="702"/>
      <c r="Y1" s="702"/>
      <c r="Z1" s="702"/>
      <c r="AA1" s="702"/>
      <c r="AB1" s="702"/>
      <c r="AC1" s="702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316</v>
      </c>
      <c r="M2" s="72" t="s">
        <v>317</v>
      </c>
      <c r="N2" s="72" t="s">
        <v>318</v>
      </c>
      <c r="O2" s="234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705"/>
      <c r="U2" s="703"/>
      <c r="V2" s="703"/>
      <c r="W2" s="703"/>
      <c r="X2" s="703"/>
      <c r="Y2" s="703"/>
      <c r="Z2" s="703"/>
      <c r="AA2" s="703"/>
      <c r="AB2" s="703"/>
      <c r="AC2" s="703"/>
    </row>
    <row r="3" spans="1:35" s="17" customFormat="1">
      <c r="A3" s="12" t="str">
        <f>'1-συμβολαια'!A3</f>
        <v>;;;???</v>
      </c>
      <c r="B3" s="49"/>
      <c r="C3" s="78" t="str">
        <f>'1-συμβολαια'!B3</f>
        <v>;;;???</v>
      </c>
      <c r="D3" s="18"/>
      <c r="E3" s="89" t="str">
        <f>'1-συμβολαια'!C3</f>
        <v>πληρεξούσιο</v>
      </c>
      <c r="F3" s="13"/>
      <c r="G3" s="14" t="str">
        <f>'4-πολλυπρ'!D3</f>
        <v>219-162</v>
      </c>
      <c r="H3" s="14" t="str">
        <f>'4-πολλυπρ'!I3</f>
        <v>;;;???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2ο</v>
      </c>
      <c r="B4" s="49"/>
      <c r="C4" s="78">
        <f>'1-συμβολαια'!B4</f>
        <v>39917</v>
      </c>
      <c r="D4" s="18"/>
      <c r="E4" s="89" t="str">
        <f>'1-συμβολαια'!C4</f>
        <v>αγοραπωλησίας ΠΡΟΣΥΜΦΩΝΟ οικποπεδο Καληράχη 50,67μ2 ΜΕ 2όροφη οικία 41μ2 κάθε όροφος τίμημα  = αρραβων =</v>
      </c>
      <c r="F4" s="13"/>
      <c r="G4" s="14" t="str">
        <f>'4-πολλυπρ'!D4</f>
        <v>;;;???</v>
      </c>
      <c r="H4" s="14" t="str">
        <f>'4-πολλυπρ'!I4</f>
        <v>219-162</v>
      </c>
      <c r="I4" s="19"/>
      <c r="J4" s="19">
        <f>'1-συμβολαια'!D4</f>
        <v>7000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>
      <c r="A5" s="694" t="s">
        <v>56</v>
      </c>
      <c r="B5" s="695"/>
      <c r="C5" s="695"/>
      <c r="D5" s="695"/>
      <c r="E5" s="695"/>
      <c r="F5" s="695"/>
      <c r="G5" s="695"/>
      <c r="H5" s="695"/>
      <c r="I5" s="695"/>
      <c r="J5" s="695"/>
      <c r="K5" s="44"/>
      <c r="L5" s="1">
        <f>SUM(L3:L4)</f>
        <v>0</v>
      </c>
      <c r="M5" s="1"/>
      <c r="N5" s="1"/>
      <c r="O5" s="1">
        <f>SUM(O3:O4)</f>
        <v>0</v>
      </c>
      <c r="P5" s="37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0"/>
      <c r="V5" s="80"/>
    </row>
    <row r="6" spans="1:35">
      <c r="T6" s="117"/>
    </row>
    <row r="7" spans="1:35" ht="15.75" customHeight="1">
      <c r="T7" s="117"/>
      <c r="U7" s="677" t="s">
        <v>120</v>
      </c>
      <c r="V7" s="677"/>
      <c r="W7" s="677"/>
      <c r="X7" s="677"/>
      <c r="Y7" s="677"/>
      <c r="Z7" s="677"/>
      <c r="AA7" s="677"/>
      <c r="AB7" s="677"/>
      <c r="AC7" s="677"/>
      <c r="AD7" s="115"/>
      <c r="AE7" s="115"/>
      <c r="AF7" s="115"/>
      <c r="AG7" s="115"/>
      <c r="AH7" s="111"/>
      <c r="AI7" s="111"/>
    </row>
    <row r="8" spans="1:35" ht="15.75" customHeight="1">
      <c r="T8" s="117"/>
      <c r="U8" s="116"/>
      <c r="V8" s="678" t="s">
        <v>121</v>
      </c>
      <c r="W8" s="678"/>
      <c r="X8" s="678"/>
      <c r="Y8" s="678"/>
      <c r="Z8" s="678"/>
      <c r="AA8" s="678"/>
      <c r="AB8" s="678"/>
      <c r="AC8" s="678"/>
      <c r="AD8" s="678"/>
      <c r="AE8" s="111"/>
      <c r="AF8" s="111"/>
      <c r="AG8" s="111"/>
      <c r="AH8" s="111"/>
      <c r="AI8" s="111"/>
    </row>
    <row r="9" spans="1:35" ht="15.75" customHeight="1">
      <c r="T9" s="117"/>
      <c r="U9" s="116"/>
      <c r="V9" s="116"/>
      <c r="W9" s="677" t="s">
        <v>122</v>
      </c>
      <c r="X9" s="677"/>
      <c r="Y9" s="677"/>
      <c r="Z9" s="677"/>
      <c r="AA9" s="677"/>
      <c r="AB9" s="677"/>
      <c r="AC9" s="677"/>
      <c r="AD9" s="677"/>
      <c r="AE9" s="677"/>
      <c r="AF9" s="111"/>
      <c r="AG9" s="111"/>
      <c r="AH9" s="111"/>
      <c r="AI9" s="111"/>
    </row>
    <row r="10" spans="1:35" ht="15.75">
      <c r="U10" s="116"/>
      <c r="V10" s="116"/>
      <c r="W10" s="116"/>
      <c r="X10" s="678" t="s">
        <v>123</v>
      </c>
      <c r="Y10" s="678"/>
      <c r="Z10" s="678"/>
      <c r="AA10" s="678"/>
      <c r="AB10" s="678"/>
      <c r="AC10" s="678"/>
      <c r="AD10" s="678"/>
      <c r="AE10" s="678"/>
      <c r="AF10" s="678"/>
      <c r="AG10" s="111"/>
      <c r="AH10" s="111"/>
      <c r="AI10" s="111"/>
    </row>
    <row r="11" spans="1:35" ht="15.75">
      <c r="U11" s="116"/>
      <c r="V11" s="116"/>
      <c r="W11" s="116"/>
      <c r="X11" s="116"/>
      <c r="Y11" s="677" t="s">
        <v>124</v>
      </c>
      <c r="Z11" s="677"/>
      <c r="AA11" s="677"/>
      <c r="AB11" s="677"/>
      <c r="AC11" s="677"/>
      <c r="AD11" s="677"/>
      <c r="AE11" s="677"/>
      <c r="AF11" s="677"/>
      <c r="AG11" s="677"/>
      <c r="AH11" s="111"/>
      <c r="AI11" s="111"/>
    </row>
    <row r="12" spans="1:35" ht="15.75">
      <c r="U12" s="116"/>
      <c r="V12" s="116"/>
      <c r="W12" s="116"/>
      <c r="X12" s="116"/>
      <c r="Y12" s="116"/>
      <c r="Z12" s="678" t="s">
        <v>125</v>
      </c>
      <c r="AA12" s="678"/>
      <c r="AB12" s="678"/>
      <c r="AC12" s="678"/>
      <c r="AD12" s="678"/>
      <c r="AE12" s="678"/>
      <c r="AF12" s="678"/>
      <c r="AG12" s="678"/>
      <c r="AH12" s="678"/>
      <c r="AI12" s="111"/>
    </row>
    <row r="13" spans="1:35" ht="15.75">
      <c r="U13" s="116"/>
      <c r="V13" s="116"/>
      <c r="W13" s="116"/>
      <c r="X13" s="116"/>
      <c r="Y13" s="116"/>
      <c r="Z13" s="116"/>
      <c r="AA13" s="677" t="s">
        <v>126</v>
      </c>
      <c r="AB13" s="677"/>
      <c r="AC13" s="677"/>
      <c r="AD13" s="677"/>
      <c r="AE13" s="677"/>
      <c r="AF13" s="677"/>
      <c r="AG13" s="677"/>
      <c r="AH13" s="677"/>
      <c r="AI13" s="677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6.5703125" style="3" bestFit="1" customWidth="1"/>
    <col min="2" max="2" width="14.140625" style="3" bestFit="1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5" customFormat="1" ht="32.25" customHeight="1">
      <c r="A1" s="710" t="s">
        <v>31</v>
      </c>
      <c r="B1" s="711"/>
      <c r="C1" s="711"/>
      <c r="D1" s="711"/>
      <c r="E1" s="712"/>
      <c r="F1" s="713" t="s">
        <v>289</v>
      </c>
      <c r="G1" s="714"/>
      <c r="H1" s="714"/>
      <c r="I1" s="715"/>
      <c r="J1" s="706" t="s">
        <v>290</v>
      </c>
      <c r="K1" s="707"/>
      <c r="L1" s="707"/>
      <c r="M1" s="707"/>
      <c r="N1" s="707"/>
      <c r="O1" s="707"/>
      <c r="P1" s="707"/>
      <c r="Q1" s="707"/>
      <c r="R1" s="707"/>
      <c r="S1" s="707"/>
      <c r="T1" s="707"/>
      <c r="U1" s="707"/>
      <c r="V1" s="707"/>
      <c r="W1" s="707"/>
      <c r="X1" s="707"/>
      <c r="Y1" s="708"/>
      <c r="Z1" s="716" t="s">
        <v>291</v>
      </c>
      <c r="AA1" s="717"/>
      <c r="AB1" s="717"/>
      <c r="AC1" s="718"/>
      <c r="AD1" s="706" t="s">
        <v>292</v>
      </c>
      <c r="AE1" s="707"/>
      <c r="AF1" s="707"/>
      <c r="AG1" s="707"/>
      <c r="AH1" s="707"/>
      <c r="AI1" s="707"/>
      <c r="AJ1" s="707"/>
      <c r="AK1" s="707"/>
      <c r="AL1" s="707"/>
      <c r="AM1" s="707"/>
      <c r="AN1" s="707"/>
      <c r="AO1" s="707"/>
      <c r="AP1" s="707"/>
      <c r="AQ1" s="707"/>
      <c r="AR1" s="707"/>
      <c r="AS1" s="708"/>
      <c r="AT1" s="713" t="s">
        <v>293</v>
      </c>
      <c r="AU1" s="714"/>
      <c r="AV1" s="714"/>
      <c r="AW1" s="715"/>
      <c r="AX1" s="706" t="s">
        <v>294</v>
      </c>
      <c r="AY1" s="707"/>
      <c r="AZ1" s="707"/>
      <c r="BA1" s="707"/>
      <c r="BB1" s="707"/>
      <c r="BC1" s="707"/>
      <c r="BD1" s="707"/>
      <c r="BE1" s="707"/>
      <c r="BF1" s="707"/>
      <c r="BG1" s="707"/>
      <c r="BH1" s="707"/>
      <c r="BI1" s="707"/>
      <c r="BJ1" s="707"/>
      <c r="BK1" s="707"/>
      <c r="BL1" s="707"/>
      <c r="BM1" s="708"/>
    </row>
    <row r="2" spans="1:65" s="4" customFormat="1" ht="23.25" customHeight="1">
      <c r="A2" s="177" t="s">
        <v>19</v>
      </c>
      <c r="B2" s="177" t="s">
        <v>295</v>
      </c>
      <c r="C2" s="178" t="s">
        <v>296</v>
      </c>
      <c r="D2" s="480" t="s">
        <v>29</v>
      </c>
      <c r="E2" s="676"/>
      <c r="F2" s="179" t="s">
        <v>297</v>
      </c>
      <c r="G2" s="177" t="s">
        <v>18</v>
      </c>
      <c r="H2" s="179" t="s">
        <v>23</v>
      </c>
      <c r="I2" s="180" t="s">
        <v>84</v>
      </c>
      <c r="J2" s="181" t="s">
        <v>298</v>
      </c>
      <c r="K2" s="181" t="s">
        <v>299</v>
      </c>
      <c r="L2" s="179" t="s">
        <v>300</v>
      </c>
      <c r="M2" s="179" t="s">
        <v>301</v>
      </c>
      <c r="N2" s="179" t="s">
        <v>302</v>
      </c>
      <c r="O2" s="179" t="s">
        <v>303</v>
      </c>
      <c r="P2" s="179" t="s">
        <v>304</v>
      </c>
      <c r="Q2" s="179" t="s">
        <v>305</v>
      </c>
      <c r="R2" s="179" t="s">
        <v>306</v>
      </c>
      <c r="S2" s="179" t="s">
        <v>307</v>
      </c>
      <c r="T2" s="179" t="s">
        <v>308</v>
      </c>
      <c r="U2" s="179" t="s">
        <v>23</v>
      </c>
      <c r="V2" s="179" t="s">
        <v>309</v>
      </c>
      <c r="W2" s="179" t="s">
        <v>310</v>
      </c>
      <c r="X2" s="179" t="s">
        <v>311</v>
      </c>
      <c r="Y2" s="182" t="s">
        <v>312</v>
      </c>
      <c r="Z2" s="179" t="s">
        <v>297</v>
      </c>
      <c r="AA2" s="177" t="s">
        <v>18</v>
      </c>
      <c r="AB2" s="179" t="s">
        <v>23</v>
      </c>
      <c r="AC2" s="183" t="s">
        <v>84</v>
      </c>
      <c r="AD2" s="181" t="s">
        <v>298</v>
      </c>
      <c r="AE2" s="181" t="s">
        <v>299</v>
      </c>
      <c r="AF2" s="179" t="s">
        <v>300</v>
      </c>
      <c r="AG2" s="179" t="s">
        <v>301</v>
      </c>
      <c r="AH2" s="179" t="s">
        <v>302</v>
      </c>
      <c r="AI2" s="179" t="s">
        <v>303</v>
      </c>
      <c r="AJ2" s="179" t="s">
        <v>304</v>
      </c>
      <c r="AK2" s="179" t="s">
        <v>305</v>
      </c>
      <c r="AL2" s="179" t="s">
        <v>306</v>
      </c>
      <c r="AM2" s="179" t="s">
        <v>307</v>
      </c>
      <c r="AN2" s="179" t="s">
        <v>308</v>
      </c>
      <c r="AO2" s="179" t="s">
        <v>23</v>
      </c>
      <c r="AP2" s="179" t="s">
        <v>309</v>
      </c>
      <c r="AQ2" s="179" t="s">
        <v>310</v>
      </c>
      <c r="AR2" s="179" t="s">
        <v>311</v>
      </c>
      <c r="AS2" s="182" t="s">
        <v>312</v>
      </c>
      <c r="AT2" s="179" t="s">
        <v>297</v>
      </c>
      <c r="AU2" s="177" t="s">
        <v>18</v>
      </c>
      <c r="AV2" s="179" t="s">
        <v>23</v>
      </c>
      <c r="AW2" s="180" t="s">
        <v>84</v>
      </c>
      <c r="AX2" s="181" t="s">
        <v>298</v>
      </c>
      <c r="AY2" s="181" t="s">
        <v>299</v>
      </c>
      <c r="AZ2" s="179" t="s">
        <v>300</v>
      </c>
      <c r="BA2" s="179" t="s">
        <v>301</v>
      </c>
      <c r="BB2" s="179" t="s">
        <v>302</v>
      </c>
      <c r="BC2" s="179" t="s">
        <v>303</v>
      </c>
      <c r="BD2" s="179" t="s">
        <v>304</v>
      </c>
      <c r="BE2" s="179" t="s">
        <v>305</v>
      </c>
      <c r="BF2" s="179" t="s">
        <v>306</v>
      </c>
      <c r="BG2" s="179" t="s">
        <v>307</v>
      </c>
      <c r="BH2" s="179" t="s">
        <v>308</v>
      </c>
      <c r="BI2" s="179" t="s">
        <v>23</v>
      </c>
      <c r="BJ2" s="179" t="s">
        <v>309</v>
      </c>
      <c r="BK2" s="179" t="s">
        <v>310</v>
      </c>
      <c r="BL2" s="179" t="s">
        <v>313</v>
      </c>
      <c r="BM2" s="182" t="s">
        <v>312</v>
      </c>
    </row>
    <row r="3" spans="1:65" s="33" customFormat="1">
      <c r="A3" s="29" t="str">
        <f>'1-συμβολαια'!A3</f>
        <v>;;;???</v>
      </c>
      <c r="B3" s="14" t="str">
        <f>'4-πολλυπρ'!D3</f>
        <v>219-162</v>
      </c>
      <c r="C3" s="14" t="str">
        <f>'4-πολλυπρ'!I3</f>
        <v>;;;???</v>
      </c>
      <c r="D3" s="31"/>
      <c r="E3" s="29"/>
      <c r="F3" s="29"/>
      <c r="G3" s="30"/>
      <c r="H3" s="29"/>
      <c r="I3" s="29"/>
      <c r="J3" s="29"/>
      <c r="K3" s="136" t="s">
        <v>314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4" t="s">
        <v>314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4" t="str">
        <f>'4-πολλυπρ'!D4</f>
        <v>;;;???</v>
      </c>
      <c r="C4" s="14" t="str">
        <f>'4-πολλυπρ'!I4</f>
        <v>219-162</v>
      </c>
      <c r="D4" s="31"/>
      <c r="E4" s="29"/>
      <c r="F4" s="29"/>
      <c r="G4" s="30"/>
      <c r="H4" s="29"/>
      <c r="I4" s="29"/>
      <c r="J4" s="29"/>
      <c r="K4" s="136" t="s">
        <v>314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4" t="s">
        <v>314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709" t="s">
        <v>315</v>
      </c>
      <c r="G6" s="709"/>
      <c r="H6" s="709"/>
      <c r="I6" s="709"/>
    </row>
    <row r="7" spans="1:65">
      <c r="F7" s="709"/>
      <c r="G7" s="709"/>
      <c r="H7" s="709"/>
      <c r="I7" s="70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22"/>
  <sheetViews>
    <sheetView tabSelected="1" topLeftCell="K1" workbookViewId="0">
      <pane ySplit="2" topLeftCell="A3" activePane="bottomLeft" state="frozen"/>
      <selection pane="bottomLeft" activeCell="AE4" sqref="AE4"/>
    </sheetView>
  </sheetViews>
  <sheetFormatPr defaultRowHeight="11.25"/>
  <cols>
    <col min="1" max="1" width="7.28515625" style="8" bestFit="1" customWidth="1"/>
    <col min="2" max="2" width="7.85546875" style="130" bestFit="1" customWidth="1"/>
    <col min="3" max="3" width="86.85546875" style="90" bestFit="1" customWidth="1"/>
    <col min="4" max="4" width="6.28515625" style="3" customWidth="1"/>
    <col min="5" max="5" width="5.7109375" style="3" customWidth="1"/>
    <col min="6" max="6" width="8.140625" style="3" customWidth="1"/>
    <col min="7" max="7" width="8.5703125" style="2" customWidth="1"/>
    <col min="8" max="8" width="8.140625" style="2" bestFit="1" customWidth="1"/>
    <col min="9" max="9" width="7.7109375" style="2" bestFit="1" customWidth="1"/>
    <col min="10" max="10" width="10.5703125" style="2" customWidth="1"/>
    <col min="11" max="11" width="8.140625" style="2" customWidth="1"/>
    <col min="12" max="12" width="9.42578125" style="2" customWidth="1"/>
    <col min="13" max="14" width="10.5703125" style="2" customWidth="1"/>
    <col min="15" max="16" width="6" style="2" customWidth="1"/>
    <col min="17" max="17" width="10.5703125" style="2" customWidth="1"/>
    <col min="18" max="18" width="9.42578125" style="2" customWidth="1"/>
    <col min="19" max="19" width="9.140625" style="2" customWidth="1"/>
    <col min="20" max="20" width="13.7109375" style="75" customWidth="1"/>
    <col min="21" max="21" width="10.42578125" style="75" customWidth="1"/>
    <col min="22" max="22" width="10" style="2" customWidth="1"/>
    <col min="23" max="23" width="9.42578125" style="2" customWidth="1"/>
    <col min="24" max="24" width="11.5703125" style="2" customWidth="1"/>
    <col min="25" max="25" width="9.42578125" style="8" bestFit="1" customWidth="1"/>
    <col min="26" max="26" width="11.7109375" style="2" customWidth="1"/>
    <col min="27" max="27" width="10.5703125" style="8" bestFit="1" customWidth="1"/>
    <col min="28" max="28" width="10.42578125" style="2" customWidth="1"/>
    <col min="29" max="29" width="9.85546875" style="2" customWidth="1"/>
    <col min="30" max="30" width="11" style="2" customWidth="1"/>
    <col min="31" max="31" width="10.5703125" style="28" customWidth="1"/>
    <col min="32" max="32" width="10.5703125" style="8" customWidth="1"/>
    <col min="33" max="33" width="21.42578125" style="76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40" ht="29.25" customHeight="1">
      <c r="A1" s="754" t="s">
        <v>1</v>
      </c>
      <c r="B1" s="756" t="s">
        <v>2</v>
      </c>
      <c r="C1" s="753" t="s">
        <v>0</v>
      </c>
      <c r="D1" s="757" t="s">
        <v>11</v>
      </c>
      <c r="E1" s="751" t="s">
        <v>12</v>
      </c>
      <c r="F1" s="723" t="s">
        <v>398</v>
      </c>
      <c r="G1" s="724"/>
      <c r="H1" s="724"/>
      <c r="I1" s="725" t="s">
        <v>359</v>
      </c>
      <c r="J1" s="729" t="s">
        <v>137</v>
      </c>
      <c r="K1" s="745" t="s">
        <v>537</v>
      </c>
      <c r="L1" s="746"/>
      <c r="M1" s="746"/>
      <c r="N1" s="746"/>
      <c r="O1" s="746"/>
      <c r="P1" s="746"/>
      <c r="Q1" s="747"/>
      <c r="R1" s="727" t="s">
        <v>488</v>
      </c>
      <c r="S1" s="733" t="s">
        <v>491</v>
      </c>
      <c r="T1" s="734"/>
      <c r="U1" s="734"/>
      <c r="V1" s="734"/>
      <c r="W1" s="350" t="s">
        <v>489</v>
      </c>
      <c r="X1" s="737" t="s">
        <v>43</v>
      </c>
      <c r="Y1" s="738"/>
      <c r="Z1" s="739" t="s">
        <v>58</v>
      </c>
      <c r="AA1" s="740"/>
      <c r="AB1" s="735" t="s">
        <v>77</v>
      </c>
      <c r="AC1" s="736"/>
      <c r="AD1" s="736"/>
      <c r="AE1" s="741" t="s">
        <v>54</v>
      </c>
      <c r="AF1" s="743" t="s">
        <v>44</v>
      </c>
      <c r="AG1" s="731" t="s">
        <v>80</v>
      </c>
      <c r="AH1" s="720" t="s">
        <v>29</v>
      </c>
      <c r="AI1" s="721"/>
      <c r="AJ1" s="721"/>
      <c r="AK1" s="721"/>
      <c r="AL1" s="722"/>
    </row>
    <row r="2" spans="1:40" ht="26.25" thickBot="1">
      <c r="A2" s="755"/>
      <c r="B2" s="469"/>
      <c r="C2" s="501"/>
      <c r="D2" s="758"/>
      <c r="E2" s="752"/>
      <c r="F2" s="243" t="s">
        <v>251</v>
      </c>
      <c r="G2" s="242" t="s">
        <v>91</v>
      </c>
      <c r="H2" s="312" t="s">
        <v>47</v>
      </c>
      <c r="I2" s="726"/>
      <c r="J2" s="730"/>
      <c r="K2" s="451" t="s">
        <v>359</v>
      </c>
      <c r="L2" s="452" t="s">
        <v>524</v>
      </c>
      <c r="M2" s="452" t="s">
        <v>538</v>
      </c>
      <c r="N2" s="451" t="s">
        <v>94</v>
      </c>
      <c r="O2" s="451" t="s">
        <v>23</v>
      </c>
      <c r="P2" s="452" t="s">
        <v>524</v>
      </c>
      <c r="Q2" s="452" t="s">
        <v>538</v>
      </c>
      <c r="R2" s="728"/>
      <c r="S2" s="69" t="s">
        <v>23</v>
      </c>
      <c r="T2" s="74" t="s">
        <v>81</v>
      </c>
      <c r="U2" s="74" t="s">
        <v>524</v>
      </c>
      <c r="V2" s="402" t="s">
        <v>525</v>
      </c>
      <c r="W2" s="69"/>
      <c r="X2" s="40" t="s">
        <v>23</v>
      </c>
      <c r="Y2" s="369" t="s">
        <v>34</v>
      </c>
      <c r="Z2" s="40" t="s">
        <v>23</v>
      </c>
      <c r="AA2" s="368" t="s">
        <v>34</v>
      </c>
      <c r="AB2" s="40" t="s">
        <v>539</v>
      </c>
      <c r="AC2" s="10" t="s">
        <v>540</v>
      </c>
      <c r="AD2" s="39" t="s">
        <v>33</v>
      </c>
      <c r="AE2" s="742"/>
      <c r="AF2" s="744"/>
      <c r="AG2" s="732"/>
      <c r="AH2" s="720"/>
      <c r="AI2" s="721"/>
      <c r="AJ2" s="721"/>
      <c r="AK2" s="721"/>
      <c r="AL2" s="722"/>
    </row>
    <row r="3" spans="1:40" s="5" customFormat="1">
      <c r="A3" s="420" t="str">
        <f>'1-συμβολαια'!A3</f>
        <v>;;;???</v>
      </c>
      <c r="B3" s="352" t="str">
        <f>'1-συμβολαια'!B3</f>
        <v>;;;???</v>
      </c>
      <c r="C3" s="329" t="str">
        <f>'1-συμβολαια'!C3</f>
        <v>πληρεξούσιο</v>
      </c>
      <c r="D3" s="322" t="str">
        <f>'4-πολλυπρ'!D3</f>
        <v>219-162</v>
      </c>
      <c r="E3" s="322" t="str">
        <f>'4-πολλυπρ'!I3</f>
        <v>;;;???</v>
      </c>
      <c r="F3" s="323">
        <f>'14-βιβλΕσ'!O3</f>
        <v>0</v>
      </c>
      <c r="G3" s="316">
        <f>'14-βιβλΕσ'!Q3</f>
        <v>0</v>
      </c>
      <c r="H3" s="316">
        <f t="shared" ref="H3:H4" si="0">F3+G3</f>
        <v>0</v>
      </c>
      <c r="I3" s="316">
        <f>'8-κ-15-17'!AG3</f>
        <v>0</v>
      </c>
      <c r="J3" s="316">
        <f>'14-βιβλΕσ'!R3</f>
        <v>8.6</v>
      </c>
      <c r="K3" s="316"/>
      <c r="L3" s="316"/>
      <c r="M3" s="260"/>
      <c r="N3" s="459"/>
      <c r="O3" s="316"/>
      <c r="P3" s="316"/>
      <c r="Q3" s="260"/>
      <c r="R3" s="316">
        <f>('14-βιβλΕσ'!N3+'14-βιβλΕσ'!O3+'14-βιβλΕσ'!R3)*35%</f>
        <v>1.6099999999999999</v>
      </c>
      <c r="S3" s="316"/>
      <c r="T3" s="316"/>
      <c r="U3" s="316"/>
      <c r="V3" s="316">
        <f t="shared" ref="V3:V4" si="1">AD3</f>
        <v>4.1000000000000014</v>
      </c>
      <c r="W3" s="353"/>
      <c r="X3" s="316">
        <f t="shared" ref="X3:X4" si="2">AD3</f>
        <v>4.1000000000000014</v>
      </c>
      <c r="Y3" s="260">
        <v>65</v>
      </c>
      <c r="Z3" s="353"/>
      <c r="AA3" s="353"/>
      <c r="AB3" s="316">
        <f>'1-συμβολαια'!L3+'8-κ-15-17'!AE3+'14-βιβλΕσ'!L3+'14-βιβλΕσ'!Q3+'14-βιβλΕσ'!R3</f>
        <v>32.6</v>
      </c>
      <c r="AC3" s="316">
        <f>'1-συμβολαια'!M3</f>
        <v>28.5</v>
      </c>
      <c r="AD3" s="316">
        <f t="shared" ref="AD3:AD4" si="3">AB3-AC3</f>
        <v>4.1000000000000014</v>
      </c>
      <c r="AE3" s="382">
        <v>46073</v>
      </c>
      <c r="AF3" s="260">
        <f t="shared" ref="AF3:AF4" si="4">Y3+AA3</f>
        <v>65</v>
      </c>
      <c r="AG3" s="453"/>
      <c r="AH3" s="419"/>
      <c r="AI3" s="73"/>
      <c r="AJ3" s="73"/>
      <c r="AK3" s="73"/>
      <c r="AL3" s="73"/>
    </row>
    <row r="4" spans="1:40" s="5" customFormat="1">
      <c r="A4" s="334" t="str">
        <f>'1-συμβολαια'!A4</f>
        <v>2ο</v>
      </c>
      <c r="B4" s="352">
        <f>'1-συμβολαια'!B4</f>
        <v>39917</v>
      </c>
      <c r="C4" s="321" t="str">
        <f>'1-συμβολαια'!C4</f>
        <v>αγοραπωλησίας ΠΡΟΣΥΜΦΩΝΟ οικποπεδο Καληράχη 50,67μ2 ΜΕ 2όροφη οικία 41μ2 κάθε όροφος τίμημα  = αρραβων =</v>
      </c>
      <c r="D4" s="259" t="str">
        <f>'4-πολλυπρ'!D4</f>
        <v>;;;???</v>
      </c>
      <c r="E4" s="259" t="str">
        <f>'4-πολλυπρ'!I4</f>
        <v>219-162</v>
      </c>
      <c r="F4" s="323">
        <f>'14-βιβλΕσ'!O4</f>
        <v>0.8100000000000005</v>
      </c>
      <c r="G4" s="328">
        <f>'14-βιβλΕσ'!Q4</f>
        <v>14.879999999999999</v>
      </c>
      <c r="H4" s="328">
        <f t="shared" si="0"/>
        <v>15.69</v>
      </c>
      <c r="I4" s="328">
        <f>'8-κ-15-17'!AG4</f>
        <v>0</v>
      </c>
      <c r="J4" s="328">
        <f>'14-βιβλΕσ'!R4</f>
        <v>386.5</v>
      </c>
      <c r="K4" s="328"/>
      <c r="L4" s="328"/>
      <c r="M4" s="264"/>
      <c r="N4" s="459"/>
      <c r="O4" s="328"/>
      <c r="P4" s="328"/>
      <c r="Q4" s="264"/>
      <c r="R4" s="316">
        <f>('14-βιβλΕσ'!N4+'14-βιβλΕσ'!O4+'14-βιβλΕσ'!R4)*35%</f>
        <v>145.50549999999998</v>
      </c>
      <c r="S4" s="316"/>
      <c r="T4" s="328"/>
      <c r="U4" s="328"/>
      <c r="V4" s="316">
        <f t="shared" si="1"/>
        <v>427.61</v>
      </c>
      <c r="W4" s="450"/>
      <c r="X4" s="328">
        <f t="shared" si="2"/>
        <v>427.61</v>
      </c>
      <c r="Y4" s="264">
        <v>6729</v>
      </c>
      <c r="Z4" s="450"/>
      <c r="AA4" s="450"/>
      <c r="AB4" s="328">
        <f>'1-συμβολαια'!L4+'8-κ-15-17'!AE4+'14-βιβλΕσ'!L4+'14-βιβλΕσ'!Q4+'14-βιβλΕσ'!R4</f>
        <v>555.38</v>
      </c>
      <c r="AC4" s="328">
        <f>'1-συμβολαια'!M4</f>
        <v>127.77</v>
      </c>
      <c r="AD4" s="328">
        <f t="shared" si="3"/>
        <v>427.61</v>
      </c>
      <c r="AE4" s="382">
        <v>46073</v>
      </c>
      <c r="AF4" s="260">
        <f t="shared" si="4"/>
        <v>6729</v>
      </c>
      <c r="AG4" s="330"/>
      <c r="AH4" s="73"/>
      <c r="AI4" s="73"/>
      <c r="AJ4" s="73"/>
      <c r="AK4" s="73"/>
      <c r="AL4" s="73"/>
    </row>
    <row r="5" spans="1:40">
      <c r="A5" s="748" t="s">
        <v>35</v>
      </c>
      <c r="B5" s="749"/>
      <c r="C5" s="749"/>
      <c r="D5" s="749"/>
      <c r="E5" s="750"/>
      <c r="F5" s="42">
        <f t="shared" ref="F5:M5" si="5">SUM(F3:F4)</f>
        <v>0.8100000000000005</v>
      </c>
      <c r="G5" s="42">
        <f t="shared" si="5"/>
        <v>14.879999999999999</v>
      </c>
      <c r="H5" s="42">
        <f t="shared" si="5"/>
        <v>15.69</v>
      </c>
      <c r="I5" s="42">
        <f t="shared" si="5"/>
        <v>0</v>
      </c>
      <c r="J5" s="42">
        <f t="shared" si="5"/>
        <v>395.1</v>
      </c>
      <c r="K5" s="42">
        <f t="shared" si="5"/>
        <v>0</v>
      </c>
      <c r="L5" s="42">
        <f t="shared" si="5"/>
        <v>0</v>
      </c>
      <c r="M5" s="367">
        <f t="shared" si="5"/>
        <v>0</v>
      </c>
      <c r="N5" s="42"/>
      <c r="O5" s="42">
        <f>SUM(O3:O4)</f>
        <v>0</v>
      </c>
      <c r="P5" s="42">
        <f>SUM(P3:P4)</f>
        <v>0</v>
      </c>
      <c r="Q5" s="367">
        <f>SUM(Q3:Q4)</f>
        <v>0</v>
      </c>
      <c r="R5" s="42">
        <f>SUM(R3:R4)</f>
        <v>147.1155</v>
      </c>
      <c r="S5" s="407">
        <f>SUM(S3:S4)</f>
        <v>0</v>
      </c>
      <c r="T5" s="407"/>
      <c r="U5" s="407"/>
      <c r="V5" s="407">
        <f t="shared" ref="V5:AD5" si="6">SUM(V3:V4)</f>
        <v>431.71000000000004</v>
      </c>
      <c r="W5" s="374">
        <f t="shared" si="6"/>
        <v>0</v>
      </c>
      <c r="X5" s="42">
        <f t="shared" si="6"/>
        <v>431.71000000000004</v>
      </c>
      <c r="Y5" s="367">
        <f t="shared" si="6"/>
        <v>6794</v>
      </c>
      <c r="Z5" s="374">
        <f t="shared" si="6"/>
        <v>0</v>
      </c>
      <c r="AA5" s="375">
        <f t="shared" si="6"/>
        <v>0</v>
      </c>
      <c r="AB5" s="42">
        <f t="shared" si="6"/>
        <v>587.98</v>
      </c>
      <c r="AC5" s="42">
        <f t="shared" si="6"/>
        <v>156.26999999999998</v>
      </c>
      <c r="AD5" s="42">
        <f t="shared" si="6"/>
        <v>431.71000000000004</v>
      </c>
      <c r="AE5" s="42"/>
      <c r="AF5" s="367">
        <f>SUM(AF3:AF4)</f>
        <v>6794</v>
      </c>
    </row>
    <row r="6" spans="1:40">
      <c r="J6" s="75"/>
      <c r="K6" s="75"/>
      <c r="L6" s="75"/>
      <c r="M6" s="75"/>
      <c r="N6" s="75"/>
      <c r="O6" s="75"/>
      <c r="P6" s="75"/>
      <c r="Q6" s="75"/>
      <c r="R6" s="75"/>
    </row>
    <row r="7" spans="1:40">
      <c r="J7" s="127"/>
      <c r="K7" s="127"/>
      <c r="L7" s="127"/>
      <c r="M7" s="127"/>
      <c r="N7" s="127"/>
      <c r="O7" s="127"/>
      <c r="P7" s="127"/>
      <c r="Q7" s="127"/>
      <c r="R7" s="127"/>
      <c r="AB7" s="127"/>
    </row>
    <row r="8" spans="1:40">
      <c r="AB8" s="128"/>
    </row>
    <row r="9" spans="1:40" ht="15.75">
      <c r="AH9" s="119"/>
      <c r="AI9" s="121"/>
      <c r="AJ9" s="121"/>
      <c r="AK9" s="121"/>
      <c r="AL9" s="121"/>
      <c r="AM9" s="120"/>
      <c r="AN9" s="120"/>
    </row>
    <row r="10" spans="1:40" ht="15.75">
      <c r="X10" s="719" t="s">
        <v>526</v>
      </c>
      <c r="Y10" s="719"/>
      <c r="Z10" s="719"/>
      <c r="AA10" s="719"/>
      <c r="AH10" s="120"/>
      <c r="AI10" s="120"/>
      <c r="AJ10" s="120"/>
      <c r="AK10" s="120"/>
      <c r="AL10" s="120"/>
      <c r="AM10" s="120"/>
      <c r="AN10" s="120"/>
    </row>
    <row r="11" spans="1:40">
      <c r="AH11" s="11"/>
      <c r="AI11" s="11"/>
      <c r="AJ11" s="11"/>
      <c r="AK11" s="11"/>
      <c r="AL11" s="11"/>
      <c r="AM11" s="408"/>
      <c r="AN11" s="11"/>
    </row>
    <row r="12" spans="1:40">
      <c r="V12" s="8"/>
      <c r="X12" s="328">
        <f>H3+I3+R3</f>
        <v>1.6099999999999999</v>
      </c>
      <c r="Y12" s="264">
        <v>13</v>
      </c>
      <c r="Z12" s="328">
        <f>AD3-X12</f>
        <v>2.4900000000000015</v>
      </c>
      <c r="AA12" s="264">
        <v>20</v>
      </c>
      <c r="AC12" s="76" t="s">
        <v>542</v>
      </c>
      <c r="AF12" s="264">
        <f t="shared" ref="AF12:AF13" si="7">Y12+AA12</f>
        <v>33</v>
      </c>
    </row>
    <row r="13" spans="1:40">
      <c r="V13" s="8"/>
      <c r="X13" s="328">
        <f>H4+I4+R4</f>
        <v>161.19549999999998</v>
      </c>
      <c r="Y13" s="264">
        <v>1268</v>
      </c>
      <c r="Z13" s="328">
        <f>AD4-X13</f>
        <v>266.41450000000003</v>
      </c>
      <c r="AA13" s="264">
        <v>2096</v>
      </c>
      <c r="AC13" s="8">
        <v>8568</v>
      </c>
      <c r="AE13" s="434"/>
      <c r="AF13" s="264">
        <f t="shared" si="7"/>
        <v>3364</v>
      </c>
    </row>
    <row r="14" spans="1:40" ht="15">
      <c r="X14" s="42">
        <f>SUM(X12:X13)</f>
        <v>162.80549999999999</v>
      </c>
      <c r="Y14" s="367">
        <f>SUM(Y12:Y13)</f>
        <v>1281</v>
      </c>
      <c r="Z14" s="42">
        <f>SUM(Z12:Z13)</f>
        <v>268.90450000000004</v>
      </c>
      <c r="AA14" s="367">
        <f>SUM(AA12:AA13)</f>
        <v>2116</v>
      </c>
      <c r="AF14" s="367">
        <f>SUM(AF12:AF13)</f>
        <v>3397</v>
      </c>
      <c r="AH14" s="119"/>
      <c r="AI14" s="119"/>
      <c r="AJ14" s="119"/>
      <c r="AK14" s="119"/>
      <c r="AL14" s="119"/>
      <c r="AM14" s="119"/>
      <c r="AN14" s="119"/>
    </row>
    <row r="15" spans="1:40" ht="15">
      <c r="AH15" s="119"/>
      <c r="AI15" s="119"/>
      <c r="AJ15" s="119"/>
      <c r="AK15" s="119"/>
      <c r="AL15" s="119"/>
      <c r="AM15" s="119"/>
      <c r="AN15" s="119"/>
    </row>
    <row r="16" spans="1:40" ht="15">
      <c r="AH16" s="119"/>
      <c r="AI16" s="119"/>
      <c r="AJ16" s="119"/>
      <c r="AK16" s="119"/>
      <c r="AL16" s="119"/>
      <c r="AM16" s="119"/>
      <c r="AN16" s="119"/>
    </row>
    <row r="17" spans="34:40" ht="15">
      <c r="AH17" s="119"/>
      <c r="AI17" s="119"/>
      <c r="AJ17" s="119"/>
      <c r="AK17" s="119"/>
      <c r="AL17" s="119"/>
      <c r="AM17" s="119"/>
      <c r="AN17" s="119"/>
    </row>
    <row r="18" spans="34:40" ht="15">
      <c r="AH18" s="119"/>
      <c r="AI18" s="119"/>
      <c r="AJ18" s="119"/>
      <c r="AK18" s="119"/>
      <c r="AL18" s="119"/>
      <c r="AM18" s="119"/>
      <c r="AN18" s="119"/>
    </row>
    <row r="19" spans="34:40" ht="15">
      <c r="AH19" s="119"/>
      <c r="AI19" s="119"/>
      <c r="AJ19" s="119"/>
      <c r="AK19" s="119"/>
      <c r="AL19" s="119"/>
      <c r="AM19" s="119"/>
      <c r="AN19" s="119"/>
    </row>
    <row r="20" spans="34:40" ht="15">
      <c r="AH20" s="119"/>
      <c r="AI20" s="119"/>
      <c r="AJ20" s="119"/>
      <c r="AK20" s="119"/>
      <c r="AL20" s="119"/>
      <c r="AM20" s="119"/>
      <c r="AN20" s="119"/>
    </row>
    <row r="21" spans="34:40" ht="15">
      <c r="AH21" s="119"/>
      <c r="AI21" s="119"/>
      <c r="AJ21" s="119"/>
      <c r="AK21" s="119"/>
      <c r="AL21" s="119"/>
      <c r="AM21" s="119"/>
      <c r="AN21" s="119"/>
    </row>
    <row r="22" spans="34:40" ht="15">
      <c r="AH22" s="119"/>
      <c r="AI22" s="119"/>
      <c r="AJ22" s="119"/>
      <c r="AK22" s="119"/>
      <c r="AL22" s="119"/>
      <c r="AM22" s="119"/>
      <c r="AN22" s="119"/>
    </row>
  </sheetData>
  <mergeCells count="20">
    <mergeCell ref="A5:E5"/>
    <mergeCell ref="E1:E2"/>
    <mergeCell ref="C1:C2"/>
    <mergeCell ref="A1:A2"/>
    <mergeCell ref="B1:B2"/>
    <mergeCell ref="D1:D2"/>
    <mergeCell ref="X10:AA10"/>
    <mergeCell ref="AH1:AL2"/>
    <mergeCell ref="F1:H1"/>
    <mergeCell ref="I1:I2"/>
    <mergeCell ref="R1:R2"/>
    <mergeCell ref="J1:J2"/>
    <mergeCell ref="AG1:AG2"/>
    <mergeCell ref="S1:V1"/>
    <mergeCell ref="AB1:AD1"/>
    <mergeCell ref="X1:Y1"/>
    <mergeCell ref="Z1:AA1"/>
    <mergeCell ref="AE1:AE2"/>
    <mergeCell ref="AF1:AF2"/>
    <mergeCell ref="K1:Q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6"/>
  <sheetViews>
    <sheetView workbookViewId="0">
      <pane ySplit="1" topLeftCell="A2" activePane="bottomLeft" state="frozen"/>
      <selection pane="bottomLeft" activeCell="E24" sqref="E24"/>
    </sheetView>
  </sheetViews>
  <sheetFormatPr defaultRowHeight="11.25"/>
  <cols>
    <col min="1" max="1" width="9.140625" style="3"/>
    <col min="2" max="2" width="86.85546875" style="3" bestFit="1" customWidth="1"/>
    <col min="3" max="3" width="11" style="2" customWidth="1"/>
    <col min="4" max="7" width="9.140625" style="3"/>
    <col min="8" max="8" width="9.42578125" style="2" bestFit="1" customWidth="1"/>
    <col min="9" max="9" width="59.7109375" style="3" bestFit="1" customWidth="1"/>
    <col min="10" max="10" width="19.85546875" style="3" customWidth="1"/>
    <col min="11" max="16384" width="9.140625" style="3"/>
  </cols>
  <sheetData>
    <row r="1" spans="1:13">
      <c r="A1" s="186"/>
      <c r="B1" s="186"/>
      <c r="C1" s="300"/>
      <c r="D1" s="186" t="s">
        <v>316</v>
      </c>
      <c r="E1" s="488" t="s">
        <v>319</v>
      </c>
      <c r="F1" s="489"/>
      <c r="G1" s="489"/>
      <c r="H1" s="489"/>
      <c r="I1" s="490" t="s">
        <v>320</v>
      </c>
      <c r="J1" s="490"/>
      <c r="K1" s="490"/>
      <c r="L1" s="490"/>
      <c r="M1" s="491"/>
    </row>
    <row r="2" spans="1:13" s="5" customFormat="1">
      <c r="A2" s="260" t="str">
        <f>'1-συμβολαια'!A3</f>
        <v>;;;???</v>
      </c>
      <c r="B2" s="419" t="str">
        <f>'1-συμβολαια'!C3</f>
        <v>πληρεξούσιο</v>
      </c>
      <c r="C2" s="316">
        <f>'1-συμβολαια'!D3</f>
        <v>0</v>
      </c>
      <c r="D2" s="316">
        <v>0.5</v>
      </c>
      <c r="E2" s="459"/>
      <c r="F2" s="419"/>
      <c r="G2" s="419"/>
      <c r="H2" s="316"/>
      <c r="I2" s="431"/>
      <c r="J2" s="419"/>
      <c r="K2" s="419"/>
      <c r="L2" s="419"/>
      <c r="M2" s="419"/>
    </row>
    <row r="3" spans="1:13" s="5" customFormat="1">
      <c r="A3" s="264" t="str">
        <f>'1-συμβολαια'!A4</f>
        <v>2ο</v>
      </c>
      <c r="B3" s="73" t="str">
        <f>'1-συμβολαια'!C4</f>
        <v>αγοραπωλησίας ΠΡΟΣΥΜΦΩΝΟ οικποπεδο Καληράχη 50,67μ2 ΜΕ 2όροφη οικία 41μ2 κάθε όροφος τίμημα  = αρραβων =</v>
      </c>
      <c r="C3" s="328">
        <f>'1-συμβολαια'!D4</f>
        <v>7000</v>
      </c>
      <c r="D3" s="316">
        <v>3</v>
      </c>
      <c r="E3" s="459"/>
      <c r="F3" s="419"/>
      <c r="G3" s="73"/>
      <c r="H3" s="328"/>
      <c r="I3" s="431"/>
      <c r="J3" s="73"/>
      <c r="K3" s="73"/>
      <c r="L3" s="73"/>
      <c r="M3" s="73"/>
    </row>
    <row r="4" spans="1:13">
      <c r="A4" s="485" t="str">
        <f>'1-συμβολαια'!A5</f>
        <v>σύνολο</v>
      </c>
      <c r="B4" s="486"/>
      <c r="C4" s="487"/>
      <c r="D4" s="456">
        <f>SUM(D2:D3)</f>
        <v>3.5</v>
      </c>
    </row>
    <row r="6" spans="1:13">
      <c r="C6" s="2" t="s">
        <v>388</v>
      </c>
      <c r="D6" s="2">
        <v>2.5</v>
      </c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pane ySplit="2" topLeftCell="A3" activePane="bottomLeft" state="frozen"/>
      <selection pane="bottomLeft" activeCell="S3" sqref="S3:S4"/>
    </sheetView>
  </sheetViews>
  <sheetFormatPr defaultRowHeight="11.25"/>
  <cols>
    <col min="1" max="1" width="7" style="8" customWidth="1"/>
    <col min="2" max="2" width="86.42578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15" width="9.28515625" style="80" customWidth="1"/>
    <col min="16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98" t="s">
        <v>1</v>
      </c>
      <c r="B1" s="500" t="s">
        <v>0</v>
      </c>
      <c r="C1" s="502" t="s">
        <v>7</v>
      </c>
      <c r="D1" s="496" t="s">
        <v>456</v>
      </c>
      <c r="E1" s="497"/>
      <c r="F1" s="497"/>
      <c r="G1" s="497"/>
      <c r="H1" s="497"/>
      <c r="I1" s="497"/>
      <c r="J1" s="497"/>
      <c r="K1" s="497"/>
      <c r="L1" s="504" t="s">
        <v>92</v>
      </c>
      <c r="M1" s="505"/>
      <c r="N1" s="506" t="s">
        <v>251</v>
      </c>
      <c r="O1" s="492"/>
      <c r="P1" s="492"/>
      <c r="Q1" s="492"/>
      <c r="R1" s="492"/>
      <c r="S1" s="492"/>
      <c r="T1" s="492"/>
      <c r="U1" s="492"/>
      <c r="V1" s="492"/>
      <c r="W1" s="493"/>
    </row>
    <row r="2" spans="1:23" s="11" customFormat="1" ht="24" customHeight="1" thickBot="1">
      <c r="A2" s="499"/>
      <c r="B2" s="501"/>
      <c r="C2" s="503"/>
      <c r="D2" s="59" t="s">
        <v>78</v>
      </c>
      <c r="E2" s="59" t="s">
        <v>79</v>
      </c>
      <c r="F2" s="59" t="s">
        <v>361</v>
      </c>
      <c r="G2" s="59" t="s">
        <v>23</v>
      </c>
      <c r="H2" s="205" t="s">
        <v>351</v>
      </c>
      <c r="I2" s="205" t="s">
        <v>352</v>
      </c>
      <c r="J2" s="205" t="s">
        <v>369</v>
      </c>
      <c r="K2" s="206" t="s">
        <v>354</v>
      </c>
      <c r="L2" s="208" t="s">
        <v>370</v>
      </c>
      <c r="M2" s="207" t="s">
        <v>371</v>
      </c>
      <c r="N2" s="507"/>
      <c r="O2" s="494"/>
      <c r="P2" s="494"/>
      <c r="Q2" s="494"/>
      <c r="R2" s="494"/>
      <c r="S2" s="494"/>
      <c r="T2" s="494"/>
      <c r="U2" s="494"/>
      <c r="V2" s="494"/>
      <c r="W2" s="495"/>
    </row>
    <row r="3" spans="1:23" s="5" customFormat="1" ht="11.25" customHeight="1">
      <c r="A3" s="454" t="str">
        <f>'1-συμβολαια'!A3</f>
        <v>;;;???</v>
      </c>
      <c r="B3" s="329" t="str">
        <f>'1-συμβολαια'!C3</f>
        <v>πληρεξούσιο</v>
      </c>
      <c r="C3" s="323">
        <f>'1-συμβολαια'!D3</f>
        <v>0</v>
      </c>
      <c r="D3" s="315">
        <v>12</v>
      </c>
      <c r="E3" s="315"/>
      <c r="F3" s="315">
        <f t="shared" ref="F3:F4" si="0">C3*1.2%</f>
        <v>0</v>
      </c>
      <c r="G3" s="315">
        <f t="shared" ref="G3:G4" si="1">D3+E3+F3</f>
        <v>12</v>
      </c>
      <c r="H3" s="315">
        <f t="shared" ref="H3:H4" si="2">F3*9%</f>
        <v>0</v>
      </c>
      <c r="I3" s="315">
        <f t="shared" ref="I3:I4" si="3">(D3+E3)*5%</f>
        <v>0.60000000000000009</v>
      </c>
      <c r="J3" s="315">
        <f t="shared" ref="J3:J4" si="4">G3*5%</f>
        <v>0.60000000000000009</v>
      </c>
      <c r="K3" s="323">
        <f t="shared" ref="K3:K4" si="5">G3*1%</f>
        <v>0.12</v>
      </c>
      <c r="L3" s="323">
        <f t="shared" ref="L3:L4" si="6">G3-N3</f>
        <v>10.68</v>
      </c>
      <c r="M3" s="323">
        <f t="shared" ref="M3:M4" si="7">D3+E3</f>
        <v>12</v>
      </c>
      <c r="N3" s="323">
        <f t="shared" ref="N3:N4" si="8">H3+I3+J3+K3</f>
        <v>1.3200000000000003</v>
      </c>
      <c r="O3" s="435" t="s">
        <v>387</v>
      </c>
      <c r="P3" s="435"/>
      <c r="Q3" s="435"/>
      <c r="R3" s="435"/>
      <c r="S3" s="324"/>
      <c r="T3" s="262"/>
      <c r="U3" s="262"/>
      <c r="V3" s="262"/>
      <c r="W3" s="262"/>
    </row>
    <row r="4" spans="1:23" s="5" customFormat="1" ht="11.25" customHeight="1">
      <c r="A4" s="455" t="str">
        <f>'1-συμβολαια'!A4</f>
        <v>2ο</v>
      </c>
      <c r="B4" s="321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13">
        <f>'1-συμβολαια'!D4</f>
        <v>7000</v>
      </c>
      <c r="D4" s="314"/>
      <c r="E4" s="314">
        <v>12</v>
      </c>
      <c r="F4" s="314">
        <f t="shared" si="0"/>
        <v>84</v>
      </c>
      <c r="G4" s="314">
        <f t="shared" si="1"/>
        <v>96</v>
      </c>
      <c r="H4" s="314">
        <f t="shared" si="2"/>
        <v>7.56</v>
      </c>
      <c r="I4" s="314">
        <f t="shared" si="3"/>
        <v>0.60000000000000009</v>
      </c>
      <c r="J4" s="314">
        <f t="shared" si="4"/>
        <v>4.8000000000000007</v>
      </c>
      <c r="K4" s="313">
        <f t="shared" si="5"/>
        <v>0.96</v>
      </c>
      <c r="L4" s="313">
        <f t="shared" si="6"/>
        <v>82.08</v>
      </c>
      <c r="M4" s="313">
        <f t="shared" si="7"/>
        <v>12</v>
      </c>
      <c r="N4" s="313">
        <f t="shared" si="8"/>
        <v>13.920000000000002</v>
      </c>
      <c r="O4" s="324" t="s">
        <v>387</v>
      </c>
      <c r="P4" s="324"/>
      <c r="Q4" s="324"/>
      <c r="R4" s="324"/>
      <c r="S4" s="324"/>
      <c r="T4" s="262"/>
      <c r="U4" s="262"/>
      <c r="V4" s="262"/>
      <c r="W4" s="262"/>
    </row>
    <row r="5" spans="1:23">
      <c r="A5" s="474" t="s">
        <v>56</v>
      </c>
      <c r="B5" s="475"/>
      <c r="C5" s="475"/>
      <c r="D5" s="384">
        <f t="shared" ref="D5:N5" si="9">SUM(D3:D4)</f>
        <v>12</v>
      </c>
      <c r="E5" s="384">
        <f t="shared" si="9"/>
        <v>12</v>
      </c>
      <c r="F5" s="384">
        <f t="shared" si="9"/>
        <v>84</v>
      </c>
      <c r="G5" s="384">
        <f t="shared" si="9"/>
        <v>108</v>
      </c>
      <c r="H5" s="384">
        <f t="shared" si="9"/>
        <v>7.56</v>
      </c>
      <c r="I5" s="384">
        <f t="shared" si="9"/>
        <v>1.2000000000000002</v>
      </c>
      <c r="J5" s="384">
        <f t="shared" si="9"/>
        <v>5.4</v>
      </c>
      <c r="K5" s="384">
        <f t="shared" si="9"/>
        <v>1.08</v>
      </c>
      <c r="L5" s="384">
        <f t="shared" si="9"/>
        <v>92.759999999999991</v>
      </c>
      <c r="M5" s="384">
        <f t="shared" si="9"/>
        <v>24</v>
      </c>
      <c r="N5" s="384">
        <f t="shared" si="9"/>
        <v>15.240000000000002</v>
      </c>
    </row>
    <row r="6" spans="1:23">
      <c r="K6" s="8"/>
      <c r="O6" s="123"/>
      <c r="P6" s="123"/>
      <c r="Q6" s="123"/>
      <c r="R6" s="123"/>
      <c r="S6" s="123"/>
      <c r="T6" s="123"/>
      <c r="U6" s="123"/>
      <c r="V6" s="123"/>
    </row>
    <row r="7" spans="1:23">
      <c r="J7" s="192">
        <v>0.15</v>
      </c>
      <c r="K7" s="318" t="s">
        <v>380</v>
      </c>
      <c r="O7" s="153" t="s">
        <v>372</v>
      </c>
      <c r="P7" s="123"/>
      <c r="Q7" s="123"/>
      <c r="R7" s="123"/>
      <c r="S7" s="123"/>
      <c r="T7" s="123"/>
      <c r="U7" s="123"/>
      <c r="V7" s="132"/>
    </row>
    <row r="8" spans="1:23">
      <c r="O8" s="132"/>
      <c r="P8" s="123" t="s">
        <v>373</v>
      </c>
      <c r="Q8" s="132"/>
      <c r="R8" s="132"/>
      <c r="S8" s="132"/>
      <c r="T8" s="132"/>
      <c r="U8" s="132"/>
      <c r="V8" s="132"/>
    </row>
    <row r="9" spans="1:23">
      <c r="O9" s="132"/>
      <c r="P9" s="132"/>
      <c r="Q9" s="123" t="s">
        <v>374</v>
      </c>
      <c r="R9" s="132"/>
      <c r="S9" s="132"/>
      <c r="T9" s="132"/>
      <c r="U9" s="132"/>
      <c r="V9" s="132"/>
    </row>
    <row r="10" spans="1:23">
      <c r="O10" s="132"/>
      <c r="P10" s="123"/>
      <c r="Q10" s="132"/>
      <c r="R10" s="153" t="s">
        <v>375</v>
      </c>
      <c r="S10" s="132"/>
      <c r="T10" s="123"/>
      <c r="U10" s="123"/>
      <c r="V10" s="123"/>
      <c r="W10" s="123"/>
    </row>
    <row r="11" spans="1:23">
      <c r="O11" s="132"/>
      <c r="P11" s="123"/>
      <c r="Q11" s="132"/>
      <c r="R11" s="132"/>
      <c r="S11" s="123" t="s">
        <v>376</v>
      </c>
      <c r="T11" s="123"/>
      <c r="U11" s="123"/>
      <c r="V11" s="123"/>
      <c r="W11" s="132"/>
    </row>
    <row r="12" spans="1:23" ht="15.75">
      <c r="B12" s="281" t="s">
        <v>450</v>
      </c>
      <c r="C12" s="281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2"/>
      <c r="S12" s="132"/>
      <c r="T12" s="132"/>
      <c r="U12" s="132"/>
      <c r="V12" s="132"/>
      <c r="W12" s="132"/>
    </row>
    <row r="13" spans="1:23" ht="15.75">
      <c r="B13" s="134"/>
      <c r="C13" s="285" t="s">
        <v>451</v>
      </c>
      <c r="D13" s="285"/>
      <c r="E13" s="285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</row>
    <row r="14" spans="1:23" ht="15.75">
      <c r="B14" s="287"/>
      <c r="C14" s="288"/>
      <c r="D14" s="289" t="s">
        <v>452</v>
      </c>
      <c r="E14" s="289"/>
      <c r="F14" s="289"/>
      <c r="G14" s="290"/>
      <c r="H14" s="290"/>
      <c r="I14" s="290"/>
      <c r="J14" s="290"/>
      <c r="K14" s="290"/>
      <c r="L14" s="290"/>
      <c r="N14" s="320">
        <v>0.05</v>
      </c>
      <c r="O14" s="355">
        <v>0.73</v>
      </c>
      <c r="P14" s="319" t="s">
        <v>132</v>
      </c>
      <c r="Q14" s="319"/>
    </row>
    <row r="15" spans="1:23" ht="15.75">
      <c r="B15" s="287"/>
      <c r="C15" s="288"/>
      <c r="D15" s="288"/>
      <c r="E15" s="288"/>
      <c r="F15" s="288"/>
      <c r="G15" s="288"/>
      <c r="H15" s="292"/>
      <c r="I15" s="292"/>
      <c r="J15" s="292"/>
      <c r="K15" s="292"/>
      <c r="L15" s="60"/>
      <c r="N15" s="320">
        <v>0.05</v>
      </c>
      <c r="O15" s="355">
        <v>1.83</v>
      </c>
      <c r="P15" s="319" t="s">
        <v>383</v>
      </c>
      <c r="Q15" s="319"/>
    </row>
    <row r="16" spans="1:23" ht="15.75">
      <c r="B16" s="287"/>
      <c r="C16" s="217" t="s">
        <v>61</v>
      </c>
      <c r="D16" s="217"/>
      <c r="E16" s="286"/>
      <c r="F16" s="292"/>
      <c r="G16" s="292"/>
      <c r="H16" s="292"/>
      <c r="I16" s="293"/>
      <c r="J16" s="288"/>
      <c r="K16" s="288"/>
      <c r="L16" s="292"/>
      <c r="N16" s="320">
        <v>0.05</v>
      </c>
      <c r="O16" s="355">
        <v>3.7</v>
      </c>
      <c r="P16" s="319" t="s">
        <v>384</v>
      </c>
      <c r="Q16" s="319"/>
    </row>
    <row r="17" spans="2:21" ht="15.75">
      <c r="B17" s="287"/>
      <c r="C17" s="288"/>
      <c r="D17" s="209" t="s">
        <v>453</v>
      </c>
      <c r="E17" s="209"/>
      <c r="F17" s="294"/>
      <c r="G17" s="294"/>
      <c r="H17" s="294"/>
      <c r="I17" s="294"/>
      <c r="J17" s="294"/>
      <c r="K17" s="294"/>
      <c r="L17" s="286"/>
      <c r="N17" s="320">
        <v>0.05</v>
      </c>
      <c r="O17" s="193"/>
      <c r="P17" s="319" t="s">
        <v>433</v>
      </c>
      <c r="Q17" s="319"/>
    </row>
    <row r="18" spans="2:21" ht="15.75">
      <c r="B18" s="287"/>
      <c r="C18" s="288"/>
      <c r="D18" s="210" t="s">
        <v>454</v>
      </c>
      <c r="E18" s="210"/>
      <c r="F18" s="292"/>
      <c r="G18" s="294"/>
      <c r="H18" s="294"/>
      <c r="I18" s="294"/>
      <c r="J18" s="294"/>
      <c r="K18" s="294"/>
      <c r="L18" s="294"/>
      <c r="N18" s="320">
        <v>0.05</v>
      </c>
      <c r="O18" s="193"/>
      <c r="P18" s="319" t="s">
        <v>434</v>
      </c>
      <c r="Q18" s="319"/>
      <c r="R18" s="3"/>
      <c r="S18" s="3"/>
      <c r="T18" s="3"/>
      <c r="U18" s="3"/>
    </row>
    <row r="19" spans="2:21" ht="15.75">
      <c r="B19" s="287"/>
      <c r="C19" s="288"/>
      <c r="D19" s="210" t="s">
        <v>455</v>
      </c>
      <c r="E19" s="210"/>
      <c r="F19" s="292"/>
      <c r="G19" s="292"/>
      <c r="H19" s="288"/>
      <c r="I19" s="292"/>
      <c r="J19" s="292"/>
      <c r="K19" s="292"/>
      <c r="L19" s="295"/>
      <c r="N19" s="320"/>
      <c r="O19" s="193"/>
      <c r="P19" s="319"/>
      <c r="Q19" s="319"/>
      <c r="R19" s="3"/>
      <c r="S19" s="3"/>
      <c r="T19" s="3"/>
      <c r="U19" s="3"/>
    </row>
    <row r="20" spans="2:21" ht="15.75">
      <c r="B20" s="287"/>
      <c r="C20" s="288"/>
      <c r="D20" s="211" t="s">
        <v>379</v>
      </c>
      <c r="E20" s="288"/>
      <c r="F20" s="288"/>
      <c r="G20" s="288"/>
      <c r="H20" s="288"/>
      <c r="I20" s="288"/>
      <c r="J20" s="288"/>
      <c r="K20" s="288"/>
      <c r="L20" s="288"/>
      <c r="N20" s="193"/>
      <c r="O20" s="354" t="s">
        <v>492</v>
      </c>
      <c r="P20" s="319" t="s">
        <v>132</v>
      </c>
      <c r="Q20" s="319"/>
      <c r="R20" s="3"/>
      <c r="S20" s="3"/>
      <c r="T20" s="3"/>
      <c r="U20" s="3"/>
    </row>
    <row r="21" spans="2:21">
      <c r="N21" s="193"/>
      <c r="O21" s="354" t="s">
        <v>493</v>
      </c>
      <c r="P21" s="319" t="s">
        <v>133</v>
      </c>
      <c r="Q21" s="319"/>
    </row>
    <row r="22" spans="2:21">
      <c r="N22" s="193"/>
      <c r="O22" s="354" t="s">
        <v>494</v>
      </c>
      <c r="P22" s="319" t="s">
        <v>134</v>
      </c>
      <c r="Q22" s="319"/>
    </row>
    <row r="23" spans="2:21">
      <c r="N23" s="193"/>
      <c r="O23" s="355">
        <v>2.5</v>
      </c>
      <c r="P23" s="319" t="s">
        <v>385</v>
      </c>
      <c r="Q23" s="319"/>
    </row>
    <row r="24" spans="2:21">
      <c r="D24" s="2"/>
      <c r="N24" s="193"/>
      <c r="O24" s="355">
        <v>3.7</v>
      </c>
      <c r="P24" s="319" t="s">
        <v>386</v>
      </c>
      <c r="Q24" s="319"/>
    </row>
    <row r="25" spans="2:21" ht="15">
      <c r="O25" s="213"/>
      <c r="P25" s="297"/>
      <c r="Q25" s="3"/>
    </row>
    <row r="26" spans="2:21">
      <c r="B26" s="126"/>
      <c r="C26" s="4"/>
      <c r="D26" s="57"/>
      <c r="E26" s="4"/>
      <c r="F26" s="4"/>
      <c r="G26" s="57"/>
      <c r="H26" s="57"/>
      <c r="I26" s="57"/>
      <c r="J26" s="57"/>
      <c r="N26" s="8"/>
      <c r="O26" s="5"/>
      <c r="P26" s="5"/>
    </row>
    <row r="27" spans="2:21">
      <c r="B27" s="91"/>
      <c r="C27" s="4"/>
      <c r="D27" s="57"/>
      <c r="E27" s="4"/>
      <c r="F27" s="4"/>
      <c r="G27" s="57"/>
      <c r="H27" s="57"/>
      <c r="I27" s="57"/>
      <c r="J27" s="57"/>
      <c r="N27" s="8"/>
      <c r="O27" s="5"/>
      <c r="P27" s="5"/>
    </row>
    <row r="28" spans="2:21">
      <c r="N28" s="8"/>
      <c r="O28" s="5"/>
      <c r="P28" s="5"/>
    </row>
    <row r="29" spans="2:21">
      <c r="N29" s="8"/>
      <c r="O29" s="5"/>
      <c r="P29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H4" sqref="H4"/>
    </sheetView>
  </sheetViews>
  <sheetFormatPr defaultRowHeight="11.25"/>
  <cols>
    <col min="1" max="1" width="11.5703125" style="3" bestFit="1" customWidth="1"/>
    <col min="2" max="2" width="95.4257812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17" t="s">
        <v>1</v>
      </c>
      <c r="B1" s="523" t="s">
        <v>0</v>
      </c>
      <c r="C1" s="525" t="s">
        <v>85</v>
      </c>
      <c r="D1" s="519" t="s">
        <v>3</v>
      </c>
      <c r="E1" s="520"/>
      <c r="F1" s="521" t="s">
        <v>458</v>
      </c>
      <c r="G1" s="522"/>
      <c r="H1" s="508" t="s">
        <v>29</v>
      </c>
      <c r="I1" s="509"/>
      <c r="J1" s="509"/>
      <c r="K1" s="509"/>
      <c r="L1" s="509"/>
      <c r="M1" s="509"/>
      <c r="N1" s="510"/>
    </row>
    <row r="2" spans="1:14" s="9" customFormat="1" ht="16.5" thickBot="1">
      <c r="A2" s="518"/>
      <c r="B2" s="524"/>
      <c r="C2" s="526"/>
      <c r="D2" s="47"/>
      <c r="E2" s="58" t="s">
        <v>9</v>
      </c>
      <c r="F2" s="298"/>
      <c r="G2" s="98" t="s">
        <v>9</v>
      </c>
      <c r="H2" s="511"/>
      <c r="I2" s="512"/>
      <c r="J2" s="512"/>
      <c r="K2" s="512"/>
      <c r="L2" s="512"/>
      <c r="M2" s="512"/>
      <c r="N2" s="513"/>
    </row>
    <row r="3" spans="1:14" s="131" customFormat="1" ht="15">
      <c r="A3" s="421" t="str">
        <f>'1-συμβολαια'!A3</f>
        <v>;;;???</v>
      </c>
      <c r="B3" s="422" t="str">
        <f>'1-συμβολαια'!C3</f>
        <v>πληρεξούσιο</v>
      </c>
      <c r="C3" s="423">
        <f>'1-συμβολαια'!D3</f>
        <v>0</v>
      </c>
      <c r="D3" s="424">
        <v>2</v>
      </c>
      <c r="E3" s="421">
        <v>2</v>
      </c>
      <c r="F3" s="425">
        <f t="shared" ref="F3:G4" si="0">(D3-1)*4</f>
        <v>4</v>
      </c>
      <c r="G3" s="425">
        <f t="shared" ref="G3" si="1">(E3-1)*4</f>
        <v>4</v>
      </c>
      <c r="H3" s="435"/>
      <c r="I3" s="435"/>
      <c r="J3" s="435"/>
      <c r="K3" s="436"/>
      <c r="L3" s="436"/>
      <c r="M3" s="436"/>
      <c r="N3" s="326"/>
    </row>
    <row r="4" spans="1:14" s="131" customFormat="1" ht="15">
      <c r="A4" s="358" t="str">
        <f>'1-συμβολαια'!A4</f>
        <v>2ο</v>
      </c>
      <c r="B4" s="340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77">
        <f>'1-συμβολαια'!D4</f>
        <v>7000</v>
      </c>
      <c r="D4" s="412">
        <v>5</v>
      </c>
      <c r="E4" s="358">
        <v>5</v>
      </c>
      <c r="F4" s="325">
        <f t="shared" si="0"/>
        <v>16</v>
      </c>
      <c r="G4" s="325">
        <f t="shared" si="0"/>
        <v>16</v>
      </c>
      <c r="H4" s="324"/>
      <c r="I4" s="324" t="s">
        <v>135</v>
      </c>
      <c r="J4" s="324"/>
      <c r="K4" s="326"/>
      <c r="L4" s="326"/>
      <c r="M4" s="326"/>
      <c r="N4" s="326"/>
    </row>
    <row r="5" spans="1:14" ht="15.75">
      <c r="A5" s="514" t="s">
        <v>60</v>
      </c>
      <c r="B5" s="515"/>
      <c r="C5" s="515"/>
      <c r="D5" s="515"/>
      <c r="E5" s="516"/>
      <c r="F5" s="411">
        <f>SUM(F3:F4)</f>
        <v>20</v>
      </c>
      <c r="G5" s="411">
        <f>SUM(G3:G4)</f>
        <v>20</v>
      </c>
    </row>
    <row r="6" spans="1:14" ht="15.75">
      <c r="H6" s="133" t="s">
        <v>143</v>
      </c>
      <c r="I6" s="134"/>
      <c r="J6" s="134"/>
      <c r="K6" s="134"/>
      <c r="L6" s="134"/>
      <c r="M6" s="134"/>
    </row>
    <row r="7" spans="1:14" ht="15.75">
      <c r="B7" s="301" t="s">
        <v>457</v>
      </c>
      <c r="C7" s="302"/>
      <c r="D7" s="302"/>
      <c r="E7" s="302"/>
      <c r="F7" s="302"/>
      <c r="I7" s="134" t="s">
        <v>144</v>
      </c>
      <c r="J7" s="134"/>
      <c r="K7" s="134"/>
      <c r="L7" s="134"/>
      <c r="M7" s="84"/>
    </row>
    <row r="8" spans="1:14" ht="15.75">
      <c r="B8" s="3"/>
      <c r="C8" s="217" t="s">
        <v>61</v>
      </c>
      <c r="D8" s="3"/>
      <c r="J8" s="133" t="s">
        <v>145</v>
      </c>
    </row>
    <row r="11" spans="1:14">
      <c r="B11" s="216"/>
    </row>
    <row r="12" spans="1:14">
      <c r="B12" s="215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4" sqref="D4"/>
    </sheetView>
  </sheetViews>
  <sheetFormatPr defaultRowHeight="11.25"/>
  <cols>
    <col min="1" max="1" width="10.28515625" style="8" bestFit="1" customWidth="1"/>
    <col min="2" max="2" width="86.85546875" style="90" bestFit="1" customWidth="1"/>
    <col min="3" max="3" width="7.28515625" style="8" bestFit="1" customWidth="1"/>
    <col min="4" max="4" width="17.7109375" style="8" bestFit="1" customWidth="1"/>
    <col min="5" max="7" width="4.140625" style="8" bestFit="1" customWidth="1"/>
    <col min="8" max="8" width="7.28515625" style="8" bestFit="1" customWidth="1"/>
    <col min="9" max="9" width="14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98" t="s">
        <v>1</v>
      </c>
      <c r="B1" s="500" t="s">
        <v>0</v>
      </c>
      <c r="C1" s="529" t="s">
        <v>11</v>
      </c>
      <c r="D1" s="529"/>
      <c r="E1" s="529"/>
      <c r="F1" s="529"/>
      <c r="G1" s="529"/>
      <c r="H1" s="530" t="s">
        <v>12</v>
      </c>
      <c r="I1" s="530"/>
      <c r="J1" s="530"/>
      <c r="K1" s="530"/>
      <c r="L1" s="530"/>
      <c r="M1" s="530"/>
      <c r="N1" s="530"/>
      <c r="O1" s="533" t="s">
        <v>86</v>
      </c>
      <c r="P1" s="531" t="s">
        <v>225</v>
      </c>
      <c r="Q1" s="527" t="s">
        <v>29</v>
      </c>
      <c r="R1" s="492"/>
      <c r="S1" s="492"/>
      <c r="T1" s="492"/>
      <c r="U1" s="493"/>
    </row>
    <row r="2" spans="1:25" ht="24" customHeight="1" thickBot="1">
      <c r="A2" s="499"/>
      <c r="B2" s="501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534"/>
      <c r="P2" s="532"/>
      <c r="Q2" s="528"/>
      <c r="R2" s="494"/>
      <c r="S2" s="494"/>
      <c r="T2" s="494"/>
      <c r="U2" s="495"/>
    </row>
    <row r="3" spans="1:25" s="263" customFormat="1" ht="15">
      <c r="A3" s="421" t="str">
        <f>'1-συμβολαια'!A3</f>
        <v>;;;???</v>
      </c>
      <c r="B3" s="426" t="str">
        <f>'1-συμβολαια'!C3</f>
        <v>πληρεξούσιο</v>
      </c>
      <c r="C3" s="427"/>
      <c r="D3" s="259" t="s">
        <v>547</v>
      </c>
      <c r="E3" s="322"/>
      <c r="F3" s="322"/>
      <c r="G3" s="322"/>
      <c r="H3" s="260"/>
      <c r="I3" s="8" t="s">
        <v>542</v>
      </c>
      <c r="J3" s="260"/>
      <c r="K3" s="260"/>
      <c r="L3" s="260"/>
      <c r="M3" s="260"/>
      <c r="N3" s="260"/>
      <c r="O3" s="427"/>
      <c r="P3" s="425">
        <f>O3*('2-δικαιώμ'!M3+'3-φύλλα2α'!F3)</f>
        <v>0</v>
      </c>
      <c r="Q3" s="332" t="s">
        <v>509</v>
      </c>
      <c r="R3" s="332" t="s">
        <v>510</v>
      </c>
      <c r="S3" s="332"/>
      <c r="T3" s="332"/>
      <c r="U3" s="333"/>
    </row>
    <row r="4" spans="1:25" s="263" customFormat="1" ht="15">
      <c r="A4" s="358" t="str">
        <f>'1-συμβολαια'!A4</f>
        <v>2ο</v>
      </c>
      <c r="B4" s="329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31"/>
      <c r="D4" s="8" t="s">
        <v>542</v>
      </c>
      <c r="E4" s="322"/>
      <c r="F4" s="322"/>
      <c r="G4" s="322"/>
      <c r="H4" s="260"/>
      <c r="I4" s="259" t="s">
        <v>547</v>
      </c>
      <c r="J4" s="264"/>
      <c r="K4" s="264"/>
      <c r="L4" s="264"/>
      <c r="M4" s="264"/>
      <c r="N4" s="264"/>
      <c r="O4" s="331"/>
      <c r="P4" s="325">
        <f>O4*('2-δικαιώμ'!M4+'3-φύλλα2α'!F4)</f>
        <v>0</v>
      </c>
      <c r="Q4" s="332" t="s">
        <v>509</v>
      </c>
      <c r="R4" s="332" t="s">
        <v>510</v>
      </c>
      <c r="S4" s="332"/>
      <c r="T4" s="332"/>
      <c r="U4" s="333"/>
    </row>
    <row r="5" spans="1:25" ht="15.75">
      <c r="A5" s="514" t="s">
        <v>47</v>
      </c>
      <c r="B5" s="515"/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  <c r="P5" s="383">
        <f>SUM(P3:P4)</f>
        <v>0</v>
      </c>
    </row>
    <row r="7" spans="1:25" ht="15.75">
      <c r="Q7" s="151" t="s">
        <v>146</v>
      </c>
      <c r="R7" s="121"/>
      <c r="S7" s="121"/>
      <c r="T7" s="121"/>
      <c r="U7" s="121"/>
      <c r="V7" s="121"/>
      <c r="W7" s="121"/>
      <c r="X7" s="121"/>
      <c r="Y7" s="111"/>
    </row>
    <row r="8" spans="1:25" ht="15.75">
      <c r="R8" s="134" t="s">
        <v>147</v>
      </c>
      <c r="S8" s="134"/>
      <c r="T8" s="134"/>
      <c r="U8" s="134"/>
      <c r="V8" s="134"/>
      <c r="W8" s="134"/>
      <c r="X8" s="134"/>
    </row>
    <row r="9" spans="1:25" ht="15.75">
      <c r="S9" s="151" t="s">
        <v>148</v>
      </c>
    </row>
    <row r="10" spans="1:25">
      <c r="E10" s="378"/>
      <c r="F10" s="291"/>
    </row>
    <row r="11" spans="1:25">
      <c r="E11" s="378"/>
      <c r="F11" s="380"/>
    </row>
    <row r="12" spans="1:25">
      <c r="E12" s="378"/>
      <c r="F12" s="380"/>
    </row>
    <row r="13" spans="1:25">
      <c r="E13" s="378"/>
      <c r="F13" s="380"/>
    </row>
    <row r="14" spans="1:25">
      <c r="E14" s="379"/>
      <c r="F14" s="380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81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10.28515625" style="8" customWidth="1"/>
    <col min="2" max="2" width="86.85546875" style="90" bestFit="1" customWidth="1"/>
    <col min="3" max="3" width="11.140625" style="2" customWidth="1"/>
    <col min="4" max="4" width="7.85546875" style="3" customWidth="1"/>
    <col min="5" max="5" width="7.85546875" style="3" hidden="1" customWidth="1"/>
    <col min="6" max="6" width="6.85546875" style="8" hidden="1" customWidth="1"/>
    <col min="7" max="7" width="7.140625" style="8" hidden="1" customWidth="1"/>
    <col min="8" max="8" width="8.140625" style="2" hidden="1" customWidth="1"/>
    <col min="9" max="9" width="9.28515625" style="2" hidden="1" customWidth="1"/>
    <col min="10" max="10" width="8.140625" style="2" hidden="1" customWidth="1"/>
    <col min="11" max="11" width="8.28515625" style="2" hidden="1" customWidth="1"/>
    <col min="12" max="12" width="6.85546875" style="2" hidden="1" customWidth="1"/>
    <col min="13" max="13" width="8.140625" style="2" hidden="1" customWidth="1"/>
    <col min="14" max="14" width="10.5703125" style="2" hidden="1" customWidth="1"/>
    <col min="15" max="15" width="8.7109375" style="2" hidden="1" customWidth="1"/>
    <col min="16" max="16" width="10.28515625" style="2" hidden="1" customWidth="1"/>
    <col min="17" max="17" width="10.7109375" style="2" hidden="1" customWidth="1"/>
    <col min="18" max="18" width="8.7109375" style="80" customWidth="1"/>
    <col min="19" max="19" width="10" style="80" customWidth="1"/>
    <col min="20" max="20" width="8.5703125" style="346" customWidth="1"/>
    <col min="21" max="21" width="7.28515625" style="346" customWidth="1"/>
    <col min="22" max="22" width="9.140625" style="346" customWidth="1"/>
    <col min="23" max="23" width="9.28515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46" customWidth="1"/>
    <col min="29" max="29" width="6.28515625" style="80" customWidth="1"/>
    <col min="30" max="30" width="8.42578125" style="80" customWidth="1"/>
    <col min="31" max="31" width="8.5703125" style="346" customWidth="1"/>
    <col min="32" max="32" width="9.5703125" style="80" customWidth="1"/>
    <col min="33" max="33" width="6.28515625" style="80" customWidth="1"/>
    <col min="34" max="34" width="9.42578125" style="80" customWidth="1"/>
    <col min="35" max="35" width="7.140625" style="80" customWidth="1"/>
    <col min="36" max="38" width="6.28515625" style="80" customWidth="1"/>
    <col min="39" max="39" width="7.855468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6" t="s">
        <v>1</v>
      </c>
      <c r="B1" s="537" t="s">
        <v>0</v>
      </c>
      <c r="C1" s="472" t="s">
        <v>7</v>
      </c>
      <c r="D1" s="539" t="s">
        <v>3</v>
      </c>
      <c r="E1" s="540"/>
      <c r="F1" s="541" t="s">
        <v>460</v>
      </c>
      <c r="G1" s="542"/>
      <c r="H1" s="542"/>
      <c r="I1" s="542"/>
      <c r="J1" s="542"/>
      <c r="K1" s="542"/>
      <c r="L1" s="543"/>
      <c r="M1" s="544" t="s">
        <v>390</v>
      </c>
      <c r="N1" s="545"/>
      <c r="O1" s="546" t="s">
        <v>251</v>
      </c>
      <c r="P1" s="547"/>
      <c r="Q1" s="548" t="s">
        <v>389</v>
      </c>
      <c r="R1" s="536" t="s">
        <v>171</v>
      </c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</row>
    <row r="2" spans="1:41" ht="23.25" thickBot="1">
      <c r="A2" s="467"/>
      <c r="B2" s="538"/>
      <c r="C2" s="473"/>
      <c r="D2" s="156" t="s">
        <v>4</v>
      </c>
      <c r="E2" s="142" t="s">
        <v>9</v>
      </c>
      <c r="F2" s="219" t="s">
        <v>4</v>
      </c>
      <c r="G2" s="157" t="s">
        <v>9</v>
      </c>
      <c r="H2" s="140" t="s">
        <v>47</v>
      </c>
      <c r="I2" s="218" t="s">
        <v>9</v>
      </c>
      <c r="J2" s="199" t="s">
        <v>352</v>
      </c>
      <c r="K2" s="199" t="s">
        <v>369</v>
      </c>
      <c r="L2" s="201" t="s">
        <v>354</v>
      </c>
      <c r="M2" s="218" t="s">
        <v>23</v>
      </c>
      <c r="N2" s="220" t="s">
        <v>87</v>
      </c>
      <c r="O2" s="218" t="s">
        <v>23</v>
      </c>
      <c r="P2" s="214" t="s">
        <v>9</v>
      </c>
      <c r="Q2" s="549"/>
      <c r="R2" s="159" t="s">
        <v>129</v>
      </c>
      <c r="S2" s="159" t="s">
        <v>169</v>
      </c>
      <c r="T2" s="362" t="s">
        <v>130</v>
      </c>
      <c r="U2" s="362" t="s">
        <v>255</v>
      </c>
      <c r="V2" s="362" t="s">
        <v>131</v>
      </c>
      <c r="W2" s="159" t="s">
        <v>256</v>
      </c>
      <c r="X2" s="159" t="s">
        <v>149</v>
      </c>
      <c r="Y2" s="159" t="s">
        <v>170</v>
      </c>
      <c r="Z2" s="159" t="s">
        <v>150</v>
      </c>
      <c r="AA2" s="159" t="s">
        <v>257</v>
      </c>
      <c r="AB2" s="362" t="s">
        <v>151</v>
      </c>
      <c r="AC2" s="159" t="s">
        <v>258</v>
      </c>
      <c r="AD2" s="159" t="s">
        <v>152</v>
      </c>
      <c r="AE2" s="362" t="s">
        <v>273</v>
      </c>
      <c r="AF2" s="159" t="s">
        <v>274</v>
      </c>
      <c r="AG2" s="256" t="s">
        <v>275</v>
      </c>
      <c r="AH2" s="159" t="s">
        <v>276</v>
      </c>
      <c r="AI2" s="159" t="s">
        <v>277</v>
      </c>
      <c r="AJ2" s="159" t="s">
        <v>420</v>
      </c>
      <c r="AK2" s="159" t="s">
        <v>421</v>
      </c>
      <c r="AL2" s="159"/>
      <c r="AM2" s="241" t="s">
        <v>91</v>
      </c>
      <c r="AN2" s="239" t="s">
        <v>47</v>
      </c>
      <c r="AO2" s="240" t="s">
        <v>29</v>
      </c>
    </row>
    <row r="3" spans="1:41" s="5" customFormat="1">
      <c r="A3" s="409" t="str">
        <f>'1-συμβολαια'!A3</f>
        <v>;;;???</v>
      </c>
      <c r="B3" s="329" t="str">
        <f>'1-συμβολαια'!C3</f>
        <v>πληρεξούσιο</v>
      </c>
      <c r="C3" s="323">
        <f>'1-συμβολαια'!D3</f>
        <v>0</v>
      </c>
      <c r="D3" s="420">
        <f>'3-φύλλα2α'!D3</f>
        <v>2</v>
      </c>
      <c r="E3" s="420">
        <f>'3-φύλλα2α'!E3</f>
        <v>2</v>
      </c>
      <c r="F3" s="432">
        <v>1</v>
      </c>
      <c r="G3" s="432">
        <v>1</v>
      </c>
      <c r="H3" s="315">
        <f t="shared" ref="H3:H4" si="0">F3*D3*4</f>
        <v>8</v>
      </c>
      <c r="I3" s="433">
        <f t="shared" ref="I3:I4" si="1">E3*G3*4</f>
        <v>8</v>
      </c>
      <c r="J3" s="433">
        <f t="shared" ref="J3:J4" si="2">H3*5%</f>
        <v>0.4</v>
      </c>
      <c r="K3" s="433">
        <f t="shared" ref="K3:K4" si="3">H3*5%</f>
        <v>0.4</v>
      </c>
      <c r="L3" s="433">
        <f t="shared" ref="L3:L4" si="4">H3*1%</f>
        <v>0.08</v>
      </c>
      <c r="M3" s="433">
        <f t="shared" ref="M3:M4" si="5">H3-O3</f>
        <v>7.12</v>
      </c>
      <c r="N3" s="433">
        <f t="shared" ref="N3:N4" si="6">I3-P3</f>
        <v>7.12</v>
      </c>
      <c r="O3" s="433">
        <f t="shared" ref="O3:O4" si="7">J3+K3+L3</f>
        <v>0.88</v>
      </c>
      <c r="P3" s="433">
        <f t="shared" ref="P3:P4" si="8">I3*11%</f>
        <v>0.88</v>
      </c>
      <c r="Q3" s="433">
        <f t="shared" ref="Q3:Q4" si="9">O3-P3</f>
        <v>0</v>
      </c>
      <c r="R3" s="389"/>
      <c r="S3" s="389"/>
      <c r="T3" s="389"/>
      <c r="U3" s="389"/>
      <c r="V3" s="389"/>
      <c r="W3" s="389"/>
      <c r="X3" s="389"/>
      <c r="Y3" s="389"/>
      <c r="Z3" s="389"/>
      <c r="AA3" s="389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8">
        <f t="shared" ref="AM3:AM4" si="10">U3+Y3+AA3+AI3+AK3</f>
        <v>0</v>
      </c>
      <c r="AN3" s="389">
        <f t="shared" ref="AN3:AN4" si="11">R3+S3+T3+V3+W3+X3+Z3+AB3+AC3+AD3+AE3+AF3+AG3+AH3+AJ3+AL3</f>
        <v>0</v>
      </c>
      <c r="AO3" s="437"/>
    </row>
    <row r="4" spans="1:41" s="5" customFormat="1">
      <c r="A4" s="410" t="str">
        <f>'1-συμβολαια'!A4</f>
        <v>2ο</v>
      </c>
      <c r="B4" s="321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23">
        <f>'1-συμβολαια'!D4</f>
        <v>7000</v>
      </c>
      <c r="D4" s="334">
        <f>'3-φύλλα2α'!D4</f>
        <v>5</v>
      </c>
      <c r="E4" s="334">
        <f>'3-φύλλα2α'!E4</f>
        <v>5</v>
      </c>
      <c r="F4" s="359">
        <v>1</v>
      </c>
      <c r="G4" s="359">
        <v>1</v>
      </c>
      <c r="H4" s="314">
        <f t="shared" si="0"/>
        <v>20</v>
      </c>
      <c r="I4" s="335">
        <f t="shared" si="1"/>
        <v>20</v>
      </c>
      <c r="J4" s="335">
        <f t="shared" si="2"/>
        <v>1</v>
      </c>
      <c r="K4" s="335">
        <f t="shared" si="3"/>
        <v>1</v>
      </c>
      <c r="L4" s="335">
        <f t="shared" si="4"/>
        <v>0.2</v>
      </c>
      <c r="M4" s="335">
        <f t="shared" si="5"/>
        <v>17.8</v>
      </c>
      <c r="N4" s="335">
        <f t="shared" si="6"/>
        <v>17.8</v>
      </c>
      <c r="O4" s="335">
        <f t="shared" si="7"/>
        <v>2.2000000000000002</v>
      </c>
      <c r="P4" s="335">
        <f t="shared" si="8"/>
        <v>2.2000000000000002</v>
      </c>
      <c r="Q4" s="335">
        <f t="shared" si="9"/>
        <v>0</v>
      </c>
      <c r="R4" s="387"/>
      <c r="S4" s="387"/>
      <c r="T4" s="387">
        <v>20</v>
      </c>
      <c r="U4" s="387">
        <v>1.98</v>
      </c>
      <c r="V4" s="387">
        <v>20</v>
      </c>
      <c r="W4" s="387">
        <v>5</v>
      </c>
      <c r="X4" s="387"/>
      <c r="Y4" s="387"/>
      <c r="Z4" s="387"/>
      <c r="AA4" s="387"/>
      <c r="AB4" s="387"/>
      <c r="AC4" s="387"/>
      <c r="AD4" s="387"/>
      <c r="AE4" s="387"/>
      <c r="AF4" s="387"/>
      <c r="AG4" s="389"/>
      <c r="AH4" s="389">
        <v>8</v>
      </c>
      <c r="AI4" s="389">
        <v>1.98</v>
      </c>
      <c r="AJ4" s="389"/>
      <c r="AK4" s="389"/>
      <c r="AL4" s="389"/>
      <c r="AM4" s="388">
        <f t="shared" si="10"/>
        <v>3.96</v>
      </c>
      <c r="AN4" s="389">
        <f t="shared" si="11"/>
        <v>53</v>
      </c>
      <c r="AO4" s="386"/>
    </row>
    <row r="5" spans="1:41">
      <c r="A5" s="474" t="s">
        <v>47</v>
      </c>
      <c r="B5" s="475"/>
      <c r="C5" s="475"/>
      <c r="D5" s="475"/>
      <c r="E5" s="475"/>
      <c r="F5" s="475"/>
      <c r="G5" s="535"/>
      <c r="H5" s="384">
        <f t="shared" ref="H5:W5" si="12">SUM(H3:H4)</f>
        <v>28</v>
      </c>
      <c r="I5" s="384">
        <f t="shared" si="12"/>
        <v>28</v>
      </c>
      <c r="J5" s="384">
        <f t="shared" si="12"/>
        <v>1.4</v>
      </c>
      <c r="K5" s="384">
        <f t="shared" si="12"/>
        <v>1.4</v>
      </c>
      <c r="L5" s="384">
        <f t="shared" si="12"/>
        <v>0.28000000000000003</v>
      </c>
      <c r="M5" s="384">
        <f t="shared" si="12"/>
        <v>24.92</v>
      </c>
      <c r="N5" s="384">
        <f t="shared" si="12"/>
        <v>24.92</v>
      </c>
      <c r="O5" s="384">
        <f t="shared" si="12"/>
        <v>3.08</v>
      </c>
      <c r="P5" s="384">
        <f t="shared" si="12"/>
        <v>3.08</v>
      </c>
      <c r="Q5" s="384">
        <f t="shared" si="12"/>
        <v>0</v>
      </c>
      <c r="R5" s="384">
        <f t="shared" si="12"/>
        <v>0</v>
      </c>
      <c r="S5" s="384">
        <f t="shared" si="12"/>
        <v>0</v>
      </c>
      <c r="T5" s="384">
        <f t="shared" si="12"/>
        <v>20</v>
      </c>
      <c r="U5" s="384">
        <f t="shared" si="12"/>
        <v>1.98</v>
      </c>
      <c r="V5" s="384">
        <f t="shared" si="12"/>
        <v>20</v>
      </c>
      <c r="W5" s="384">
        <f t="shared" si="12"/>
        <v>5</v>
      </c>
      <c r="X5" s="384"/>
      <c r="Y5" s="384"/>
      <c r="Z5" s="384"/>
      <c r="AA5" s="384">
        <f t="shared" ref="AA5:AF5" si="13">SUM(AA3:AA4)</f>
        <v>0</v>
      </c>
      <c r="AB5" s="384">
        <f t="shared" si="13"/>
        <v>0</v>
      </c>
      <c r="AC5" s="384">
        <f t="shared" si="13"/>
        <v>0</v>
      </c>
      <c r="AD5" s="384">
        <f t="shared" si="13"/>
        <v>0</v>
      </c>
      <c r="AE5" s="384">
        <f t="shared" si="13"/>
        <v>0</v>
      </c>
      <c r="AF5" s="384">
        <f t="shared" si="13"/>
        <v>0</v>
      </c>
      <c r="AG5" s="257"/>
      <c r="AH5" s="384">
        <f>SUM(AH3:AH4)</f>
        <v>8</v>
      </c>
      <c r="AI5" s="384">
        <f>SUM(AI3:AI4)</f>
        <v>1.98</v>
      </c>
      <c r="AJ5" s="384"/>
      <c r="AK5" s="384"/>
      <c r="AL5" s="384">
        <f>SUM(AL3:AL4)</f>
        <v>0</v>
      </c>
      <c r="AM5" s="384">
        <f>SUM(AM3:AM4)</f>
        <v>3.96</v>
      </c>
      <c r="AN5" s="384">
        <f>SUM(AN3:AN4)</f>
        <v>53</v>
      </c>
    </row>
    <row r="7" spans="1:41">
      <c r="R7" s="153" t="s">
        <v>419</v>
      </c>
      <c r="S7" s="162"/>
      <c r="T7" s="165"/>
      <c r="U7" s="165"/>
      <c r="V7" s="165"/>
      <c r="W7" s="162"/>
      <c r="X7" s="163"/>
      <c r="Y7" s="163"/>
      <c r="Z7" s="163"/>
      <c r="AA7" s="163"/>
      <c r="AB7" s="363"/>
      <c r="AC7" s="163"/>
      <c r="AD7" s="163"/>
      <c r="AE7" s="345"/>
      <c r="AF7" s="84"/>
      <c r="AG7" s="84"/>
      <c r="AH7" s="84"/>
      <c r="AI7" s="84"/>
      <c r="AJ7" s="84"/>
      <c r="AK7" s="84"/>
      <c r="AL7" s="84"/>
      <c r="AM7" s="84"/>
      <c r="AN7" s="84"/>
    </row>
    <row r="8" spans="1:41" ht="15.75">
      <c r="B8" s="301" t="s">
        <v>459</v>
      </c>
      <c r="C8" s="302"/>
      <c r="D8" s="302"/>
      <c r="E8" s="302"/>
      <c r="R8" s="163"/>
      <c r="S8" s="164" t="s">
        <v>226</v>
      </c>
      <c r="T8" s="363"/>
      <c r="U8" s="363"/>
      <c r="V8" s="363"/>
      <c r="W8" s="163"/>
      <c r="X8" s="163"/>
      <c r="Y8" s="163"/>
      <c r="Z8" s="163"/>
      <c r="AA8" s="163"/>
      <c r="AB8" s="363"/>
      <c r="AC8" s="163"/>
      <c r="AD8" s="163"/>
      <c r="AE8" s="345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R9" s="163"/>
      <c r="S9" s="163"/>
      <c r="T9" s="161" t="s">
        <v>227</v>
      </c>
      <c r="U9" s="363"/>
      <c r="V9" s="363"/>
      <c r="W9" s="163"/>
      <c r="X9" s="163"/>
      <c r="Y9" s="163"/>
      <c r="Z9" s="163"/>
      <c r="AA9" s="163"/>
      <c r="AB9" s="363"/>
      <c r="AC9" s="163"/>
      <c r="AD9" s="163"/>
      <c r="AE9" s="345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163"/>
      <c r="S10" s="163"/>
      <c r="T10" s="363"/>
      <c r="U10" s="164" t="s">
        <v>228</v>
      </c>
      <c r="V10" s="363"/>
      <c r="W10" s="163"/>
      <c r="X10" s="163"/>
      <c r="Y10" s="163"/>
      <c r="Z10" s="163"/>
      <c r="AA10" s="163"/>
      <c r="AB10" s="363"/>
      <c r="AC10" s="163"/>
      <c r="AD10" s="163"/>
      <c r="AE10" s="345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B11" s="3"/>
      <c r="C11" s="8" t="s">
        <v>542</v>
      </c>
      <c r="D11" s="356">
        <f>H3/F3</f>
        <v>8</v>
      </c>
      <c r="N11" s="8"/>
      <c r="Q11" s="8"/>
      <c r="R11" s="163"/>
      <c r="S11" s="163"/>
      <c r="T11" s="363"/>
      <c r="U11" s="363"/>
      <c r="V11" s="161" t="s">
        <v>259</v>
      </c>
      <c r="W11" s="163"/>
      <c r="X11" s="163"/>
      <c r="Y11" s="163"/>
      <c r="Z11" s="163"/>
      <c r="AA11" s="163"/>
      <c r="AB11" s="363"/>
      <c r="AC11" s="163"/>
      <c r="AD11" s="163"/>
      <c r="AE11" s="363"/>
      <c r="AF11" s="163"/>
      <c r="AG11" s="163"/>
      <c r="AH11" s="163"/>
      <c r="AI11" s="163"/>
      <c r="AJ11" s="163"/>
      <c r="AK11" s="163"/>
      <c r="AL11" s="163"/>
      <c r="AM11" s="84"/>
      <c r="AN11" s="84"/>
    </row>
    <row r="12" spans="1:41">
      <c r="B12" s="3"/>
      <c r="C12" s="356" t="s">
        <v>543</v>
      </c>
      <c r="D12" s="430"/>
      <c r="N12" s="8"/>
      <c r="Q12" s="8"/>
      <c r="R12" s="163"/>
      <c r="S12" s="163"/>
      <c r="T12" s="363"/>
      <c r="U12" s="363"/>
      <c r="V12" s="363"/>
      <c r="W12" s="164" t="s">
        <v>229</v>
      </c>
      <c r="X12" s="163"/>
      <c r="Y12" s="163"/>
      <c r="Z12" s="163"/>
      <c r="AA12" s="163"/>
      <c r="AB12" s="363"/>
      <c r="AC12" s="163"/>
      <c r="AD12" s="163"/>
      <c r="AE12" s="363"/>
      <c r="AF12" s="163"/>
      <c r="AG12" s="163"/>
      <c r="AH12" s="163"/>
      <c r="AI12" s="163"/>
      <c r="AJ12" s="163"/>
      <c r="AK12" s="163"/>
      <c r="AL12" s="163"/>
      <c r="AM12" s="84"/>
      <c r="AN12" s="84"/>
    </row>
    <row r="13" spans="1:41">
      <c r="B13" s="3"/>
      <c r="C13" s="356" t="s">
        <v>528</v>
      </c>
      <c r="D13" s="9"/>
      <c r="N13" s="8"/>
      <c r="Q13" s="8"/>
      <c r="R13" s="163"/>
      <c r="S13" s="163"/>
      <c r="T13" s="363"/>
      <c r="U13" s="363"/>
      <c r="V13" s="363"/>
      <c r="W13" s="163"/>
      <c r="X13" s="161" t="s">
        <v>230</v>
      </c>
      <c r="Y13" s="161"/>
      <c r="Z13" s="163"/>
      <c r="AA13" s="163"/>
      <c r="AB13" s="363"/>
      <c r="AC13" s="163"/>
      <c r="AD13" s="163"/>
      <c r="AE13" s="363"/>
      <c r="AF13" s="163"/>
      <c r="AG13" s="163"/>
      <c r="AH13" s="163"/>
      <c r="AI13" s="163"/>
      <c r="AJ13" s="163"/>
      <c r="AK13" s="163"/>
      <c r="AL13" s="163"/>
      <c r="AM13" s="84"/>
      <c r="AN13" s="84"/>
    </row>
    <row r="14" spans="1:41">
      <c r="B14" s="3"/>
      <c r="C14" s="356"/>
      <c r="D14" s="9"/>
      <c r="N14" s="8"/>
      <c r="Q14" s="8"/>
      <c r="R14" s="163"/>
      <c r="S14" s="163"/>
      <c r="T14" s="363"/>
      <c r="U14" s="363"/>
      <c r="V14" s="363"/>
      <c r="W14" s="163"/>
      <c r="X14" s="163"/>
      <c r="Y14" s="164" t="s">
        <v>260</v>
      </c>
      <c r="Z14" s="163"/>
      <c r="AA14" s="163"/>
      <c r="AB14" s="363"/>
      <c r="AC14" s="163"/>
      <c r="AD14" s="163"/>
      <c r="AE14" s="363"/>
      <c r="AF14" s="163"/>
      <c r="AG14" s="163"/>
      <c r="AH14" s="163"/>
      <c r="AI14" s="163"/>
      <c r="AJ14" s="163"/>
      <c r="AK14" s="163"/>
      <c r="AL14" s="163"/>
      <c r="AM14" s="84"/>
      <c r="AN14" s="84"/>
    </row>
    <row r="15" spans="1:41">
      <c r="B15" s="3"/>
      <c r="C15" s="356"/>
      <c r="D15" s="9"/>
      <c r="N15" s="8"/>
      <c r="Q15" s="8"/>
      <c r="R15" s="163"/>
      <c r="S15" s="163"/>
      <c r="T15" s="363"/>
      <c r="U15" s="363"/>
      <c r="V15" s="363"/>
      <c r="W15" s="163"/>
      <c r="X15" s="163"/>
      <c r="Y15" s="163"/>
      <c r="Z15" s="161" t="s">
        <v>231</v>
      </c>
      <c r="AA15" s="164"/>
      <c r="AB15" s="363"/>
      <c r="AC15" s="163"/>
      <c r="AD15" s="163"/>
      <c r="AE15" s="363"/>
      <c r="AF15" s="163"/>
      <c r="AG15" s="163"/>
      <c r="AH15" s="163"/>
      <c r="AI15" s="163"/>
      <c r="AJ15" s="163"/>
      <c r="AK15" s="163"/>
      <c r="AL15" s="163"/>
      <c r="AM15" s="84"/>
      <c r="AN15" s="84"/>
      <c r="AO15" s="160"/>
    </row>
    <row r="16" spans="1:41">
      <c r="B16" s="3"/>
      <c r="C16" s="76" t="s">
        <v>546</v>
      </c>
      <c r="D16" s="356">
        <f>H4/F4</f>
        <v>20</v>
      </c>
      <c r="N16" s="8"/>
      <c r="Q16" s="8"/>
      <c r="R16" s="163"/>
      <c r="S16" s="163"/>
      <c r="T16" s="363"/>
      <c r="U16" s="363"/>
      <c r="V16" s="363"/>
      <c r="W16" s="163"/>
      <c r="X16" s="163"/>
      <c r="Y16" s="163"/>
      <c r="Z16" s="164"/>
      <c r="AA16" s="164" t="s">
        <v>261</v>
      </c>
      <c r="AB16" s="363"/>
      <c r="AC16" s="163"/>
      <c r="AD16" s="163"/>
      <c r="AE16" s="363"/>
      <c r="AF16" s="163"/>
      <c r="AG16" s="163"/>
      <c r="AH16" s="163"/>
      <c r="AI16" s="163"/>
      <c r="AJ16" s="163"/>
      <c r="AK16" s="163"/>
      <c r="AL16" s="163"/>
      <c r="AM16" s="84"/>
      <c r="AN16" s="84"/>
      <c r="AO16" s="160"/>
    </row>
    <row r="17" spans="2:40">
      <c r="B17" s="3"/>
      <c r="C17" s="356" t="s">
        <v>527</v>
      </c>
      <c r="D17" s="356"/>
      <c r="N17" s="8"/>
      <c r="Q17" s="8"/>
      <c r="R17" s="163"/>
      <c r="S17" s="163"/>
      <c r="T17" s="363"/>
      <c r="U17" s="363"/>
      <c r="V17" s="363"/>
      <c r="W17" s="163"/>
      <c r="X17" s="163"/>
      <c r="Y17" s="163"/>
      <c r="Z17" s="163"/>
      <c r="AA17" s="163"/>
      <c r="AB17" s="161" t="s">
        <v>232</v>
      </c>
      <c r="AC17" s="163"/>
      <c r="AD17" s="163"/>
      <c r="AE17" s="363"/>
      <c r="AF17" s="163"/>
      <c r="AG17" s="163"/>
      <c r="AH17" s="163"/>
      <c r="AI17" s="163"/>
      <c r="AJ17" s="163"/>
      <c r="AK17" s="163"/>
      <c r="AL17" s="163"/>
      <c r="AM17" s="84"/>
      <c r="AN17" s="164"/>
    </row>
    <row r="18" spans="2:40">
      <c r="B18" s="3"/>
      <c r="C18" s="356" t="s">
        <v>528</v>
      </c>
      <c r="D18" s="430"/>
      <c r="N18" s="8"/>
      <c r="Q18" s="8"/>
      <c r="R18" s="163"/>
      <c r="S18" s="163"/>
      <c r="T18" s="363"/>
      <c r="U18" s="363"/>
      <c r="V18" s="363"/>
      <c r="W18" s="163"/>
      <c r="X18" s="163"/>
      <c r="Y18" s="163"/>
      <c r="Z18" s="163"/>
      <c r="AA18" s="163"/>
      <c r="AB18" s="363"/>
      <c r="AC18" s="164" t="s">
        <v>233</v>
      </c>
      <c r="AD18" s="163"/>
      <c r="AE18" s="363"/>
      <c r="AF18" s="163"/>
      <c r="AG18" s="163"/>
      <c r="AH18" s="163"/>
      <c r="AI18" s="163"/>
      <c r="AJ18" s="163"/>
      <c r="AK18" s="163"/>
      <c r="AL18" s="163"/>
      <c r="AM18" s="84"/>
      <c r="AN18" s="84"/>
    </row>
    <row r="19" spans="2:40">
      <c r="B19" s="3"/>
      <c r="C19" s="76"/>
      <c r="D19" s="356"/>
      <c r="N19" s="8"/>
      <c r="Q19" s="8"/>
      <c r="R19" s="163"/>
      <c r="S19" s="163"/>
      <c r="T19" s="363"/>
      <c r="U19" s="363"/>
      <c r="V19" s="363"/>
      <c r="W19" s="163"/>
      <c r="X19" s="163"/>
      <c r="Y19" s="163"/>
      <c r="Z19" s="163"/>
      <c r="AA19" s="163"/>
      <c r="AB19" s="363"/>
      <c r="AC19" s="163"/>
      <c r="AD19" s="161" t="s">
        <v>278</v>
      </c>
      <c r="AE19" s="165"/>
      <c r="AF19" s="165"/>
      <c r="AG19" s="165"/>
      <c r="AH19" s="165"/>
      <c r="AI19" s="165"/>
      <c r="AJ19" s="165"/>
      <c r="AK19" s="165"/>
      <c r="AL19" s="165"/>
      <c r="AM19" s="164"/>
    </row>
    <row r="20" spans="2:40">
      <c r="B20" s="3"/>
      <c r="C20" s="356"/>
      <c r="D20" s="430"/>
      <c r="N20" s="8"/>
      <c r="Q20" s="8"/>
      <c r="R20" s="84"/>
      <c r="S20" s="84"/>
      <c r="T20" s="345"/>
      <c r="U20" s="345"/>
      <c r="V20" s="363"/>
      <c r="W20" s="163"/>
      <c r="X20" s="163"/>
      <c r="Y20" s="163"/>
      <c r="Z20" s="163"/>
      <c r="AA20" s="163"/>
      <c r="AB20" s="363"/>
      <c r="AC20" s="163"/>
      <c r="AD20" s="163"/>
      <c r="AE20" s="161" t="s">
        <v>279</v>
      </c>
      <c r="AF20" s="164"/>
      <c r="AG20" s="164"/>
      <c r="AH20" s="164"/>
      <c r="AI20" s="164"/>
      <c r="AJ20" s="164"/>
      <c r="AK20" s="164"/>
      <c r="AL20" s="164"/>
      <c r="AM20" s="84"/>
    </row>
    <row r="21" spans="2:40">
      <c r="B21" s="3"/>
      <c r="C21" s="76"/>
      <c r="D21" s="356"/>
      <c r="N21" s="8"/>
      <c r="Q21" s="8"/>
      <c r="R21" s="2"/>
      <c r="S21" s="2"/>
      <c r="T21" s="2"/>
      <c r="U21" s="2"/>
      <c r="AF21" s="164" t="s">
        <v>280</v>
      </c>
      <c r="AG21" s="165"/>
      <c r="AH21" s="165"/>
      <c r="AI21" s="165"/>
      <c r="AJ21" s="165"/>
      <c r="AK21" s="165"/>
    </row>
    <row r="22" spans="2:40">
      <c r="B22" s="3"/>
      <c r="C22" s="356"/>
      <c r="D22" s="430"/>
      <c r="N22" s="8"/>
      <c r="Q22" s="8"/>
      <c r="R22" s="163"/>
      <c r="AF22" s="163"/>
      <c r="AG22" s="258" t="s">
        <v>281</v>
      </c>
      <c r="AH22" s="258"/>
      <c r="AI22" s="258"/>
      <c r="AJ22" s="258"/>
      <c r="AK22" s="258"/>
      <c r="AL22" s="258"/>
    </row>
    <row r="23" spans="2:40">
      <c r="B23" s="3"/>
      <c r="C23" s="356"/>
      <c r="D23" s="9"/>
      <c r="N23" s="8"/>
      <c r="Q23" s="8"/>
      <c r="R23" s="163"/>
      <c r="AG23" s="163"/>
      <c r="AH23" s="161" t="s">
        <v>425</v>
      </c>
      <c r="AI23" s="163"/>
      <c r="AJ23" s="163"/>
      <c r="AK23" s="163"/>
      <c r="AL23" s="164"/>
    </row>
    <row r="24" spans="2:40">
      <c r="B24" s="3"/>
      <c r="C24" s="356"/>
      <c r="D24" s="9"/>
      <c r="N24" s="8"/>
      <c r="Q24" s="8"/>
      <c r="R24" s="163"/>
      <c r="AI24" s="164" t="s">
        <v>422</v>
      </c>
      <c r="AJ24" s="164"/>
      <c r="AK24" s="164"/>
    </row>
    <row r="25" spans="2:40">
      <c r="B25" s="3"/>
      <c r="C25" s="356"/>
      <c r="D25" s="9"/>
      <c r="N25" s="8"/>
      <c r="Q25" s="8"/>
      <c r="AJ25" s="161" t="s">
        <v>423</v>
      </c>
      <c r="AK25" s="163"/>
    </row>
    <row r="26" spans="2:40">
      <c r="B26" s="3"/>
      <c r="C26" s="76"/>
      <c r="D26" s="356"/>
      <c r="N26" s="8"/>
      <c r="Q26" s="8"/>
      <c r="AK26" s="164" t="s">
        <v>424</v>
      </c>
    </row>
    <row r="27" spans="2:40">
      <c r="B27" s="3"/>
      <c r="C27" s="76"/>
      <c r="D27" s="356"/>
      <c r="N27" s="8"/>
      <c r="Q27" s="8"/>
    </row>
    <row r="28" spans="2:40">
      <c r="B28" s="3"/>
      <c r="C28" s="356"/>
      <c r="D28" s="356"/>
      <c r="N28" s="8"/>
      <c r="Q28" s="8"/>
    </row>
    <row r="29" spans="2:40">
      <c r="B29" s="3"/>
      <c r="C29" s="356"/>
      <c r="D29" s="430"/>
      <c r="N29" s="8"/>
      <c r="Q29" s="8"/>
    </row>
    <row r="30" spans="2:40">
      <c r="B30" s="3"/>
      <c r="C30" s="356"/>
      <c r="N30" s="8"/>
      <c r="Q30" s="8"/>
    </row>
    <row r="31" spans="2:40">
      <c r="B31" s="3"/>
      <c r="C31" s="76"/>
      <c r="D31" s="356"/>
      <c r="N31" s="8"/>
      <c r="Q31" s="8"/>
    </row>
    <row r="32" spans="2:40">
      <c r="B32" s="3"/>
      <c r="C32" s="76"/>
      <c r="D32" s="356"/>
      <c r="Q32" s="8"/>
    </row>
    <row r="33" spans="2:17">
      <c r="B33" s="3"/>
      <c r="C33" s="356"/>
      <c r="D33" s="356"/>
      <c r="Q33" s="8"/>
    </row>
    <row r="34" spans="2:17">
      <c r="B34" s="3"/>
      <c r="C34" s="356"/>
      <c r="D34" s="430"/>
    </row>
    <row r="35" spans="2:17">
      <c r="B35" s="3"/>
      <c r="C35" s="356"/>
      <c r="D35" s="430"/>
    </row>
    <row r="36" spans="2:17">
      <c r="B36" s="3"/>
    </row>
    <row r="37" spans="2:17">
      <c r="B37" s="3"/>
      <c r="C37" s="76"/>
      <c r="D37" s="356"/>
    </row>
    <row r="38" spans="2:17">
      <c r="B38" s="3"/>
      <c r="C38" s="356"/>
      <c r="D38" s="356"/>
    </row>
    <row r="39" spans="2:17">
      <c r="B39" s="3"/>
      <c r="C39" s="356"/>
      <c r="D39" s="430"/>
    </row>
    <row r="40" spans="2:17">
      <c r="B40" s="3"/>
      <c r="C40" s="356"/>
      <c r="D40" s="430"/>
    </row>
    <row r="41" spans="2:17">
      <c r="B41" s="3"/>
    </row>
    <row r="42" spans="2:17">
      <c r="B42" s="3"/>
      <c r="C42" s="76"/>
      <c r="D42" s="356"/>
    </row>
    <row r="43" spans="2:17">
      <c r="B43" s="3"/>
      <c r="C43" s="356"/>
      <c r="D43" s="430"/>
    </row>
    <row r="44" spans="2:17">
      <c r="B44" s="3"/>
    </row>
    <row r="45" spans="2:17">
      <c r="B45" s="3"/>
    </row>
    <row r="46" spans="2:17">
      <c r="B46" s="3"/>
    </row>
    <row r="47" spans="2:17">
      <c r="B47" s="3"/>
      <c r="C47" s="76"/>
      <c r="D47" s="356"/>
    </row>
    <row r="48" spans="2:17">
      <c r="B48" s="3"/>
      <c r="C48" s="356"/>
      <c r="D48" s="356"/>
    </row>
    <row r="49" spans="2:4">
      <c r="B49" s="3"/>
      <c r="C49" s="356"/>
      <c r="D49" s="430"/>
    </row>
    <row r="50" spans="2:4">
      <c r="B50" s="3"/>
      <c r="C50" s="76"/>
      <c r="D50" s="356"/>
    </row>
    <row r="51" spans="2:4">
      <c r="B51" s="3"/>
      <c r="C51" s="356"/>
      <c r="D51" s="430"/>
    </row>
    <row r="52" spans="2:4">
      <c r="B52" s="3"/>
    </row>
    <row r="53" spans="2:4">
      <c r="B53" s="3"/>
      <c r="C53" s="76"/>
      <c r="D53" s="356"/>
    </row>
    <row r="54" spans="2:4">
      <c r="B54" s="3"/>
      <c r="C54" s="356"/>
      <c r="D54" s="430"/>
    </row>
    <row r="55" spans="2:4">
      <c r="B55" s="3"/>
    </row>
    <row r="56" spans="2:4">
      <c r="B56" s="3"/>
      <c r="C56" s="76"/>
      <c r="D56" s="356"/>
    </row>
    <row r="57" spans="2:4">
      <c r="B57" s="3"/>
      <c r="C57" s="356"/>
      <c r="D57" s="430"/>
    </row>
    <row r="58" spans="2:4">
      <c r="B58" s="3"/>
    </row>
    <row r="59" spans="2:4">
      <c r="B59" s="3"/>
      <c r="C59" s="76"/>
      <c r="D59" s="356"/>
    </row>
    <row r="60" spans="2:4">
      <c r="B60" s="3"/>
      <c r="C60" s="356"/>
      <c r="D60" s="430"/>
    </row>
    <row r="61" spans="2:4">
      <c r="B61" s="3"/>
    </row>
    <row r="62" spans="2:4">
      <c r="B62" s="3"/>
      <c r="C62" s="8"/>
      <c r="D62" s="9"/>
    </row>
    <row r="63" spans="2:4">
      <c r="B63" s="3"/>
      <c r="C63" s="76"/>
      <c r="D63" s="434"/>
    </row>
    <row r="64" spans="2:4">
      <c r="B64" s="3"/>
      <c r="C64" s="8"/>
    </row>
    <row r="65" spans="2:4">
      <c r="B65" s="3"/>
      <c r="C65" s="8"/>
      <c r="D65" s="9"/>
    </row>
    <row r="66" spans="2:4">
      <c r="B66" s="3"/>
      <c r="C66" s="76"/>
      <c r="D66" s="434"/>
    </row>
    <row r="67" spans="2:4">
      <c r="B67" s="3"/>
      <c r="C67" s="8"/>
    </row>
    <row r="68" spans="2:4">
      <c r="B68" s="3"/>
      <c r="C68" s="8"/>
      <c r="D68" s="9"/>
    </row>
    <row r="69" spans="2:4">
      <c r="B69" s="3"/>
      <c r="C69" s="76"/>
      <c r="D69" s="434"/>
    </row>
    <row r="70" spans="2:4">
      <c r="B70" s="3"/>
      <c r="C70" s="8"/>
    </row>
    <row r="71" spans="2:4">
      <c r="B71" s="3"/>
      <c r="C71" s="8"/>
      <c r="D71" s="9"/>
    </row>
    <row r="72" spans="2:4">
      <c r="B72" s="3"/>
      <c r="C72" s="76"/>
      <c r="D72" s="434"/>
    </row>
    <row r="73" spans="2:4">
      <c r="B73" s="3"/>
      <c r="C73" s="8"/>
    </row>
    <row r="74" spans="2:4">
      <c r="B74" s="3"/>
      <c r="C74" s="8"/>
      <c r="D74" s="9"/>
    </row>
    <row r="75" spans="2:4">
      <c r="B75" s="3"/>
      <c r="C75" s="76"/>
      <c r="D75" s="434"/>
    </row>
    <row r="76" spans="2:4">
      <c r="B76" s="3"/>
      <c r="C76" s="8"/>
      <c r="D76" s="9"/>
    </row>
    <row r="77" spans="2:4">
      <c r="B77" s="3"/>
      <c r="C77" s="8"/>
      <c r="D77" s="9"/>
    </row>
    <row r="78" spans="2:4">
      <c r="C78" s="76"/>
      <c r="D78" s="434"/>
    </row>
    <row r="79" spans="2:4">
      <c r="C79" s="8"/>
    </row>
    <row r="80" spans="2:4">
      <c r="C80" s="8"/>
      <c r="D80" s="9"/>
    </row>
    <row r="81" spans="3:4">
      <c r="C81" s="76"/>
      <c r="D81" s="434"/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89"/>
  <sheetViews>
    <sheetView workbookViewId="0">
      <pane ySplit="2" topLeftCell="A3" activePane="bottomLeft" state="frozen"/>
      <selection pane="bottomLeft" activeCell="D14" sqref="D14"/>
    </sheetView>
  </sheetViews>
  <sheetFormatPr defaultRowHeight="11.25"/>
  <cols>
    <col min="1" max="1" width="7.5703125" style="8" bestFit="1" customWidth="1"/>
    <col min="2" max="2" width="9.42578125" style="8" customWidth="1"/>
    <col min="3" max="3" width="86.85546875" style="88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customWidth="1"/>
    <col min="8" max="13" width="9.5703125" style="2" customWidth="1"/>
    <col min="14" max="15" width="11.140625" style="2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8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8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8" bestFit="1" customWidth="1"/>
    <col min="63" max="64" width="8.85546875" style="3" bestFit="1" customWidth="1"/>
    <col min="65" max="16384" width="9.140625" style="3"/>
  </cols>
  <sheetData>
    <row r="1" spans="1:64" s="65" customFormat="1" ht="15.75" customHeight="1">
      <c r="A1" s="551" t="s">
        <v>31</v>
      </c>
      <c r="B1" s="552"/>
      <c r="C1" s="552"/>
      <c r="D1" s="552"/>
      <c r="E1" s="553"/>
      <c r="F1" s="555" t="s">
        <v>461</v>
      </c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7" t="s">
        <v>70</v>
      </c>
      <c r="V1" s="566" t="s">
        <v>161</v>
      </c>
      <c r="W1" s="551" t="s">
        <v>13</v>
      </c>
      <c r="X1" s="552"/>
      <c r="Y1" s="552"/>
      <c r="Z1" s="552"/>
      <c r="AA1" s="552"/>
      <c r="AB1" s="552"/>
      <c r="AC1" s="552"/>
      <c r="AD1" s="552"/>
      <c r="AE1" s="552"/>
      <c r="AF1" s="553"/>
      <c r="AG1" s="554" t="s">
        <v>14</v>
      </c>
      <c r="AH1" s="554"/>
      <c r="AI1" s="554"/>
      <c r="AJ1" s="554"/>
      <c r="AK1" s="554"/>
      <c r="AL1" s="554"/>
      <c r="AM1" s="554"/>
      <c r="AN1" s="554"/>
      <c r="AO1" s="554"/>
      <c r="AP1" s="551" t="s">
        <v>15</v>
      </c>
      <c r="AQ1" s="552"/>
      <c r="AR1" s="552"/>
      <c r="AS1" s="552"/>
      <c r="AT1" s="552"/>
      <c r="AU1" s="552"/>
      <c r="AV1" s="552"/>
      <c r="AW1" s="552"/>
      <c r="AX1" s="552"/>
      <c r="AY1" s="553"/>
      <c r="AZ1" s="568" t="s">
        <v>16</v>
      </c>
      <c r="BA1" s="568"/>
      <c r="BB1" s="568"/>
      <c r="BC1" s="568"/>
      <c r="BD1" s="568"/>
      <c r="BE1" s="568"/>
      <c r="BF1" s="568"/>
      <c r="BG1" s="568"/>
      <c r="BH1" s="569" t="s">
        <v>17</v>
      </c>
      <c r="BI1" s="570"/>
      <c r="BJ1" s="570"/>
      <c r="BK1" s="570"/>
      <c r="BL1" s="571"/>
    </row>
    <row r="2" spans="1:64" s="4" customFormat="1" ht="34.5" thickBot="1">
      <c r="A2" s="77" t="s">
        <v>19</v>
      </c>
      <c r="B2" s="77"/>
      <c r="C2" s="87" t="s">
        <v>0</v>
      </c>
      <c r="D2" s="66" t="s">
        <v>11</v>
      </c>
      <c r="E2" s="67" t="s">
        <v>12</v>
      </c>
      <c r="F2" s="54" t="s">
        <v>71</v>
      </c>
      <c r="G2" s="40" t="s">
        <v>72</v>
      </c>
      <c r="H2" s="40" t="s">
        <v>252</v>
      </c>
      <c r="I2" s="221" t="s">
        <v>253</v>
      </c>
      <c r="J2" s="40" t="s">
        <v>73</v>
      </c>
      <c r="K2" s="563" t="s">
        <v>29</v>
      </c>
      <c r="L2" s="564"/>
      <c r="M2" s="565"/>
      <c r="N2" s="40" t="s">
        <v>153</v>
      </c>
      <c r="O2" s="40" t="s">
        <v>154</v>
      </c>
      <c r="P2" s="40" t="s">
        <v>91</v>
      </c>
      <c r="Q2" s="40"/>
      <c r="R2" s="40" t="s">
        <v>160</v>
      </c>
      <c r="S2" s="92" t="s">
        <v>97</v>
      </c>
      <c r="T2" s="110" t="s">
        <v>96</v>
      </c>
      <c r="U2" s="558"/>
      <c r="V2" s="567"/>
      <c r="W2" s="54" t="s">
        <v>32</v>
      </c>
      <c r="X2" s="54" t="s">
        <v>19</v>
      </c>
      <c r="Y2" s="40" t="s">
        <v>20</v>
      </c>
      <c r="Z2" s="10" t="s">
        <v>21</v>
      </c>
      <c r="AA2" s="10" t="s">
        <v>22</v>
      </c>
      <c r="AB2" s="40" t="s">
        <v>23</v>
      </c>
      <c r="AC2" s="40" t="s">
        <v>24</v>
      </c>
      <c r="AD2" s="40" t="s">
        <v>25</v>
      </c>
      <c r="AE2" s="559" t="s">
        <v>29</v>
      </c>
      <c r="AF2" s="560"/>
      <c r="AG2" s="54" t="s">
        <v>28</v>
      </c>
      <c r="AH2" s="54" t="s">
        <v>19</v>
      </c>
      <c r="AI2" s="40" t="s">
        <v>20</v>
      </c>
      <c r="AJ2" s="10" t="s">
        <v>27</v>
      </c>
      <c r="AK2" s="10" t="s">
        <v>19</v>
      </c>
      <c r="AL2" s="70" t="s">
        <v>74</v>
      </c>
      <c r="AM2" s="70" t="s">
        <v>75</v>
      </c>
      <c r="AN2" s="561" t="s">
        <v>29</v>
      </c>
      <c r="AO2" s="562"/>
      <c r="AP2" s="54" t="s">
        <v>18</v>
      </c>
      <c r="AQ2" s="54" t="s">
        <v>19</v>
      </c>
      <c r="AR2" s="40" t="s">
        <v>20</v>
      </c>
      <c r="AS2" s="10" t="s">
        <v>21</v>
      </c>
      <c r="AT2" s="10" t="s">
        <v>22</v>
      </c>
      <c r="AU2" s="40" t="s">
        <v>23</v>
      </c>
      <c r="AV2" s="40" t="s">
        <v>24</v>
      </c>
      <c r="AW2" s="40" t="s">
        <v>25</v>
      </c>
      <c r="AX2" s="559" t="s">
        <v>29</v>
      </c>
      <c r="AY2" s="560"/>
      <c r="AZ2" s="54" t="s">
        <v>18</v>
      </c>
      <c r="BA2" s="40" t="s">
        <v>19</v>
      </c>
      <c r="BB2" s="40" t="s">
        <v>20</v>
      </c>
      <c r="BC2" s="40" t="s">
        <v>26</v>
      </c>
      <c r="BD2" s="10" t="s">
        <v>27</v>
      </c>
      <c r="BE2" s="10" t="s">
        <v>19</v>
      </c>
      <c r="BF2" s="40" t="s">
        <v>28</v>
      </c>
      <c r="BG2" s="41" t="s">
        <v>29</v>
      </c>
      <c r="BH2" s="55" t="s">
        <v>30</v>
      </c>
      <c r="BI2" s="55" t="s">
        <v>19</v>
      </c>
      <c r="BJ2" s="56" t="s">
        <v>18</v>
      </c>
      <c r="BK2" s="559" t="s">
        <v>29</v>
      </c>
      <c r="BL2" s="560"/>
    </row>
    <row r="3" spans="1:64" s="185" customFormat="1">
      <c r="A3" s="461" t="str">
        <f>'1-συμβολαια'!A3</f>
        <v>;;;???</v>
      </c>
      <c r="B3" s="438" t="str">
        <f>'1-συμβολαια'!B3</f>
        <v>;;;???</v>
      </c>
      <c r="C3" s="336" t="str">
        <f>'1-συμβολαια'!C3</f>
        <v>πληρεξούσιο</v>
      </c>
      <c r="D3" s="322" t="str">
        <f>'4-πολλυπρ'!D3</f>
        <v>219-162</v>
      </c>
      <c r="E3" s="322" t="str">
        <f>'4-πολλυπρ'!I3</f>
        <v>;;;???</v>
      </c>
      <c r="F3" s="322"/>
      <c r="G3" s="323"/>
      <c r="H3" s="323"/>
      <c r="I3" s="322"/>
      <c r="J3" s="323"/>
      <c r="K3" s="265"/>
      <c r="L3" s="338"/>
      <c r="M3" s="338"/>
      <c r="N3" s="323"/>
      <c r="O3" s="323"/>
      <c r="P3" s="323"/>
      <c r="Q3" s="323"/>
      <c r="R3" s="323">
        <f t="shared" ref="R3:R4" si="0">N3+O3</f>
        <v>0</v>
      </c>
      <c r="S3" s="322"/>
      <c r="T3" s="322"/>
      <c r="U3" s="322"/>
      <c r="V3" s="322"/>
      <c r="W3" s="365"/>
      <c r="X3" s="364"/>
      <c r="Y3" s="337" t="s">
        <v>391</v>
      </c>
      <c r="Z3" s="337"/>
      <c r="AA3" s="337" t="s">
        <v>9</v>
      </c>
      <c r="AB3" s="366"/>
      <c r="AC3" s="337"/>
      <c r="AD3" s="337"/>
      <c r="AE3" s="337"/>
      <c r="AF3" s="364"/>
      <c r="AG3" s="365"/>
      <c r="AH3" s="364"/>
      <c r="AI3" s="364"/>
      <c r="AJ3" s="364"/>
      <c r="AK3" s="364"/>
      <c r="AL3" s="364"/>
      <c r="AM3" s="364"/>
      <c r="AN3" s="364"/>
      <c r="AO3" s="364"/>
      <c r="AP3" s="364"/>
      <c r="AQ3" s="364"/>
      <c r="AR3" s="337" t="s">
        <v>391</v>
      </c>
      <c r="AS3" s="364"/>
      <c r="AT3" s="337" t="s">
        <v>9</v>
      </c>
      <c r="AU3" s="364"/>
      <c r="AV3" s="364"/>
      <c r="AW3" s="364"/>
      <c r="AX3" s="364"/>
      <c r="AY3" s="365"/>
      <c r="AZ3" s="364"/>
      <c r="BA3" s="364"/>
      <c r="BB3" s="364"/>
      <c r="BC3" s="366"/>
      <c r="BD3" s="366"/>
      <c r="BE3" s="366"/>
      <c r="BF3" s="366"/>
      <c r="BG3" s="366"/>
      <c r="BH3" s="364"/>
      <c r="BI3" s="364"/>
      <c r="BJ3" s="365"/>
      <c r="BK3" s="366"/>
      <c r="BL3" s="366"/>
    </row>
    <row r="4" spans="1:64" s="185" customFormat="1">
      <c r="A4" s="364" t="str">
        <f>'1-συμβολαια'!A4</f>
        <v>2ο</v>
      </c>
      <c r="B4" s="438">
        <f>'1-συμβολαια'!B4</f>
        <v>39917</v>
      </c>
      <c r="C4" s="336" t="str">
        <f>'1-συμβολαια'!C4</f>
        <v>αγοραπωλησίας ΠΡΟΣΥΜΦΩΝΟ οικποπεδο Καληράχη 50,67μ2 ΜΕ 2όροφη οικία 41μ2 κάθε όροφος τίμημα  = αρραβων =</v>
      </c>
      <c r="D4" s="259" t="str">
        <f>'4-πολλυπρ'!D4</f>
        <v>;;;???</v>
      </c>
      <c r="E4" s="259" t="str">
        <f>'4-πολλυπρ'!I4</f>
        <v>219-162</v>
      </c>
      <c r="F4" s="259">
        <v>2</v>
      </c>
      <c r="G4" s="323">
        <f t="shared" ref="G4" si="1">F4*4</f>
        <v>8</v>
      </c>
      <c r="H4" s="323">
        <v>4</v>
      </c>
      <c r="I4" s="322"/>
      <c r="J4" s="323">
        <f t="shared" ref="J4" si="2">G4+H4+I4</f>
        <v>12</v>
      </c>
      <c r="K4" s="265" t="s">
        <v>446</v>
      </c>
      <c r="L4" s="338" t="s">
        <v>159</v>
      </c>
      <c r="M4" s="338" t="s">
        <v>254</v>
      </c>
      <c r="N4" s="323">
        <v>7.4</v>
      </c>
      <c r="O4" s="323">
        <v>7.4</v>
      </c>
      <c r="P4" s="323">
        <v>1.98</v>
      </c>
      <c r="Q4" s="323"/>
      <c r="R4" s="323">
        <f t="shared" si="0"/>
        <v>14.8</v>
      </c>
      <c r="S4" s="259"/>
      <c r="T4" s="259"/>
      <c r="U4" s="259"/>
      <c r="V4" s="259"/>
      <c r="W4" s="365"/>
      <c r="X4" s="364"/>
      <c r="Y4" s="337" t="s">
        <v>391</v>
      </c>
      <c r="Z4" s="337"/>
      <c r="AA4" s="337" t="s">
        <v>9</v>
      </c>
      <c r="AB4" s="366"/>
      <c r="AC4" s="337"/>
      <c r="AD4" s="337"/>
      <c r="AE4" s="337"/>
      <c r="AF4" s="364"/>
      <c r="AG4" s="365"/>
      <c r="AH4" s="364"/>
      <c r="AI4" s="364"/>
      <c r="AJ4" s="364"/>
      <c r="AK4" s="364"/>
      <c r="AL4" s="364"/>
      <c r="AM4" s="364"/>
      <c r="AN4" s="364"/>
      <c r="AO4" s="364"/>
      <c r="AP4" s="364"/>
      <c r="AQ4" s="364"/>
      <c r="AR4" s="337" t="s">
        <v>391</v>
      </c>
      <c r="AS4" s="364"/>
      <c r="AT4" s="337" t="s">
        <v>9</v>
      </c>
      <c r="AU4" s="364"/>
      <c r="AV4" s="364"/>
      <c r="AW4" s="364"/>
      <c r="AX4" s="364"/>
      <c r="AY4" s="365"/>
      <c r="AZ4" s="364"/>
      <c r="BA4" s="364"/>
      <c r="BB4" s="364"/>
      <c r="BC4" s="366"/>
      <c r="BD4" s="366"/>
      <c r="BE4" s="366"/>
      <c r="BF4" s="366"/>
      <c r="BG4" s="366"/>
      <c r="BH4" s="364"/>
      <c r="BI4" s="364"/>
      <c r="BJ4" s="365"/>
      <c r="BK4" s="366"/>
      <c r="BL4" s="366"/>
    </row>
    <row r="5" spans="1:64">
      <c r="A5" s="550" t="s">
        <v>35</v>
      </c>
      <c r="B5" s="550"/>
      <c r="C5" s="550"/>
      <c r="D5" s="550"/>
      <c r="E5" s="550"/>
      <c r="F5" s="439">
        <f>SUM(F3:F4)</f>
        <v>2</v>
      </c>
      <c r="G5" s="439">
        <f>SUM(G3:G4)</f>
        <v>8</v>
      </c>
      <c r="H5" s="439">
        <f>SUM(H3:H4)</f>
        <v>4</v>
      </c>
      <c r="I5" s="440">
        <f>SUM(I3:I4)</f>
        <v>0</v>
      </c>
      <c r="J5" s="439">
        <f>SUM(J3:J4)</f>
        <v>12</v>
      </c>
      <c r="K5" s="439"/>
      <c r="L5" s="439"/>
      <c r="M5" s="439"/>
      <c r="N5" s="439">
        <f t="shared" ref="N5:U5" si="3">SUM(N3:N4)</f>
        <v>7.4</v>
      </c>
      <c r="O5" s="439">
        <f t="shared" si="3"/>
        <v>7.4</v>
      </c>
      <c r="P5" s="439">
        <f t="shared" si="3"/>
        <v>1.98</v>
      </c>
      <c r="Q5" s="439">
        <f t="shared" si="3"/>
        <v>0</v>
      </c>
      <c r="R5" s="439">
        <f t="shared" si="3"/>
        <v>14.8</v>
      </c>
      <c r="S5" s="439">
        <f t="shared" si="3"/>
        <v>0</v>
      </c>
      <c r="T5" s="439">
        <f t="shared" si="3"/>
        <v>0</v>
      </c>
      <c r="U5" s="439">
        <f t="shared" si="3"/>
        <v>0</v>
      </c>
      <c r="V5" s="390"/>
      <c r="W5" s="460"/>
      <c r="X5" s="390">
        <f>SUM(X3:X4)</f>
        <v>0</v>
      </c>
      <c r="Y5" s="390"/>
      <c r="Z5" s="390">
        <f>SUM(Z3:Z4)</f>
        <v>0</v>
      </c>
      <c r="AA5" s="390"/>
      <c r="AB5" s="68">
        <f t="shared" ref="AB5:AM5" si="4">SUM(AB3:AB4)</f>
        <v>0</v>
      </c>
      <c r="AC5" s="68">
        <f t="shared" si="4"/>
        <v>0</v>
      </c>
      <c r="AD5" s="68">
        <f t="shared" si="4"/>
        <v>0</v>
      </c>
      <c r="AE5" s="68">
        <f t="shared" si="4"/>
        <v>0</v>
      </c>
      <c r="AF5" s="68">
        <f t="shared" si="4"/>
        <v>0</v>
      </c>
      <c r="AG5" s="129">
        <f t="shared" si="4"/>
        <v>0</v>
      </c>
      <c r="AH5" s="68">
        <f t="shared" si="4"/>
        <v>0</v>
      </c>
      <c r="AI5" s="68">
        <f t="shared" si="4"/>
        <v>0</v>
      </c>
      <c r="AJ5" s="68">
        <f t="shared" si="4"/>
        <v>0</v>
      </c>
      <c r="AK5" s="68">
        <f t="shared" si="4"/>
        <v>0</v>
      </c>
      <c r="AL5" s="71">
        <f t="shared" si="4"/>
        <v>0</v>
      </c>
      <c r="AM5" s="71">
        <f t="shared" si="4"/>
        <v>0</v>
      </c>
      <c r="AN5" s="71"/>
      <c r="AO5" s="68">
        <f>SUM(AO3:AO4)</f>
        <v>0</v>
      </c>
      <c r="AP5" s="68">
        <f>SUM(AP3:AP4)</f>
        <v>0</v>
      </c>
      <c r="AQ5" s="68">
        <f>SUM(AQ3:AQ4)</f>
        <v>0</v>
      </c>
      <c r="AR5" s="68"/>
      <c r="AS5" s="68">
        <f t="shared" ref="AS5:BL5" si="5">SUM(AS3:AS4)</f>
        <v>0</v>
      </c>
      <c r="AT5" s="68">
        <f t="shared" si="5"/>
        <v>0</v>
      </c>
      <c r="AU5" s="68">
        <f t="shared" si="5"/>
        <v>0</v>
      </c>
      <c r="AV5" s="68">
        <f t="shared" si="5"/>
        <v>0</v>
      </c>
      <c r="AW5" s="68">
        <f t="shared" si="5"/>
        <v>0</v>
      </c>
      <c r="AX5" s="68">
        <f t="shared" si="5"/>
        <v>0</v>
      </c>
      <c r="AY5" s="68">
        <f t="shared" si="5"/>
        <v>0</v>
      </c>
      <c r="AZ5" s="68">
        <f t="shared" si="5"/>
        <v>0</v>
      </c>
      <c r="BA5" s="68">
        <f t="shared" si="5"/>
        <v>0</v>
      </c>
      <c r="BB5" s="68">
        <f t="shared" si="5"/>
        <v>0</v>
      </c>
      <c r="BC5" s="68">
        <f t="shared" si="5"/>
        <v>0</v>
      </c>
      <c r="BD5" s="68">
        <f t="shared" si="5"/>
        <v>0</v>
      </c>
      <c r="BE5" s="68">
        <f t="shared" si="5"/>
        <v>0</v>
      </c>
      <c r="BF5" s="68">
        <f t="shared" si="5"/>
        <v>0</v>
      </c>
      <c r="BG5" s="68">
        <f t="shared" si="5"/>
        <v>0</v>
      </c>
      <c r="BH5" s="68">
        <f t="shared" si="5"/>
        <v>0</v>
      </c>
      <c r="BI5" s="68">
        <f t="shared" si="5"/>
        <v>0</v>
      </c>
      <c r="BJ5" s="68">
        <f t="shared" si="5"/>
        <v>0</v>
      </c>
      <c r="BK5" s="68">
        <f t="shared" si="5"/>
        <v>0</v>
      </c>
      <c r="BL5" s="68">
        <f t="shared" si="5"/>
        <v>0</v>
      </c>
    </row>
    <row r="6" spans="1:64">
      <c r="N6" s="132" t="s">
        <v>490</v>
      </c>
    </row>
    <row r="7" spans="1:64">
      <c r="H7" s="132"/>
      <c r="I7" s="132"/>
      <c r="J7" s="303" t="s">
        <v>99</v>
      </c>
      <c r="K7" s="132"/>
      <c r="L7" s="132"/>
      <c r="M7" s="132"/>
      <c r="N7" s="132"/>
      <c r="O7" s="132" t="s">
        <v>490</v>
      </c>
      <c r="P7" s="112"/>
      <c r="Q7" s="112"/>
      <c r="V7" s="173" t="s">
        <v>161</v>
      </c>
      <c r="AC7" s="2"/>
      <c r="AE7" s="112" t="s">
        <v>100</v>
      </c>
      <c r="AL7" s="212" t="s">
        <v>101</v>
      </c>
    </row>
    <row r="8" spans="1:64">
      <c r="C8" s="3"/>
      <c r="D8" s="8"/>
      <c r="E8" s="356"/>
      <c r="F8" s="8"/>
      <c r="H8" s="3"/>
      <c r="I8" s="3"/>
      <c r="J8" s="3"/>
      <c r="K8" s="152" t="s">
        <v>155</v>
      </c>
      <c r="L8" s="113"/>
      <c r="M8" s="113"/>
      <c r="O8" s="132"/>
      <c r="P8" s="3"/>
      <c r="Q8" s="3"/>
      <c r="R8" s="3"/>
      <c r="S8" s="152" t="s">
        <v>162</v>
      </c>
      <c r="V8" s="9"/>
    </row>
    <row r="9" spans="1:64">
      <c r="C9" s="381"/>
      <c r="D9" s="76" t="s">
        <v>542</v>
      </c>
      <c r="E9" s="356"/>
      <c r="F9" s="8"/>
      <c r="H9" s="3"/>
      <c r="I9" s="3"/>
      <c r="J9" s="3"/>
      <c r="K9" s="113" t="s">
        <v>156</v>
      </c>
      <c r="L9" s="113"/>
      <c r="M9" s="113"/>
      <c r="O9" s="3"/>
      <c r="P9" s="3"/>
      <c r="Q9" s="3"/>
      <c r="R9" s="3"/>
      <c r="T9" s="113" t="s">
        <v>163</v>
      </c>
      <c r="V9" s="9"/>
    </row>
    <row r="10" spans="1:64">
      <c r="C10" s="381"/>
      <c r="D10" s="356" t="s">
        <v>543</v>
      </c>
      <c r="E10" s="430"/>
      <c r="F10" s="8"/>
      <c r="I10" s="3"/>
      <c r="K10" s="113"/>
      <c r="L10" s="152" t="s">
        <v>157</v>
      </c>
      <c r="M10" s="113"/>
      <c r="P10" s="147" t="s">
        <v>438</v>
      </c>
      <c r="Q10" s="4"/>
      <c r="V10" s="9"/>
    </row>
    <row r="11" spans="1:64">
      <c r="C11" s="418"/>
      <c r="D11" s="356" t="s">
        <v>528</v>
      </c>
      <c r="E11" s="9"/>
      <c r="F11" s="8"/>
      <c r="I11" s="3"/>
      <c r="L11" s="113" t="s">
        <v>158</v>
      </c>
      <c r="M11" s="113"/>
      <c r="V11" s="9"/>
    </row>
    <row r="12" spans="1:64">
      <c r="C12" s="418"/>
      <c r="D12" s="356"/>
      <c r="E12" s="9"/>
      <c r="F12" s="8"/>
      <c r="I12" s="3"/>
      <c r="M12" s="152" t="s">
        <v>262</v>
      </c>
      <c r="V12" s="9"/>
    </row>
    <row r="13" spans="1:64">
      <c r="C13" s="90"/>
      <c r="D13" s="356"/>
      <c r="E13" s="9"/>
      <c r="F13" s="8"/>
      <c r="M13" s="113" t="s">
        <v>263</v>
      </c>
      <c r="V13" s="9"/>
    </row>
    <row r="14" spans="1:64">
      <c r="C14" s="90"/>
      <c r="D14" s="76" t="s">
        <v>546</v>
      </c>
      <c r="E14" s="356"/>
      <c r="F14" s="8"/>
      <c r="M14" s="113"/>
      <c r="V14" s="9"/>
    </row>
    <row r="15" spans="1:64">
      <c r="C15" s="90"/>
      <c r="D15" s="356" t="s">
        <v>527</v>
      </c>
      <c r="E15" s="356"/>
      <c r="F15" s="8"/>
    </row>
    <row r="16" spans="1:64">
      <c r="C16" s="90"/>
      <c r="D16" s="356" t="s">
        <v>528</v>
      </c>
      <c r="E16" s="430"/>
      <c r="F16" s="8"/>
    </row>
    <row r="17" spans="3:6">
      <c r="C17" s="90"/>
      <c r="D17" s="356"/>
      <c r="E17" s="430"/>
      <c r="F17" s="8"/>
    </row>
    <row r="18" spans="3:6">
      <c r="C18" s="90"/>
      <c r="D18" s="76"/>
      <c r="E18" s="356"/>
      <c r="F18" s="8"/>
    </row>
    <row r="19" spans="3:6">
      <c r="C19" s="90"/>
      <c r="D19" s="356"/>
      <c r="E19" s="430"/>
      <c r="F19" s="8"/>
    </row>
    <row r="20" spans="3:6">
      <c r="C20" s="90"/>
      <c r="D20" s="356"/>
      <c r="E20" s="9"/>
      <c r="F20" s="8"/>
    </row>
    <row r="21" spans="3:6">
      <c r="C21" s="90"/>
      <c r="D21" s="356"/>
      <c r="E21" s="9"/>
      <c r="F21" s="8"/>
    </row>
    <row r="22" spans="3:6">
      <c r="C22" s="90"/>
      <c r="D22" s="356"/>
      <c r="E22" s="9"/>
      <c r="F22" s="8"/>
    </row>
    <row r="23" spans="3:6">
      <c r="C23" s="3"/>
      <c r="D23" s="76"/>
      <c r="E23" s="356"/>
      <c r="F23" s="8"/>
    </row>
    <row r="24" spans="3:6">
      <c r="C24" s="3"/>
      <c r="D24" s="76"/>
      <c r="E24" s="430"/>
      <c r="F24" s="8"/>
    </row>
    <row r="25" spans="3:6">
      <c r="C25" s="90"/>
      <c r="D25" s="356"/>
      <c r="E25" s="9"/>
      <c r="F25" s="8"/>
    </row>
    <row r="26" spans="3:6">
      <c r="C26" s="90"/>
      <c r="D26" s="356"/>
      <c r="F26" s="8"/>
    </row>
    <row r="27" spans="3:6">
      <c r="C27" s="3"/>
      <c r="D27" s="356"/>
      <c r="F27" s="8"/>
    </row>
    <row r="28" spans="3:6">
      <c r="C28" s="3"/>
      <c r="D28" s="76"/>
      <c r="E28" s="356"/>
      <c r="F28" s="8"/>
    </row>
    <row r="29" spans="3:6">
      <c r="C29" s="3"/>
      <c r="D29" s="76"/>
      <c r="E29" s="430"/>
    </row>
    <row r="30" spans="3:6">
      <c r="C30" s="90"/>
      <c r="D30" s="356"/>
    </row>
    <row r="31" spans="3:6">
      <c r="C31" s="90"/>
      <c r="D31" s="356"/>
      <c r="E31" s="356"/>
    </row>
    <row r="32" spans="3:6">
      <c r="C32" s="418"/>
      <c r="D32" s="356"/>
      <c r="E32" s="430"/>
    </row>
    <row r="33" spans="3:5">
      <c r="C33" s="3"/>
      <c r="D33" s="2"/>
    </row>
    <row r="34" spans="3:5">
      <c r="C34" s="90"/>
      <c r="D34" s="76"/>
    </row>
    <row r="35" spans="3:5">
      <c r="C35" s="90"/>
      <c r="D35" s="356"/>
    </row>
    <row r="36" spans="3:5">
      <c r="C36" s="90"/>
      <c r="D36" s="356"/>
      <c r="E36" s="356"/>
    </row>
    <row r="37" spans="3:5">
      <c r="C37" s="90"/>
      <c r="D37" s="356"/>
      <c r="E37" s="430"/>
    </row>
    <row r="38" spans="3:5">
      <c r="C38" s="90"/>
      <c r="D38" s="2"/>
    </row>
    <row r="39" spans="3:5">
      <c r="C39" s="90"/>
      <c r="D39" s="76"/>
      <c r="E39" s="356"/>
    </row>
    <row r="40" spans="3:5">
      <c r="C40" s="90"/>
      <c r="D40" s="356"/>
      <c r="E40" s="430"/>
    </row>
    <row r="41" spans="3:5">
      <c r="C41" s="90"/>
      <c r="D41" s="2"/>
    </row>
    <row r="42" spans="3:5">
      <c r="C42" s="418"/>
      <c r="D42" s="2"/>
    </row>
    <row r="43" spans="3:5">
      <c r="C43" s="3"/>
      <c r="D43" s="2"/>
    </row>
    <row r="44" spans="3:5">
      <c r="C44" s="3"/>
      <c r="D44" s="76"/>
      <c r="E44" s="356"/>
    </row>
    <row r="45" spans="3:5">
      <c r="C45" s="90"/>
      <c r="D45" s="356"/>
      <c r="E45" s="430"/>
    </row>
    <row r="46" spans="3:5">
      <c r="C46" s="90"/>
      <c r="D46" s="356"/>
    </row>
    <row r="47" spans="3:5">
      <c r="C47" s="90"/>
      <c r="D47" s="76"/>
      <c r="E47" s="356"/>
    </row>
    <row r="48" spans="3:5">
      <c r="C48" s="90"/>
      <c r="D48" s="356"/>
      <c r="E48" s="430"/>
    </row>
    <row r="49" spans="3:5">
      <c r="C49" s="90"/>
      <c r="D49" s="2"/>
    </row>
    <row r="50" spans="3:5">
      <c r="C50" s="90"/>
      <c r="D50" s="76"/>
      <c r="E50" s="356"/>
    </row>
    <row r="51" spans="3:5">
      <c r="C51" s="90"/>
      <c r="D51" s="356"/>
      <c r="E51" s="430"/>
    </row>
    <row r="52" spans="3:5">
      <c r="C52" s="90"/>
      <c r="D52" s="2"/>
    </row>
    <row r="53" spans="3:5">
      <c r="C53" s="3"/>
      <c r="D53" s="76"/>
      <c r="E53" s="356"/>
    </row>
    <row r="54" spans="3:5">
      <c r="C54" s="381"/>
      <c r="D54" s="356"/>
      <c r="E54" s="430"/>
    </row>
    <row r="55" spans="3:5">
      <c r="C55" s="90"/>
      <c r="D55" s="2"/>
    </row>
    <row r="56" spans="3:5">
      <c r="C56" s="3"/>
      <c r="D56" s="76"/>
      <c r="E56" s="356"/>
    </row>
    <row r="57" spans="3:5">
      <c r="C57" s="381"/>
      <c r="D57" s="356"/>
      <c r="E57" s="430"/>
    </row>
    <row r="58" spans="3:5">
      <c r="C58" s="90"/>
      <c r="D58" s="2"/>
    </row>
    <row r="59" spans="3:5">
      <c r="C59" s="90"/>
      <c r="D59" s="8"/>
      <c r="E59" s="9"/>
    </row>
    <row r="60" spans="3:5">
      <c r="C60" s="90"/>
      <c r="D60" s="76"/>
      <c r="E60" s="434"/>
    </row>
    <row r="61" spans="3:5">
      <c r="C61" s="90"/>
      <c r="D61" s="8"/>
    </row>
    <row r="62" spans="3:5">
      <c r="C62" s="90"/>
      <c r="D62" s="8"/>
      <c r="E62" s="9"/>
    </row>
    <row r="63" spans="3:5">
      <c r="C63" s="90"/>
      <c r="D63" s="76"/>
      <c r="E63" s="434"/>
    </row>
    <row r="64" spans="3:5">
      <c r="C64" s="90"/>
      <c r="D64" s="8"/>
    </row>
    <row r="65" spans="3:5">
      <c r="C65" s="90"/>
      <c r="D65" s="8"/>
      <c r="E65" s="9"/>
    </row>
    <row r="66" spans="3:5">
      <c r="C66" s="90"/>
      <c r="D66" s="76"/>
      <c r="E66" s="434"/>
    </row>
    <row r="67" spans="3:5">
      <c r="C67" s="90"/>
      <c r="D67" s="8"/>
    </row>
    <row r="68" spans="3:5">
      <c r="C68" s="90"/>
      <c r="D68" s="8"/>
      <c r="E68" s="9"/>
    </row>
    <row r="69" spans="3:5">
      <c r="C69" s="90"/>
      <c r="D69" s="76"/>
      <c r="E69" s="434"/>
    </row>
    <row r="70" spans="3:5">
      <c r="C70" s="90"/>
      <c r="D70" s="8"/>
    </row>
    <row r="71" spans="3:5">
      <c r="C71" s="90"/>
      <c r="D71" s="8"/>
      <c r="E71" s="9"/>
    </row>
    <row r="72" spans="3:5">
      <c r="C72" s="90"/>
      <c r="D72" s="76"/>
      <c r="E72" s="434"/>
    </row>
    <row r="73" spans="3:5">
      <c r="C73" s="90"/>
      <c r="D73" s="8"/>
      <c r="E73" s="9"/>
    </row>
    <row r="74" spans="3:5">
      <c r="C74" s="90"/>
      <c r="D74" s="8"/>
      <c r="E74" s="9"/>
    </row>
    <row r="75" spans="3:5">
      <c r="C75" s="90"/>
      <c r="D75" s="76"/>
      <c r="E75" s="434"/>
    </row>
    <row r="76" spans="3:5">
      <c r="C76" s="90"/>
      <c r="D76" s="8"/>
    </row>
    <row r="77" spans="3:5">
      <c r="C77" s="90"/>
      <c r="D77" s="8"/>
      <c r="E77" s="9"/>
    </row>
    <row r="78" spans="3:5">
      <c r="C78" s="90"/>
      <c r="D78" s="76"/>
      <c r="E78" s="434"/>
    </row>
    <row r="79" spans="3:5">
      <c r="C79" s="90"/>
      <c r="D79" s="2"/>
    </row>
    <row r="80" spans="3:5">
      <c r="C80" s="90"/>
      <c r="D80" s="2"/>
    </row>
    <row r="81" spans="3:4">
      <c r="C81" s="90"/>
      <c r="D81" s="2"/>
    </row>
    <row r="82" spans="3:4">
      <c r="C82" s="90"/>
      <c r="D82" s="2"/>
    </row>
    <row r="83" spans="3:4">
      <c r="C83" s="90"/>
      <c r="D83" s="2"/>
    </row>
    <row r="84" spans="3:4">
      <c r="C84" s="90"/>
      <c r="D84" s="2"/>
    </row>
    <row r="85" spans="3:4">
      <c r="C85" s="90"/>
      <c r="D85" s="2"/>
    </row>
    <row r="86" spans="3:4">
      <c r="C86" s="90"/>
      <c r="D86" s="2"/>
    </row>
    <row r="87" spans="3:4">
      <c r="C87" s="90"/>
      <c r="D87" s="2"/>
    </row>
    <row r="88" spans="3:4">
      <c r="C88" s="90"/>
      <c r="D88" s="2"/>
    </row>
    <row r="89" spans="3:4">
      <c r="C89" s="90"/>
      <c r="D89" s="2"/>
    </row>
  </sheetData>
  <mergeCells count="15">
    <mergeCell ref="AP1:AY1"/>
    <mergeCell ref="AZ1:BG1"/>
    <mergeCell ref="BH1:BL1"/>
    <mergeCell ref="W1:AF1"/>
    <mergeCell ref="BK2:BL2"/>
    <mergeCell ref="AX2:AY2"/>
    <mergeCell ref="A5:E5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88"/>
  <sheetViews>
    <sheetView workbookViewId="0">
      <pane ySplit="2" topLeftCell="A3" activePane="bottomLeft" state="frozen"/>
      <selection pane="bottomLeft" activeCell="D16" sqref="D16"/>
    </sheetView>
  </sheetViews>
  <sheetFormatPr defaultRowHeight="11.25"/>
  <cols>
    <col min="1" max="1" width="6.5703125" style="8" bestFit="1" customWidth="1"/>
    <col min="2" max="2" width="7.85546875" style="8" bestFit="1" customWidth="1"/>
    <col min="3" max="3" width="86.85546875" style="88" bestFit="1" customWidth="1"/>
    <col min="4" max="4" width="7.42578125" style="3" customWidth="1"/>
    <col min="5" max="5" width="5.7109375" style="3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71093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577" t="s">
        <v>31</v>
      </c>
      <c r="B1" s="578"/>
      <c r="C1" s="578"/>
      <c r="D1" s="578"/>
      <c r="E1" s="579"/>
      <c r="F1" s="583" t="s">
        <v>166</v>
      </c>
      <c r="G1" s="584"/>
      <c r="H1" s="584"/>
      <c r="I1" s="584"/>
      <c r="J1" s="572" t="s">
        <v>160</v>
      </c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3" t="s">
        <v>29</v>
      </c>
      <c r="X1" s="574"/>
      <c r="Y1" s="574"/>
      <c r="Z1" s="574"/>
    </row>
    <row r="2" spans="1:26" s="4" customFormat="1" ht="23.25" thickBot="1">
      <c r="A2" s="10" t="s">
        <v>19</v>
      </c>
      <c r="B2" s="10"/>
      <c r="C2" s="144" t="s">
        <v>0</v>
      </c>
      <c r="D2" s="54" t="s">
        <v>11</v>
      </c>
      <c r="E2" s="145" t="s">
        <v>12</v>
      </c>
      <c r="F2" s="40" t="s">
        <v>462</v>
      </c>
      <c r="G2" s="585" t="s">
        <v>29</v>
      </c>
      <c r="H2" s="586"/>
      <c r="I2" s="587"/>
      <c r="J2" s="40" t="s">
        <v>88</v>
      </c>
      <c r="K2" s="40" t="s">
        <v>89</v>
      </c>
      <c r="L2" s="54"/>
      <c r="M2" s="40" t="s">
        <v>234</v>
      </c>
      <c r="N2" s="40" t="s">
        <v>235</v>
      </c>
      <c r="O2" s="40" t="s">
        <v>236</v>
      </c>
      <c r="P2" s="54" t="s">
        <v>516</v>
      </c>
      <c r="Q2" s="54" t="s">
        <v>36</v>
      </c>
      <c r="R2" s="54" t="s">
        <v>517</v>
      </c>
      <c r="S2" s="54"/>
      <c r="T2" s="54" t="s">
        <v>518</v>
      </c>
      <c r="U2" s="54" t="s">
        <v>519</v>
      </c>
      <c r="V2" s="54" t="s">
        <v>47</v>
      </c>
      <c r="W2" s="575"/>
      <c r="X2" s="576"/>
      <c r="Y2" s="576"/>
      <c r="Z2" s="576"/>
    </row>
    <row r="3" spans="1:26" s="185" customFormat="1">
      <c r="A3" s="461" t="str">
        <f>'1-συμβολαια'!A3</f>
        <v>;;;???</v>
      </c>
      <c r="B3" s="438" t="str">
        <f>'1-συμβολαια'!B3</f>
        <v>;;;???</v>
      </c>
      <c r="C3" s="336" t="str">
        <f>'1-συμβολαια'!C3</f>
        <v>πληρεξούσιο</v>
      </c>
      <c r="D3" s="322" t="str">
        <f>'4-πολλυπρ'!D3</f>
        <v>219-162</v>
      </c>
      <c r="E3" s="322" t="str">
        <f>'4-πολλυπρ'!I3</f>
        <v>;;;???</v>
      </c>
      <c r="F3" s="323"/>
      <c r="G3" s="338"/>
      <c r="H3" s="338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>
        <f t="shared" ref="V3:V4" si="0">SUM(J3:U3)-L3</f>
        <v>0</v>
      </c>
      <c r="W3" s="435"/>
      <c r="X3" s="324"/>
      <c r="Y3" s="391"/>
      <c r="Z3" s="266"/>
    </row>
    <row r="4" spans="1:26" s="185" customFormat="1">
      <c r="A4" s="364" t="str">
        <f>'1-συμβολαια'!A4</f>
        <v>2ο</v>
      </c>
      <c r="B4" s="365">
        <f>'1-συμβολαια'!B4</f>
        <v>39917</v>
      </c>
      <c r="C4" s="336" t="str">
        <f>'1-συμβολαια'!C4</f>
        <v>αγοραπωλησίας ΠΡΟΣΥΜΦΩΝΟ οικποπεδο Καληράχη 50,67μ2 ΜΕ 2όροφη οικία 41μ2 κάθε όροφος τίμημα  = αρραβων =</v>
      </c>
      <c r="D4" s="259" t="str">
        <f>'4-πολλυπρ'!D4</f>
        <v>;;;???</v>
      </c>
      <c r="E4" s="259" t="str">
        <f>'4-πολλυπρ'!I4</f>
        <v>219-162</v>
      </c>
      <c r="F4" s="323">
        <f t="shared" ref="F4" si="1">2*5</f>
        <v>10</v>
      </c>
      <c r="G4" s="338" t="s">
        <v>520</v>
      </c>
      <c r="H4" s="338" t="s">
        <v>521</v>
      </c>
      <c r="I4" s="323"/>
      <c r="J4" s="323">
        <v>7.4</v>
      </c>
      <c r="K4" s="323">
        <v>7.4</v>
      </c>
      <c r="L4" s="323"/>
      <c r="M4" s="323"/>
      <c r="N4" s="323"/>
      <c r="O4" s="323"/>
      <c r="P4" s="323">
        <f t="shared" ref="P4:Q4" si="2">5*5</f>
        <v>25</v>
      </c>
      <c r="Q4" s="323">
        <f t="shared" si="2"/>
        <v>25</v>
      </c>
      <c r="R4" s="323"/>
      <c r="S4" s="323"/>
      <c r="T4" s="323">
        <f>3*5</f>
        <v>15</v>
      </c>
      <c r="U4" s="323">
        <f>24*4</f>
        <v>96</v>
      </c>
      <c r="V4" s="323">
        <f t="shared" si="0"/>
        <v>175.8</v>
      </c>
      <c r="W4" s="324"/>
      <c r="X4" s="324"/>
      <c r="Y4" s="391"/>
      <c r="Z4" s="266"/>
    </row>
    <row r="5" spans="1:26">
      <c r="A5" s="580" t="s">
        <v>35</v>
      </c>
      <c r="B5" s="581"/>
      <c r="C5" s="581"/>
      <c r="D5" s="581"/>
      <c r="E5" s="582"/>
      <c r="F5" s="390">
        <f>SUM(F3:F4)</f>
        <v>10</v>
      </c>
      <c r="G5" s="390"/>
      <c r="H5" s="390"/>
      <c r="I5" s="390"/>
      <c r="J5" s="390">
        <f t="shared" ref="J5:W5" si="3">SUM(J3:J4)</f>
        <v>7.4</v>
      </c>
      <c r="K5" s="390">
        <f t="shared" si="3"/>
        <v>7.4</v>
      </c>
      <c r="L5" s="390">
        <f t="shared" si="3"/>
        <v>0</v>
      </c>
      <c r="M5" s="390">
        <f t="shared" si="3"/>
        <v>0</v>
      </c>
      <c r="N5" s="390">
        <f t="shared" si="3"/>
        <v>0</v>
      </c>
      <c r="O5" s="390">
        <f t="shared" si="3"/>
        <v>0</v>
      </c>
      <c r="P5" s="390">
        <f t="shared" si="3"/>
        <v>25</v>
      </c>
      <c r="Q5" s="390">
        <f t="shared" si="3"/>
        <v>25</v>
      </c>
      <c r="R5" s="390">
        <f t="shared" si="3"/>
        <v>0</v>
      </c>
      <c r="S5" s="390">
        <f t="shared" si="3"/>
        <v>0</v>
      </c>
      <c r="T5" s="390">
        <f t="shared" si="3"/>
        <v>15</v>
      </c>
      <c r="U5" s="390">
        <f t="shared" si="3"/>
        <v>96</v>
      </c>
      <c r="V5" s="390">
        <f t="shared" si="3"/>
        <v>175.8</v>
      </c>
      <c r="W5" s="413">
        <f t="shared" si="3"/>
        <v>0</v>
      </c>
      <c r="X5" s="135"/>
      <c r="Y5" s="3"/>
      <c r="Z5" s="3"/>
    </row>
    <row r="7" spans="1:26" ht="15.75" customHeight="1">
      <c r="J7" s="339" t="s">
        <v>449</v>
      </c>
      <c r="M7" s="127" t="s">
        <v>463</v>
      </c>
      <c r="X7" s="146"/>
      <c r="Y7" s="84"/>
      <c r="Z7" s="146"/>
    </row>
    <row r="8" spans="1:26">
      <c r="G8" s="152" t="s">
        <v>164</v>
      </c>
      <c r="H8" s="113"/>
      <c r="I8" s="80"/>
      <c r="M8" s="167" t="s">
        <v>203</v>
      </c>
      <c r="X8" s="2"/>
    </row>
    <row r="9" spans="1:26">
      <c r="G9" s="80"/>
      <c r="H9" s="113" t="s">
        <v>165</v>
      </c>
      <c r="N9" s="166" t="s">
        <v>204</v>
      </c>
      <c r="W9" s="2"/>
      <c r="X9" s="2"/>
    </row>
    <row r="10" spans="1:26" ht="12.75">
      <c r="O10" s="392" t="s">
        <v>205</v>
      </c>
      <c r="P10" s="393"/>
      <c r="Q10" s="393"/>
      <c r="R10" s="393"/>
      <c r="S10" s="393"/>
      <c r="T10" s="393"/>
      <c r="U10" s="393"/>
      <c r="W10" s="2"/>
      <c r="X10" s="2"/>
    </row>
    <row r="11" spans="1:26" ht="12.75">
      <c r="C11" s="3"/>
      <c r="D11" s="76" t="s">
        <v>542</v>
      </c>
      <c r="O11" s="393"/>
      <c r="P11" s="394" t="s">
        <v>511</v>
      </c>
      <c r="Q11" s="393"/>
      <c r="R11" s="393"/>
      <c r="S11" s="393"/>
      <c r="T11" s="393"/>
      <c r="U11" s="393"/>
      <c r="W11" s="2"/>
      <c r="X11" s="2"/>
    </row>
    <row r="12" spans="1:26" ht="12.75">
      <c r="C12" s="381"/>
      <c r="D12" s="356" t="s">
        <v>543</v>
      </c>
      <c r="E12" s="356"/>
      <c r="F12" s="8"/>
      <c r="O12" s="393"/>
      <c r="P12" s="393"/>
      <c r="Q12" s="394" t="s">
        <v>512</v>
      </c>
      <c r="R12" s="393"/>
      <c r="S12" s="393"/>
      <c r="T12" s="393"/>
      <c r="U12" s="393"/>
      <c r="V12" s="280"/>
    </row>
    <row r="13" spans="1:26" ht="12.75">
      <c r="C13" s="381"/>
      <c r="D13" s="356" t="s">
        <v>528</v>
      </c>
      <c r="E13" s="430"/>
      <c r="F13" s="8"/>
      <c r="H13" s="63"/>
      <c r="I13" s="63"/>
      <c r="J13" s="63"/>
      <c r="K13" s="63"/>
      <c r="L13" s="63"/>
      <c r="M13" s="63"/>
      <c r="N13" s="63"/>
      <c r="O13" s="393"/>
      <c r="P13" s="393"/>
      <c r="Q13" s="393"/>
      <c r="R13" s="394" t="s">
        <v>513</v>
      </c>
      <c r="S13" s="393"/>
      <c r="T13" s="393"/>
      <c r="U13" s="393"/>
      <c r="V13" s="280"/>
      <c r="W13" s="308"/>
    </row>
    <row r="14" spans="1:26" ht="12.75">
      <c r="C14" s="418"/>
      <c r="D14" s="356"/>
      <c r="E14" s="9"/>
      <c r="F14" s="8"/>
      <c r="O14" s="393"/>
      <c r="P14" s="393"/>
      <c r="Q14" s="393"/>
      <c r="R14" s="393"/>
      <c r="S14" s="393"/>
      <c r="T14" s="393" t="s">
        <v>514</v>
      </c>
      <c r="U14" s="393"/>
    </row>
    <row r="15" spans="1:26" ht="12.75">
      <c r="C15" s="418"/>
      <c r="D15" s="356"/>
      <c r="E15" s="9"/>
      <c r="F15" s="8"/>
      <c r="O15" s="393"/>
      <c r="P15" s="393"/>
      <c r="Q15" s="393"/>
      <c r="R15" s="393"/>
      <c r="S15" s="393"/>
      <c r="T15" s="393"/>
      <c r="U15" s="393" t="s">
        <v>515</v>
      </c>
    </row>
    <row r="16" spans="1:26">
      <c r="C16" s="90"/>
      <c r="D16" s="76" t="s">
        <v>546</v>
      </c>
      <c r="E16" s="9"/>
      <c r="F16" s="8"/>
    </row>
    <row r="17" spans="3:6">
      <c r="C17" s="90"/>
      <c r="D17" s="356" t="s">
        <v>527</v>
      </c>
      <c r="E17" s="356"/>
      <c r="F17" s="8"/>
    </row>
    <row r="18" spans="3:6">
      <c r="C18" s="90"/>
      <c r="D18" s="356" t="s">
        <v>528</v>
      </c>
      <c r="E18" s="356"/>
      <c r="F18" s="8"/>
    </row>
    <row r="19" spans="3:6">
      <c r="C19" s="90"/>
      <c r="D19" s="76"/>
      <c r="E19" s="430"/>
      <c r="F19" s="8"/>
    </row>
    <row r="20" spans="3:6">
      <c r="C20" s="90"/>
      <c r="D20" s="356"/>
      <c r="E20" s="356"/>
      <c r="F20" s="8"/>
    </row>
    <row r="21" spans="3:6">
      <c r="C21" s="90"/>
      <c r="D21" s="76"/>
      <c r="E21" s="430"/>
      <c r="F21" s="8"/>
    </row>
    <row r="22" spans="3:6">
      <c r="C22" s="90"/>
      <c r="D22" s="356"/>
      <c r="E22" s="356"/>
      <c r="F22" s="8"/>
    </row>
    <row r="23" spans="3:6">
      <c r="C23" s="90"/>
      <c r="D23" s="356"/>
      <c r="E23" s="430"/>
      <c r="F23" s="8"/>
    </row>
    <row r="24" spans="3:6">
      <c r="C24" s="90"/>
      <c r="D24" s="356"/>
      <c r="E24" s="9"/>
      <c r="F24" s="8"/>
    </row>
    <row r="25" spans="3:6">
      <c r="C25" s="90"/>
      <c r="D25" s="356"/>
      <c r="E25" s="9"/>
      <c r="F25" s="8"/>
    </row>
    <row r="26" spans="3:6">
      <c r="C26" s="3"/>
      <c r="D26" s="76"/>
      <c r="E26" s="9"/>
      <c r="F26" s="8"/>
    </row>
    <row r="27" spans="3:6">
      <c r="C27" s="3"/>
      <c r="D27" s="76"/>
      <c r="E27" s="356"/>
      <c r="F27" s="8"/>
    </row>
    <row r="28" spans="3:6">
      <c r="C28" s="90"/>
      <c r="D28" s="356"/>
      <c r="E28" s="430"/>
      <c r="F28" s="8"/>
    </row>
    <row r="29" spans="3:6">
      <c r="C29" s="90"/>
      <c r="D29" s="356"/>
      <c r="E29" s="9"/>
      <c r="F29" s="8"/>
    </row>
    <row r="30" spans="3:6">
      <c r="C30" s="3"/>
      <c r="D30" s="356"/>
      <c r="F30" s="8"/>
    </row>
    <row r="31" spans="3:6">
      <c r="C31" s="3"/>
      <c r="D31" s="76"/>
      <c r="F31" s="8"/>
    </row>
    <row r="32" spans="3:6">
      <c r="C32" s="3"/>
      <c r="D32" s="76"/>
      <c r="E32" s="356"/>
      <c r="F32" s="8"/>
    </row>
    <row r="33" spans="3:6">
      <c r="C33" s="90"/>
      <c r="D33" s="356"/>
      <c r="E33" s="430"/>
      <c r="F33" s="3"/>
    </row>
    <row r="34" spans="3:6">
      <c r="C34" s="90"/>
      <c r="D34" s="356"/>
      <c r="F34" s="3"/>
    </row>
    <row r="35" spans="3:6">
      <c r="C35" s="418"/>
      <c r="D35" s="356"/>
      <c r="E35" s="356"/>
      <c r="F35" s="3"/>
    </row>
    <row r="36" spans="3:6">
      <c r="C36" s="3"/>
      <c r="D36" s="2"/>
      <c r="E36" s="430"/>
      <c r="F36" s="3"/>
    </row>
    <row r="37" spans="3:6">
      <c r="C37" s="90"/>
      <c r="D37" s="76"/>
      <c r="F37" s="3"/>
    </row>
    <row r="38" spans="3:6">
      <c r="C38" s="90"/>
      <c r="D38" s="356"/>
      <c r="F38" s="3"/>
    </row>
    <row r="39" spans="3:6">
      <c r="C39" s="90"/>
      <c r="D39" s="356"/>
      <c r="F39" s="3"/>
    </row>
    <row r="40" spans="3:6">
      <c r="C40" s="90"/>
      <c r="D40" s="356"/>
      <c r="E40" s="356"/>
      <c r="F40" s="3"/>
    </row>
    <row r="41" spans="3:6">
      <c r="C41" s="90"/>
      <c r="D41" s="2"/>
      <c r="E41" s="430"/>
      <c r="F41" s="3"/>
    </row>
    <row r="42" spans="3:6">
      <c r="C42" s="90"/>
      <c r="D42" s="76"/>
      <c r="F42" s="3"/>
    </row>
    <row r="43" spans="3:6">
      <c r="C43" s="90"/>
      <c r="D43" s="356"/>
      <c r="E43" s="356"/>
      <c r="F43" s="3"/>
    </row>
    <row r="44" spans="3:6">
      <c r="C44" s="90"/>
      <c r="D44" s="2"/>
      <c r="E44" s="430"/>
      <c r="F44" s="3"/>
    </row>
    <row r="45" spans="3:6">
      <c r="C45" s="418"/>
      <c r="D45" s="2"/>
      <c r="F45" s="3"/>
    </row>
    <row r="46" spans="3:6">
      <c r="C46" s="3"/>
      <c r="D46" s="2"/>
      <c r="F46" s="3"/>
    </row>
    <row r="47" spans="3:6">
      <c r="C47" s="3"/>
      <c r="D47" s="76"/>
      <c r="F47" s="3"/>
    </row>
    <row r="48" spans="3:6">
      <c r="C48" s="90"/>
      <c r="D48" s="356"/>
      <c r="E48" s="356"/>
      <c r="F48" s="3"/>
    </row>
    <row r="49" spans="3:6">
      <c r="C49" s="90"/>
      <c r="D49" s="356"/>
      <c r="E49" s="430"/>
      <c r="F49" s="3"/>
    </row>
    <row r="50" spans="3:6">
      <c r="C50" s="90"/>
      <c r="D50" s="76"/>
      <c r="F50" s="3"/>
    </row>
    <row r="51" spans="3:6">
      <c r="C51" s="90"/>
      <c r="D51" s="356"/>
      <c r="E51" s="356"/>
      <c r="F51" s="3"/>
    </row>
    <row r="52" spans="3:6">
      <c r="C52" s="90"/>
      <c r="D52" s="2"/>
      <c r="E52" s="430"/>
      <c r="F52" s="3"/>
    </row>
    <row r="53" spans="3:6">
      <c r="C53" s="90"/>
      <c r="D53" s="76"/>
      <c r="F53" s="3"/>
    </row>
    <row r="54" spans="3:6">
      <c r="C54" s="90"/>
      <c r="D54" s="356"/>
      <c r="E54" s="356"/>
      <c r="F54" s="3"/>
    </row>
    <row r="55" spans="3:6">
      <c r="C55" s="90"/>
      <c r="D55" s="2"/>
      <c r="E55" s="430"/>
      <c r="F55" s="3"/>
    </row>
    <row r="56" spans="3:6">
      <c r="C56" s="3"/>
      <c r="D56" s="76"/>
      <c r="F56" s="3"/>
    </row>
    <row r="57" spans="3:6">
      <c r="C57" s="381"/>
      <c r="D57" s="356"/>
      <c r="E57" s="356"/>
      <c r="F57" s="3"/>
    </row>
    <row r="58" spans="3:6">
      <c r="C58" s="90"/>
      <c r="D58" s="2"/>
      <c r="E58" s="430"/>
      <c r="F58" s="3"/>
    </row>
    <row r="59" spans="3:6">
      <c r="C59" s="3"/>
      <c r="D59" s="76"/>
      <c r="F59" s="3"/>
    </row>
    <row r="60" spans="3:6">
      <c r="C60" s="381"/>
      <c r="D60" s="356"/>
      <c r="E60" s="356"/>
      <c r="F60" s="3"/>
    </row>
    <row r="61" spans="3:6">
      <c r="C61" s="90"/>
      <c r="D61" s="2"/>
      <c r="E61" s="430"/>
      <c r="F61" s="3"/>
    </row>
    <row r="62" spans="3:6">
      <c r="C62" s="90"/>
      <c r="D62" s="2"/>
      <c r="F62" s="3"/>
    </row>
    <row r="63" spans="3:6">
      <c r="C63" s="90"/>
      <c r="D63" s="8"/>
      <c r="E63" s="9"/>
      <c r="F63" s="3"/>
    </row>
    <row r="64" spans="3:6">
      <c r="C64" s="90"/>
      <c r="D64" s="76"/>
      <c r="E64" s="434"/>
      <c r="F64" s="3"/>
    </row>
    <row r="65" spans="3:6">
      <c r="C65" s="90"/>
      <c r="D65" s="8"/>
      <c r="F65" s="3"/>
    </row>
    <row r="66" spans="3:6">
      <c r="C66" s="90"/>
      <c r="D66" s="8"/>
      <c r="E66" s="9"/>
      <c r="F66" s="3"/>
    </row>
    <row r="67" spans="3:6">
      <c r="C67" s="90"/>
      <c r="D67" s="76"/>
      <c r="E67" s="434"/>
      <c r="F67" s="3"/>
    </row>
    <row r="68" spans="3:6">
      <c r="C68" s="90"/>
      <c r="D68" s="8"/>
      <c r="F68" s="3"/>
    </row>
    <row r="69" spans="3:6">
      <c r="C69" s="90"/>
      <c r="D69" s="8"/>
      <c r="E69" s="9"/>
      <c r="F69" s="3"/>
    </row>
    <row r="70" spans="3:6">
      <c r="C70" s="90"/>
      <c r="D70" s="76"/>
      <c r="E70" s="434"/>
      <c r="F70" s="3"/>
    </row>
    <row r="71" spans="3:6">
      <c r="C71" s="90"/>
      <c r="D71" s="8"/>
      <c r="F71" s="3"/>
    </row>
    <row r="72" spans="3:6">
      <c r="C72" s="90"/>
      <c r="D72" s="8"/>
      <c r="E72" s="9"/>
      <c r="F72" s="3"/>
    </row>
    <row r="73" spans="3:6">
      <c r="C73" s="90"/>
      <c r="D73" s="76"/>
      <c r="E73" s="434"/>
      <c r="F73" s="3"/>
    </row>
    <row r="74" spans="3:6">
      <c r="C74" s="90"/>
      <c r="D74" s="8"/>
      <c r="F74" s="3"/>
    </row>
    <row r="75" spans="3:6">
      <c r="C75" s="90"/>
      <c r="D75" s="8"/>
      <c r="E75" s="9"/>
      <c r="F75" s="3"/>
    </row>
    <row r="76" spans="3:6">
      <c r="C76" s="90"/>
      <c r="D76" s="76"/>
      <c r="E76" s="434"/>
      <c r="F76" s="3"/>
    </row>
    <row r="77" spans="3:6">
      <c r="C77" s="90"/>
      <c r="D77" s="8"/>
      <c r="E77" s="9"/>
      <c r="F77" s="3"/>
    </row>
    <row r="78" spans="3:6">
      <c r="C78" s="90"/>
      <c r="D78" s="8"/>
      <c r="E78" s="9"/>
      <c r="F78" s="3"/>
    </row>
    <row r="79" spans="3:6">
      <c r="C79" s="90"/>
      <c r="D79" s="76"/>
      <c r="E79" s="434"/>
      <c r="F79" s="3"/>
    </row>
    <row r="80" spans="3:6">
      <c r="C80" s="90"/>
      <c r="D80" s="8"/>
      <c r="F80" s="3"/>
    </row>
    <row r="81" spans="3:6">
      <c r="C81" s="90"/>
      <c r="D81" s="8"/>
      <c r="E81" s="9"/>
      <c r="F81" s="3"/>
    </row>
    <row r="82" spans="3:6">
      <c r="C82" s="90"/>
      <c r="D82" s="76"/>
      <c r="E82" s="434"/>
      <c r="F82" s="3"/>
    </row>
    <row r="83" spans="3:6">
      <c r="C83" s="90"/>
      <c r="D83" s="2"/>
      <c r="F83" s="3"/>
    </row>
    <row r="84" spans="3:6">
      <c r="C84" s="90"/>
      <c r="D84" s="2"/>
      <c r="F84" s="3"/>
    </row>
    <row r="85" spans="3:6">
      <c r="C85" s="90"/>
      <c r="D85" s="2"/>
      <c r="F85" s="3"/>
    </row>
    <row r="86" spans="3:6">
      <c r="C86" s="90"/>
      <c r="D86" s="2"/>
      <c r="F86" s="3"/>
    </row>
    <row r="87" spans="3:6">
      <c r="C87" s="90"/>
      <c r="D87" s="2"/>
      <c r="F87" s="3"/>
    </row>
    <row r="88" spans="3:6">
      <c r="C88" s="90"/>
      <c r="D88" s="2"/>
      <c r="F88" s="3"/>
    </row>
  </sheetData>
  <mergeCells count="6">
    <mergeCell ref="J1:V1"/>
    <mergeCell ref="W1:Z2"/>
    <mergeCell ref="A1:E1"/>
    <mergeCell ref="A5:E5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 customWidth="1"/>
    <col min="16" max="16" width="9.42578125" style="3" customWidth="1"/>
    <col min="17" max="17" width="9.140625" style="3"/>
    <col min="18" max="21" width="9.140625" style="3" customWidth="1"/>
    <col min="22" max="22" width="13.140625" style="3" customWidth="1"/>
    <col min="23" max="23" width="12" style="3" customWidth="1"/>
    <col min="24" max="25" width="9.140625" style="3" customWidth="1"/>
    <col min="26" max="33" width="9.140625" style="3"/>
    <col min="34" max="34" width="11.85546875" style="3" customWidth="1"/>
    <col min="35" max="16384" width="9.140625" style="3"/>
  </cols>
  <sheetData>
    <row r="1" spans="1:38" ht="15.75">
      <c r="A1" s="597" t="s">
        <v>321</v>
      </c>
      <c r="B1" s="598"/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8"/>
      <c r="W1" s="598"/>
      <c r="X1" s="598"/>
      <c r="Y1" s="598"/>
      <c r="Z1" s="598"/>
      <c r="AA1" s="598"/>
      <c r="AB1" s="598"/>
      <c r="AC1" s="598"/>
      <c r="AD1" s="598"/>
      <c r="AE1" s="599" t="s">
        <v>47</v>
      </c>
      <c r="AF1" s="601" t="s">
        <v>9</v>
      </c>
      <c r="AG1" s="603" t="s">
        <v>33</v>
      </c>
      <c r="AH1" s="588" t="s">
        <v>331</v>
      </c>
      <c r="AI1" s="590" t="s">
        <v>84</v>
      </c>
      <c r="AJ1" s="591"/>
      <c r="AK1" s="591"/>
      <c r="AL1" s="592"/>
    </row>
    <row r="2" spans="1:38" ht="12" thickBot="1">
      <c r="A2" s="187"/>
      <c r="B2" s="188" t="s">
        <v>330</v>
      </c>
      <c r="C2" s="188" t="s">
        <v>85</v>
      </c>
      <c r="D2" s="189" t="s">
        <v>322</v>
      </c>
      <c r="E2" s="170" t="s">
        <v>31</v>
      </c>
      <c r="F2" s="170" t="s">
        <v>323</v>
      </c>
      <c r="G2" s="170" t="s">
        <v>324</v>
      </c>
      <c r="H2" s="170" t="s">
        <v>325</v>
      </c>
      <c r="I2" s="170" t="s">
        <v>326</v>
      </c>
      <c r="J2" s="170" t="s">
        <v>327</v>
      </c>
      <c r="K2" s="559" t="s">
        <v>29</v>
      </c>
      <c r="L2" s="560"/>
      <c r="M2" s="176" t="s">
        <v>328</v>
      </c>
      <c r="N2" s="176" t="s">
        <v>31</v>
      </c>
      <c r="O2" s="176" t="s">
        <v>323</v>
      </c>
      <c r="P2" s="176" t="s">
        <v>324</v>
      </c>
      <c r="Q2" s="176" t="s">
        <v>325</v>
      </c>
      <c r="R2" s="176" t="s">
        <v>326</v>
      </c>
      <c r="S2" s="176" t="s">
        <v>327</v>
      </c>
      <c r="T2" s="561" t="s">
        <v>29</v>
      </c>
      <c r="U2" s="562"/>
      <c r="V2" s="170" t="s">
        <v>329</v>
      </c>
      <c r="W2" s="170" t="s">
        <v>31</v>
      </c>
      <c r="X2" s="170" t="s">
        <v>323</v>
      </c>
      <c r="Y2" s="170" t="s">
        <v>324</v>
      </c>
      <c r="Z2" s="170" t="s">
        <v>325</v>
      </c>
      <c r="AA2" s="170" t="s">
        <v>326</v>
      </c>
      <c r="AB2" s="170" t="s">
        <v>327</v>
      </c>
      <c r="AC2" s="559" t="s">
        <v>29</v>
      </c>
      <c r="AD2" s="560"/>
      <c r="AE2" s="600"/>
      <c r="AF2" s="602"/>
      <c r="AG2" s="604"/>
      <c r="AH2" s="589"/>
      <c r="AI2" s="593"/>
      <c r="AJ2" s="594"/>
      <c r="AK2" s="594"/>
      <c r="AL2" s="595"/>
    </row>
    <row r="3" spans="1:38" s="5" customFormat="1">
      <c r="A3" s="419" t="str">
        <f>'1-συμβολαια'!A3</f>
        <v>;;;???</v>
      </c>
      <c r="B3" s="419" t="str">
        <f>'1-συμβολαια'!C3</f>
        <v>πληρεξούσιο</v>
      </c>
      <c r="C3" s="316">
        <f>'1-συμβολαια'!D3</f>
        <v>0</v>
      </c>
      <c r="D3" s="316"/>
      <c r="E3" s="419"/>
      <c r="F3" s="419"/>
      <c r="G3" s="419"/>
      <c r="H3" s="419"/>
      <c r="I3" s="419"/>
      <c r="J3" s="419"/>
      <c r="K3" s="419"/>
      <c r="L3" s="419"/>
      <c r="M3" s="316">
        <f t="shared" ref="M3" si="0">C3*0.65%</f>
        <v>0</v>
      </c>
      <c r="N3" s="419"/>
      <c r="O3" s="419"/>
      <c r="P3" s="419"/>
      <c r="Q3" s="419"/>
      <c r="R3" s="419"/>
      <c r="S3" s="419"/>
      <c r="T3" s="419"/>
      <c r="U3" s="419"/>
      <c r="V3" s="457">
        <f t="shared" ref="V3" si="1">C3*0.125%</f>
        <v>0</v>
      </c>
      <c r="W3" s="419">
        <v>1.62</v>
      </c>
      <c r="X3" s="419"/>
      <c r="Y3" s="419"/>
      <c r="Z3" s="419"/>
      <c r="AA3" s="419"/>
      <c r="AB3" s="419"/>
      <c r="AC3" s="419"/>
      <c r="AD3" s="419"/>
      <c r="AE3" s="316">
        <f t="shared" ref="AE3:AE4" si="2">D3+M3+V3</f>
        <v>0</v>
      </c>
      <c r="AF3" s="316"/>
      <c r="AG3" s="316">
        <f t="shared" ref="AG3:AG4" si="3">AE3-AF3</f>
        <v>0</v>
      </c>
      <c r="AH3" s="419"/>
      <c r="AI3" s="419"/>
      <c r="AJ3" s="419"/>
      <c r="AK3" s="419"/>
      <c r="AL3" s="419"/>
    </row>
    <row r="4" spans="1:38" s="5" customFormat="1">
      <c r="A4" s="419" t="str">
        <f>'1-συμβολαια'!A4</f>
        <v>2ο</v>
      </c>
      <c r="B4" s="73" t="str">
        <f>'1-συμβολαια'!C4</f>
        <v>αγοραπωλησίας ΠΡΟΣΥΜΦΩΝΟ οικποπεδο Καληράχη 50,67μ2 ΜΕ 2όροφη οικία 41μ2 κάθε όροφος τίμημα  = αρραβων =</v>
      </c>
      <c r="C4" s="328">
        <f>'1-συμβολαια'!D4</f>
        <v>7000</v>
      </c>
      <c r="D4" s="328"/>
      <c r="E4" s="73"/>
      <c r="F4" s="73"/>
      <c r="G4" s="73"/>
      <c r="H4" s="73"/>
      <c r="I4" s="73"/>
      <c r="J4" s="73"/>
      <c r="K4" s="73"/>
      <c r="L4" s="73"/>
      <c r="M4" s="316"/>
      <c r="N4" s="73"/>
      <c r="O4" s="73"/>
      <c r="P4" s="73"/>
      <c r="Q4" s="73"/>
      <c r="R4" s="73"/>
      <c r="S4" s="73"/>
      <c r="T4" s="73"/>
      <c r="U4" s="73"/>
      <c r="V4" s="328"/>
      <c r="W4" s="73">
        <v>2.42</v>
      </c>
      <c r="X4" s="73"/>
      <c r="Y4" s="73"/>
      <c r="Z4" s="73"/>
      <c r="AA4" s="73"/>
      <c r="AB4" s="73"/>
      <c r="AC4" s="73"/>
      <c r="AD4" s="73"/>
      <c r="AE4" s="316">
        <f t="shared" si="2"/>
        <v>0</v>
      </c>
      <c r="AF4" s="316"/>
      <c r="AG4" s="316">
        <f t="shared" si="3"/>
        <v>0</v>
      </c>
      <c r="AH4" s="73"/>
      <c r="AI4" s="73"/>
      <c r="AJ4" s="73"/>
      <c r="AK4" s="73"/>
      <c r="AL4" s="73"/>
    </row>
    <row r="5" spans="1:38">
      <c r="A5" s="596" t="str">
        <f>'1-συμβολαια'!A5</f>
        <v>σύνολο</v>
      </c>
      <c r="B5" s="596"/>
      <c r="C5" s="596"/>
      <c r="D5" s="456">
        <f>SUM(D3:D4)</f>
        <v>0</v>
      </c>
      <c r="E5" s="458"/>
      <c r="F5" s="458"/>
      <c r="G5" s="458"/>
      <c r="H5" s="458"/>
      <c r="I5" s="458"/>
      <c r="J5" s="458"/>
      <c r="K5" s="458"/>
      <c r="L5" s="458"/>
      <c r="M5" s="456">
        <f>SUM(M3:M4)</f>
        <v>0</v>
      </c>
      <c r="N5" s="456"/>
      <c r="O5" s="458"/>
      <c r="P5" s="456"/>
      <c r="Q5" s="458"/>
      <c r="R5" s="458"/>
      <c r="S5" s="458"/>
      <c r="T5" s="458"/>
      <c r="U5" s="458"/>
      <c r="V5" s="456">
        <f>SUM(V3:V4)</f>
        <v>0</v>
      </c>
      <c r="W5" s="456"/>
      <c r="X5" s="458"/>
      <c r="Y5" s="458"/>
      <c r="Z5" s="458"/>
      <c r="AA5" s="458"/>
      <c r="AB5" s="458"/>
      <c r="AC5" s="458"/>
      <c r="AD5" s="458"/>
      <c r="AE5" s="456">
        <f>SUM(AE3:AE4)</f>
        <v>0</v>
      </c>
      <c r="AF5" s="456">
        <f>SUM(AF3:AF4)</f>
        <v>0</v>
      </c>
      <c r="AG5" s="456">
        <f>SUM(AG3:AG4)</f>
        <v>0</v>
      </c>
      <c r="AH5" s="458">
        <f>SUM(AH3:AH4)</f>
        <v>0</v>
      </c>
      <c r="AI5" s="458"/>
      <c r="AJ5" s="458"/>
      <c r="AK5" s="458"/>
      <c r="AL5" s="458"/>
    </row>
    <row r="7" spans="1:38">
      <c r="E7" s="2"/>
      <c r="F7" s="2"/>
      <c r="G7" s="2"/>
      <c r="H7" s="160" t="s">
        <v>332</v>
      </c>
      <c r="I7" s="2"/>
      <c r="J7" s="2"/>
      <c r="K7" s="2"/>
      <c r="L7" s="2"/>
      <c r="M7" s="2"/>
      <c r="N7" s="2"/>
      <c r="O7" s="2"/>
      <c r="P7" s="2"/>
      <c r="Q7" s="160" t="s">
        <v>332</v>
      </c>
      <c r="R7" s="2"/>
      <c r="S7" s="2"/>
      <c r="T7" s="2"/>
      <c r="U7" s="2"/>
      <c r="V7" s="2"/>
      <c r="W7" s="2"/>
      <c r="X7" s="2"/>
      <c r="Y7" s="2"/>
      <c r="Z7" s="160" t="s">
        <v>332</v>
      </c>
      <c r="AA7" s="2"/>
      <c r="AB7" s="2"/>
      <c r="AC7" s="2"/>
      <c r="AD7" s="2"/>
      <c r="AE7" s="2"/>
    </row>
    <row r="8" spans="1:38">
      <c r="E8" s="2"/>
      <c r="F8" s="190" t="s">
        <v>333</v>
      </c>
      <c r="G8" s="190"/>
      <c r="H8" s="190"/>
      <c r="I8" s="190"/>
      <c r="J8" s="190"/>
      <c r="K8" s="190"/>
      <c r="L8" s="190"/>
      <c r="M8" s="190"/>
      <c r="N8" s="190"/>
      <c r="O8" s="190" t="s">
        <v>333</v>
      </c>
      <c r="P8" s="2"/>
      <c r="Q8" s="2"/>
      <c r="R8" s="2"/>
      <c r="S8" s="2"/>
      <c r="T8" s="2"/>
      <c r="U8" s="2"/>
      <c r="V8" s="2"/>
      <c r="W8" s="2"/>
      <c r="X8" s="190" t="s">
        <v>333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64" t="s">
        <v>334</v>
      </c>
      <c r="K9" s="160"/>
      <c r="L9" s="2"/>
      <c r="M9" s="2"/>
      <c r="N9" s="2"/>
      <c r="O9" s="2"/>
      <c r="P9" s="2"/>
      <c r="Q9" s="4"/>
      <c r="R9" s="164" t="s">
        <v>335</v>
      </c>
      <c r="S9" s="164"/>
      <c r="T9" s="164"/>
      <c r="U9" s="164"/>
      <c r="V9" s="4"/>
      <c r="W9" s="4"/>
      <c r="X9" s="4"/>
      <c r="Y9" s="4"/>
      <c r="Z9" s="4"/>
      <c r="AA9" s="164" t="s">
        <v>335</v>
      </c>
      <c r="AB9" s="164"/>
      <c r="AC9" s="164"/>
      <c r="AD9" s="160"/>
      <c r="AE9" s="2"/>
    </row>
    <row r="10" spans="1:38">
      <c r="E10" s="2"/>
      <c r="F10" s="2"/>
      <c r="G10" s="2"/>
      <c r="H10" s="2"/>
      <c r="I10" s="164" t="s">
        <v>335</v>
      </c>
      <c r="J10" s="4"/>
      <c r="K10" s="2"/>
      <c r="L10" s="2"/>
      <c r="M10" s="2"/>
      <c r="N10" s="2"/>
      <c r="O10" s="2"/>
      <c r="P10" s="2"/>
      <c r="Q10" s="4"/>
      <c r="R10" s="4"/>
      <c r="S10" s="164" t="s">
        <v>334</v>
      </c>
      <c r="T10" s="164"/>
      <c r="U10" s="4"/>
      <c r="V10" s="4"/>
      <c r="W10" s="4"/>
      <c r="X10" s="4"/>
      <c r="Y10" s="4"/>
      <c r="Z10" s="4"/>
      <c r="AA10" s="4"/>
      <c r="AB10" s="164" t="s">
        <v>334</v>
      </c>
      <c r="AC10" s="164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91" t="s">
        <v>336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92" t="s">
        <v>337</v>
      </c>
      <c r="R12" s="2"/>
      <c r="S12" s="2"/>
      <c r="T12" s="2"/>
      <c r="U12" s="2"/>
      <c r="V12" s="2"/>
      <c r="W12" s="2"/>
      <c r="X12" s="2"/>
      <c r="Y12" s="2"/>
      <c r="Z12" s="193" t="s">
        <v>338</v>
      </c>
      <c r="AA12" s="2"/>
      <c r="AB12" s="2"/>
      <c r="AC12" s="2"/>
      <c r="AD12" s="2"/>
      <c r="AE12" s="2"/>
    </row>
    <row r="13" spans="1:38">
      <c r="E13" s="194" t="s">
        <v>339</v>
      </c>
      <c r="F13" s="2"/>
      <c r="G13" s="2"/>
      <c r="H13" s="2"/>
      <c r="I13" s="2"/>
      <c r="J13" s="2"/>
      <c r="K13" s="2"/>
      <c r="L13" s="2"/>
      <c r="M13" s="8"/>
      <c r="N13" s="2"/>
      <c r="O13" s="160"/>
      <c r="P13" s="160"/>
      <c r="Q13" s="160"/>
      <c r="R13" s="160"/>
      <c r="S13" s="195" t="s">
        <v>340</v>
      </c>
      <c r="T13" s="160"/>
      <c r="U13" s="160"/>
      <c r="V13" s="160"/>
      <c r="W13" s="2"/>
      <c r="X13" s="2"/>
      <c r="Y13" s="2"/>
      <c r="Z13" s="2"/>
      <c r="AA13" s="196" t="s">
        <v>341</v>
      </c>
      <c r="AB13" s="2"/>
      <c r="AC13" s="2"/>
      <c r="AD13" s="2"/>
      <c r="AE13" s="2"/>
    </row>
    <row r="14" spans="1:38">
      <c r="E14" s="2"/>
      <c r="F14" s="194" t="s">
        <v>342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197" t="s">
        <v>343</v>
      </c>
      <c r="T14" s="2"/>
      <c r="U14" s="2"/>
      <c r="V14" s="2"/>
      <c r="W14" s="2"/>
      <c r="X14" s="2"/>
      <c r="Y14" s="2"/>
      <c r="Z14" s="2"/>
      <c r="AA14" s="2"/>
      <c r="AB14" s="197" t="s">
        <v>343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0"/>
      <c r="Q15" s="160"/>
      <c r="R15" s="160"/>
      <c r="S15" s="160"/>
      <c r="T15" s="160"/>
      <c r="U15" s="160"/>
      <c r="V15" s="160"/>
      <c r="W15" s="160"/>
      <c r="X15" s="160"/>
      <c r="Y15" s="2"/>
      <c r="Z15" s="2"/>
      <c r="AA15" s="2"/>
      <c r="AB15" s="195" t="s">
        <v>340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2026-02-21T07:50:10Z</dcterms:modified>
</cp:coreProperties>
</file>