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B3" i="5"/>
  <c r="AB11"/>
  <c r="P4"/>
  <c r="V11"/>
  <c r="T11"/>
  <c r="N3"/>
  <c r="X3"/>
  <c r="CB3" i="24"/>
  <c r="CA3" s="1"/>
  <c r="BR4"/>
  <c r="BS4"/>
  <c r="BT4"/>
  <c r="BU4"/>
  <c r="BV4"/>
  <c r="BW4"/>
  <c r="BX4"/>
  <c r="BY4"/>
  <c r="BZ4"/>
  <c r="R4"/>
  <c r="S4"/>
  <c r="T4"/>
  <c r="U4"/>
  <c r="V4"/>
  <c r="W4"/>
  <c r="X4"/>
  <c r="Y4"/>
  <c r="Z4"/>
  <c r="AA4"/>
  <c r="AB4"/>
  <c r="T3" i="20"/>
  <c r="O4"/>
  <c r="P4"/>
  <c r="Q4"/>
  <c r="R4"/>
  <c r="S4"/>
  <c r="T4"/>
  <c r="V3"/>
  <c r="F3" i="4" l="1"/>
  <c r="H3" s="1"/>
  <c r="O3"/>
  <c r="R3" i="16" l="1"/>
  <c r="P3" i="1"/>
  <c r="D11" i="16"/>
  <c r="Y3" i="5"/>
  <c r="N3" i="1"/>
  <c r="K3" i="9" s="1"/>
  <c r="J25" i="1"/>
  <c r="G3" i="12" l="1"/>
  <c r="F3"/>
  <c r="I3" i="13" l="1"/>
  <c r="I25" i="1"/>
  <c r="H25"/>
  <c r="H26" s="1"/>
  <c r="W4" i="9" l="1"/>
  <c r="N4" i="4"/>
  <c r="BE3" i="24"/>
  <c r="AY3"/>
  <c r="Q4"/>
  <c r="P4" l="1"/>
  <c r="AN3" i="16"/>
  <c r="AM3"/>
  <c r="BT3" i="24"/>
  <c r="AI3"/>
  <c r="D3" l="1"/>
  <c r="O4" l="1"/>
  <c r="AU4"/>
  <c r="AV4"/>
  <c r="J3" i="1"/>
  <c r="T4" i="23"/>
  <c r="X4" i="9"/>
  <c r="Y4"/>
  <c r="AD4" i="16" l="1"/>
  <c r="AE4"/>
  <c r="AF4"/>
  <c r="AH4"/>
  <c r="AI4"/>
  <c r="AL4"/>
  <c r="AM4"/>
  <c r="M4" i="9"/>
  <c r="D4" i="15" l="1"/>
  <c r="E4"/>
  <c r="F4"/>
  <c r="G4" l="1"/>
  <c r="F3" i="1" l="1"/>
  <c r="W4" i="5" l="1"/>
  <c r="U4"/>
  <c r="AB4" l="1"/>
  <c r="E3" l="1"/>
  <c r="D3"/>
  <c r="C3"/>
  <c r="B3"/>
  <c r="A3"/>
  <c r="C3" i="28"/>
  <c r="B3"/>
  <c r="A3"/>
  <c r="S4" i="10"/>
  <c r="Q4" l="1"/>
  <c r="O4"/>
  <c r="L3"/>
  <c r="J3"/>
  <c r="H3"/>
  <c r="G3"/>
  <c r="E3"/>
  <c r="C3"/>
  <c r="A3"/>
  <c r="L4" l="1"/>
  <c r="A3" i="22"/>
  <c r="A3" i="8"/>
  <c r="V4" i="9" l="1"/>
  <c r="N4" l="1"/>
  <c r="J4"/>
  <c r="I4"/>
  <c r="H4"/>
  <c r="G4"/>
  <c r="F4"/>
  <c r="E4"/>
  <c r="D3" l="1"/>
  <c r="C3"/>
  <c r="B3"/>
  <c r="A3"/>
  <c r="BQ4" i="24"/>
  <c r="BP4"/>
  <c r="BO4"/>
  <c r="BN4"/>
  <c r="BM4"/>
  <c r="BL4"/>
  <c r="BK4"/>
  <c r="BJ4"/>
  <c r="BH4"/>
  <c r="BG4"/>
  <c r="BF4"/>
  <c r="BD4"/>
  <c r="BC4"/>
  <c r="BB4"/>
  <c r="BA4"/>
  <c r="AZ4"/>
  <c r="AX4"/>
  <c r="AT4"/>
  <c r="AS4"/>
  <c r="AR4"/>
  <c r="AQ4"/>
  <c r="AP4"/>
  <c r="AO4"/>
  <c r="AN4"/>
  <c r="AM4"/>
  <c r="AL4"/>
  <c r="AK4"/>
  <c r="AH4"/>
  <c r="AG4"/>
  <c r="AF4"/>
  <c r="AE4"/>
  <c r="AD4"/>
  <c r="AC4"/>
  <c r="N4"/>
  <c r="M4"/>
  <c r="L4"/>
  <c r="K4"/>
  <c r="J4"/>
  <c r="BI3"/>
  <c r="BE4"/>
  <c r="I3"/>
  <c r="G3"/>
  <c r="F3"/>
  <c r="B3"/>
  <c r="A3"/>
  <c r="C13" i="23"/>
  <c r="S4"/>
  <c r="R4"/>
  <c r="Q4"/>
  <c r="P4"/>
  <c r="O4"/>
  <c r="N4"/>
  <c r="M4"/>
  <c r="L4"/>
  <c r="K4"/>
  <c r="J4"/>
  <c r="I4"/>
  <c r="S3" i="9" l="1"/>
  <c r="G3" i="5" s="1"/>
  <c r="G4" s="1"/>
  <c r="BI4" i="24"/>
  <c r="AY4"/>
  <c r="AI4"/>
  <c r="G4"/>
  <c r="F4" s="1"/>
  <c r="D4"/>
  <c r="I4"/>
  <c r="S4" i="9" l="1"/>
  <c r="CB4" i="24"/>
  <c r="B3" i="23" l="1"/>
  <c r="A3"/>
  <c r="H4" i="15"/>
  <c r="C3" l="1"/>
  <c r="B3"/>
  <c r="A3"/>
  <c r="C10" i="17"/>
  <c r="D4"/>
  <c r="B3" l="1"/>
  <c r="A3"/>
  <c r="A4" i="27" l="1"/>
  <c r="D3"/>
  <c r="C3"/>
  <c r="B3"/>
  <c r="A3"/>
  <c r="AH4" i="26"/>
  <c r="A4"/>
  <c r="AF3" l="1"/>
  <c r="C3"/>
  <c r="B3"/>
  <c r="A3"/>
  <c r="W4" i="20"/>
  <c r="U4"/>
  <c r="N4"/>
  <c r="M4"/>
  <c r="L4"/>
  <c r="K4"/>
  <c r="J4"/>
  <c r="I4"/>
  <c r="E4"/>
  <c r="H3" i="24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Y4" i="5" l="1"/>
  <c r="G3" i="27"/>
  <c r="H4" i="24"/>
  <c r="V4" i="20"/>
  <c r="E4" i="24"/>
  <c r="O4" i="4"/>
  <c r="H4"/>
  <c r="F3" i="27"/>
  <c r="B3" i="4"/>
  <c r="A3"/>
  <c r="AC4" i="16"/>
  <c r="AB4"/>
  <c r="W4"/>
  <c r="V4"/>
  <c r="U4"/>
  <c r="T4"/>
  <c r="S4"/>
  <c r="R4"/>
  <c r="E3" i="27" l="1"/>
  <c r="D4" i="26"/>
  <c r="AE3"/>
  <c r="M4"/>
  <c r="AG3" l="1"/>
  <c r="I3" i="5" l="1"/>
  <c r="Q3" i="9"/>
  <c r="E3" i="16"/>
  <c r="I3" s="1"/>
  <c r="D3"/>
  <c r="H3" s="1"/>
  <c r="C3"/>
  <c r="B3"/>
  <c r="A3"/>
  <c r="B3" i="14"/>
  <c r="A3"/>
  <c r="G4" i="12"/>
  <c r="L3" i="16" l="1"/>
  <c r="J3"/>
  <c r="K3"/>
  <c r="P3"/>
  <c r="N3" s="1"/>
  <c r="C3" i="24"/>
  <c r="T3" i="9" s="1"/>
  <c r="AN4" i="16"/>
  <c r="O3" l="1"/>
  <c r="J4"/>
  <c r="L4"/>
  <c r="K4"/>
  <c r="I4"/>
  <c r="C4" i="24"/>
  <c r="H4" i="16"/>
  <c r="F4" i="12"/>
  <c r="C3"/>
  <c r="B3"/>
  <c r="A3"/>
  <c r="Q3" i="16" l="1"/>
  <c r="M3"/>
  <c r="H3" i="1" s="1"/>
  <c r="P4" i="16"/>
  <c r="O4"/>
  <c r="CA4" i="24"/>
  <c r="T4" i="9"/>
  <c r="E4" i="13"/>
  <c r="D4"/>
  <c r="N4" i="16" l="1"/>
  <c r="Q4"/>
  <c r="R3" i="10"/>
  <c r="R4" s="1"/>
  <c r="M4" i="16"/>
  <c r="M3" i="13" l="1"/>
  <c r="P3" i="14" s="1"/>
  <c r="C3" i="13"/>
  <c r="F3" s="1"/>
  <c r="G3" s="1"/>
  <c r="B3"/>
  <c r="A3"/>
  <c r="D3" i="25"/>
  <c r="A3"/>
  <c r="C2"/>
  <c r="B2"/>
  <c r="A2"/>
  <c r="M4" i="1"/>
  <c r="K4"/>
  <c r="P4" i="14" l="1"/>
  <c r="I3" i="1" l="1"/>
  <c r="F4"/>
  <c r="I4" l="1"/>
  <c r="J4"/>
  <c r="G3"/>
  <c r="M3" i="5" l="1"/>
  <c r="F4" i="17" l="1"/>
  <c r="U4" i="9" l="1"/>
  <c r="G4" i="1" l="1"/>
  <c r="H4" l="1"/>
  <c r="M4" i="13" l="1"/>
  <c r="AF4" i="26"/>
  <c r="M4" i="5" l="1"/>
  <c r="E4" i="27"/>
  <c r="F4"/>
  <c r="V4" i="26"/>
  <c r="H3" i="13"/>
  <c r="J3"/>
  <c r="X3" i="27" s="1"/>
  <c r="K3" i="13"/>
  <c r="Y3" i="27" s="1"/>
  <c r="F4" i="13"/>
  <c r="G4"/>
  <c r="W3" i="27" l="1"/>
  <c r="AG4" i="26"/>
  <c r="I3" i="27"/>
  <c r="I4" i="13"/>
  <c r="J3" i="27"/>
  <c r="J4" i="13"/>
  <c r="AE4" i="26"/>
  <c r="K3" i="27"/>
  <c r="K4" i="13"/>
  <c r="H3" i="27"/>
  <c r="N3" i="13"/>
  <c r="L3" i="9" s="1"/>
  <c r="H4" i="13"/>
  <c r="G4" i="27"/>
  <c r="C4" i="17"/>
  <c r="Q4" i="9" l="1"/>
  <c r="I4" i="5"/>
  <c r="P3" i="9"/>
  <c r="F3" i="5" s="1"/>
  <c r="H3" s="1"/>
  <c r="J4" i="27"/>
  <c r="K4"/>
  <c r="I4"/>
  <c r="N4" i="13"/>
  <c r="L3"/>
  <c r="H4" i="27"/>
  <c r="E4" i="17"/>
  <c r="L4" i="9" l="1"/>
  <c r="R4"/>
  <c r="E3" i="1"/>
  <c r="L3" s="1"/>
  <c r="Z3" i="5" s="1"/>
  <c r="L4" i="13"/>
  <c r="Q3" i="5" l="1"/>
  <c r="Q4" s="1"/>
  <c r="T3"/>
  <c r="P3" i="10"/>
  <c r="P4" i="9"/>
  <c r="F4" i="5"/>
  <c r="N4" i="1"/>
  <c r="E4"/>
  <c r="L4"/>
  <c r="K4" i="9" l="1"/>
  <c r="H4" i="5"/>
  <c r="D4" i="23"/>
  <c r="O3" i="1"/>
  <c r="R4" i="5" l="1"/>
  <c r="P4" i="10"/>
  <c r="X4" i="5"/>
  <c r="E4" i="23"/>
  <c r="C4"/>
  <c r="O3" i="9"/>
  <c r="O4" i="1"/>
  <c r="O4" i="9" l="1"/>
  <c r="S3" i="5"/>
  <c r="S4" s="1"/>
  <c r="Z4"/>
  <c r="T4" l="1"/>
  <c r="N4"/>
  <c r="V4"/>
</calcChain>
</file>

<file path=xl/sharedStrings.xml><?xml version="1.0" encoding="utf-8"?>
<sst xmlns="http://schemas.openxmlformats.org/spreadsheetml/2006/main" count="879" uniqueCount="554">
  <si>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</si>
  <si>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</si>
  <si>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</si>
  <si>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</si>
  <si>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</si>
  <si>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</si>
  <si>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</si>
  <si>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</si>
  <si>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</si>
  <si>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</si>
  <si>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</si>
  <si>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</si>
  <si>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</si>
  <si>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</si>
  <si>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</si>
  <si>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</si>
  <si>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</si>
  <si>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</si>
  <si>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</si>
  <si>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</si>
  <si>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</si>
  <si>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</si>
  <si>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</si>
  <si>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</si>
  <si>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</si>
  <si>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</si>
  <si>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</si>
  <si>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</si>
  <si>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</si>
  <si>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</si>
  <si>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</si>
  <si>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</si>
  <si>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</si>
  <si>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</si>
  <si>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</si>
  <si>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</si>
  <si>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</si>
  <si>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</si>
  <si>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</si>
  <si>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</si>
  <si>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</si>
  <si>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</si>
  <si>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</si>
  <si>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</si>
  <si>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</si>
  <si>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</si>
  <si>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</si>
  <si>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</si>
  <si>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</si>
  <si>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</si>
  <si>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</si>
  <si>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</si>
  <si>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</si>
  <si>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</si>
  <si>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</si>
  <si>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</si>
  <si>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</si>
  <si>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</si>
  <si>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</si>
  <si>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</si>
  <si>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</si>
  <si>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</si>
  <si>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</si>
  <si>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</si>
  <si>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</si>
  <si>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</si>
  <si>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</si>
  <si>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</si>
  <si>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</si>
  <si>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</si>
  <si>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</si>
  <si>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</si>
  <si>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</si>
  <si>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</si>
  <si>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</si>
  <si>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</si>
  <si>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</si>
  <si>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</si>
  <si>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</si>
  <si>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</si>
  <si>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</si>
  <si>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</si>
  <si>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</si>
  <si>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</si>
  <si>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</si>
  <si>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</si>
  <si>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</si>
  <si>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</si>
  <si>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</si>
  <si>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</si>
  <si>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</si>
  <si>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</si>
  <si>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</si>
  <si>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</si>
  <si>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</si>
  <si>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</si>
  <si>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</si>
  <si>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</si>
  <si>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</si>
  <si>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</si>
  <si>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</si>
  <si>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</si>
  <si>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</si>
  <si>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</si>
  <si>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</si>
  <si>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</si>
  <si>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</si>
  <si>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</si>
  <si>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</si>
  <si>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</si>
  <si>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</si>
  <si>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</si>
  <si>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</si>
  <si>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</si>
  <si>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</si>
  <si>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</si>
  <si>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</si>
  <si>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</si>
  <si>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</si>
  <si>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</si>
  <si>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</si>
  <si>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</si>
  <si>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</si>
  <si>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</si>
  <si>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</si>
  <si>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</si>
  <si>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</si>
  <si>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</si>
  <si>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</si>
  <si>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</si>
  <si>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</si>
  <si>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</si>
  <si>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</si>
  <si>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</si>
  <si>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</si>
  <si>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</si>
  <si>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</si>
  <si>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</si>
  <si>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</si>
  <si>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</si>
  <si>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</si>
  <si>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</si>
  <si>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</si>
  <si>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</si>
  <si>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</si>
  <si>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</si>
  <si>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</si>
  <si>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</si>
  <si>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</si>
  <si>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</si>
  <si>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</si>
  <si>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</si>
  <si>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</si>
  <si>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</si>
  <si>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</si>
  <si>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</si>
  <si>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</si>
  <si>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</si>
  <si>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</si>
  <si>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</si>
  <si>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</si>
  <si>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</si>
  <si>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</si>
  <si>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</si>
  <si>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</si>
  <si>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</si>
  <si>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</si>
  <si>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</si>
  <si>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</si>
  <si>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</si>
  <si>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</si>
  <si>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</si>
  <si>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</si>
  <si>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</si>
  <si>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</si>
  <si>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</si>
  <si>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</si>
  <si>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</si>
  <si>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</si>
  <si>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</si>
  <si>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</si>
  <si>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</si>
  <si>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</si>
  <si>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</si>
  <si>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</si>
  <si>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</si>
  <si>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</si>
  <si>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</si>
  <si>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</si>
  <si>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</si>
  <si>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</si>
  <si>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</si>
  <si>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</si>
  <si>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</si>
  <si>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</si>
  <si>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</si>
  <si>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</si>
  <si>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</si>
  <si>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</si>
  <si>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</si>
  <si>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</si>
  <si>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</si>
  <si>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</si>
  <si>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</si>
  <si>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</si>
  <si>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</si>
  <si>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</si>
  <si>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</si>
  <si>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</si>
  <si>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</si>
  <si>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</si>
  <si>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</si>
  <si>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</si>
  <si>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</si>
  <si>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</si>
  <si>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</si>
  <si>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</si>
  <si>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</si>
  <si>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</si>
  <si>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</si>
  <si>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</si>
  <si>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</si>
  <si>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</si>
  <si>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</si>
  <si>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</si>
  <si>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</si>
  <si>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</si>
  <si>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</si>
  <si>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</si>
  <si>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</si>
  <si>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</si>
  <si>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</si>
  <si>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</si>
  <si>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</si>
  <si>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</si>
  <si>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</si>
  <si>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</si>
  <si>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</si>
  <si>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</si>
  <si>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</si>
  <si>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</si>
  <si>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</si>
  <si>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</si>
  <si>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</si>
  <si>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</si>
  <si>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</si>
  <si>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</si>
  <si>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</si>
  <si>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</si>
  <si>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</si>
  <si>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</si>
  <si>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</si>
  <si>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</si>
  <si>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</si>
  <si>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</si>
  <si>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</si>
  <si>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</si>
  <si>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</si>
  <si>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</si>
  <si>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</si>
  <si>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</si>
  <si>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</si>
  <si>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</si>
  <si>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</si>
  <si>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</si>
  <si>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</si>
  <si>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</si>
  <si>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</si>
  <si>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</si>
  <si>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</si>
  <si>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</si>
  <si>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</si>
  <si>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</si>
  <si>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</si>
  <si>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</si>
  <si>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</si>
  <si>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</si>
  <si>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</si>
  <si>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</si>
  <si>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</si>
  <si>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</si>
  <si>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</si>
  <si>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</si>
  <si>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</si>
  <si>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</si>
  <si>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</si>
  <si>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</si>
  <si>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</si>
  <si>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</si>
  <si>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</si>
  <si>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</si>
  <si>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</si>
  <si>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</si>
  <si>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</si>
  <si>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</si>
  <si>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</si>
  <si>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</si>
  <si>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</si>
  <si>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</si>
  <si>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</si>
  <si>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</si>
  <si>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</si>
  <si>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</si>
  <si>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</si>
  <si>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</si>
  <si>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</si>
  <si>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</si>
  <si>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</si>
  <si>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</si>
  <si>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</si>
  <si>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</si>
  <si>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</si>
  <si>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</si>
  <si>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</si>
  <si>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</si>
  <si>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</si>
  <si>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</si>
  <si>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</si>
  <si>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</si>
  <si>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</si>
  <si>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</si>
  <si>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</si>
  <si>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</si>
  <si>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</si>
  <si>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</si>
  <si>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</si>
  <si>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</si>
  <si>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</si>
  <si>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</si>
  <si>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</si>
  <si>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</si>
  <si>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</si>
  <si>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</si>
  <si>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</si>
  <si>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</si>
  <si>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</si>
  <si>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</si>
  <si>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</si>
  <si>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</si>
  <si>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</si>
  <si>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</si>
  <si>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</si>
  <si>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</si>
  <si>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</si>
  <si>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</si>
  <si>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</si>
  <si>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</si>
  <si>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</si>
  <si>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</si>
  <si>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</si>
  <si>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</si>
  <si>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</si>
  <si>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</si>
  <si>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</si>
  <si>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</si>
  <si>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</si>
  <si>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</si>
  <si>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</si>
  <si>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</si>
  <si>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</si>
  <si>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</si>
  <si>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</si>
  <si>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</si>
  <si>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</si>
  <si>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</si>
  <si>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</si>
  <si>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</si>
  <si>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</si>
  <si>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</si>
  <si>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</si>
  <si>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</si>
  <si>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</si>
  <si>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</si>
  <si>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</si>
  <si>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</si>
  <si>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</si>
  <si>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</si>
  <si>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</si>
  <si>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</si>
  <si>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</si>
  <si>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</si>
  <si>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</si>
  <si>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</si>
  <si>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</si>
  <si>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</si>
  <si>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</si>
  <si>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</si>
  <si>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</si>
  <si>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</si>
  <si>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</si>
  <si>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</si>
  <si>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</si>
  <si>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</si>
  <si>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</si>
  <si>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</si>
  <si>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</si>
  <si>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</si>
  <si>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</si>
  <si>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</si>
  <si>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</si>
  <si>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</si>
  <si>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</si>
  <si>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</si>
  <si>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</si>
  <si>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</si>
  <si>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</si>
  <si>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</si>
  <si>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</si>
  <si>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</si>
  <si>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</si>
  <si>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</si>
  <si>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</si>
  <si>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</si>
  <si>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</si>
  <si>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</si>
  <si>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</si>
  <si>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</si>
  <si>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</si>
  <si>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</si>
  <si>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</si>
  <si>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</si>
  <si>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</si>
  <si>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</si>
  <si>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</si>
  <si>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</si>
  <si>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</si>
  <si>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</si>
  <si>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</si>
  <si>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</si>
  <si>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</si>
  <si>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</si>
  <si>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</si>
  <si>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</si>
  <si>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</si>
  <si>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</si>
  <si>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</si>
  <si>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</si>
  <si>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</si>
  <si>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</si>
  <si>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</si>
  <si>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</si>
  <si>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</si>
  <si>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</si>
  <si>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</si>
  <si>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</si>
  <si>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</si>
  <si>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</si>
  <si>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</si>
  <si>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</si>
  <si>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</si>
  <si>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</si>
  <si>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</si>
  <si>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</si>
  <si>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</si>
  <si>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</si>
  <si>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</si>
  <si>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</si>
  <si>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</si>
  <si>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</si>
  <si>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</si>
  <si>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</si>
  <si>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</si>
  <si>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</si>
  <si>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</si>
  <si>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</si>
  <si>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</si>
  <si>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</si>
  <si>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</si>
  <si>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</si>
  <si>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</si>
  <si>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</si>
  <si>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</si>
  <si>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</si>
  <si>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</si>
  <si>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</si>
  <si>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</si>
  <si>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</si>
  <si>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</si>
  <si>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</si>
  <si>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</si>
  <si>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</si>
  <si>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</si>
  <si>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</si>
  <si>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</si>
  <si>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</si>
  <si>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</si>
  <si>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</si>
  <si>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</si>
  <si>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</si>
  <si>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</si>
  <si>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</si>
  <si>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</si>
  <si>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</si>
  <si>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</si>
  <si>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</si>
  <si>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</si>
  <si>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</si>
  <si>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</si>
  <si>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</si>
  <si>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 xml:space="preserve">8 έως 80 </t>
  </si>
  <si>
    <t xml:space="preserve">4 έως 40 </t>
  </si>
  <si>
    <t>4 έως 80</t>
  </si>
  <si>
    <t>παγιοΑναλ</t>
  </si>
  <si>
    <t>δικαιωματαΑναλ</t>
  </si>
  <si>
    <t>2α φυλα</t>
  </si>
  <si>
    <t>???</t>
  </si>
  <si>
    <t>περιφέρεια</t>
  </si>
  <si>
    <t>ΦΠΑ = 16%</t>
  </si>
  <si>
    <t>4070 &amp; 7283 &amp; ΑΕ</t>
  </si>
  <si>
    <t xml:space="preserve">αγοραπωλησία τίμημα = Δ.Ο.Υ. = </t>
  </si>
  <si>
    <t>219-161 = σύζυγος</t>
  </si>
  <si>
    <t>οικόπεδο Παναγία 76,84μ2</t>
  </si>
  <si>
    <t>ΜΕ οικία 2όροφος από 60,79μ2</t>
  </si>
  <si>
    <t>αγορ</t>
  </si>
  <si>
    <t>επρεπεΒασειΑΓΑΠΕ</t>
  </si>
  <si>
    <t>φ6</t>
  </si>
  <si>
    <t>1 σε 2</t>
  </si>
  <si>
    <t>πωλήτρια -απόδειξη = 6/12/2010 = 4.000</t>
  </si>
  <si>
    <t>μαντεψιά</t>
  </si>
  <si>
    <t>10963,60 με το συμβόλαιο</t>
  </si>
  <si>
    <t>υπό αίρεση = 4.000 κάθε 12ο στα 2010-2011-2012-2013</t>
  </si>
  <si>
    <t>υπολοίπονται 4 εξοφλήσεις</t>
  </si>
  <si>
    <t>8 &amp; 8α1-2</t>
  </si>
  <si>
    <t>8β1-8β2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</si>
  <si>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</si>
  <si>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</si>
  <si>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</si>
  <si>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</si>
  <si>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</si>
  <si>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</si>
  <si>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</si>
  <si>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</si>
  <si>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</si>
  <si>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</si>
  <si>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</si>
  <si>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71ι</t>
  </si>
  <si>
    <t>71κ</t>
  </si>
  <si>
    <t>**71ι** = δήμος = δόμησης ΟΡΟΙ</t>
  </si>
  <si>
    <t>71κ = Δήμος - γέννησης</t>
  </si>
  <si>
    <t>72ε</t>
  </si>
  <si>
    <t>72ε = Δ.Ο.Υ. - ΑΦΜ</t>
  </si>
  <si>
    <t>73β</t>
  </si>
  <si>
    <t>73β = τοπογραφική</t>
  </si>
  <si>
    <t>προς Υποθηκοφυλακείο = στο ΑΡΧΕΙΟ</t>
  </si>
  <si>
    <t>συνολο</t>
  </si>
  <si>
    <t>αίτηση</t>
  </si>
  <si>
    <t>περίληψη</t>
  </si>
  <si>
    <t>κλπ</t>
  </si>
  <si>
    <t>ζημία</t>
  </si>
  <si>
    <t>καθεστώς ΤΟΓΚΑΣ</t>
  </si>
  <si>
    <t>ΑΝ όχι ΣΕ καθεστώς ΤΟΓΚΑΣ</t>
  </si>
  <si>
    <t>10έτη &amp; 1μήνα</t>
  </si>
  <si>
    <t>;;;???</t>
  </si>
  <si>
    <t>219-161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</si>
</sst>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5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164" fontId="19" fillId="9" borderId="14" xfId="1" applyNumberFormat="1" applyFont="1" applyFill="1" applyBorder="1" applyAlignment="1">
      <alignment horizontal="right" vertical="center"/>
    </xf>
    <xf numFmtId="164" fontId="20" fillId="9" borderId="1" xfId="1" applyNumberFormat="1" applyFont="1" applyFill="1" applyBorder="1"/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2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wrapText="1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4" borderId="1" xfId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0" fontId="22" fillId="0" borderId="0" xfId="0" applyFont="1" applyAlignment="1">
      <alignment horizontal="right"/>
    </xf>
    <xf numFmtId="164" fontId="19" fillId="0" borderId="0" xfId="1" applyNumberFormat="1" applyFont="1" applyFill="1" applyAlignment="1">
      <alignment horizontal="center" wrapText="1"/>
    </xf>
    <xf numFmtId="164" fontId="37" fillId="0" borderId="2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43" fontId="41" fillId="0" borderId="14" xfId="1" applyFont="1" applyFill="1" applyBorder="1"/>
    <xf numFmtId="164" fontId="36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6" fillId="4" borderId="1" xfId="1" applyNumberFormat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24" fillId="0" borderId="18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 wrapText="1"/>
    </xf>
    <xf numFmtId="164" fontId="21" fillId="0" borderId="14" xfId="1" applyNumberFormat="1" applyFont="1" applyBorder="1"/>
    <xf numFmtId="164" fontId="21" fillId="4" borderId="9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22" fillId="0" borderId="0" xfId="0" applyNumberFormat="1" applyFont="1"/>
    <xf numFmtId="0" fontId="48" fillId="0" borderId="0" xfId="0" applyFont="1" applyAlignment="1">
      <alignment horizontal="center"/>
    </xf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12" borderId="14" xfId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43" fontId="21" fillId="0" borderId="14" xfId="1" applyFont="1" applyFill="1" applyBorder="1"/>
    <xf numFmtId="43" fontId="22" fillId="4" borderId="10" xfId="1" applyFont="1" applyFill="1" applyBorder="1" applyAlignment="1">
      <alignment horizontal="center" vertical="center" wrapText="1"/>
    </xf>
    <xf numFmtId="164" fontId="21" fillId="12" borderId="14" xfId="1" applyNumberFormat="1" applyFont="1" applyFill="1" applyBorder="1"/>
    <xf numFmtId="14" fontId="43" fillId="0" borderId="1" xfId="0" applyNumberFormat="1" applyFont="1" applyBorder="1"/>
    <xf numFmtId="0" fontId="19" fillId="0" borderId="0" xfId="0" applyFont="1" applyAlignment="1"/>
    <xf numFmtId="0" fontId="43" fillId="0" borderId="0" xfId="0" applyFont="1" applyFill="1" applyAlignment="1"/>
    <xf numFmtId="0" fontId="20" fillId="0" borderId="0" xfId="0" applyFont="1" applyFill="1" applyAlignment="1"/>
    <xf numFmtId="43" fontId="22" fillId="0" borderId="1" xfId="1" applyFont="1" applyFill="1" applyBorder="1"/>
    <xf numFmtId="164" fontId="22" fillId="0" borderId="0" xfId="0" applyNumberFormat="1" applyFont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64" fontId="21" fillId="2" borderId="25" xfId="1" applyNumberFormat="1" applyFont="1" applyFill="1" applyBorder="1" applyAlignment="1">
      <alignment horizontal="center" vertical="center" wrapText="1"/>
    </xf>
    <xf numFmtId="164" fontId="21" fillId="2" borderId="28" xfId="1" applyNumberFormat="1" applyFont="1" applyFill="1" applyBorder="1" applyAlignment="1">
      <alignment horizontal="center" vertical="center" wrapText="1"/>
    </xf>
    <xf numFmtId="164" fontId="21" fillId="2" borderId="29" xfId="1" applyNumberFormat="1" applyFont="1" applyFill="1" applyBorder="1" applyAlignment="1">
      <alignment horizontal="center" vertical="center" wrapText="1"/>
    </xf>
    <xf numFmtId="164" fontId="21" fillId="2" borderId="21" xfId="1" applyNumberFormat="1" applyFont="1" applyFill="1" applyBorder="1" applyAlignment="1">
      <alignment horizontal="center" vertical="center" wrapText="1"/>
    </xf>
    <xf numFmtId="164" fontId="21" fillId="2" borderId="30" xfId="1" applyNumberFormat="1" applyFont="1" applyFill="1" applyBorder="1" applyAlignment="1">
      <alignment horizontal="center" vertical="center" wrapText="1"/>
    </xf>
    <xf numFmtId="164" fontId="21" fillId="2" borderId="17" xfId="1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43" wrapText="1"/>
    </xf>
    <xf numFmtId="14" fontId="30" fillId="6" borderId="10" xfId="0" applyNumberFormat="1" applyFont="1" applyFill="1" applyBorder="1" applyAlignment="1">
      <alignment horizontal="center" textRotation="43" wrapText="1"/>
    </xf>
    <xf numFmtId="14" fontId="30" fillId="7" borderId="19" xfId="0" applyNumberFormat="1" applyFont="1" applyFill="1" applyBorder="1" applyAlignment="1">
      <alignment horizontal="center" textRotation="57" wrapText="1"/>
    </xf>
    <xf numFmtId="14" fontId="30" fillId="7" borderId="10" xfId="0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6"/>
  <sheetViews>
    <sheetView tabSelected="1" workbookViewId="0">
      <pane ySplit="2" topLeftCell="A3" activePane="bottomLeft" state="frozen"/>
      <selection pane="bottomLeft" activeCell="T28" sqref="T28"/>
    </sheetView>
  </sheetViews>
  <sheetFormatPr defaultRowHeight="11.25"/>
  <cols>
    <col min="1" max="1" width="9.28515625" style="8" customWidth="1"/>
    <col min="2" max="2" width="9" style="133" customWidth="1"/>
    <col min="3" max="3" width="33.2851562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28515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9" t="s">
        <v>1</v>
      </c>
      <c r="B1" s="451" t="s">
        <v>2</v>
      </c>
      <c r="C1" s="453" t="s">
        <v>0</v>
      </c>
      <c r="D1" s="455" t="s">
        <v>63</v>
      </c>
      <c r="E1" s="457" t="s">
        <v>84</v>
      </c>
      <c r="F1" s="458"/>
      <c r="G1" s="458"/>
      <c r="H1" s="458"/>
      <c r="I1" s="458"/>
      <c r="J1" s="458"/>
      <c r="K1" s="458"/>
      <c r="L1" s="443" t="s">
        <v>366</v>
      </c>
      <c r="M1" s="443"/>
      <c r="N1" s="441" t="s">
        <v>64</v>
      </c>
      <c r="O1" s="442"/>
      <c r="P1" s="444" t="s">
        <v>29</v>
      </c>
      <c r="Q1" s="445"/>
      <c r="R1" s="445"/>
      <c r="S1" s="445"/>
      <c r="T1" s="445"/>
      <c r="U1" s="445"/>
      <c r="V1" s="445"/>
      <c r="W1" s="445"/>
      <c r="X1" s="445"/>
      <c r="Y1" s="446"/>
    </row>
    <row r="2" spans="1:25" ht="12" thickBot="1">
      <c r="A2" s="450"/>
      <c r="B2" s="452"/>
      <c r="C2" s="454"/>
      <c r="D2" s="456"/>
      <c r="E2" s="84" t="s">
        <v>93</v>
      </c>
      <c r="F2" s="84" t="s">
        <v>3</v>
      </c>
      <c r="G2" s="84" t="s">
        <v>143</v>
      </c>
      <c r="H2" s="84" t="s">
        <v>94</v>
      </c>
      <c r="I2" s="84" t="s">
        <v>95</v>
      </c>
      <c r="J2" s="84" t="s">
        <v>96</v>
      </c>
      <c r="K2" s="93" t="s">
        <v>141</v>
      </c>
      <c r="L2" s="62" t="s">
        <v>23</v>
      </c>
      <c r="M2" s="151" t="s">
        <v>70</v>
      </c>
      <c r="N2" s="143" t="s">
        <v>23</v>
      </c>
      <c r="O2" s="92" t="s">
        <v>142</v>
      </c>
      <c r="P2" s="402">
        <v>1</v>
      </c>
      <c r="Q2" s="152" t="s">
        <v>221</v>
      </c>
      <c r="R2" s="152" t="s">
        <v>222</v>
      </c>
      <c r="S2" s="152" t="s">
        <v>223</v>
      </c>
      <c r="T2" s="152" t="s">
        <v>224</v>
      </c>
      <c r="U2" s="152" t="s">
        <v>373</v>
      </c>
      <c r="V2" s="152" t="s">
        <v>374</v>
      </c>
      <c r="W2" s="152"/>
      <c r="X2" s="152"/>
      <c r="Y2" s="153"/>
    </row>
    <row r="3" spans="1:25" s="5" customFormat="1">
      <c r="A3" s="396" t="s">
        <v>552</v>
      </c>
      <c r="B3" s="383">
        <v>40212</v>
      </c>
      <c r="C3" s="335" t="s">
        <v>509</v>
      </c>
      <c r="D3" s="336">
        <v>26963.599999999999</v>
      </c>
      <c r="E3" s="337">
        <f>'2-δικαιώμ'!L3</f>
        <v>245.19059999999996</v>
      </c>
      <c r="F3" s="338">
        <f>'3-φύλλα2α'!F3</f>
        <v>30</v>
      </c>
      <c r="G3" s="338">
        <f>'4-πολλυπρ'!P3</f>
        <v>50</v>
      </c>
      <c r="H3" s="336">
        <f>'5-αντίγρ'!M3</f>
        <v>53.4</v>
      </c>
      <c r="I3" s="336">
        <f>'6-μεταγρ'!H3</f>
        <v>30</v>
      </c>
      <c r="J3" s="336">
        <f>'7-προςΔΟΥ'!E3</f>
        <v>20</v>
      </c>
      <c r="K3" s="336"/>
      <c r="L3" s="337">
        <f>E3+F3+G3+H3+I3+J3+K3</f>
        <v>428.59059999999994</v>
      </c>
      <c r="M3" s="337">
        <v>376.11</v>
      </c>
      <c r="N3" s="339">
        <f>M3-P3-'14-βιβλΕσ'!M3-'14-βιβλΕσ'!N3</f>
        <v>325.06</v>
      </c>
      <c r="O3" s="339">
        <f t="shared" ref="O3" si="0">L3-N3</f>
        <v>103.53059999999994</v>
      </c>
      <c r="P3" s="403">
        <f>'1β-ΤΑΧΔΙΚκλπ'!D2</f>
        <v>0</v>
      </c>
      <c r="Q3" s="340"/>
      <c r="R3" s="340"/>
      <c r="S3" s="340"/>
      <c r="T3" s="340">
        <v>14</v>
      </c>
      <c r="U3" s="340" t="s">
        <v>552</v>
      </c>
      <c r="V3" s="340"/>
      <c r="W3" s="397"/>
      <c r="X3" s="377"/>
      <c r="Y3" s="377"/>
    </row>
    <row r="4" spans="1:25">
      <c r="A4" s="447" t="s">
        <v>47</v>
      </c>
      <c r="B4" s="448"/>
      <c r="C4" s="448"/>
      <c r="D4" s="448"/>
      <c r="E4" s="35">
        <f t="shared" ref="E4:O4" si="1">SUM(E3:E3)</f>
        <v>245.19059999999996</v>
      </c>
      <c r="F4" s="35">
        <f t="shared" si="1"/>
        <v>30</v>
      </c>
      <c r="G4" s="35">
        <f t="shared" si="1"/>
        <v>50</v>
      </c>
      <c r="H4" s="35">
        <f t="shared" si="1"/>
        <v>53.4</v>
      </c>
      <c r="I4" s="35">
        <f t="shared" si="1"/>
        <v>30</v>
      </c>
      <c r="J4" s="35">
        <f t="shared" si="1"/>
        <v>20</v>
      </c>
      <c r="K4" s="35">
        <f t="shared" si="1"/>
        <v>0</v>
      </c>
      <c r="L4" s="35">
        <f t="shared" si="1"/>
        <v>428.59059999999994</v>
      </c>
      <c r="M4" s="35">
        <f t="shared" si="1"/>
        <v>376.11</v>
      </c>
      <c r="N4" s="35">
        <f t="shared" si="1"/>
        <v>325.06</v>
      </c>
      <c r="O4" s="35">
        <f t="shared" si="1"/>
        <v>103.53059999999994</v>
      </c>
    </row>
    <row r="5" spans="1:25">
      <c r="C5" s="3" t="s">
        <v>519</v>
      </c>
    </row>
    <row r="6" spans="1:25">
      <c r="C6" s="398" t="s">
        <v>517</v>
      </c>
      <c r="P6" s="162" t="s">
        <v>99</v>
      </c>
      <c r="Q6" s="125"/>
      <c r="R6" s="125"/>
      <c r="S6" s="125"/>
      <c r="T6" s="135"/>
      <c r="U6" s="135"/>
      <c r="V6" s="135"/>
      <c r="X6" s="125"/>
      <c r="Y6" s="125"/>
    </row>
    <row r="7" spans="1:25">
      <c r="C7" s="398" t="s">
        <v>520</v>
      </c>
      <c r="K7" s="216" t="s">
        <v>473</v>
      </c>
      <c r="L7" s="8"/>
      <c r="M7" s="8"/>
      <c r="Q7" s="112" t="s">
        <v>369</v>
      </c>
      <c r="R7" s="112"/>
      <c r="S7" s="112"/>
      <c r="T7" s="127"/>
      <c r="U7" s="135"/>
      <c r="V7" s="135"/>
      <c r="X7" s="126"/>
      <c r="Y7" s="112"/>
    </row>
    <row r="8" spans="1:25">
      <c r="K8" s="155" t="s">
        <v>225</v>
      </c>
      <c r="L8" s="114"/>
      <c r="M8" s="114"/>
      <c r="Q8" s="112"/>
      <c r="R8" s="112" t="s">
        <v>138</v>
      </c>
      <c r="S8" s="112"/>
      <c r="T8" s="135"/>
      <c r="U8" s="135"/>
      <c r="V8" s="135"/>
      <c r="X8" s="112"/>
    </row>
    <row r="9" spans="1:25">
      <c r="C9" s="424" t="s">
        <v>521</v>
      </c>
      <c r="K9" s="215" t="s">
        <v>226</v>
      </c>
      <c r="S9" s="112" t="s">
        <v>368</v>
      </c>
      <c r="T9" s="88"/>
      <c r="U9" s="88"/>
      <c r="V9" s="88"/>
    </row>
    <row r="10" spans="1: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2" t="s">
        <v>370</v>
      </c>
      <c r="U10" s="135"/>
      <c r="V10" s="135"/>
    </row>
    <row r="11" spans="1:25">
      <c r="T11" s="88"/>
      <c r="U11" s="135" t="s">
        <v>371</v>
      </c>
      <c r="V11" s="135"/>
    </row>
    <row r="12" spans="1:25">
      <c r="T12" s="88"/>
      <c r="U12" s="88"/>
      <c r="V12" s="135" t="s">
        <v>372</v>
      </c>
    </row>
    <row r="13" spans="1:25">
      <c r="T13" s="88"/>
      <c r="U13" s="88"/>
      <c r="V13" s="88"/>
    </row>
    <row r="14" spans="1:25">
      <c r="S14" s="112"/>
      <c r="T14" s="88"/>
      <c r="U14" s="88"/>
      <c r="V14" s="88"/>
    </row>
    <row r="15" spans="1:25">
      <c r="T15" s="112"/>
      <c r="U15" s="135"/>
      <c r="V15" s="135"/>
    </row>
    <row r="16" spans="1:25">
      <c r="T16" s="88"/>
      <c r="U16" s="135"/>
      <c r="V16" s="135"/>
    </row>
    <row r="17" spans="3:23">
      <c r="H17" s="166" t="s">
        <v>518</v>
      </c>
      <c r="I17" s="393" t="s">
        <v>259</v>
      </c>
      <c r="J17" s="2" t="s">
        <v>514</v>
      </c>
      <c r="T17" s="88"/>
      <c r="U17" s="88"/>
      <c r="V17" s="135"/>
    </row>
    <row r="18" spans="3:23">
      <c r="C18" s="88" t="s">
        <v>511</v>
      </c>
      <c r="E18" s="394" t="s">
        <v>552</v>
      </c>
      <c r="F18" s="2">
        <v>376.11</v>
      </c>
      <c r="G18" s="2" t="s">
        <v>322</v>
      </c>
      <c r="H18" s="61"/>
      <c r="J18" s="2">
        <v>3</v>
      </c>
      <c r="T18" s="88"/>
      <c r="U18" s="88"/>
      <c r="V18" s="88"/>
    </row>
    <row r="19" spans="3:23">
      <c r="C19" s="422" t="s">
        <v>512</v>
      </c>
      <c r="E19" s="394"/>
      <c r="G19" s="2" t="s">
        <v>362</v>
      </c>
      <c r="U19" s="135"/>
      <c r="V19" s="135"/>
      <c r="W19" s="135"/>
    </row>
    <row r="20" spans="3:23">
      <c r="C20" s="398"/>
      <c r="G20" s="131" t="s">
        <v>502</v>
      </c>
      <c r="H20" s="61"/>
      <c r="J20" s="2">
        <v>20</v>
      </c>
      <c r="U20" s="88"/>
      <c r="V20" s="135"/>
      <c r="W20" s="135"/>
    </row>
    <row r="21" spans="3:23">
      <c r="G21" s="131" t="s">
        <v>503</v>
      </c>
      <c r="H21" s="2">
        <v>269.64</v>
      </c>
      <c r="I21" s="2">
        <v>44.45</v>
      </c>
      <c r="J21" s="2">
        <v>269.64</v>
      </c>
      <c r="U21" s="88"/>
      <c r="V21" s="88"/>
      <c r="W21" s="88"/>
    </row>
    <row r="22" spans="3:23">
      <c r="G22" s="131" t="s">
        <v>504</v>
      </c>
      <c r="H22" s="2">
        <v>30</v>
      </c>
      <c r="J22" s="2">
        <v>30</v>
      </c>
      <c r="U22" s="88"/>
      <c r="V22" s="88"/>
      <c r="W22" s="88"/>
    </row>
    <row r="23" spans="3:23">
      <c r="G23" s="131" t="s">
        <v>94</v>
      </c>
      <c r="H23" s="2">
        <v>60</v>
      </c>
      <c r="I23" s="2">
        <v>6.6</v>
      </c>
      <c r="J23" s="2">
        <v>60</v>
      </c>
    </row>
    <row r="24" spans="3:23">
      <c r="G24" s="205" t="s">
        <v>505</v>
      </c>
      <c r="H24" s="205">
        <v>16.47</v>
      </c>
    </row>
    <row r="25" spans="3:23">
      <c r="H25" s="166">
        <f>SUM(H18:H24)</f>
        <v>376.11</v>
      </c>
      <c r="I25" s="166">
        <f>SUM(I18:I24)</f>
        <v>51.050000000000004</v>
      </c>
      <c r="J25" s="166">
        <f>SUM(J18:J24)</f>
        <v>382.64</v>
      </c>
    </row>
    <row r="26" spans="3:23">
      <c r="H26" s="2">
        <f>F18-H25</f>
        <v>0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1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9" t="s">
        <v>19</v>
      </c>
      <c r="B1" s="591" t="s">
        <v>18</v>
      </c>
      <c r="C1" s="593" t="s">
        <v>350</v>
      </c>
      <c r="D1" s="593" t="s">
        <v>86</v>
      </c>
      <c r="E1" s="595" t="s">
        <v>351</v>
      </c>
      <c r="F1" s="596"/>
      <c r="G1" s="596"/>
      <c r="H1" s="597" t="s">
        <v>323</v>
      </c>
      <c r="I1" s="598"/>
      <c r="J1" s="585" t="s">
        <v>324</v>
      </c>
      <c r="K1" s="585"/>
      <c r="L1" s="267"/>
      <c r="M1" s="268"/>
      <c r="N1" s="586" t="s">
        <v>352</v>
      </c>
      <c r="O1" s="586"/>
      <c r="P1" s="586"/>
      <c r="Q1" s="268"/>
      <c r="R1" s="586" t="s">
        <v>353</v>
      </c>
      <c r="S1" s="586"/>
      <c r="T1" s="586"/>
      <c r="U1" s="586"/>
      <c r="V1" s="269"/>
      <c r="W1" s="587" t="s">
        <v>323</v>
      </c>
      <c r="X1" s="587" t="s">
        <v>354</v>
      </c>
      <c r="Y1" s="587" t="s">
        <v>355</v>
      </c>
      <c r="Z1" s="269"/>
      <c r="AA1" s="579" t="s">
        <v>356</v>
      </c>
      <c r="AB1" s="580"/>
      <c r="AC1" s="580"/>
      <c r="AD1" s="580"/>
      <c r="AE1" s="581"/>
    </row>
    <row r="2" spans="1:31" ht="12" thickBot="1">
      <c r="A2" s="590"/>
      <c r="B2" s="592"/>
      <c r="C2" s="594"/>
      <c r="D2" s="594"/>
      <c r="E2" s="210" t="s">
        <v>328</v>
      </c>
      <c r="F2" s="210" t="s">
        <v>334</v>
      </c>
      <c r="G2" s="146" t="s">
        <v>335</v>
      </c>
      <c r="H2" s="211" t="s">
        <v>357</v>
      </c>
      <c r="I2" s="212" t="s">
        <v>358</v>
      </c>
      <c r="J2" s="211" t="s">
        <v>359</v>
      </c>
      <c r="K2" s="213" t="s">
        <v>360</v>
      </c>
      <c r="L2" s="270" t="s">
        <v>361</v>
      </c>
      <c r="M2" s="271"/>
      <c r="N2" s="272" t="s">
        <v>364</v>
      </c>
      <c r="O2" s="272" t="s">
        <v>362</v>
      </c>
      <c r="P2" s="272" t="s">
        <v>363</v>
      </c>
      <c r="Q2" s="271"/>
      <c r="R2" s="273" t="s">
        <v>364</v>
      </c>
      <c r="S2" s="274">
        <v>1.2999999999999999E-2</v>
      </c>
      <c r="T2" s="274">
        <v>6.4999999999999997E-3</v>
      </c>
      <c r="U2" s="275">
        <v>1.25E-3</v>
      </c>
      <c r="V2" s="276"/>
      <c r="W2" s="588"/>
      <c r="X2" s="588"/>
      <c r="Y2" s="588"/>
      <c r="Z2" s="276"/>
      <c r="AA2" s="277" t="s">
        <v>364</v>
      </c>
      <c r="AB2" s="277" t="s">
        <v>362</v>
      </c>
      <c r="AC2" s="278" t="s">
        <v>363</v>
      </c>
      <c r="AD2" s="277" t="s">
        <v>354</v>
      </c>
      <c r="AE2" s="277" t="s">
        <v>355</v>
      </c>
    </row>
    <row r="3" spans="1:31" s="18" customFormat="1">
      <c r="A3" s="121" t="str">
        <f>'1-συμβολαια'!A3</f>
        <v>;;;???</v>
      </c>
      <c r="B3" s="121">
        <f>'1-συμβολαια'!B3</f>
        <v>40212</v>
      </c>
      <c r="C3" s="121" t="str">
        <f>'1-συμβολαια'!C3</f>
        <v xml:space="preserve">αγοραπωλησία τίμημα = Δ.Ο.Υ. = </v>
      </c>
      <c r="D3" s="214">
        <f>'1-συμβολαια'!D3</f>
        <v>26963.599999999999</v>
      </c>
      <c r="E3" s="26">
        <f>'8-κ-15-17'!D3</f>
        <v>0</v>
      </c>
      <c r="F3" s="26">
        <f>'8-κ-15-17'!M3</f>
        <v>0</v>
      </c>
      <c r="G3" s="26">
        <f>'8-κ-15-17'!V3</f>
        <v>0</v>
      </c>
      <c r="H3" s="26">
        <f>'2-δικαιώμ'!H3</f>
        <v>26.067239999999995</v>
      </c>
      <c r="I3" s="26">
        <f>'2-δικαιώμ'!I3</f>
        <v>1</v>
      </c>
      <c r="J3" s="26">
        <f>'2-δικαιώμ'!J3</f>
        <v>14.4818</v>
      </c>
      <c r="K3" s="26">
        <f>'2-δικαιώμ'!K3</f>
        <v>2.8963599999999996</v>
      </c>
      <c r="L3" s="150"/>
      <c r="M3" s="150"/>
      <c r="N3" s="26"/>
      <c r="O3" s="26"/>
      <c r="P3" s="26"/>
      <c r="Q3" s="150"/>
      <c r="R3" s="26"/>
      <c r="S3" s="26"/>
      <c r="T3" s="26"/>
      <c r="U3" s="26"/>
      <c r="V3" s="150"/>
      <c r="W3" s="26">
        <f>'2-δικαιώμ'!H3+'2-δικαιώμ'!I3</f>
        <v>27.067239999999995</v>
      </c>
      <c r="X3" s="26">
        <f>'2-δικαιώμ'!J3</f>
        <v>14.4818</v>
      </c>
      <c r="Y3" s="26">
        <f>'2-δικαιώμ'!K3</f>
        <v>2.8963599999999996</v>
      </c>
      <c r="Z3" s="150"/>
      <c r="AA3" s="26"/>
      <c r="AB3" s="26"/>
      <c r="AC3" s="26"/>
      <c r="AD3" s="26"/>
      <c r="AE3" s="26"/>
    </row>
    <row r="4" spans="1:31">
      <c r="A4" s="582" t="str">
        <f>'1-συμβολαια'!A4</f>
        <v>σύνολο</v>
      </c>
      <c r="B4" s="583"/>
      <c r="C4" s="583"/>
      <c r="D4" s="584"/>
      <c r="E4" s="318">
        <f t="shared" ref="E4:K4" si="0">SUM(E3:E3)</f>
        <v>0</v>
      </c>
      <c r="F4" s="318">
        <f t="shared" si="0"/>
        <v>0</v>
      </c>
      <c r="G4" s="318">
        <f t="shared" si="0"/>
        <v>0</v>
      </c>
      <c r="H4" s="318">
        <f t="shared" si="0"/>
        <v>26.067239999999995</v>
      </c>
      <c r="I4" s="318">
        <f t="shared" si="0"/>
        <v>1</v>
      </c>
      <c r="J4" s="318">
        <f t="shared" si="0"/>
        <v>14.4818</v>
      </c>
      <c r="K4" s="318">
        <f t="shared" si="0"/>
        <v>2.8963599999999996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7" spans="1:31">
      <c r="C7" s="88"/>
      <c r="E7" s="2"/>
      <c r="F7" s="2"/>
      <c r="G7" s="2"/>
      <c r="H7" s="2"/>
      <c r="I7" s="2"/>
      <c r="J7" s="2"/>
      <c r="K7" s="2"/>
    </row>
    <row r="8" spans="1:31" ht="15.75">
      <c r="C8" s="88"/>
      <c r="E8" s="2"/>
      <c r="F8" s="2"/>
      <c r="G8" s="2"/>
      <c r="H8" s="137"/>
      <c r="I8" s="305"/>
      <c r="J8" s="306">
        <v>1</v>
      </c>
      <c r="K8" s="5" t="s">
        <v>384</v>
      </c>
      <c r="L8" s="5"/>
      <c r="M8" s="307"/>
    </row>
    <row r="9" spans="1:31">
      <c r="C9" s="88"/>
      <c r="E9" s="2"/>
      <c r="F9" s="2"/>
      <c r="G9" s="2"/>
      <c r="H9" s="4"/>
      <c r="I9" s="169"/>
      <c r="J9" s="328">
        <v>1</v>
      </c>
      <c r="K9" s="5" t="s">
        <v>385</v>
      </c>
      <c r="L9" s="5"/>
      <c r="M9" s="307"/>
    </row>
    <row r="10" spans="1:31" ht="12.75">
      <c r="C10" s="221" t="s">
        <v>476</v>
      </c>
      <c r="E10" s="2"/>
      <c r="F10" s="2"/>
      <c r="G10" s="2"/>
      <c r="H10" s="350"/>
      <c r="I10" s="55"/>
      <c r="J10" s="4">
        <v>0.73</v>
      </c>
      <c r="K10" s="5" t="s">
        <v>135</v>
      </c>
      <c r="L10" s="5"/>
      <c r="M10" s="5"/>
    </row>
    <row r="11" spans="1:31" ht="12.75">
      <c r="C11" s="222" t="s">
        <v>477</v>
      </c>
      <c r="E11" s="2"/>
      <c r="F11" s="2"/>
      <c r="G11" s="2"/>
      <c r="H11" s="350"/>
      <c r="I11" s="55"/>
      <c r="J11" s="4">
        <v>2</v>
      </c>
      <c r="K11" s="5" t="s">
        <v>386</v>
      </c>
      <c r="L11" s="5"/>
      <c r="M11" s="5"/>
    </row>
    <row r="12" spans="1:31" ht="15.75">
      <c r="C12" s="223" t="s">
        <v>383</v>
      </c>
      <c r="E12" s="2"/>
      <c r="F12" s="2"/>
      <c r="G12" s="2"/>
      <c r="H12" s="350"/>
      <c r="I12" s="55"/>
      <c r="J12" s="4">
        <v>3.7</v>
      </c>
      <c r="K12" s="5" t="s">
        <v>387</v>
      </c>
      <c r="L12" s="5"/>
      <c r="M12" s="5"/>
    </row>
    <row r="13" spans="1:31">
      <c r="C13" s="88"/>
      <c r="E13" s="2"/>
      <c r="F13" s="2"/>
      <c r="G13" s="2"/>
      <c r="H13" s="347">
        <v>0.05</v>
      </c>
      <c r="I13" s="345"/>
      <c r="J13" s="205"/>
      <c r="K13" s="346" t="s">
        <v>454</v>
      </c>
      <c r="L13" s="346"/>
      <c r="M13" s="346"/>
    </row>
    <row r="14" spans="1:31">
      <c r="C14" s="88"/>
      <c r="E14" s="2"/>
      <c r="F14" s="2"/>
      <c r="G14" s="2"/>
      <c r="H14" s="347">
        <v>0.05</v>
      </c>
      <c r="I14" s="345"/>
      <c r="J14" s="205"/>
      <c r="K14" s="346" t="s">
        <v>455</v>
      </c>
      <c r="L14" s="346"/>
      <c r="M14" s="346"/>
    </row>
    <row r="15" spans="1:31">
      <c r="C15" s="88"/>
      <c r="E15" s="2"/>
      <c r="F15" s="2"/>
      <c r="G15" s="2"/>
      <c r="H15" s="347"/>
      <c r="I15" s="345"/>
      <c r="J15" s="205"/>
      <c r="K15" s="346"/>
      <c r="L15" s="346"/>
      <c r="M15" s="346"/>
    </row>
    <row r="16" spans="1:31">
      <c r="C16" s="88"/>
      <c r="E16" s="2"/>
      <c r="F16" s="2"/>
      <c r="G16" s="2"/>
      <c r="H16" s="205"/>
      <c r="I16" s="346" t="s">
        <v>456</v>
      </c>
      <c r="J16" s="346"/>
      <c r="K16" s="346" t="s">
        <v>135</v>
      </c>
      <c r="L16" s="346"/>
      <c r="M16" s="346"/>
    </row>
    <row r="17" spans="8:13">
      <c r="H17" s="205"/>
      <c r="I17" s="346" t="s">
        <v>457</v>
      </c>
      <c r="J17" s="346"/>
      <c r="K17" s="346" t="s">
        <v>136</v>
      </c>
      <c r="L17" s="346"/>
      <c r="M17" s="346"/>
    </row>
    <row r="18" spans="8:13">
      <c r="H18" s="205"/>
      <c r="I18" s="346" t="s">
        <v>458</v>
      </c>
      <c r="J18" s="346"/>
      <c r="K18" s="346" t="s">
        <v>137</v>
      </c>
      <c r="L18" s="346"/>
      <c r="M18" s="346"/>
    </row>
    <row r="19" spans="8:13" ht="15">
      <c r="H19" s="205"/>
      <c r="I19" s="205">
        <v>2.2000000000000002</v>
      </c>
      <c r="J19" s="348"/>
      <c r="K19" s="346" t="s">
        <v>388</v>
      </c>
      <c r="L19" s="346"/>
      <c r="M19" s="346"/>
    </row>
    <row r="20" spans="8:13" ht="15">
      <c r="H20" s="205"/>
      <c r="I20" s="205">
        <v>2.93</v>
      </c>
      <c r="J20" s="348"/>
      <c r="K20" s="346" t="s">
        <v>389</v>
      </c>
      <c r="L20" s="346"/>
      <c r="M20" s="346"/>
    </row>
    <row r="21" spans="8:13" ht="15">
      <c r="H21" s="205"/>
      <c r="I21" s="345"/>
      <c r="J21" s="349"/>
      <c r="K21" s="348"/>
      <c r="L21" s="346"/>
      <c r="M21" s="346"/>
    </row>
  </sheetData>
  <mergeCells count="14">
    <mergeCell ref="AA1:AE1"/>
    <mergeCell ref="A4:D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0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0" bestFit="1" customWidth="1"/>
    <col min="2" max="2" width="70.5703125" style="101" bestFit="1" customWidth="1"/>
    <col min="3" max="3" width="13.5703125" style="102" bestFit="1" customWidth="1"/>
    <col min="4" max="4" width="10.28515625" style="102" bestFit="1" customWidth="1"/>
    <col min="5" max="5" width="13.5703125" style="102" bestFit="1" customWidth="1"/>
    <col min="6" max="6" width="13.5703125" style="102" customWidth="1"/>
    <col min="7" max="7" width="7.85546875" style="99" customWidth="1"/>
    <col min="8" max="8" width="10" style="99" customWidth="1"/>
    <col min="9" max="9" width="12.42578125" style="99" customWidth="1"/>
    <col min="10" max="10" width="30.85546875" style="99" customWidth="1"/>
    <col min="11" max="208" width="9.140625" style="95"/>
    <col min="209" max="209" width="9" style="95" bestFit="1" customWidth="1"/>
    <col min="210" max="210" width="9.85546875" style="95" bestFit="1" customWidth="1"/>
    <col min="211" max="211" width="9.140625" style="95" bestFit="1" customWidth="1"/>
    <col min="212" max="212" width="16" style="95" bestFit="1" customWidth="1"/>
    <col min="213" max="213" width="9" style="95" bestFit="1" customWidth="1"/>
    <col min="214" max="214" width="7.85546875" style="95" bestFit="1" customWidth="1"/>
    <col min="215" max="215" width="11.7109375" style="95" bestFit="1" customWidth="1"/>
    <col min="216" max="216" width="14.28515625" style="95" customWidth="1"/>
    <col min="217" max="217" width="11.7109375" style="95" bestFit="1" customWidth="1"/>
    <col min="218" max="218" width="14.140625" style="95" bestFit="1" customWidth="1"/>
    <col min="219" max="219" width="16.7109375" style="95" customWidth="1"/>
    <col min="220" max="220" width="16.5703125" style="95" customWidth="1"/>
    <col min="221" max="222" width="7.85546875" style="95" bestFit="1" customWidth="1"/>
    <col min="223" max="223" width="8" style="95" bestFit="1" customWidth="1"/>
    <col min="224" max="225" width="7.85546875" style="95" bestFit="1" customWidth="1"/>
    <col min="226" max="226" width="9.7109375" style="95" customWidth="1"/>
    <col min="227" max="227" width="12.85546875" style="95" customWidth="1"/>
    <col min="228" max="464" width="9.140625" style="95"/>
    <col min="465" max="465" width="9" style="95" bestFit="1" customWidth="1"/>
    <col min="466" max="466" width="9.85546875" style="95" bestFit="1" customWidth="1"/>
    <col min="467" max="467" width="9.140625" style="95" bestFit="1" customWidth="1"/>
    <col min="468" max="468" width="16" style="95" bestFit="1" customWidth="1"/>
    <col min="469" max="469" width="9" style="95" bestFit="1" customWidth="1"/>
    <col min="470" max="470" width="7.85546875" style="95" bestFit="1" customWidth="1"/>
    <col min="471" max="471" width="11.7109375" style="95" bestFit="1" customWidth="1"/>
    <col min="472" max="472" width="14.28515625" style="95" customWidth="1"/>
    <col min="473" max="473" width="11.7109375" style="95" bestFit="1" customWidth="1"/>
    <col min="474" max="474" width="14.140625" style="95" bestFit="1" customWidth="1"/>
    <col min="475" max="475" width="16.7109375" style="95" customWidth="1"/>
    <col min="476" max="476" width="16.5703125" style="95" customWidth="1"/>
    <col min="477" max="478" width="7.85546875" style="95" bestFit="1" customWidth="1"/>
    <col min="479" max="479" width="8" style="95" bestFit="1" customWidth="1"/>
    <col min="480" max="481" width="7.85546875" style="95" bestFit="1" customWidth="1"/>
    <col min="482" max="482" width="9.7109375" style="95" customWidth="1"/>
    <col min="483" max="483" width="12.85546875" style="95" customWidth="1"/>
    <col min="484" max="720" width="9.140625" style="95"/>
    <col min="721" max="721" width="9" style="95" bestFit="1" customWidth="1"/>
    <col min="722" max="722" width="9.85546875" style="95" bestFit="1" customWidth="1"/>
    <col min="723" max="723" width="9.140625" style="95" bestFit="1" customWidth="1"/>
    <col min="724" max="724" width="16" style="95" bestFit="1" customWidth="1"/>
    <col min="725" max="725" width="9" style="95" bestFit="1" customWidth="1"/>
    <col min="726" max="726" width="7.85546875" style="95" bestFit="1" customWidth="1"/>
    <col min="727" max="727" width="11.7109375" style="95" bestFit="1" customWidth="1"/>
    <col min="728" max="728" width="14.28515625" style="95" customWidth="1"/>
    <col min="729" max="729" width="11.7109375" style="95" bestFit="1" customWidth="1"/>
    <col min="730" max="730" width="14.140625" style="95" bestFit="1" customWidth="1"/>
    <col min="731" max="731" width="16.7109375" style="95" customWidth="1"/>
    <col min="732" max="732" width="16.5703125" style="95" customWidth="1"/>
    <col min="733" max="734" width="7.85546875" style="95" bestFit="1" customWidth="1"/>
    <col min="735" max="735" width="8" style="95" bestFit="1" customWidth="1"/>
    <col min="736" max="737" width="7.85546875" style="95" bestFit="1" customWidth="1"/>
    <col min="738" max="738" width="9.7109375" style="95" customWidth="1"/>
    <col min="739" max="739" width="12.85546875" style="95" customWidth="1"/>
    <col min="740" max="976" width="9.140625" style="95"/>
    <col min="977" max="977" width="9" style="95" bestFit="1" customWidth="1"/>
    <col min="978" max="978" width="9.85546875" style="95" bestFit="1" customWidth="1"/>
    <col min="979" max="979" width="9.140625" style="95" bestFit="1" customWidth="1"/>
    <col min="980" max="980" width="16" style="95" bestFit="1" customWidth="1"/>
    <col min="981" max="981" width="9" style="95" bestFit="1" customWidth="1"/>
    <col min="982" max="982" width="7.85546875" style="95" bestFit="1" customWidth="1"/>
    <col min="983" max="983" width="11.7109375" style="95" bestFit="1" customWidth="1"/>
    <col min="984" max="984" width="14.28515625" style="95" customWidth="1"/>
    <col min="985" max="985" width="11.7109375" style="95" bestFit="1" customWidth="1"/>
    <col min="986" max="986" width="14.140625" style="95" bestFit="1" customWidth="1"/>
    <col min="987" max="987" width="16.7109375" style="95" customWidth="1"/>
    <col min="988" max="988" width="16.5703125" style="95" customWidth="1"/>
    <col min="989" max="990" width="7.85546875" style="95" bestFit="1" customWidth="1"/>
    <col min="991" max="991" width="8" style="95" bestFit="1" customWidth="1"/>
    <col min="992" max="993" width="7.85546875" style="95" bestFit="1" customWidth="1"/>
    <col min="994" max="994" width="9.7109375" style="95" customWidth="1"/>
    <col min="995" max="995" width="12.85546875" style="95" customWidth="1"/>
    <col min="996" max="1232" width="9.140625" style="95"/>
    <col min="1233" max="1233" width="9" style="95" bestFit="1" customWidth="1"/>
    <col min="1234" max="1234" width="9.85546875" style="95" bestFit="1" customWidth="1"/>
    <col min="1235" max="1235" width="9.140625" style="95" bestFit="1" customWidth="1"/>
    <col min="1236" max="1236" width="16" style="95" bestFit="1" customWidth="1"/>
    <col min="1237" max="1237" width="9" style="95" bestFit="1" customWidth="1"/>
    <col min="1238" max="1238" width="7.85546875" style="95" bestFit="1" customWidth="1"/>
    <col min="1239" max="1239" width="11.7109375" style="95" bestFit="1" customWidth="1"/>
    <col min="1240" max="1240" width="14.28515625" style="95" customWidth="1"/>
    <col min="1241" max="1241" width="11.7109375" style="95" bestFit="1" customWidth="1"/>
    <col min="1242" max="1242" width="14.140625" style="95" bestFit="1" customWidth="1"/>
    <col min="1243" max="1243" width="16.7109375" style="95" customWidth="1"/>
    <col min="1244" max="1244" width="16.5703125" style="95" customWidth="1"/>
    <col min="1245" max="1246" width="7.85546875" style="95" bestFit="1" customWidth="1"/>
    <col min="1247" max="1247" width="8" style="95" bestFit="1" customWidth="1"/>
    <col min="1248" max="1249" width="7.85546875" style="95" bestFit="1" customWidth="1"/>
    <col min="1250" max="1250" width="9.7109375" style="95" customWidth="1"/>
    <col min="1251" max="1251" width="12.85546875" style="95" customWidth="1"/>
    <col min="1252" max="1488" width="9.140625" style="95"/>
    <col min="1489" max="1489" width="9" style="95" bestFit="1" customWidth="1"/>
    <col min="1490" max="1490" width="9.85546875" style="95" bestFit="1" customWidth="1"/>
    <col min="1491" max="1491" width="9.140625" style="95" bestFit="1" customWidth="1"/>
    <col min="1492" max="1492" width="16" style="95" bestFit="1" customWidth="1"/>
    <col min="1493" max="1493" width="9" style="95" bestFit="1" customWidth="1"/>
    <col min="1494" max="1494" width="7.85546875" style="95" bestFit="1" customWidth="1"/>
    <col min="1495" max="1495" width="11.7109375" style="95" bestFit="1" customWidth="1"/>
    <col min="1496" max="1496" width="14.28515625" style="95" customWidth="1"/>
    <col min="1497" max="1497" width="11.7109375" style="95" bestFit="1" customWidth="1"/>
    <col min="1498" max="1498" width="14.140625" style="95" bestFit="1" customWidth="1"/>
    <col min="1499" max="1499" width="16.7109375" style="95" customWidth="1"/>
    <col min="1500" max="1500" width="16.5703125" style="95" customWidth="1"/>
    <col min="1501" max="1502" width="7.85546875" style="95" bestFit="1" customWidth="1"/>
    <col min="1503" max="1503" width="8" style="95" bestFit="1" customWidth="1"/>
    <col min="1504" max="1505" width="7.85546875" style="95" bestFit="1" customWidth="1"/>
    <col min="1506" max="1506" width="9.7109375" style="95" customWidth="1"/>
    <col min="1507" max="1507" width="12.85546875" style="95" customWidth="1"/>
    <col min="1508" max="1744" width="9.140625" style="95"/>
    <col min="1745" max="1745" width="9" style="95" bestFit="1" customWidth="1"/>
    <col min="1746" max="1746" width="9.85546875" style="95" bestFit="1" customWidth="1"/>
    <col min="1747" max="1747" width="9.140625" style="95" bestFit="1" customWidth="1"/>
    <col min="1748" max="1748" width="16" style="95" bestFit="1" customWidth="1"/>
    <col min="1749" max="1749" width="9" style="95" bestFit="1" customWidth="1"/>
    <col min="1750" max="1750" width="7.85546875" style="95" bestFit="1" customWidth="1"/>
    <col min="1751" max="1751" width="11.7109375" style="95" bestFit="1" customWidth="1"/>
    <col min="1752" max="1752" width="14.28515625" style="95" customWidth="1"/>
    <col min="1753" max="1753" width="11.7109375" style="95" bestFit="1" customWidth="1"/>
    <col min="1754" max="1754" width="14.140625" style="95" bestFit="1" customWidth="1"/>
    <col min="1755" max="1755" width="16.7109375" style="95" customWidth="1"/>
    <col min="1756" max="1756" width="16.5703125" style="95" customWidth="1"/>
    <col min="1757" max="1758" width="7.85546875" style="95" bestFit="1" customWidth="1"/>
    <col min="1759" max="1759" width="8" style="95" bestFit="1" customWidth="1"/>
    <col min="1760" max="1761" width="7.85546875" style="95" bestFit="1" customWidth="1"/>
    <col min="1762" max="1762" width="9.7109375" style="95" customWidth="1"/>
    <col min="1763" max="1763" width="12.85546875" style="95" customWidth="1"/>
    <col min="1764" max="2000" width="9.140625" style="95"/>
    <col min="2001" max="2001" width="9" style="95" bestFit="1" customWidth="1"/>
    <col min="2002" max="2002" width="9.85546875" style="95" bestFit="1" customWidth="1"/>
    <col min="2003" max="2003" width="9.140625" style="95" bestFit="1" customWidth="1"/>
    <col min="2004" max="2004" width="16" style="95" bestFit="1" customWidth="1"/>
    <col min="2005" max="2005" width="9" style="95" bestFit="1" customWidth="1"/>
    <col min="2006" max="2006" width="7.85546875" style="95" bestFit="1" customWidth="1"/>
    <col min="2007" max="2007" width="11.7109375" style="95" bestFit="1" customWidth="1"/>
    <col min="2008" max="2008" width="14.28515625" style="95" customWidth="1"/>
    <col min="2009" max="2009" width="11.7109375" style="95" bestFit="1" customWidth="1"/>
    <col min="2010" max="2010" width="14.140625" style="95" bestFit="1" customWidth="1"/>
    <col min="2011" max="2011" width="16.7109375" style="95" customWidth="1"/>
    <col min="2012" max="2012" width="16.5703125" style="95" customWidth="1"/>
    <col min="2013" max="2014" width="7.85546875" style="95" bestFit="1" customWidth="1"/>
    <col min="2015" max="2015" width="8" style="95" bestFit="1" customWidth="1"/>
    <col min="2016" max="2017" width="7.85546875" style="95" bestFit="1" customWidth="1"/>
    <col min="2018" max="2018" width="9.7109375" style="95" customWidth="1"/>
    <col min="2019" max="2019" width="12.85546875" style="95" customWidth="1"/>
    <col min="2020" max="2256" width="9.140625" style="95"/>
    <col min="2257" max="2257" width="9" style="95" bestFit="1" customWidth="1"/>
    <col min="2258" max="2258" width="9.85546875" style="95" bestFit="1" customWidth="1"/>
    <col min="2259" max="2259" width="9.140625" style="95" bestFit="1" customWidth="1"/>
    <col min="2260" max="2260" width="16" style="95" bestFit="1" customWidth="1"/>
    <col min="2261" max="2261" width="9" style="95" bestFit="1" customWidth="1"/>
    <col min="2262" max="2262" width="7.85546875" style="95" bestFit="1" customWidth="1"/>
    <col min="2263" max="2263" width="11.7109375" style="95" bestFit="1" customWidth="1"/>
    <col min="2264" max="2264" width="14.28515625" style="95" customWidth="1"/>
    <col min="2265" max="2265" width="11.7109375" style="95" bestFit="1" customWidth="1"/>
    <col min="2266" max="2266" width="14.140625" style="95" bestFit="1" customWidth="1"/>
    <col min="2267" max="2267" width="16.7109375" style="95" customWidth="1"/>
    <col min="2268" max="2268" width="16.5703125" style="95" customWidth="1"/>
    <col min="2269" max="2270" width="7.85546875" style="95" bestFit="1" customWidth="1"/>
    <col min="2271" max="2271" width="8" style="95" bestFit="1" customWidth="1"/>
    <col min="2272" max="2273" width="7.85546875" style="95" bestFit="1" customWidth="1"/>
    <col min="2274" max="2274" width="9.7109375" style="95" customWidth="1"/>
    <col min="2275" max="2275" width="12.85546875" style="95" customWidth="1"/>
    <col min="2276" max="2512" width="9.140625" style="95"/>
    <col min="2513" max="2513" width="9" style="95" bestFit="1" customWidth="1"/>
    <col min="2514" max="2514" width="9.85546875" style="95" bestFit="1" customWidth="1"/>
    <col min="2515" max="2515" width="9.140625" style="95" bestFit="1" customWidth="1"/>
    <col min="2516" max="2516" width="16" style="95" bestFit="1" customWidth="1"/>
    <col min="2517" max="2517" width="9" style="95" bestFit="1" customWidth="1"/>
    <col min="2518" max="2518" width="7.85546875" style="95" bestFit="1" customWidth="1"/>
    <col min="2519" max="2519" width="11.7109375" style="95" bestFit="1" customWidth="1"/>
    <col min="2520" max="2520" width="14.28515625" style="95" customWidth="1"/>
    <col min="2521" max="2521" width="11.7109375" style="95" bestFit="1" customWidth="1"/>
    <col min="2522" max="2522" width="14.140625" style="95" bestFit="1" customWidth="1"/>
    <col min="2523" max="2523" width="16.7109375" style="95" customWidth="1"/>
    <col min="2524" max="2524" width="16.5703125" style="95" customWidth="1"/>
    <col min="2525" max="2526" width="7.85546875" style="95" bestFit="1" customWidth="1"/>
    <col min="2527" max="2527" width="8" style="95" bestFit="1" customWidth="1"/>
    <col min="2528" max="2529" width="7.85546875" style="95" bestFit="1" customWidth="1"/>
    <col min="2530" max="2530" width="9.7109375" style="95" customWidth="1"/>
    <col min="2531" max="2531" width="12.85546875" style="95" customWidth="1"/>
    <col min="2532" max="2768" width="9.140625" style="95"/>
    <col min="2769" max="2769" width="9" style="95" bestFit="1" customWidth="1"/>
    <col min="2770" max="2770" width="9.85546875" style="95" bestFit="1" customWidth="1"/>
    <col min="2771" max="2771" width="9.140625" style="95" bestFit="1" customWidth="1"/>
    <col min="2772" max="2772" width="16" style="95" bestFit="1" customWidth="1"/>
    <col min="2773" max="2773" width="9" style="95" bestFit="1" customWidth="1"/>
    <col min="2774" max="2774" width="7.85546875" style="95" bestFit="1" customWidth="1"/>
    <col min="2775" max="2775" width="11.7109375" style="95" bestFit="1" customWidth="1"/>
    <col min="2776" max="2776" width="14.28515625" style="95" customWidth="1"/>
    <col min="2777" max="2777" width="11.7109375" style="95" bestFit="1" customWidth="1"/>
    <col min="2778" max="2778" width="14.140625" style="95" bestFit="1" customWidth="1"/>
    <col min="2779" max="2779" width="16.7109375" style="95" customWidth="1"/>
    <col min="2780" max="2780" width="16.5703125" style="95" customWidth="1"/>
    <col min="2781" max="2782" width="7.85546875" style="95" bestFit="1" customWidth="1"/>
    <col min="2783" max="2783" width="8" style="95" bestFit="1" customWidth="1"/>
    <col min="2784" max="2785" width="7.85546875" style="95" bestFit="1" customWidth="1"/>
    <col min="2786" max="2786" width="9.7109375" style="95" customWidth="1"/>
    <col min="2787" max="2787" width="12.85546875" style="95" customWidth="1"/>
    <col min="2788" max="3024" width="9.140625" style="95"/>
    <col min="3025" max="3025" width="9" style="95" bestFit="1" customWidth="1"/>
    <col min="3026" max="3026" width="9.85546875" style="95" bestFit="1" customWidth="1"/>
    <col min="3027" max="3027" width="9.140625" style="95" bestFit="1" customWidth="1"/>
    <col min="3028" max="3028" width="16" style="95" bestFit="1" customWidth="1"/>
    <col min="3029" max="3029" width="9" style="95" bestFit="1" customWidth="1"/>
    <col min="3030" max="3030" width="7.85546875" style="95" bestFit="1" customWidth="1"/>
    <col min="3031" max="3031" width="11.7109375" style="95" bestFit="1" customWidth="1"/>
    <col min="3032" max="3032" width="14.28515625" style="95" customWidth="1"/>
    <col min="3033" max="3033" width="11.7109375" style="95" bestFit="1" customWidth="1"/>
    <col min="3034" max="3034" width="14.140625" style="95" bestFit="1" customWidth="1"/>
    <col min="3035" max="3035" width="16.7109375" style="95" customWidth="1"/>
    <col min="3036" max="3036" width="16.5703125" style="95" customWidth="1"/>
    <col min="3037" max="3038" width="7.85546875" style="95" bestFit="1" customWidth="1"/>
    <col min="3039" max="3039" width="8" style="95" bestFit="1" customWidth="1"/>
    <col min="3040" max="3041" width="7.85546875" style="95" bestFit="1" customWidth="1"/>
    <col min="3042" max="3042" width="9.7109375" style="95" customWidth="1"/>
    <col min="3043" max="3043" width="12.85546875" style="95" customWidth="1"/>
    <col min="3044" max="3280" width="9.140625" style="95"/>
    <col min="3281" max="3281" width="9" style="95" bestFit="1" customWidth="1"/>
    <col min="3282" max="3282" width="9.85546875" style="95" bestFit="1" customWidth="1"/>
    <col min="3283" max="3283" width="9.140625" style="95" bestFit="1" customWidth="1"/>
    <col min="3284" max="3284" width="16" style="95" bestFit="1" customWidth="1"/>
    <col min="3285" max="3285" width="9" style="95" bestFit="1" customWidth="1"/>
    <col min="3286" max="3286" width="7.85546875" style="95" bestFit="1" customWidth="1"/>
    <col min="3287" max="3287" width="11.7109375" style="95" bestFit="1" customWidth="1"/>
    <col min="3288" max="3288" width="14.28515625" style="95" customWidth="1"/>
    <col min="3289" max="3289" width="11.7109375" style="95" bestFit="1" customWidth="1"/>
    <col min="3290" max="3290" width="14.140625" style="95" bestFit="1" customWidth="1"/>
    <col min="3291" max="3291" width="16.7109375" style="95" customWidth="1"/>
    <col min="3292" max="3292" width="16.5703125" style="95" customWidth="1"/>
    <col min="3293" max="3294" width="7.85546875" style="95" bestFit="1" customWidth="1"/>
    <col min="3295" max="3295" width="8" style="95" bestFit="1" customWidth="1"/>
    <col min="3296" max="3297" width="7.85546875" style="95" bestFit="1" customWidth="1"/>
    <col min="3298" max="3298" width="9.7109375" style="95" customWidth="1"/>
    <col min="3299" max="3299" width="12.85546875" style="95" customWidth="1"/>
    <col min="3300" max="3536" width="9.140625" style="95"/>
    <col min="3537" max="3537" width="9" style="95" bestFit="1" customWidth="1"/>
    <col min="3538" max="3538" width="9.85546875" style="95" bestFit="1" customWidth="1"/>
    <col min="3539" max="3539" width="9.140625" style="95" bestFit="1" customWidth="1"/>
    <col min="3540" max="3540" width="16" style="95" bestFit="1" customWidth="1"/>
    <col min="3541" max="3541" width="9" style="95" bestFit="1" customWidth="1"/>
    <col min="3542" max="3542" width="7.85546875" style="95" bestFit="1" customWidth="1"/>
    <col min="3543" max="3543" width="11.7109375" style="95" bestFit="1" customWidth="1"/>
    <col min="3544" max="3544" width="14.28515625" style="95" customWidth="1"/>
    <col min="3545" max="3545" width="11.7109375" style="95" bestFit="1" customWidth="1"/>
    <col min="3546" max="3546" width="14.140625" style="95" bestFit="1" customWidth="1"/>
    <col min="3547" max="3547" width="16.7109375" style="95" customWidth="1"/>
    <col min="3548" max="3548" width="16.5703125" style="95" customWidth="1"/>
    <col min="3549" max="3550" width="7.85546875" style="95" bestFit="1" customWidth="1"/>
    <col min="3551" max="3551" width="8" style="95" bestFit="1" customWidth="1"/>
    <col min="3552" max="3553" width="7.85546875" style="95" bestFit="1" customWidth="1"/>
    <col min="3554" max="3554" width="9.7109375" style="95" customWidth="1"/>
    <col min="3555" max="3555" width="12.85546875" style="95" customWidth="1"/>
    <col min="3556" max="3792" width="9.140625" style="95"/>
    <col min="3793" max="3793" width="9" style="95" bestFit="1" customWidth="1"/>
    <col min="3794" max="3794" width="9.85546875" style="95" bestFit="1" customWidth="1"/>
    <col min="3795" max="3795" width="9.140625" style="95" bestFit="1" customWidth="1"/>
    <col min="3796" max="3796" width="16" style="95" bestFit="1" customWidth="1"/>
    <col min="3797" max="3797" width="9" style="95" bestFit="1" customWidth="1"/>
    <col min="3798" max="3798" width="7.85546875" style="95" bestFit="1" customWidth="1"/>
    <col min="3799" max="3799" width="11.7109375" style="95" bestFit="1" customWidth="1"/>
    <col min="3800" max="3800" width="14.28515625" style="95" customWidth="1"/>
    <col min="3801" max="3801" width="11.7109375" style="95" bestFit="1" customWidth="1"/>
    <col min="3802" max="3802" width="14.140625" style="95" bestFit="1" customWidth="1"/>
    <col min="3803" max="3803" width="16.7109375" style="95" customWidth="1"/>
    <col min="3804" max="3804" width="16.5703125" style="95" customWidth="1"/>
    <col min="3805" max="3806" width="7.85546875" style="95" bestFit="1" customWidth="1"/>
    <col min="3807" max="3807" width="8" style="95" bestFit="1" customWidth="1"/>
    <col min="3808" max="3809" width="7.85546875" style="95" bestFit="1" customWidth="1"/>
    <col min="3810" max="3810" width="9.7109375" style="95" customWidth="1"/>
    <col min="3811" max="3811" width="12.85546875" style="95" customWidth="1"/>
    <col min="3812" max="4048" width="9.140625" style="95"/>
    <col min="4049" max="4049" width="9" style="95" bestFit="1" customWidth="1"/>
    <col min="4050" max="4050" width="9.85546875" style="95" bestFit="1" customWidth="1"/>
    <col min="4051" max="4051" width="9.140625" style="95" bestFit="1" customWidth="1"/>
    <col min="4052" max="4052" width="16" style="95" bestFit="1" customWidth="1"/>
    <col min="4053" max="4053" width="9" style="95" bestFit="1" customWidth="1"/>
    <col min="4054" max="4054" width="7.85546875" style="95" bestFit="1" customWidth="1"/>
    <col min="4055" max="4055" width="11.7109375" style="95" bestFit="1" customWidth="1"/>
    <col min="4056" max="4056" width="14.28515625" style="95" customWidth="1"/>
    <col min="4057" max="4057" width="11.7109375" style="95" bestFit="1" customWidth="1"/>
    <col min="4058" max="4058" width="14.140625" style="95" bestFit="1" customWidth="1"/>
    <col min="4059" max="4059" width="16.7109375" style="95" customWidth="1"/>
    <col min="4060" max="4060" width="16.5703125" style="95" customWidth="1"/>
    <col min="4061" max="4062" width="7.85546875" style="95" bestFit="1" customWidth="1"/>
    <col min="4063" max="4063" width="8" style="95" bestFit="1" customWidth="1"/>
    <col min="4064" max="4065" width="7.85546875" style="95" bestFit="1" customWidth="1"/>
    <col min="4066" max="4066" width="9.7109375" style="95" customWidth="1"/>
    <col min="4067" max="4067" width="12.85546875" style="95" customWidth="1"/>
    <col min="4068" max="4304" width="9.140625" style="95"/>
    <col min="4305" max="4305" width="9" style="95" bestFit="1" customWidth="1"/>
    <col min="4306" max="4306" width="9.85546875" style="95" bestFit="1" customWidth="1"/>
    <col min="4307" max="4307" width="9.140625" style="95" bestFit="1" customWidth="1"/>
    <col min="4308" max="4308" width="16" style="95" bestFit="1" customWidth="1"/>
    <col min="4309" max="4309" width="9" style="95" bestFit="1" customWidth="1"/>
    <col min="4310" max="4310" width="7.85546875" style="95" bestFit="1" customWidth="1"/>
    <col min="4311" max="4311" width="11.7109375" style="95" bestFit="1" customWidth="1"/>
    <col min="4312" max="4312" width="14.28515625" style="95" customWidth="1"/>
    <col min="4313" max="4313" width="11.7109375" style="95" bestFit="1" customWidth="1"/>
    <col min="4314" max="4314" width="14.140625" style="95" bestFit="1" customWidth="1"/>
    <col min="4315" max="4315" width="16.7109375" style="95" customWidth="1"/>
    <col min="4316" max="4316" width="16.5703125" style="95" customWidth="1"/>
    <col min="4317" max="4318" width="7.85546875" style="95" bestFit="1" customWidth="1"/>
    <col min="4319" max="4319" width="8" style="95" bestFit="1" customWidth="1"/>
    <col min="4320" max="4321" width="7.85546875" style="95" bestFit="1" customWidth="1"/>
    <col min="4322" max="4322" width="9.7109375" style="95" customWidth="1"/>
    <col min="4323" max="4323" width="12.85546875" style="95" customWidth="1"/>
    <col min="4324" max="4560" width="9.140625" style="95"/>
    <col min="4561" max="4561" width="9" style="95" bestFit="1" customWidth="1"/>
    <col min="4562" max="4562" width="9.85546875" style="95" bestFit="1" customWidth="1"/>
    <col min="4563" max="4563" width="9.140625" style="95" bestFit="1" customWidth="1"/>
    <col min="4564" max="4564" width="16" style="95" bestFit="1" customWidth="1"/>
    <col min="4565" max="4565" width="9" style="95" bestFit="1" customWidth="1"/>
    <col min="4566" max="4566" width="7.85546875" style="95" bestFit="1" customWidth="1"/>
    <col min="4567" max="4567" width="11.7109375" style="95" bestFit="1" customWidth="1"/>
    <col min="4568" max="4568" width="14.28515625" style="95" customWidth="1"/>
    <col min="4569" max="4569" width="11.7109375" style="95" bestFit="1" customWidth="1"/>
    <col min="4570" max="4570" width="14.140625" style="95" bestFit="1" customWidth="1"/>
    <col min="4571" max="4571" width="16.7109375" style="95" customWidth="1"/>
    <col min="4572" max="4572" width="16.5703125" style="95" customWidth="1"/>
    <col min="4573" max="4574" width="7.85546875" style="95" bestFit="1" customWidth="1"/>
    <col min="4575" max="4575" width="8" style="95" bestFit="1" customWidth="1"/>
    <col min="4576" max="4577" width="7.85546875" style="95" bestFit="1" customWidth="1"/>
    <col min="4578" max="4578" width="9.7109375" style="95" customWidth="1"/>
    <col min="4579" max="4579" width="12.85546875" style="95" customWidth="1"/>
    <col min="4580" max="4816" width="9.140625" style="95"/>
    <col min="4817" max="4817" width="9" style="95" bestFit="1" customWidth="1"/>
    <col min="4818" max="4818" width="9.85546875" style="95" bestFit="1" customWidth="1"/>
    <col min="4819" max="4819" width="9.140625" style="95" bestFit="1" customWidth="1"/>
    <col min="4820" max="4820" width="16" style="95" bestFit="1" customWidth="1"/>
    <col min="4821" max="4821" width="9" style="95" bestFit="1" customWidth="1"/>
    <col min="4822" max="4822" width="7.85546875" style="95" bestFit="1" customWidth="1"/>
    <col min="4823" max="4823" width="11.7109375" style="95" bestFit="1" customWidth="1"/>
    <col min="4824" max="4824" width="14.28515625" style="95" customWidth="1"/>
    <col min="4825" max="4825" width="11.7109375" style="95" bestFit="1" customWidth="1"/>
    <col min="4826" max="4826" width="14.140625" style="95" bestFit="1" customWidth="1"/>
    <col min="4827" max="4827" width="16.7109375" style="95" customWidth="1"/>
    <col min="4828" max="4828" width="16.5703125" style="95" customWidth="1"/>
    <col min="4829" max="4830" width="7.85546875" style="95" bestFit="1" customWidth="1"/>
    <col min="4831" max="4831" width="8" style="95" bestFit="1" customWidth="1"/>
    <col min="4832" max="4833" width="7.85546875" style="95" bestFit="1" customWidth="1"/>
    <col min="4834" max="4834" width="9.7109375" style="95" customWidth="1"/>
    <col min="4835" max="4835" width="12.85546875" style="95" customWidth="1"/>
    <col min="4836" max="5072" width="9.140625" style="95"/>
    <col min="5073" max="5073" width="9" style="95" bestFit="1" customWidth="1"/>
    <col min="5074" max="5074" width="9.85546875" style="95" bestFit="1" customWidth="1"/>
    <col min="5075" max="5075" width="9.140625" style="95" bestFit="1" customWidth="1"/>
    <col min="5076" max="5076" width="16" style="95" bestFit="1" customWidth="1"/>
    <col min="5077" max="5077" width="9" style="95" bestFit="1" customWidth="1"/>
    <col min="5078" max="5078" width="7.85546875" style="95" bestFit="1" customWidth="1"/>
    <col min="5079" max="5079" width="11.7109375" style="95" bestFit="1" customWidth="1"/>
    <col min="5080" max="5080" width="14.28515625" style="95" customWidth="1"/>
    <col min="5081" max="5081" width="11.7109375" style="95" bestFit="1" customWidth="1"/>
    <col min="5082" max="5082" width="14.140625" style="95" bestFit="1" customWidth="1"/>
    <col min="5083" max="5083" width="16.7109375" style="95" customWidth="1"/>
    <col min="5084" max="5084" width="16.5703125" style="95" customWidth="1"/>
    <col min="5085" max="5086" width="7.85546875" style="95" bestFit="1" customWidth="1"/>
    <col min="5087" max="5087" width="8" style="95" bestFit="1" customWidth="1"/>
    <col min="5088" max="5089" width="7.85546875" style="95" bestFit="1" customWidth="1"/>
    <col min="5090" max="5090" width="9.7109375" style="95" customWidth="1"/>
    <col min="5091" max="5091" width="12.85546875" style="95" customWidth="1"/>
    <col min="5092" max="5328" width="9.140625" style="95"/>
    <col min="5329" max="5329" width="9" style="95" bestFit="1" customWidth="1"/>
    <col min="5330" max="5330" width="9.85546875" style="95" bestFit="1" customWidth="1"/>
    <col min="5331" max="5331" width="9.140625" style="95" bestFit="1" customWidth="1"/>
    <col min="5332" max="5332" width="16" style="95" bestFit="1" customWidth="1"/>
    <col min="5333" max="5333" width="9" style="95" bestFit="1" customWidth="1"/>
    <col min="5334" max="5334" width="7.85546875" style="95" bestFit="1" customWidth="1"/>
    <col min="5335" max="5335" width="11.7109375" style="95" bestFit="1" customWidth="1"/>
    <col min="5336" max="5336" width="14.28515625" style="95" customWidth="1"/>
    <col min="5337" max="5337" width="11.7109375" style="95" bestFit="1" customWidth="1"/>
    <col min="5338" max="5338" width="14.140625" style="95" bestFit="1" customWidth="1"/>
    <col min="5339" max="5339" width="16.7109375" style="95" customWidth="1"/>
    <col min="5340" max="5340" width="16.5703125" style="95" customWidth="1"/>
    <col min="5341" max="5342" width="7.85546875" style="95" bestFit="1" customWidth="1"/>
    <col min="5343" max="5343" width="8" style="95" bestFit="1" customWidth="1"/>
    <col min="5344" max="5345" width="7.85546875" style="95" bestFit="1" customWidth="1"/>
    <col min="5346" max="5346" width="9.7109375" style="95" customWidth="1"/>
    <col min="5347" max="5347" width="12.85546875" style="95" customWidth="1"/>
    <col min="5348" max="5584" width="9.140625" style="95"/>
    <col min="5585" max="5585" width="9" style="95" bestFit="1" customWidth="1"/>
    <col min="5586" max="5586" width="9.85546875" style="95" bestFit="1" customWidth="1"/>
    <col min="5587" max="5587" width="9.140625" style="95" bestFit="1" customWidth="1"/>
    <col min="5588" max="5588" width="16" style="95" bestFit="1" customWidth="1"/>
    <col min="5589" max="5589" width="9" style="95" bestFit="1" customWidth="1"/>
    <col min="5590" max="5590" width="7.85546875" style="95" bestFit="1" customWidth="1"/>
    <col min="5591" max="5591" width="11.7109375" style="95" bestFit="1" customWidth="1"/>
    <col min="5592" max="5592" width="14.28515625" style="95" customWidth="1"/>
    <col min="5593" max="5593" width="11.7109375" style="95" bestFit="1" customWidth="1"/>
    <col min="5594" max="5594" width="14.140625" style="95" bestFit="1" customWidth="1"/>
    <col min="5595" max="5595" width="16.7109375" style="95" customWidth="1"/>
    <col min="5596" max="5596" width="16.5703125" style="95" customWidth="1"/>
    <col min="5597" max="5598" width="7.85546875" style="95" bestFit="1" customWidth="1"/>
    <col min="5599" max="5599" width="8" style="95" bestFit="1" customWidth="1"/>
    <col min="5600" max="5601" width="7.85546875" style="95" bestFit="1" customWidth="1"/>
    <col min="5602" max="5602" width="9.7109375" style="95" customWidth="1"/>
    <col min="5603" max="5603" width="12.85546875" style="95" customWidth="1"/>
    <col min="5604" max="5840" width="9.140625" style="95"/>
    <col min="5841" max="5841" width="9" style="95" bestFit="1" customWidth="1"/>
    <col min="5842" max="5842" width="9.85546875" style="95" bestFit="1" customWidth="1"/>
    <col min="5843" max="5843" width="9.140625" style="95" bestFit="1" customWidth="1"/>
    <col min="5844" max="5844" width="16" style="95" bestFit="1" customWidth="1"/>
    <col min="5845" max="5845" width="9" style="95" bestFit="1" customWidth="1"/>
    <col min="5846" max="5846" width="7.85546875" style="95" bestFit="1" customWidth="1"/>
    <col min="5847" max="5847" width="11.7109375" style="95" bestFit="1" customWidth="1"/>
    <col min="5848" max="5848" width="14.28515625" style="95" customWidth="1"/>
    <col min="5849" max="5849" width="11.7109375" style="95" bestFit="1" customWidth="1"/>
    <col min="5850" max="5850" width="14.140625" style="95" bestFit="1" customWidth="1"/>
    <col min="5851" max="5851" width="16.7109375" style="95" customWidth="1"/>
    <col min="5852" max="5852" width="16.5703125" style="95" customWidth="1"/>
    <col min="5853" max="5854" width="7.85546875" style="95" bestFit="1" customWidth="1"/>
    <col min="5855" max="5855" width="8" style="95" bestFit="1" customWidth="1"/>
    <col min="5856" max="5857" width="7.85546875" style="95" bestFit="1" customWidth="1"/>
    <col min="5858" max="5858" width="9.7109375" style="95" customWidth="1"/>
    <col min="5859" max="5859" width="12.85546875" style="95" customWidth="1"/>
    <col min="5860" max="6096" width="9.140625" style="95"/>
    <col min="6097" max="6097" width="9" style="95" bestFit="1" customWidth="1"/>
    <col min="6098" max="6098" width="9.85546875" style="95" bestFit="1" customWidth="1"/>
    <col min="6099" max="6099" width="9.140625" style="95" bestFit="1" customWidth="1"/>
    <col min="6100" max="6100" width="16" style="95" bestFit="1" customWidth="1"/>
    <col min="6101" max="6101" width="9" style="95" bestFit="1" customWidth="1"/>
    <col min="6102" max="6102" width="7.85546875" style="95" bestFit="1" customWidth="1"/>
    <col min="6103" max="6103" width="11.7109375" style="95" bestFit="1" customWidth="1"/>
    <col min="6104" max="6104" width="14.28515625" style="95" customWidth="1"/>
    <col min="6105" max="6105" width="11.7109375" style="95" bestFit="1" customWidth="1"/>
    <col min="6106" max="6106" width="14.140625" style="95" bestFit="1" customWidth="1"/>
    <col min="6107" max="6107" width="16.7109375" style="95" customWidth="1"/>
    <col min="6108" max="6108" width="16.5703125" style="95" customWidth="1"/>
    <col min="6109" max="6110" width="7.85546875" style="95" bestFit="1" customWidth="1"/>
    <col min="6111" max="6111" width="8" style="95" bestFit="1" customWidth="1"/>
    <col min="6112" max="6113" width="7.85546875" style="95" bestFit="1" customWidth="1"/>
    <col min="6114" max="6114" width="9.7109375" style="95" customWidth="1"/>
    <col min="6115" max="6115" width="12.85546875" style="95" customWidth="1"/>
    <col min="6116" max="6352" width="9.140625" style="95"/>
    <col min="6353" max="6353" width="9" style="95" bestFit="1" customWidth="1"/>
    <col min="6354" max="6354" width="9.85546875" style="95" bestFit="1" customWidth="1"/>
    <col min="6355" max="6355" width="9.140625" style="95" bestFit="1" customWidth="1"/>
    <col min="6356" max="6356" width="16" style="95" bestFit="1" customWidth="1"/>
    <col min="6357" max="6357" width="9" style="95" bestFit="1" customWidth="1"/>
    <col min="6358" max="6358" width="7.85546875" style="95" bestFit="1" customWidth="1"/>
    <col min="6359" max="6359" width="11.7109375" style="95" bestFit="1" customWidth="1"/>
    <col min="6360" max="6360" width="14.28515625" style="95" customWidth="1"/>
    <col min="6361" max="6361" width="11.7109375" style="95" bestFit="1" customWidth="1"/>
    <col min="6362" max="6362" width="14.140625" style="95" bestFit="1" customWidth="1"/>
    <col min="6363" max="6363" width="16.7109375" style="95" customWidth="1"/>
    <col min="6364" max="6364" width="16.5703125" style="95" customWidth="1"/>
    <col min="6365" max="6366" width="7.85546875" style="95" bestFit="1" customWidth="1"/>
    <col min="6367" max="6367" width="8" style="95" bestFit="1" customWidth="1"/>
    <col min="6368" max="6369" width="7.85546875" style="95" bestFit="1" customWidth="1"/>
    <col min="6370" max="6370" width="9.7109375" style="95" customWidth="1"/>
    <col min="6371" max="6371" width="12.85546875" style="95" customWidth="1"/>
    <col min="6372" max="6608" width="9.140625" style="95"/>
    <col min="6609" max="6609" width="9" style="95" bestFit="1" customWidth="1"/>
    <col min="6610" max="6610" width="9.85546875" style="95" bestFit="1" customWidth="1"/>
    <col min="6611" max="6611" width="9.140625" style="95" bestFit="1" customWidth="1"/>
    <col min="6612" max="6612" width="16" style="95" bestFit="1" customWidth="1"/>
    <col min="6613" max="6613" width="9" style="95" bestFit="1" customWidth="1"/>
    <col min="6614" max="6614" width="7.85546875" style="95" bestFit="1" customWidth="1"/>
    <col min="6615" max="6615" width="11.7109375" style="95" bestFit="1" customWidth="1"/>
    <col min="6616" max="6616" width="14.28515625" style="95" customWidth="1"/>
    <col min="6617" max="6617" width="11.7109375" style="95" bestFit="1" customWidth="1"/>
    <col min="6618" max="6618" width="14.140625" style="95" bestFit="1" customWidth="1"/>
    <col min="6619" max="6619" width="16.7109375" style="95" customWidth="1"/>
    <col min="6620" max="6620" width="16.5703125" style="95" customWidth="1"/>
    <col min="6621" max="6622" width="7.85546875" style="95" bestFit="1" customWidth="1"/>
    <col min="6623" max="6623" width="8" style="95" bestFit="1" customWidth="1"/>
    <col min="6624" max="6625" width="7.85546875" style="95" bestFit="1" customWidth="1"/>
    <col min="6626" max="6626" width="9.7109375" style="95" customWidth="1"/>
    <col min="6627" max="6627" width="12.85546875" style="95" customWidth="1"/>
    <col min="6628" max="6864" width="9.140625" style="95"/>
    <col min="6865" max="6865" width="9" style="95" bestFit="1" customWidth="1"/>
    <col min="6866" max="6866" width="9.85546875" style="95" bestFit="1" customWidth="1"/>
    <col min="6867" max="6867" width="9.140625" style="95" bestFit="1" customWidth="1"/>
    <col min="6868" max="6868" width="16" style="95" bestFit="1" customWidth="1"/>
    <col min="6869" max="6869" width="9" style="95" bestFit="1" customWidth="1"/>
    <col min="6870" max="6870" width="7.85546875" style="95" bestFit="1" customWidth="1"/>
    <col min="6871" max="6871" width="11.7109375" style="95" bestFit="1" customWidth="1"/>
    <col min="6872" max="6872" width="14.28515625" style="95" customWidth="1"/>
    <col min="6873" max="6873" width="11.7109375" style="95" bestFit="1" customWidth="1"/>
    <col min="6874" max="6874" width="14.140625" style="95" bestFit="1" customWidth="1"/>
    <col min="6875" max="6875" width="16.7109375" style="95" customWidth="1"/>
    <col min="6876" max="6876" width="16.5703125" style="95" customWidth="1"/>
    <col min="6877" max="6878" width="7.85546875" style="95" bestFit="1" customWidth="1"/>
    <col min="6879" max="6879" width="8" style="95" bestFit="1" customWidth="1"/>
    <col min="6880" max="6881" width="7.85546875" style="95" bestFit="1" customWidth="1"/>
    <col min="6882" max="6882" width="9.7109375" style="95" customWidth="1"/>
    <col min="6883" max="6883" width="12.85546875" style="95" customWidth="1"/>
    <col min="6884" max="7120" width="9.140625" style="95"/>
    <col min="7121" max="7121" width="9" style="95" bestFit="1" customWidth="1"/>
    <col min="7122" max="7122" width="9.85546875" style="95" bestFit="1" customWidth="1"/>
    <col min="7123" max="7123" width="9.140625" style="95" bestFit="1" customWidth="1"/>
    <col min="7124" max="7124" width="16" style="95" bestFit="1" customWidth="1"/>
    <col min="7125" max="7125" width="9" style="95" bestFit="1" customWidth="1"/>
    <col min="7126" max="7126" width="7.85546875" style="95" bestFit="1" customWidth="1"/>
    <col min="7127" max="7127" width="11.7109375" style="95" bestFit="1" customWidth="1"/>
    <col min="7128" max="7128" width="14.28515625" style="95" customWidth="1"/>
    <col min="7129" max="7129" width="11.7109375" style="95" bestFit="1" customWidth="1"/>
    <col min="7130" max="7130" width="14.140625" style="95" bestFit="1" customWidth="1"/>
    <col min="7131" max="7131" width="16.7109375" style="95" customWidth="1"/>
    <col min="7132" max="7132" width="16.5703125" style="95" customWidth="1"/>
    <col min="7133" max="7134" width="7.85546875" style="95" bestFit="1" customWidth="1"/>
    <col min="7135" max="7135" width="8" style="95" bestFit="1" customWidth="1"/>
    <col min="7136" max="7137" width="7.85546875" style="95" bestFit="1" customWidth="1"/>
    <col min="7138" max="7138" width="9.7109375" style="95" customWidth="1"/>
    <col min="7139" max="7139" width="12.85546875" style="95" customWidth="1"/>
    <col min="7140" max="7376" width="9.140625" style="95"/>
    <col min="7377" max="7377" width="9" style="95" bestFit="1" customWidth="1"/>
    <col min="7378" max="7378" width="9.85546875" style="95" bestFit="1" customWidth="1"/>
    <col min="7379" max="7379" width="9.140625" style="95" bestFit="1" customWidth="1"/>
    <col min="7380" max="7380" width="16" style="95" bestFit="1" customWidth="1"/>
    <col min="7381" max="7381" width="9" style="95" bestFit="1" customWidth="1"/>
    <col min="7382" max="7382" width="7.85546875" style="95" bestFit="1" customWidth="1"/>
    <col min="7383" max="7383" width="11.7109375" style="95" bestFit="1" customWidth="1"/>
    <col min="7384" max="7384" width="14.28515625" style="95" customWidth="1"/>
    <col min="7385" max="7385" width="11.7109375" style="95" bestFit="1" customWidth="1"/>
    <col min="7386" max="7386" width="14.140625" style="95" bestFit="1" customWidth="1"/>
    <col min="7387" max="7387" width="16.7109375" style="95" customWidth="1"/>
    <col min="7388" max="7388" width="16.5703125" style="95" customWidth="1"/>
    <col min="7389" max="7390" width="7.85546875" style="95" bestFit="1" customWidth="1"/>
    <col min="7391" max="7391" width="8" style="95" bestFit="1" customWidth="1"/>
    <col min="7392" max="7393" width="7.85546875" style="95" bestFit="1" customWidth="1"/>
    <col min="7394" max="7394" width="9.7109375" style="95" customWidth="1"/>
    <col min="7395" max="7395" width="12.85546875" style="95" customWidth="1"/>
    <col min="7396" max="7632" width="9.140625" style="95"/>
    <col min="7633" max="7633" width="9" style="95" bestFit="1" customWidth="1"/>
    <col min="7634" max="7634" width="9.85546875" style="95" bestFit="1" customWidth="1"/>
    <col min="7635" max="7635" width="9.140625" style="95" bestFit="1" customWidth="1"/>
    <col min="7636" max="7636" width="16" style="95" bestFit="1" customWidth="1"/>
    <col min="7637" max="7637" width="9" style="95" bestFit="1" customWidth="1"/>
    <col min="7638" max="7638" width="7.85546875" style="95" bestFit="1" customWidth="1"/>
    <col min="7639" max="7639" width="11.7109375" style="95" bestFit="1" customWidth="1"/>
    <col min="7640" max="7640" width="14.28515625" style="95" customWidth="1"/>
    <col min="7641" max="7641" width="11.7109375" style="95" bestFit="1" customWidth="1"/>
    <col min="7642" max="7642" width="14.140625" style="95" bestFit="1" customWidth="1"/>
    <col min="7643" max="7643" width="16.7109375" style="95" customWidth="1"/>
    <col min="7644" max="7644" width="16.5703125" style="95" customWidth="1"/>
    <col min="7645" max="7646" width="7.85546875" style="95" bestFit="1" customWidth="1"/>
    <col min="7647" max="7647" width="8" style="95" bestFit="1" customWidth="1"/>
    <col min="7648" max="7649" width="7.85546875" style="95" bestFit="1" customWidth="1"/>
    <col min="7650" max="7650" width="9.7109375" style="95" customWidth="1"/>
    <col min="7651" max="7651" width="12.85546875" style="95" customWidth="1"/>
    <col min="7652" max="7888" width="9.140625" style="95"/>
    <col min="7889" max="7889" width="9" style="95" bestFit="1" customWidth="1"/>
    <col min="7890" max="7890" width="9.85546875" style="95" bestFit="1" customWidth="1"/>
    <col min="7891" max="7891" width="9.140625" style="95" bestFit="1" customWidth="1"/>
    <col min="7892" max="7892" width="16" style="95" bestFit="1" customWidth="1"/>
    <col min="7893" max="7893" width="9" style="95" bestFit="1" customWidth="1"/>
    <col min="7894" max="7894" width="7.85546875" style="95" bestFit="1" customWidth="1"/>
    <col min="7895" max="7895" width="11.7109375" style="95" bestFit="1" customWidth="1"/>
    <col min="7896" max="7896" width="14.28515625" style="95" customWidth="1"/>
    <col min="7897" max="7897" width="11.7109375" style="95" bestFit="1" customWidth="1"/>
    <col min="7898" max="7898" width="14.140625" style="95" bestFit="1" customWidth="1"/>
    <col min="7899" max="7899" width="16.7109375" style="95" customWidth="1"/>
    <col min="7900" max="7900" width="16.5703125" style="95" customWidth="1"/>
    <col min="7901" max="7902" width="7.85546875" style="95" bestFit="1" customWidth="1"/>
    <col min="7903" max="7903" width="8" style="95" bestFit="1" customWidth="1"/>
    <col min="7904" max="7905" width="7.85546875" style="95" bestFit="1" customWidth="1"/>
    <col min="7906" max="7906" width="9.7109375" style="95" customWidth="1"/>
    <col min="7907" max="7907" width="12.85546875" style="95" customWidth="1"/>
    <col min="7908" max="8144" width="9.140625" style="95"/>
    <col min="8145" max="8145" width="9" style="95" bestFit="1" customWidth="1"/>
    <col min="8146" max="8146" width="9.85546875" style="95" bestFit="1" customWidth="1"/>
    <col min="8147" max="8147" width="9.140625" style="95" bestFit="1" customWidth="1"/>
    <col min="8148" max="8148" width="16" style="95" bestFit="1" customWidth="1"/>
    <col min="8149" max="8149" width="9" style="95" bestFit="1" customWidth="1"/>
    <col min="8150" max="8150" width="7.85546875" style="95" bestFit="1" customWidth="1"/>
    <col min="8151" max="8151" width="11.7109375" style="95" bestFit="1" customWidth="1"/>
    <col min="8152" max="8152" width="14.28515625" style="95" customWidth="1"/>
    <col min="8153" max="8153" width="11.7109375" style="95" bestFit="1" customWidth="1"/>
    <col min="8154" max="8154" width="14.140625" style="95" bestFit="1" customWidth="1"/>
    <col min="8155" max="8155" width="16.7109375" style="95" customWidth="1"/>
    <col min="8156" max="8156" width="16.5703125" style="95" customWidth="1"/>
    <col min="8157" max="8158" width="7.85546875" style="95" bestFit="1" customWidth="1"/>
    <col min="8159" max="8159" width="8" style="95" bestFit="1" customWidth="1"/>
    <col min="8160" max="8161" width="7.85546875" style="95" bestFit="1" customWidth="1"/>
    <col min="8162" max="8162" width="9.7109375" style="95" customWidth="1"/>
    <col min="8163" max="8163" width="12.85546875" style="95" customWidth="1"/>
    <col min="8164" max="8400" width="9.140625" style="95"/>
    <col min="8401" max="8401" width="9" style="95" bestFit="1" customWidth="1"/>
    <col min="8402" max="8402" width="9.85546875" style="95" bestFit="1" customWidth="1"/>
    <col min="8403" max="8403" width="9.140625" style="95" bestFit="1" customWidth="1"/>
    <col min="8404" max="8404" width="16" style="95" bestFit="1" customWidth="1"/>
    <col min="8405" max="8405" width="9" style="95" bestFit="1" customWidth="1"/>
    <col min="8406" max="8406" width="7.85546875" style="95" bestFit="1" customWidth="1"/>
    <col min="8407" max="8407" width="11.7109375" style="95" bestFit="1" customWidth="1"/>
    <col min="8408" max="8408" width="14.28515625" style="95" customWidth="1"/>
    <col min="8409" max="8409" width="11.7109375" style="95" bestFit="1" customWidth="1"/>
    <col min="8410" max="8410" width="14.140625" style="95" bestFit="1" customWidth="1"/>
    <col min="8411" max="8411" width="16.7109375" style="95" customWidth="1"/>
    <col min="8412" max="8412" width="16.5703125" style="95" customWidth="1"/>
    <col min="8413" max="8414" width="7.85546875" style="95" bestFit="1" customWidth="1"/>
    <col min="8415" max="8415" width="8" style="95" bestFit="1" customWidth="1"/>
    <col min="8416" max="8417" width="7.85546875" style="95" bestFit="1" customWidth="1"/>
    <col min="8418" max="8418" width="9.7109375" style="95" customWidth="1"/>
    <col min="8419" max="8419" width="12.85546875" style="95" customWidth="1"/>
    <col min="8420" max="8656" width="9.140625" style="95"/>
    <col min="8657" max="8657" width="9" style="95" bestFit="1" customWidth="1"/>
    <col min="8658" max="8658" width="9.85546875" style="95" bestFit="1" customWidth="1"/>
    <col min="8659" max="8659" width="9.140625" style="95" bestFit="1" customWidth="1"/>
    <col min="8660" max="8660" width="16" style="95" bestFit="1" customWidth="1"/>
    <col min="8661" max="8661" width="9" style="95" bestFit="1" customWidth="1"/>
    <col min="8662" max="8662" width="7.85546875" style="95" bestFit="1" customWidth="1"/>
    <col min="8663" max="8663" width="11.7109375" style="95" bestFit="1" customWidth="1"/>
    <col min="8664" max="8664" width="14.28515625" style="95" customWidth="1"/>
    <col min="8665" max="8665" width="11.7109375" style="95" bestFit="1" customWidth="1"/>
    <col min="8666" max="8666" width="14.140625" style="95" bestFit="1" customWidth="1"/>
    <col min="8667" max="8667" width="16.7109375" style="95" customWidth="1"/>
    <col min="8668" max="8668" width="16.5703125" style="95" customWidth="1"/>
    <col min="8669" max="8670" width="7.85546875" style="95" bestFit="1" customWidth="1"/>
    <col min="8671" max="8671" width="8" style="95" bestFit="1" customWidth="1"/>
    <col min="8672" max="8673" width="7.85546875" style="95" bestFit="1" customWidth="1"/>
    <col min="8674" max="8674" width="9.7109375" style="95" customWidth="1"/>
    <col min="8675" max="8675" width="12.85546875" style="95" customWidth="1"/>
    <col min="8676" max="8912" width="9.140625" style="95"/>
    <col min="8913" max="8913" width="9" style="95" bestFit="1" customWidth="1"/>
    <col min="8914" max="8914" width="9.85546875" style="95" bestFit="1" customWidth="1"/>
    <col min="8915" max="8915" width="9.140625" style="95" bestFit="1" customWidth="1"/>
    <col min="8916" max="8916" width="16" style="95" bestFit="1" customWidth="1"/>
    <col min="8917" max="8917" width="9" style="95" bestFit="1" customWidth="1"/>
    <col min="8918" max="8918" width="7.85546875" style="95" bestFit="1" customWidth="1"/>
    <col min="8919" max="8919" width="11.7109375" style="95" bestFit="1" customWidth="1"/>
    <col min="8920" max="8920" width="14.28515625" style="95" customWidth="1"/>
    <col min="8921" max="8921" width="11.7109375" style="95" bestFit="1" customWidth="1"/>
    <col min="8922" max="8922" width="14.140625" style="95" bestFit="1" customWidth="1"/>
    <col min="8923" max="8923" width="16.7109375" style="95" customWidth="1"/>
    <col min="8924" max="8924" width="16.5703125" style="95" customWidth="1"/>
    <col min="8925" max="8926" width="7.85546875" style="95" bestFit="1" customWidth="1"/>
    <col min="8927" max="8927" width="8" style="95" bestFit="1" customWidth="1"/>
    <col min="8928" max="8929" width="7.85546875" style="95" bestFit="1" customWidth="1"/>
    <col min="8930" max="8930" width="9.7109375" style="95" customWidth="1"/>
    <col min="8931" max="8931" width="12.85546875" style="95" customWidth="1"/>
    <col min="8932" max="9168" width="9.140625" style="95"/>
    <col min="9169" max="9169" width="9" style="95" bestFit="1" customWidth="1"/>
    <col min="9170" max="9170" width="9.85546875" style="95" bestFit="1" customWidth="1"/>
    <col min="9171" max="9171" width="9.140625" style="95" bestFit="1" customWidth="1"/>
    <col min="9172" max="9172" width="16" style="95" bestFit="1" customWidth="1"/>
    <col min="9173" max="9173" width="9" style="95" bestFit="1" customWidth="1"/>
    <col min="9174" max="9174" width="7.85546875" style="95" bestFit="1" customWidth="1"/>
    <col min="9175" max="9175" width="11.7109375" style="95" bestFit="1" customWidth="1"/>
    <col min="9176" max="9176" width="14.28515625" style="95" customWidth="1"/>
    <col min="9177" max="9177" width="11.7109375" style="95" bestFit="1" customWidth="1"/>
    <col min="9178" max="9178" width="14.140625" style="95" bestFit="1" customWidth="1"/>
    <col min="9179" max="9179" width="16.7109375" style="95" customWidth="1"/>
    <col min="9180" max="9180" width="16.5703125" style="95" customWidth="1"/>
    <col min="9181" max="9182" width="7.85546875" style="95" bestFit="1" customWidth="1"/>
    <col min="9183" max="9183" width="8" style="95" bestFit="1" customWidth="1"/>
    <col min="9184" max="9185" width="7.85546875" style="95" bestFit="1" customWidth="1"/>
    <col min="9186" max="9186" width="9.7109375" style="95" customWidth="1"/>
    <col min="9187" max="9187" width="12.85546875" style="95" customWidth="1"/>
    <col min="9188" max="9424" width="9.140625" style="95"/>
    <col min="9425" max="9425" width="9" style="95" bestFit="1" customWidth="1"/>
    <col min="9426" max="9426" width="9.85546875" style="95" bestFit="1" customWidth="1"/>
    <col min="9427" max="9427" width="9.140625" style="95" bestFit="1" customWidth="1"/>
    <col min="9428" max="9428" width="16" style="95" bestFit="1" customWidth="1"/>
    <col min="9429" max="9429" width="9" style="95" bestFit="1" customWidth="1"/>
    <col min="9430" max="9430" width="7.85546875" style="95" bestFit="1" customWidth="1"/>
    <col min="9431" max="9431" width="11.7109375" style="95" bestFit="1" customWidth="1"/>
    <col min="9432" max="9432" width="14.28515625" style="95" customWidth="1"/>
    <col min="9433" max="9433" width="11.7109375" style="95" bestFit="1" customWidth="1"/>
    <col min="9434" max="9434" width="14.140625" style="95" bestFit="1" customWidth="1"/>
    <col min="9435" max="9435" width="16.7109375" style="95" customWidth="1"/>
    <col min="9436" max="9436" width="16.5703125" style="95" customWidth="1"/>
    <col min="9437" max="9438" width="7.85546875" style="95" bestFit="1" customWidth="1"/>
    <col min="9439" max="9439" width="8" style="95" bestFit="1" customWidth="1"/>
    <col min="9440" max="9441" width="7.85546875" style="95" bestFit="1" customWidth="1"/>
    <col min="9442" max="9442" width="9.7109375" style="95" customWidth="1"/>
    <col min="9443" max="9443" width="12.85546875" style="95" customWidth="1"/>
    <col min="9444" max="9680" width="9.140625" style="95"/>
    <col min="9681" max="9681" width="9" style="95" bestFit="1" customWidth="1"/>
    <col min="9682" max="9682" width="9.85546875" style="95" bestFit="1" customWidth="1"/>
    <col min="9683" max="9683" width="9.140625" style="95" bestFit="1" customWidth="1"/>
    <col min="9684" max="9684" width="16" style="95" bestFit="1" customWidth="1"/>
    <col min="9685" max="9685" width="9" style="95" bestFit="1" customWidth="1"/>
    <col min="9686" max="9686" width="7.85546875" style="95" bestFit="1" customWidth="1"/>
    <col min="9687" max="9687" width="11.7109375" style="95" bestFit="1" customWidth="1"/>
    <col min="9688" max="9688" width="14.28515625" style="95" customWidth="1"/>
    <col min="9689" max="9689" width="11.7109375" style="95" bestFit="1" customWidth="1"/>
    <col min="9690" max="9690" width="14.140625" style="95" bestFit="1" customWidth="1"/>
    <col min="9691" max="9691" width="16.7109375" style="95" customWidth="1"/>
    <col min="9692" max="9692" width="16.5703125" style="95" customWidth="1"/>
    <col min="9693" max="9694" width="7.85546875" style="95" bestFit="1" customWidth="1"/>
    <col min="9695" max="9695" width="8" style="95" bestFit="1" customWidth="1"/>
    <col min="9696" max="9697" width="7.85546875" style="95" bestFit="1" customWidth="1"/>
    <col min="9698" max="9698" width="9.7109375" style="95" customWidth="1"/>
    <col min="9699" max="9699" width="12.85546875" style="95" customWidth="1"/>
    <col min="9700" max="9936" width="9.140625" style="95"/>
    <col min="9937" max="9937" width="9" style="95" bestFit="1" customWidth="1"/>
    <col min="9938" max="9938" width="9.85546875" style="95" bestFit="1" customWidth="1"/>
    <col min="9939" max="9939" width="9.140625" style="95" bestFit="1" customWidth="1"/>
    <col min="9940" max="9940" width="16" style="95" bestFit="1" customWidth="1"/>
    <col min="9941" max="9941" width="9" style="95" bestFit="1" customWidth="1"/>
    <col min="9942" max="9942" width="7.85546875" style="95" bestFit="1" customWidth="1"/>
    <col min="9943" max="9943" width="11.7109375" style="95" bestFit="1" customWidth="1"/>
    <col min="9944" max="9944" width="14.28515625" style="95" customWidth="1"/>
    <col min="9945" max="9945" width="11.7109375" style="95" bestFit="1" customWidth="1"/>
    <col min="9946" max="9946" width="14.140625" style="95" bestFit="1" customWidth="1"/>
    <col min="9947" max="9947" width="16.7109375" style="95" customWidth="1"/>
    <col min="9948" max="9948" width="16.5703125" style="95" customWidth="1"/>
    <col min="9949" max="9950" width="7.85546875" style="95" bestFit="1" customWidth="1"/>
    <col min="9951" max="9951" width="8" style="95" bestFit="1" customWidth="1"/>
    <col min="9952" max="9953" width="7.85546875" style="95" bestFit="1" customWidth="1"/>
    <col min="9954" max="9954" width="9.7109375" style="95" customWidth="1"/>
    <col min="9955" max="9955" width="12.85546875" style="95" customWidth="1"/>
    <col min="9956" max="10192" width="9.140625" style="95"/>
    <col min="10193" max="10193" width="9" style="95" bestFit="1" customWidth="1"/>
    <col min="10194" max="10194" width="9.85546875" style="95" bestFit="1" customWidth="1"/>
    <col min="10195" max="10195" width="9.140625" style="95" bestFit="1" customWidth="1"/>
    <col min="10196" max="10196" width="16" style="95" bestFit="1" customWidth="1"/>
    <col min="10197" max="10197" width="9" style="95" bestFit="1" customWidth="1"/>
    <col min="10198" max="10198" width="7.85546875" style="95" bestFit="1" customWidth="1"/>
    <col min="10199" max="10199" width="11.7109375" style="95" bestFit="1" customWidth="1"/>
    <col min="10200" max="10200" width="14.28515625" style="95" customWidth="1"/>
    <col min="10201" max="10201" width="11.7109375" style="95" bestFit="1" customWidth="1"/>
    <col min="10202" max="10202" width="14.140625" style="95" bestFit="1" customWidth="1"/>
    <col min="10203" max="10203" width="16.7109375" style="95" customWidth="1"/>
    <col min="10204" max="10204" width="16.5703125" style="95" customWidth="1"/>
    <col min="10205" max="10206" width="7.85546875" style="95" bestFit="1" customWidth="1"/>
    <col min="10207" max="10207" width="8" style="95" bestFit="1" customWidth="1"/>
    <col min="10208" max="10209" width="7.85546875" style="95" bestFit="1" customWidth="1"/>
    <col min="10210" max="10210" width="9.7109375" style="95" customWidth="1"/>
    <col min="10211" max="10211" width="12.85546875" style="95" customWidth="1"/>
    <col min="10212" max="10448" width="9.140625" style="95"/>
    <col min="10449" max="10449" width="9" style="95" bestFit="1" customWidth="1"/>
    <col min="10450" max="10450" width="9.85546875" style="95" bestFit="1" customWidth="1"/>
    <col min="10451" max="10451" width="9.140625" style="95" bestFit="1" customWidth="1"/>
    <col min="10452" max="10452" width="16" style="95" bestFit="1" customWidth="1"/>
    <col min="10453" max="10453" width="9" style="95" bestFit="1" customWidth="1"/>
    <col min="10454" max="10454" width="7.85546875" style="95" bestFit="1" customWidth="1"/>
    <col min="10455" max="10455" width="11.7109375" style="95" bestFit="1" customWidth="1"/>
    <col min="10456" max="10456" width="14.28515625" style="95" customWidth="1"/>
    <col min="10457" max="10457" width="11.7109375" style="95" bestFit="1" customWidth="1"/>
    <col min="10458" max="10458" width="14.140625" style="95" bestFit="1" customWidth="1"/>
    <col min="10459" max="10459" width="16.7109375" style="95" customWidth="1"/>
    <col min="10460" max="10460" width="16.5703125" style="95" customWidth="1"/>
    <col min="10461" max="10462" width="7.85546875" style="95" bestFit="1" customWidth="1"/>
    <col min="10463" max="10463" width="8" style="95" bestFit="1" customWidth="1"/>
    <col min="10464" max="10465" width="7.85546875" style="95" bestFit="1" customWidth="1"/>
    <col min="10466" max="10466" width="9.7109375" style="95" customWidth="1"/>
    <col min="10467" max="10467" width="12.85546875" style="95" customWidth="1"/>
    <col min="10468" max="10704" width="9.140625" style="95"/>
    <col min="10705" max="10705" width="9" style="95" bestFit="1" customWidth="1"/>
    <col min="10706" max="10706" width="9.85546875" style="95" bestFit="1" customWidth="1"/>
    <col min="10707" max="10707" width="9.140625" style="95" bestFit="1" customWidth="1"/>
    <col min="10708" max="10708" width="16" style="95" bestFit="1" customWidth="1"/>
    <col min="10709" max="10709" width="9" style="95" bestFit="1" customWidth="1"/>
    <col min="10710" max="10710" width="7.85546875" style="95" bestFit="1" customWidth="1"/>
    <col min="10711" max="10711" width="11.7109375" style="95" bestFit="1" customWidth="1"/>
    <col min="10712" max="10712" width="14.28515625" style="95" customWidth="1"/>
    <col min="10713" max="10713" width="11.7109375" style="95" bestFit="1" customWidth="1"/>
    <col min="10714" max="10714" width="14.140625" style="95" bestFit="1" customWidth="1"/>
    <col min="10715" max="10715" width="16.7109375" style="95" customWidth="1"/>
    <col min="10716" max="10716" width="16.5703125" style="95" customWidth="1"/>
    <col min="10717" max="10718" width="7.85546875" style="95" bestFit="1" customWidth="1"/>
    <col min="10719" max="10719" width="8" style="95" bestFit="1" customWidth="1"/>
    <col min="10720" max="10721" width="7.85546875" style="95" bestFit="1" customWidth="1"/>
    <col min="10722" max="10722" width="9.7109375" style="95" customWidth="1"/>
    <col min="10723" max="10723" width="12.85546875" style="95" customWidth="1"/>
    <col min="10724" max="10960" width="9.140625" style="95"/>
    <col min="10961" max="10961" width="9" style="95" bestFit="1" customWidth="1"/>
    <col min="10962" max="10962" width="9.85546875" style="95" bestFit="1" customWidth="1"/>
    <col min="10963" max="10963" width="9.140625" style="95" bestFit="1" customWidth="1"/>
    <col min="10964" max="10964" width="16" style="95" bestFit="1" customWidth="1"/>
    <col min="10965" max="10965" width="9" style="95" bestFit="1" customWidth="1"/>
    <col min="10966" max="10966" width="7.85546875" style="95" bestFit="1" customWidth="1"/>
    <col min="10967" max="10967" width="11.7109375" style="95" bestFit="1" customWidth="1"/>
    <col min="10968" max="10968" width="14.28515625" style="95" customWidth="1"/>
    <col min="10969" max="10969" width="11.7109375" style="95" bestFit="1" customWidth="1"/>
    <col min="10970" max="10970" width="14.140625" style="95" bestFit="1" customWidth="1"/>
    <col min="10971" max="10971" width="16.7109375" style="95" customWidth="1"/>
    <col min="10972" max="10972" width="16.5703125" style="95" customWidth="1"/>
    <col min="10973" max="10974" width="7.85546875" style="95" bestFit="1" customWidth="1"/>
    <col min="10975" max="10975" width="8" style="95" bestFit="1" customWidth="1"/>
    <col min="10976" max="10977" width="7.85546875" style="95" bestFit="1" customWidth="1"/>
    <col min="10978" max="10978" width="9.7109375" style="95" customWidth="1"/>
    <col min="10979" max="10979" width="12.85546875" style="95" customWidth="1"/>
    <col min="10980" max="11216" width="9.140625" style="95"/>
    <col min="11217" max="11217" width="9" style="95" bestFit="1" customWidth="1"/>
    <col min="11218" max="11218" width="9.85546875" style="95" bestFit="1" customWidth="1"/>
    <col min="11219" max="11219" width="9.140625" style="95" bestFit="1" customWidth="1"/>
    <col min="11220" max="11220" width="16" style="95" bestFit="1" customWidth="1"/>
    <col min="11221" max="11221" width="9" style="95" bestFit="1" customWidth="1"/>
    <col min="11222" max="11222" width="7.85546875" style="95" bestFit="1" customWidth="1"/>
    <col min="11223" max="11223" width="11.7109375" style="95" bestFit="1" customWidth="1"/>
    <col min="11224" max="11224" width="14.28515625" style="95" customWidth="1"/>
    <col min="11225" max="11225" width="11.7109375" style="95" bestFit="1" customWidth="1"/>
    <col min="11226" max="11226" width="14.140625" style="95" bestFit="1" customWidth="1"/>
    <col min="11227" max="11227" width="16.7109375" style="95" customWidth="1"/>
    <col min="11228" max="11228" width="16.5703125" style="95" customWidth="1"/>
    <col min="11229" max="11230" width="7.85546875" style="95" bestFit="1" customWidth="1"/>
    <col min="11231" max="11231" width="8" style="95" bestFit="1" customWidth="1"/>
    <col min="11232" max="11233" width="7.85546875" style="95" bestFit="1" customWidth="1"/>
    <col min="11234" max="11234" width="9.7109375" style="95" customWidth="1"/>
    <col min="11235" max="11235" width="12.85546875" style="95" customWidth="1"/>
    <col min="11236" max="11472" width="9.140625" style="95"/>
    <col min="11473" max="11473" width="9" style="95" bestFit="1" customWidth="1"/>
    <col min="11474" max="11474" width="9.85546875" style="95" bestFit="1" customWidth="1"/>
    <col min="11475" max="11475" width="9.140625" style="95" bestFit="1" customWidth="1"/>
    <col min="11476" max="11476" width="16" style="95" bestFit="1" customWidth="1"/>
    <col min="11477" max="11477" width="9" style="95" bestFit="1" customWidth="1"/>
    <col min="11478" max="11478" width="7.85546875" style="95" bestFit="1" customWidth="1"/>
    <col min="11479" max="11479" width="11.7109375" style="95" bestFit="1" customWidth="1"/>
    <col min="11480" max="11480" width="14.28515625" style="95" customWidth="1"/>
    <col min="11481" max="11481" width="11.7109375" style="95" bestFit="1" customWidth="1"/>
    <col min="11482" max="11482" width="14.140625" style="95" bestFit="1" customWidth="1"/>
    <col min="11483" max="11483" width="16.7109375" style="95" customWidth="1"/>
    <col min="11484" max="11484" width="16.5703125" style="95" customWidth="1"/>
    <col min="11485" max="11486" width="7.85546875" style="95" bestFit="1" customWidth="1"/>
    <col min="11487" max="11487" width="8" style="95" bestFit="1" customWidth="1"/>
    <col min="11488" max="11489" width="7.85546875" style="95" bestFit="1" customWidth="1"/>
    <col min="11490" max="11490" width="9.7109375" style="95" customWidth="1"/>
    <col min="11491" max="11491" width="12.85546875" style="95" customWidth="1"/>
    <col min="11492" max="11728" width="9.140625" style="95"/>
    <col min="11729" max="11729" width="9" style="95" bestFit="1" customWidth="1"/>
    <col min="11730" max="11730" width="9.85546875" style="95" bestFit="1" customWidth="1"/>
    <col min="11731" max="11731" width="9.140625" style="95" bestFit="1" customWidth="1"/>
    <col min="11732" max="11732" width="16" style="95" bestFit="1" customWidth="1"/>
    <col min="11733" max="11733" width="9" style="95" bestFit="1" customWidth="1"/>
    <col min="11734" max="11734" width="7.85546875" style="95" bestFit="1" customWidth="1"/>
    <col min="11735" max="11735" width="11.7109375" style="95" bestFit="1" customWidth="1"/>
    <col min="11736" max="11736" width="14.28515625" style="95" customWidth="1"/>
    <col min="11737" max="11737" width="11.7109375" style="95" bestFit="1" customWidth="1"/>
    <col min="11738" max="11738" width="14.140625" style="95" bestFit="1" customWidth="1"/>
    <col min="11739" max="11739" width="16.7109375" style="95" customWidth="1"/>
    <col min="11740" max="11740" width="16.5703125" style="95" customWidth="1"/>
    <col min="11741" max="11742" width="7.85546875" style="95" bestFit="1" customWidth="1"/>
    <col min="11743" max="11743" width="8" style="95" bestFit="1" customWidth="1"/>
    <col min="11744" max="11745" width="7.85546875" style="95" bestFit="1" customWidth="1"/>
    <col min="11746" max="11746" width="9.7109375" style="95" customWidth="1"/>
    <col min="11747" max="11747" width="12.85546875" style="95" customWidth="1"/>
    <col min="11748" max="11984" width="9.140625" style="95"/>
    <col min="11985" max="11985" width="9" style="95" bestFit="1" customWidth="1"/>
    <col min="11986" max="11986" width="9.85546875" style="95" bestFit="1" customWidth="1"/>
    <col min="11987" max="11987" width="9.140625" style="95" bestFit="1" customWidth="1"/>
    <col min="11988" max="11988" width="16" style="95" bestFit="1" customWidth="1"/>
    <col min="11989" max="11989" width="9" style="95" bestFit="1" customWidth="1"/>
    <col min="11990" max="11990" width="7.85546875" style="95" bestFit="1" customWidth="1"/>
    <col min="11991" max="11991" width="11.7109375" style="95" bestFit="1" customWidth="1"/>
    <col min="11992" max="11992" width="14.28515625" style="95" customWidth="1"/>
    <col min="11993" max="11993" width="11.7109375" style="95" bestFit="1" customWidth="1"/>
    <col min="11994" max="11994" width="14.140625" style="95" bestFit="1" customWidth="1"/>
    <col min="11995" max="11995" width="16.7109375" style="95" customWidth="1"/>
    <col min="11996" max="11996" width="16.5703125" style="95" customWidth="1"/>
    <col min="11997" max="11998" width="7.85546875" style="95" bestFit="1" customWidth="1"/>
    <col min="11999" max="11999" width="8" style="95" bestFit="1" customWidth="1"/>
    <col min="12000" max="12001" width="7.85546875" style="95" bestFit="1" customWidth="1"/>
    <col min="12002" max="12002" width="9.7109375" style="95" customWidth="1"/>
    <col min="12003" max="12003" width="12.85546875" style="95" customWidth="1"/>
    <col min="12004" max="12240" width="9.140625" style="95"/>
    <col min="12241" max="12241" width="9" style="95" bestFit="1" customWidth="1"/>
    <col min="12242" max="12242" width="9.85546875" style="95" bestFit="1" customWidth="1"/>
    <col min="12243" max="12243" width="9.140625" style="95" bestFit="1" customWidth="1"/>
    <col min="12244" max="12244" width="16" style="95" bestFit="1" customWidth="1"/>
    <col min="12245" max="12245" width="9" style="95" bestFit="1" customWidth="1"/>
    <col min="12246" max="12246" width="7.85546875" style="95" bestFit="1" customWidth="1"/>
    <col min="12247" max="12247" width="11.7109375" style="95" bestFit="1" customWidth="1"/>
    <col min="12248" max="12248" width="14.28515625" style="95" customWidth="1"/>
    <col min="12249" max="12249" width="11.7109375" style="95" bestFit="1" customWidth="1"/>
    <col min="12250" max="12250" width="14.140625" style="95" bestFit="1" customWidth="1"/>
    <col min="12251" max="12251" width="16.7109375" style="95" customWidth="1"/>
    <col min="12252" max="12252" width="16.5703125" style="95" customWidth="1"/>
    <col min="12253" max="12254" width="7.85546875" style="95" bestFit="1" customWidth="1"/>
    <col min="12255" max="12255" width="8" style="95" bestFit="1" customWidth="1"/>
    <col min="12256" max="12257" width="7.85546875" style="95" bestFit="1" customWidth="1"/>
    <col min="12258" max="12258" width="9.7109375" style="95" customWidth="1"/>
    <col min="12259" max="12259" width="12.85546875" style="95" customWidth="1"/>
    <col min="12260" max="12496" width="9.140625" style="95"/>
    <col min="12497" max="12497" width="9" style="95" bestFit="1" customWidth="1"/>
    <col min="12498" max="12498" width="9.85546875" style="95" bestFit="1" customWidth="1"/>
    <col min="12499" max="12499" width="9.140625" style="95" bestFit="1" customWidth="1"/>
    <col min="12500" max="12500" width="16" style="95" bestFit="1" customWidth="1"/>
    <col min="12501" max="12501" width="9" style="95" bestFit="1" customWidth="1"/>
    <col min="12502" max="12502" width="7.85546875" style="95" bestFit="1" customWidth="1"/>
    <col min="12503" max="12503" width="11.7109375" style="95" bestFit="1" customWidth="1"/>
    <col min="12504" max="12504" width="14.28515625" style="95" customWidth="1"/>
    <col min="12505" max="12505" width="11.7109375" style="95" bestFit="1" customWidth="1"/>
    <col min="12506" max="12506" width="14.140625" style="95" bestFit="1" customWidth="1"/>
    <col min="12507" max="12507" width="16.7109375" style="95" customWidth="1"/>
    <col min="12508" max="12508" width="16.5703125" style="95" customWidth="1"/>
    <col min="12509" max="12510" width="7.85546875" style="95" bestFit="1" customWidth="1"/>
    <col min="12511" max="12511" width="8" style="95" bestFit="1" customWidth="1"/>
    <col min="12512" max="12513" width="7.85546875" style="95" bestFit="1" customWidth="1"/>
    <col min="12514" max="12514" width="9.7109375" style="95" customWidth="1"/>
    <col min="12515" max="12515" width="12.85546875" style="95" customWidth="1"/>
    <col min="12516" max="12752" width="9.140625" style="95"/>
    <col min="12753" max="12753" width="9" style="95" bestFit="1" customWidth="1"/>
    <col min="12754" max="12754" width="9.85546875" style="95" bestFit="1" customWidth="1"/>
    <col min="12755" max="12755" width="9.140625" style="95" bestFit="1" customWidth="1"/>
    <col min="12756" max="12756" width="16" style="95" bestFit="1" customWidth="1"/>
    <col min="12757" max="12757" width="9" style="95" bestFit="1" customWidth="1"/>
    <col min="12758" max="12758" width="7.85546875" style="95" bestFit="1" customWidth="1"/>
    <col min="12759" max="12759" width="11.7109375" style="95" bestFit="1" customWidth="1"/>
    <col min="12760" max="12760" width="14.28515625" style="95" customWidth="1"/>
    <col min="12761" max="12761" width="11.7109375" style="95" bestFit="1" customWidth="1"/>
    <col min="12762" max="12762" width="14.140625" style="95" bestFit="1" customWidth="1"/>
    <col min="12763" max="12763" width="16.7109375" style="95" customWidth="1"/>
    <col min="12764" max="12764" width="16.5703125" style="95" customWidth="1"/>
    <col min="12765" max="12766" width="7.85546875" style="95" bestFit="1" customWidth="1"/>
    <col min="12767" max="12767" width="8" style="95" bestFit="1" customWidth="1"/>
    <col min="12768" max="12769" width="7.85546875" style="95" bestFit="1" customWidth="1"/>
    <col min="12770" max="12770" width="9.7109375" style="95" customWidth="1"/>
    <col min="12771" max="12771" width="12.85546875" style="95" customWidth="1"/>
    <col min="12772" max="13008" width="9.140625" style="95"/>
    <col min="13009" max="13009" width="9" style="95" bestFit="1" customWidth="1"/>
    <col min="13010" max="13010" width="9.85546875" style="95" bestFit="1" customWidth="1"/>
    <col min="13011" max="13011" width="9.140625" style="95" bestFit="1" customWidth="1"/>
    <col min="13012" max="13012" width="16" style="95" bestFit="1" customWidth="1"/>
    <col min="13013" max="13013" width="9" style="95" bestFit="1" customWidth="1"/>
    <col min="13014" max="13014" width="7.85546875" style="95" bestFit="1" customWidth="1"/>
    <col min="13015" max="13015" width="11.7109375" style="95" bestFit="1" customWidth="1"/>
    <col min="13016" max="13016" width="14.28515625" style="95" customWidth="1"/>
    <col min="13017" max="13017" width="11.7109375" style="95" bestFit="1" customWidth="1"/>
    <col min="13018" max="13018" width="14.140625" style="95" bestFit="1" customWidth="1"/>
    <col min="13019" max="13019" width="16.7109375" style="95" customWidth="1"/>
    <col min="13020" max="13020" width="16.5703125" style="95" customWidth="1"/>
    <col min="13021" max="13022" width="7.85546875" style="95" bestFit="1" customWidth="1"/>
    <col min="13023" max="13023" width="8" style="95" bestFit="1" customWidth="1"/>
    <col min="13024" max="13025" width="7.85546875" style="95" bestFit="1" customWidth="1"/>
    <col min="13026" max="13026" width="9.7109375" style="95" customWidth="1"/>
    <col min="13027" max="13027" width="12.85546875" style="95" customWidth="1"/>
    <col min="13028" max="13264" width="9.140625" style="95"/>
    <col min="13265" max="13265" width="9" style="95" bestFit="1" customWidth="1"/>
    <col min="13266" max="13266" width="9.85546875" style="95" bestFit="1" customWidth="1"/>
    <col min="13267" max="13267" width="9.140625" style="95" bestFit="1" customWidth="1"/>
    <col min="13268" max="13268" width="16" style="95" bestFit="1" customWidth="1"/>
    <col min="13269" max="13269" width="9" style="95" bestFit="1" customWidth="1"/>
    <col min="13270" max="13270" width="7.85546875" style="95" bestFit="1" customWidth="1"/>
    <col min="13271" max="13271" width="11.7109375" style="95" bestFit="1" customWidth="1"/>
    <col min="13272" max="13272" width="14.28515625" style="95" customWidth="1"/>
    <col min="13273" max="13273" width="11.7109375" style="95" bestFit="1" customWidth="1"/>
    <col min="13274" max="13274" width="14.140625" style="95" bestFit="1" customWidth="1"/>
    <col min="13275" max="13275" width="16.7109375" style="95" customWidth="1"/>
    <col min="13276" max="13276" width="16.5703125" style="95" customWidth="1"/>
    <col min="13277" max="13278" width="7.85546875" style="95" bestFit="1" customWidth="1"/>
    <col min="13279" max="13279" width="8" style="95" bestFit="1" customWidth="1"/>
    <col min="13280" max="13281" width="7.85546875" style="95" bestFit="1" customWidth="1"/>
    <col min="13282" max="13282" width="9.7109375" style="95" customWidth="1"/>
    <col min="13283" max="13283" width="12.85546875" style="95" customWidth="1"/>
    <col min="13284" max="13520" width="9.140625" style="95"/>
    <col min="13521" max="13521" width="9" style="95" bestFit="1" customWidth="1"/>
    <col min="13522" max="13522" width="9.85546875" style="95" bestFit="1" customWidth="1"/>
    <col min="13523" max="13523" width="9.140625" style="95" bestFit="1" customWidth="1"/>
    <col min="13524" max="13524" width="16" style="95" bestFit="1" customWidth="1"/>
    <col min="13525" max="13525" width="9" style="95" bestFit="1" customWidth="1"/>
    <col min="13526" max="13526" width="7.85546875" style="95" bestFit="1" customWidth="1"/>
    <col min="13527" max="13527" width="11.7109375" style="95" bestFit="1" customWidth="1"/>
    <col min="13528" max="13528" width="14.28515625" style="95" customWidth="1"/>
    <col min="13529" max="13529" width="11.7109375" style="95" bestFit="1" customWidth="1"/>
    <col min="13530" max="13530" width="14.140625" style="95" bestFit="1" customWidth="1"/>
    <col min="13531" max="13531" width="16.7109375" style="95" customWidth="1"/>
    <col min="13532" max="13532" width="16.5703125" style="95" customWidth="1"/>
    <col min="13533" max="13534" width="7.85546875" style="95" bestFit="1" customWidth="1"/>
    <col min="13535" max="13535" width="8" style="95" bestFit="1" customWidth="1"/>
    <col min="13536" max="13537" width="7.85546875" style="95" bestFit="1" customWidth="1"/>
    <col min="13538" max="13538" width="9.7109375" style="95" customWidth="1"/>
    <col min="13539" max="13539" width="12.85546875" style="95" customWidth="1"/>
    <col min="13540" max="13776" width="9.140625" style="95"/>
    <col min="13777" max="13777" width="9" style="95" bestFit="1" customWidth="1"/>
    <col min="13778" max="13778" width="9.85546875" style="95" bestFit="1" customWidth="1"/>
    <col min="13779" max="13779" width="9.140625" style="95" bestFit="1" customWidth="1"/>
    <col min="13780" max="13780" width="16" style="95" bestFit="1" customWidth="1"/>
    <col min="13781" max="13781" width="9" style="95" bestFit="1" customWidth="1"/>
    <col min="13782" max="13782" width="7.85546875" style="95" bestFit="1" customWidth="1"/>
    <col min="13783" max="13783" width="11.7109375" style="95" bestFit="1" customWidth="1"/>
    <col min="13784" max="13784" width="14.28515625" style="95" customWidth="1"/>
    <col min="13785" max="13785" width="11.7109375" style="95" bestFit="1" customWidth="1"/>
    <col min="13786" max="13786" width="14.140625" style="95" bestFit="1" customWidth="1"/>
    <col min="13787" max="13787" width="16.7109375" style="95" customWidth="1"/>
    <col min="13788" max="13788" width="16.5703125" style="95" customWidth="1"/>
    <col min="13789" max="13790" width="7.85546875" style="95" bestFit="1" customWidth="1"/>
    <col min="13791" max="13791" width="8" style="95" bestFit="1" customWidth="1"/>
    <col min="13792" max="13793" width="7.85546875" style="95" bestFit="1" customWidth="1"/>
    <col min="13794" max="13794" width="9.7109375" style="95" customWidth="1"/>
    <col min="13795" max="13795" width="12.85546875" style="95" customWidth="1"/>
    <col min="13796" max="14032" width="9.140625" style="95"/>
    <col min="14033" max="14033" width="9" style="95" bestFit="1" customWidth="1"/>
    <col min="14034" max="14034" width="9.85546875" style="95" bestFit="1" customWidth="1"/>
    <col min="14035" max="14035" width="9.140625" style="95" bestFit="1" customWidth="1"/>
    <col min="14036" max="14036" width="16" style="95" bestFit="1" customWidth="1"/>
    <col min="14037" max="14037" width="9" style="95" bestFit="1" customWidth="1"/>
    <col min="14038" max="14038" width="7.85546875" style="95" bestFit="1" customWidth="1"/>
    <col min="14039" max="14039" width="11.7109375" style="95" bestFit="1" customWidth="1"/>
    <col min="14040" max="14040" width="14.28515625" style="95" customWidth="1"/>
    <col min="14041" max="14041" width="11.7109375" style="95" bestFit="1" customWidth="1"/>
    <col min="14042" max="14042" width="14.140625" style="95" bestFit="1" customWidth="1"/>
    <col min="14043" max="14043" width="16.7109375" style="95" customWidth="1"/>
    <col min="14044" max="14044" width="16.5703125" style="95" customWidth="1"/>
    <col min="14045" max="14046" width="7.85546875" style="95" bestFit="1" customWidth="1"/>
    <col min="14047" max="14047" width="8" style="95" bestFit="1" customWidth="1"/>
    <col min="14048" max="14049" width="7.85546875" style="95" bestFit="1" customWidth="1"/>
    <col min="14050" max="14050" width="9.7109375" style="95" customWidth="1"/>
    <col min="14051" max="14051" width="12.85546875" style="95" customWidth="1"/>
    <col min="14052" max="14288" width="9.140625" style="95"/>
    <col min="14289" max="14289" width="9" style="95" bestFit="1" customWidth="1"/>
    <col min="14290" max="14290" width="9.85546875" style="95" bestFit="1" customWidth="1"/>
    <col min="14291" max="14291" width="9.140625" style="95" bestFit="1" customWidth="1"/>
    <col min="14292" max="14292" width="16" style="95" bestFit="1" customWidth="1"/>
    <col min="14293" max="14293" width="9" style="95" bestFit="1" customWidth="1"/>
    <col min="14294" max="14294" width="7.85546875" style="95" bestFit="1" customWidth="1"/>
    <col min="14295" max="14295" width="11.7109375" style="95" bestFit="1" customWidth="1"/>
    <col min="14296" max="14296" width="14.28515625" style="95" customWidth="1"/>
    <col min="14297" max="14297" width="11.7109375" style="95" bestFit="1" customWidth="1"/>
    <col min="14298" max="14298" width="14.140625" style="95" bestFit="1" customWidth="1"/>
    <col min="14299" max="14299" width="16.7109375" style="95" customWidth="1"/>
    <col min="14300" max="14300" width="16.5703125" style="95" customWidth="1"/>
    <col min="14301" max="14302" width="7.85546875" style="95" bestFit="1" customWidth="1"/>
    <col min="14303" max="14303" width="8" style="95" bestFit="1" customWidth="1"/>
    <col min="14304" max="14305" width="7.85546875" style="95" bestFit="1" customWidth="1"/>
    <col min="14306" max="14306" width="9.7109375" style="95" customWidth="1"/>
    <col min="14307" max="14307" width="12.85546875" style="95" customWidth="1"/>
    <col min="14308" max="14544" width="9.140625" style="95"/>
    <col min="14545" max="14545" width="9" style="95" bestFit="1" customWidth="1"/>
    <col min="14546" max="14546" width="9.85546875" style="95" bestFit="1" customWidth="1"/>
    <col min="14547" max="14547" width="9.140625" style="95" bestFit="1" customWidth="1"/>
    <col min="14548" max="14548" width="16" style="95" bestFit="1" customWidth="1"/>
    <col min="14549" max="14549" width="9" style="95" bestFit="1" customWidth="1"/>
    <col min="14550" max="14550" width="7.85546875" style="95" bestFit="1" customWidth="1"/>
    <col min="14551" max="14551" width="11.7109375" style="95" bestFit="1" customWidth="1"/>
    <col min="14552" max="14552" width="14.28515625" style="95" customWidth="1"/>
    <col min="14553" max="14553" width="11.7109375" style="95" bestFit="1" customWidth="1"/>
    <col min="14554" max="14554" width="14.140625" style="95" bestFit="1" customWidth="1"/>
    <col min="14555" max="14555" width="16.7109375" style="95" customWidth="1"/>
    <col min="14556" max="14556" width="16.5703125" style="95" customWidth="1"/>
    <col min="14557" max="14558" width="7.85546875" style="95" bestFit="1" customWidth="1"/>
    <col min="14559" max="14559" width="8" style="95" bestFit="1" customWidth="1"/>
    <col min="14560" max="14561" width="7.85546875" style="95" bestFit="1" customWidth="1"/>
    <col min="14562" max="14562" width="9.7109375" style="95" customWidth="1"/>
    <col min="14563" max="14563" width="12.85546875" style="95" customWidth="1"/>
    <col min="14564" max="14800" width="9.140625" style="95"/>
    <col min="14801" max="14801" width="9" style="95" bestFit="1" customWidth="1"/>
    <col min="14802" max="14802" width="9.85546875" style="95" bestFit="1" customWidth="1"/>
    <col min="14803" max="14803" width="9.140625" style="95" bestFit="1" customWidth="1"/>
    <col min="14804" max="14804" width="16" style="95" bestFit="1" customWidth="1"/>
    <col min="14805" max="14805" width="9" style="95" bestFit="1" customWidth="1"/>
    <col min="14806" max="14806" width="7.85546875" style="95" bestFit="1" customWidth="1"/>
    <col min="14807" max="14807" width="11.7109375" style="95" bestFit="1" customWidth="1"/>
    <col min="14808" max="14808" width="14.28515625" style="95" customWidth="1"/>
    <col min="14809" max="14809" width="11.7109375" style="95" bestFit="1" customWidth="1"/>
    <col min="14810" max="14810" width="14.140625" style="95" bestFit="1" customWidth="1"/>
    <col min="14811" max="14811" width="16.7109375" style="95" customWidth="1"/>
    <col min="14812" max="14812" width="16.5703125" style="95" customWidth="1"/>
    <col min="14813" max="14814" width="7.85546875" style="95" bestFit="1" customWidth="1"/>
    <col min="14815" max="14815" width="8" style="95" bestFit="1" customWidth="1"/>
    <col min="14816" max="14817" width="7.85546875" style="95" bestFit="1" customWidth="1"/>
    <col min="14818" max="14818" width="9.7109375" style="95" customWidth="1"/>
    <col min="14819" max="14819" width="12.85546875" style="95" customWidth="1"/>
    <col min="14820" max="15056" width="9.140625" style="95"/>
    <col min="15057" max="15057" width="9" style="95" bestFit="1" customWidth="1"/>
    <col min="15058" max="15058" width="9.85546875" style="95" bestFit="1" customWidth="1"/>
    <col min="15059" max="15059" width="9.140625" style="95" bestFit="1" customWidth="1"/>
    <col min="15060" max="15060" width="16" style="95" bestFit="1" customWidth="1"/>
    <col min="15061" max="15061" width="9" style="95" bestFit="1" customWidth="1"/>
    <col min="15062" max="15062" width="7.85546875" style="95" bestFit="1" customWidth="1"/>
    <col min="15063" max="15063" width="11.7109375" style="95" bestFit="1" customWidth="1"/>
    <col min="15064" max="15064" width="14.28515625" style="95" customWidth="1"/>
    <col min="15065" max="15065" width="11.7109375" style="95" bestFit="1" customWidth="1"/>
    <col min="15066" max="15066" width="14.140625" style="95" bestFit="1" customWidth="1"/>
    <col min="15067" max="15067" width="16.7109375" style="95" customWidth="1"/>
    <col min="15068" max="15068" width="16.5703125" style="95" customWidth="1"/>
    <col min="15069" max="15070" width="7.85546875" style="95" bestFit="1" customWidth="1"/>
    <col min="15071" max="15071" width="8" style="95" bestFit="1" customWidth="1"/>
    <col min="15072" max="15073" width="7.85546875" style="95" bestFit="1" customWidth="1"/>
    <col min="15074" max="15074" width="9.7109375" style="95" customWidth="1"/>
    <col min="15075" max="15075" width="12.85546875" style="95" customWidth="1"/>
    <col min="15076" max="15312" width="9.140625" style="95"/>
    <col min="15313" max="15313" width="9" style="95" bestFit="1" customWidth="1"/>
    <col min="15314" max="15314" width="9.85546875" style="95" bestFit="1" customWidth="1"/>
    <col min="15315" max="15315" width="9.140625" style="95" bestFit="1" customWidth="1"/>
    <col min="15316" max="15316" width="16" style="95" bestFit="1" customWidth="1"/>
    <col min="15317" max="15317" width="9" style="95" bestFit="1" customWidth="1"/>
    <col min="15318" max="15318" width="7.85546875" style="95" bestFit="1" customWidth="1"/>
    <col min="15319" max="15319" width="11.7109375" style="95" bestFit="1" customWidth="1"/>
    <col min="15320" max="15320" width="14.28515625" style="95" customWidth="1"/>
    <col min="15321" max="15321" width="11.7109375" style="95" bestFit="1" customWidth="1"/>
    <col min="15322" max="15322" width="14.140625" style="95" bestFit="1" customWidth="1"/>
    <col min="15323" max="15323" width="16.7109375" style="95" customWidth="1"/>
    <col min="15324" max="15324" width="16.5703125" style="95" customWidth="1"/>
    <col min="15325" max="15326" width="7.85546875" style="95" bestFit="1" customWidth="1"/>
    <col min="15327" max="15327" width="8" style="95" bestFit="1" customWidth="1"/>
    <col min="15328" max="15329" width="7.85546875" style="95" bestFit="1" customWidth="1"/>
    <col min="15330" max="15330" width="9.7109375" style="95" customWidth="1"/>
    <col min="15331" max="15331" width="12.85546875" style="95" customWidth="1"/>
    <col min="15332" max="15568" width="9.140625" style="95"/>
    <col min="15569" max="15569" width="9" style="95" bestFit="1" customWidth="1"/>
    <col min="15570" max="15570" width="9.85546875" style="95" bestFit="1" customWidth="1"/>
    <col min="15571" max="15571" width="9.140625" style="95" bestFit="1" customWidth="1"/>
    <col min="15572" max="15572" width="16" style="95" bestFit="1" customWidth="1"/>
    <col min="15573" max="15573" width="9" style="95" bestFit="1" customWidth="1"/>
    <col min="15574" max="15574" width="7.85546875" style="95" bestFit="1" customWidth="1"/>
    <col min="15575" max="15575" width="11.7109375" style="95" bestFit="1" customWidth="1"/>
    <col min="15576" max="15576" width="14.28515625" style="95" customWidth="1"/>
    <col min="15577" max="15577" width="11.7109375" style="95" bestFit="1" customWidth="1"/>
    <col min="15578" max="15578" width="14.140625" style="95" bestFit="1" customWidth="1"/>
    <col min="15579" max="15579" width="16.7109375" style="95" customWidth="1"/>
    <col min="15580" max="15580" width="16.5703125" style="95" customWidth="1"/>
    <col min="15581" max="15582" width="7.85546875" style="95" bestFit="1" customWidth="1"/>
    <col min="15583" max="15583" width="8" style="95" bestFit="1" customWidth="1"/>
    <col min="15584" max="15585" width="7.85546875" style="95" bestFit="1" customWidth="1"/>
    <col min="15586" max="15586" width="9.7109375" style="95" customWidth="1"/>
    <col min="15587" max="15587" width="12.85546875" style="95" customWidth="1"/>
    <col min="15588" max="15824" width="9.140625" style="95"/>
    <col min="15825" max="15825" width="9" style="95" bestFit="1" customWidth="1"/>
    <col min="15826" max="15826" width="9.85546875" style="95" bestFit="1" customWidth="1"/>
    <col min="15827" max="15827" width="9.140625" style="95" bestFit="1" customWidth="1"/>
    <col min="15828" max="15828" width="16" style="95" bestFit="1" customWidth="1"/>
    <col min="15829" max="15829" width="9" style="95" bestFit="1" customWidth="1"/>
    <col min="15830" max="15830" width="7.85546875" style="95" bestFit="1" customWidth="1"/>
    <col min="15831" max="15831" width="11.7109375" style="95" bestFit="1" customWidth="1"/>
    <col min="15832" max="15832" width="14.28515625" style="95" customWidth="1"/>
    <col min="15833" max="15833" width="11.7109375" style="95" bestFit="1" customWidth="1"/>
    <col min="15834" max="15834" width="14.140625" style="95" bestFit="1" customWidth="1"/>
    <col min="15835" max="15835" width="16.7109375" style="95" customWidth="1"/>
    <col min="15836" max="15836" width="16.5703125" style="95" customWidth="1"/>
    <col min="15837" max="15838" width="7.85546875" style="95" bestFit="1" customWidth="1"/>
    <col min="15839" max="15839" width="8" style="95" bestFit="1" customWidth="1"/>
    <col min="15840" max="15841" width="7.85546875" style="95" bestFit="1" customWidth="1"/>
    <col min="15842" max="15842" width="9.7109375" style="95" customWidth="1"/>
    <col min="15843" max="15843" width="12.85546875" style="95" customWidth="1"/>
    <col min="15844" max="16080" width="9.140625" style="95"/>
    <col min="16081" max="16081" width="9" style="95" bestFit="1" customWidth="1"/>
    <col min="16082" max="16082" width="9.85546875" style="95" bestFit="1" customWidth="1"/>
    <col min="16083" max="16083" width="9.140625" style="95" bestFit="1" customWidth="1"/>
    <col min="16084" max="16084" width="16" style="95" bestFit="1" customWidth="1"/>
    <col min="16085" max="16085" width="9" style="95" bestFit="1" customWidth="1"/>
    <col min="16086" max="16086" width="7.85546875" style="95" bestFit="1" customWidth="1"/>
    <col min="16087" max="16087" width="11.7109375" style="95" bestFit="1" customWidth="1"/>
    <col min="16088" max="16088" width="14.28515625" style="95" customWidth="1"/>
    <col min="16089" max="16089" width="11.7109375" style="95" bestFit="1" customWidth="1"/>
    <col min="16090" max="16090" width="14.140625" style="95" bestFit="1" customWidth="1"/>
    <col min="16091" max="16091" width="16.7109375" style="95" customWidth="1"/>
    <col min="16092" max="16092" width="16.5703125" style="95" customWidth="1"/>
    <col min="16093" max="16094" width="7.85546875" style="95" bestFit="1" customWidth="1"/>
    <col min="16095" max="16095" width="8" style="95" bestFit="1" customWidth="1"/>
    <col min="16096" max="16097" width="7.85546875" style="95" bestFit="1" customWidth="1"/>
    <col min="16098" max="16098" width="9.7109375" style="95" customWidth="1"/>
    <col min="16099" max="16099" width="12.85546875" style="95" customWidth="1"/>
    <col min="16100" max="16384" width="9.140625" style="95"/>
  </cols>
  <sheetData>
    <row r="1" spans="1:12" s="97" customFormat="1" ht="15.75" customHeight="1">
      <c r="A1" s="472" t="s">
        <v>1</v>
      </c>
      <c r="B1" s="603" t="s">
        <v>0</v>
      </c>
      <c r="C1" s="602" t="s">
        <v>487</v>
      </c>
      <c r="D1" s="602"/>
      <c r="E1" s="602"/>
      <c r="F1" s="605" t="s">
        <v>244</v>
      </c>
      <c r="G1" s="599" t="s">
        <v>29</v>
      </c>
      <c r="H1" s="600"/>
      <c r="I1" s="600"/>
      <c r="J1" s="601"/>
    </row>
    <row r="2" spans="1:12" ht="16.5" thickBot="1">
      <c r="A2" s="473"/>
      <c r="B2" s="604"/>
      <c r="C2" s="98" t="s">
        <v>23</v>
      </c>
      <c r="D2" s="103" t="s">
        <v>9</v>
      </c>
      <c r="E2" s="105" t="s">
        <v>33</v>
      </c>
      <c r="F2" s="606"/>
      <c r="G2" s="175"/>
      <c r="H2" s="175"/>
      <c r="I2" s="175"/>
      <c r="J2" s="176"/>
    </row>
    <row r="3" spans="1:12" s="241" customFormat="1">
      <c r="A3" s="234" t="str">
        <f>'1-συμβολαια'!A3</f>
        <v>;;;???</v>
      </c>
      <c r="B3" s="235" t="str">
        <f>'1-συμβολαια'!C3</f>
        <v xml:space="preserve">αγοραπωλησία τίμημα = Δ.Ο.Υ. = </v>
      </c>
      <c r="C3" s="236"/>
      <c r="D3" s="237"/>
      <c r="E3" s="237"/>
      <c r="F3" s="237"/>
      <c r="G3" s="238" t="s">
        <v>241</v>
      </c>
      <c r="H3" s="238" t="s">
        <v>242</v>
      </c>
      <c r="I3" s="239" t="s">
        <v>243</v>
      </c>
      <c r="J3" s="240"/>
    </row>
    <row r="4" spans="1:12" ht="15.75">
      <c r="A4" s="488" t="s">
        <v>47</v>
      </c>
      <c r="B4" s="489"/>
      <c r="C4" s="94">
        <f>SUM(C3:C3)</f>
        <v>0</v>
      </c>
      <c r="D4" s="94">
        <f>SUM(D3:D3)</f>
        <v>0</v>
      </c>
      <c r="E4" s="94">
        <f>SUM(E3:E3)</f>
        <v>0</v>
      </c>
      <c r="F4" s="94">
        <f>SUM(F3:F3)</f>
        <v>0</v>
      </c>
    </row>
    <row r="5" spans="1:12" ht="15.75" customHeight="1">
      <c r="G5" s="170"/>
      <c r="H5" s="170"/>
      <c r="I5" s="170"/>
      <c r="J5" s="170"/>
      <c r="K5" s="134"/>
      <c r="L5" s="134"/>
    </row>
    <row r="6" spans="1:12" ht="15.75" customHeight="1">
      <c r="G6" s="172" t="s">
        <v>103</v>
      </c>
      <c r="H6" s="168"/>
      <c r="I6" s="173"/>
      <c r="J6" s="171"/>
      <c r="K6" s="171"/>
      <c r="L6" s="171"/>
    </row>
    <row r="7" spans="1:12" ht="15.75">
      <c r="G7" s="168"/>
      <c r="H7" s="174" t="s">
        <v>239</v>
      </c>
      <c r="I7" s="173"/>
      <c r="J7" s="58"/>
      <c r="K7" s="58"/>
      <c r="L7" s="134"/>
    </row>
    <row r="8" spans="1:12">
      <c r="G8" s="168"/>
      <c r="H8" s="168"/>
      <c r="I8" s="172" t="s">
        <v>240</v>
      </c>
      <c r="J8" s="115"/>
      <c r="K8" s="134"/>
      <c r="L8" s="134"/>
    </row>
    <row r="9" spans="1:12">
      <c r="G9" s="115"/>
      <c r="H9" s="115"/>
      <c r="I9" s="115"/>
    </row>
    <row r="10" spans="1:12">
      <c r="C10" s="102">
        <f>SUM(C7:C9)</f>
        <v>0</v>
      </c>
      <c r="G10" s="115"/>
      <c r="H10" s="115"/>
      <c r="I10" s="115"/>
    </row>
    <row r="11" spans="1:12">
      <c r="I11" s="115"/>
    </row>
    <row r="12" spans="1:12">
      <c r="I12" s="115"/>
    </row>
    <row r="13" spans="1:12">
      <c r="I13" s="115"/>
    </row>
    <row r="14" spans="1:12">
      <c r="G14" s="4"/>
      <c r="H14" s="115"/>
      <c r="I14" s="115"/>
    </row>
    <row r="15" spans="1:12">
      <c r="G15" s="115"/>
      <c r="H15" s="169"/>
      <c r="I15" s="115"/>
    </row>
    <row r="16" spans="1:12">
      <c r="G16" s="115"/>
      <c r="H16" s="115"/>
      <c r="I16" s="4"/>
    </row>
    <row r="17" spans="9:9">
      <c r="I17" s="115"/>
    </row>
    <row r="18" spans="9:9">
      <c r="I18" s="115"/>
    </row>
    <row r="19" spans="9:9">
      <c r="I19" s="115"/>
    </row>
    <row r="20" spans="9:9">
      <c r="I20" s="115"/>
    </row>
    <row r="21" spans="9:9">
      <c r="I21" s="115"/>
    </row>
    <row r="22" spans="9:9">
      <c r="I22" s="115"/>
    </row>
    <row r="23" spans="9:9">
      <c r="I23" s="115"/>
    </row>
    <row r="24" spans="9:9">
      <c r="I24" s="115"/>
    </row>
    <row r="25" spans="9:9">
      <c r="I25" s="115"/>
    </row>
    <row r="26" spans="9:9">
      <c r="I26" s="115"/>
    </row>
    <row r="27" spans="9:9">
      <c r="I27" s="115"/>
    </row>
    <row r="28" spans="9:9">
      <c r="I28" s="115"/>
    </row>
    <row r="29" spans="9:9">
      <c r="I29" s="115"/>
    </row>
    <row r="30" spans="9:9">
      <c r="I30" s="115"/>
    </row>
  </sheetData>
  <mergeCells count="6">
    <mergeCell ref="G1:J1"/>
    <mergeCell ref="A4:B4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K13" sqref="K13"/>
    </sheetView>
  </sheetViews>
  <sheetFormatPr defaultRowHeight="11.25"/>
  <cols>
    <col min="1" max="1" width="10.42578125" style="8" bestFit="1" customWidth="1"/>
    <col min="2" max="2" width="64.140625" style="88" bestFit="1" customWidth="1"/>
    <col min="3" max="3" width="14.28515625" style="2" bestFit="1" customWidth="1"/>
    <col min="4" max="5" width="8.140625" style="2" bestFit="1" customWidth="1"/>
    <col min="6" max="6" width="7.710937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72" t="s">
        <v>1</v>
      </c>
      <c r="B1" s="474" t="s">
        <v>0</v>
      </c>
      <c r="C1" s="455" t="s">
        <v>7</v>
      </c>
      <c r="D1" s="612" t="s">
        <v>45</v>
      </c>
      <c r="E1" s="613"/>
      <c r="F1" s="614" t="s">
        <v>396</v>
      </c>
      <c r="G1" s="615"/>
      <c r="H1" s="610" t="s">
        <v>57</v>
      </c>
      <c r="I1" s="607" t="s">
        <v>29</v>
      </c>
      <c r="J1" s="608"/>
      <c r="K1" s="609"/>
    </row>
    <row r="2" spans="1:17" ht="34.5" customHeight="1" thickBot="1">
      <c r="A2" s="473"/>
      <c r="B2" s="475"/>
      <c r="C2" s="456"/>
      <c r="D2" s="232" t="s">
        <v>322</v>
      </c>
      <c r="E2" s="243" t="s">
        <v>91</v>
      </c>
      <c r="F2" s="242" t="s">
        <v>322</v>
      </c>
      <c r="G2" s="233" t="s">
        <v>33</v>
      </c>
      <c r="H2" s="611"/>
      <c r="I2" s="502"/>
      <c r="J2" s="468"/>
      <c r="K2" s="469"/>
    </row>
    <row r="3" spans="1:17" s="412" customFormat="1" ht="14.25">
      <c r="A3" s="407" t="str">
        <f>'1-συμβολαια'!A3</f>
        <v>;;;???</v>
      </c>
      <c r="B3" s="408" t="str">
        <f>'1-συμβολαια'!C3</f>
        <v xml:space="preserve">αγοραπωλησία τίμημα = Δ.Ο.Υ. = </v>
      </c>
      <c r="C3" s="409">
        <f>'1-συμβολαια'!D3</f>
        <v>26963.599999999999</v>
      </c>
      <c r="D3" s="413"/>
      <c r="E3" s="413"/>
      <c r="F3" s="414"/>
      <c r="G3" s="410"/>
      <c r="H3" s="411">
        <v>3</v>
      </c>
      <c r="I3" s="340">
        <v>19</v>
      </c>
      <c r="J3" s="340" t="s">
        <v>134</v>
      </c>
      <c r="K3" s="72"/>
    </row>
    <row r="4" spans="1:17" ht="15.75">
      <c r="A4" s="488" t="s">
        <v>56</v>
      </c>
      <c r="B4" s="489"/>
      <c r="C4" s="489"/>
      <c r="D4" s="244">
        <f>SUM(D3:D3)</f>
        <v>0</v>
      </c>
      <c r="E4" s="244">
        <f>SUM(E3:E3)</f>
        <v>0</v>
      </c>
      <c r="F4" s="244">
        <f>SUM(F3:F3)</f>
        <v>0</v>
      </c>
      <c r="G4" s="244">
        <f>SUM(G3:G3)</f>
        <v>0</v>
      </c>
      <c r="H4" s="378">
        <f>SUM(H3:H3)</f>
        <v>3</v>
      </c>
    </row>
    <row r="5" spans="1:17" ht="15.75">
      <c r="I5" s="123" t="s">
        <v>104</v>
      </c>
      <c r="J5" s="137"/>
      <c r="K5" s="137"/>
      <c r="L5" s="117"/>
      <c r="M5" s="117"/>
      <c r="N5" s="117"/>
      <c r="O5" s="117"/>
      <c r="P5" s="5"/>
    </row>
    <row r="6" spans="1:17" ht="15.75">
      <c r="I6" s="246"/>
      <c r="J6" s="137" t="s">
        <v>105</v>
      </c>
      <c r="K6" s="137"/>
      <c r="L6" s="137"/>
      <c r="M6" s="137"/>
      <c r="N6" s="137"/>
      <c r="O6" s="137"/>
      <c r="P6" s="246"/>
      <c r="Q6" s="245"/>
    </row>
    <row r="7" spans="1:17" ht="15.75">
      <c r="I7" s="246"/>
      <c r="J7" s="246"/>
      <c r="K7" s="247"/>
      <c r="L7" s="247"/>
      <c r="M7" s="247"/>
      <c r="N7" s="247"/>
      <c r="O7" s="247"/>
      <c r="P7" s="247"/>
      <c r="Q7" s="245"/>
    </row>
    <row r="8" spans="1:17" ht="15.75">
      <c r="I8" s="246"/>
      <c r="J8" s="246"/>
      <c r="K8" s="137"/>
      <c r="L8" s="247"/>
      <c r="M8" s="247"/>
      <c r="N8" s="137"/>
      <c r="O8" s="137"/>
      <c r="P8" s="137"/>
      <c r="Q8" s="245"/>
    </row>
    <row r="9" spans="1:17" ht="15.75">
      <c r="I9" s="246"/>
      <c r="J9" s="246"/>
      <c r="K9" s="247"/>
      <c r="L9" s="247"/>
      <c r="M9" s="247"/>
      <c r="N9" s="247"/>
      <c r="O9" s="247"/>
      <c r="P9" s="247"/>
      <c r="Q9" s="245"/>
    </row>
    <row r="10" spans="1:17" ht="15.75">
      <c r="L10" s="124"/>
      <c r="Q10" s="245"/>
    </row>
    <row r="11" spans="1:17" ht="15.75">
      <c r="B11" s="129"/>
      <c r="L11" s="124"/>
    </row>
    <row r="12" spans="1:17" ht="15.75">
      <c r="L12" s="124"/>
    </row>
    <row r="13" spans="1:17" ht="15.75">
      <c r="L13" s="124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24" sqref="B24"/>
    </sheetView>
  </sheetViews>
  <sheetFormatPr defaultRowHeight="15"/>
  <cols>
    <col min="1" max="1" width="11.5703125" style="100" bestFit="1" customWidth="1"/>
    <col min="2" max="2" width="35.140625" style="101" bestFit="1" customWidth="1"/>
    <col min="3" max="3" width="14.28515625" style="102" customWidth="1"/>
    <col min="4" max="4" width="14.1406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72" t="s">
        <v>1</v>
      </c>
      <c r="B1" s="603" t="s">
        <v>0</v>
      </c>
      <c r="C1" s="602" t="s">
        <v>144</v>
      </c>
      <c r="D1" s="602"/>
      <c r="E1" s="602"/>
      <c r="F1" s="616" t="s">
        <v>29</v>
      </c>
      <c r="G1" s="617"/>
      <c r="H1" s="617"/>
      <c r="I1" s="617"/>
      <c r="J1" s="617"/>
      <c r="K1" s="617"/>
      <c r="L1" s="617"/>
      <c r="M1" s="617"/>
      <c r="N1" s="617"/>
      <c r="O1" s="617"/>
      <c r="P1" s="617"/>
      <c r="Q1" s="617"/>
      <c r="R1" s="617"/>
      <c r="S1" s="617"/>
      <c r="T1" s="617"/>
      <c r="U1" s="617"/>
      <c r="V1" s="618"/>
    </row>
    <row r="2" spans="1:22" ht="16.5" thickBot="1">
      <c r="A2" s="473"/>
      <c r="B2" s="604"/>
      <c r="C2" s="98" t="s">
        <v>23</v>
      </c>
      <c r="D2" s="103" t="s">
        <v>9</v>
      </c>
      <c r="E2" s="105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419</v>
      </c>
      <c r="K2" s="297" t="s">
        <v>420</v>
      </c>
      <c r="L2" s="297" t="s">
        <v>421</v>
      </c>
      <c r="M2" s="298">
        <v>65</v>
      </c>
      <c r="N2" s="299" t="s">
        <v>422</v>
      </c>
      <c r="O2" s="299" t="s">
        <v>423</v>
      </c>
      <c r="P2" s="299" t="s">
        <v>424</v>
      </c>
      <c r="Q2" s="299" t="s">
        <v>425</v>
      </c>
      <c r="R2" s="299" t="s">
        <v>426</v>
      </c>
      <c r="S2" s="295">
        <v>67</v>
      </c>
      <c r="T2" s="175"/>
      <c r="U2" s="175"/>
      <c r="V2" s="294"/>
    </row>
    <row r="3" spans="1:22" s="134" customFormat="1">
      <c r="A3" s="379" t="str">
        <f>'1-συμβολαια'!A3</f>
        <v>;;;???</v>
      </c>
      <c r="B3" s="380" t="str">
        <f>'1-συμβολαια'!C3</f>
        <v xml:space="preserve">αγοραπωλησία τίμημα = Δ.Ο.Υ. = </v>
      </c>
      <c r="C3" s="356"/>
      <c r="D3" s="381"/>
      <c r="E3" s="381"/>
      <c r="F3" s="415"/>
      <c r="G3" s="415"/>
      <c r="H3" s="416"/>
      <c r="I3" s="417"/>
      <c r="J3" s="417"/>
      <c r="K3" s="417"/>
      <c r="L3" s="417"/>
      <c r="M3" s="417"/>
      <c r="N3" s="415"/>
      <c r="O3" s="415"/>
      <c r="P3" s="415"/>
      <c r="Q3" s="415"/>
      <c r="R3" s="415"/>
      <c r="S3" s="415"/>
      <c r="T3" s="415"/>
      <c r="U3" s="415"/>
      <c r="V3" s="415"/>
    </row>
    <row r="4" spans="1:22" ht="15.75">
      <c r="A4" s="488" t="s">
        <v>47</v>
      </c>
      <c r="B4" s="489"/>
      <c r="C4" s="94">
        <f>SUM(C3:C3)</f>
        <v>0</v>
      </c>
      <c r="D4" s="94">
        <f>SUM(D3:D3)</f>
        <v>0</v>
      </c>
      <c r="E4" s="94">
        <f>SUM(E3:E3)</f>
        <v>0</v>
      </c>
      <c r="I4" s="67">
        <f t="shared" ref="I4:T4" si="0">SUM(I3:I3)</f>
        <v>0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</row>
    <row r="5" spans="1:22"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2" ht="15.75">
      <c r="F6" s="154" t="s">
        <v>245</v>
      </c>
      <c r="G6" s="123"/>
      <c r="H6" s="300"/>
      <c r="I6" s="300"/>
      <c r="J6" s="300"/>
      <c r="K6" s="300"/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1"/>
    </row>
    <row r="7" spans="1:22" ht="15.75">
      <c r="F7" s="302"/>
      <c r="G7" s="137" t="s">
        <v>246</v>
      </c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1"/>
    </row>
    <row r="8" spans="1:22" ht="15.75">
      <c r="F8" s="301"/>
      <c r="G8" s="301"/>
      <c r="H8" s="154" t="s">
        <v>247</v>
      </c>
      <c r="I8" s="123"/>
      <c r="J8" s="123"/>
      <c r="K8" s="123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1"/>
    </row>
    <row r="9" spans="1:22" ht="15.75">
      <c r="F9" s="301"/>
      <c r="G9" s="302"/>
      <c r="H9" s="301"/>
      <c r="I9" s="137" t="s">
        <v>268</v>
      </c>
      <c r="J9" s="137"/>
      <c r="K9" s="137"/>
      <c r="L9" s="303"/>
      <c r="M9" s="303"/>
      <c r="N9" s="303"/>
      <c r="O9" s="303"/>
      <c r="P9" s="303"/>
      <c r="Q9" s="303"/>
      <c r="R9" s="303"/>
      <c r="S9" s="303"/>
      <c r="T9" s="303"/>
      <c r="U9" s="300"/>
      <c r="V9" s="301"/>
    </row>
    <row r="10" spans="1:22" ht="15.75">
      <c r="F10" s="301"/>
      <c r="G10" s="302"/>
      <c r="H10" s="301"/>
      <c r="I10" s="137"/>
      <c r="J10" s="154" t="s">
        <v>427</v>
      </c>
      <c r="K10" s="137"/>
      <c r="L10" s="303"/>
      <c r="M10" s="303"/>
      <c r="N10" s="303"/>
      <c r="O10" s="303"/>
      <c r="P10" s="303"/>
      <c r="Q10" s="303"/>
      <c r="R10" s="303"/>
      <c r="S10" s="303"/>
      <c r="T10" s="303"/>
      <c r="U10" s="300"/>
      <c r="V10" s="301"/>
    </row>
    <row r="11" spans="1:22" ht="15.75">
      <c r="F11" s="301"/>
      <c r="G11" s="302"/>
      <c r="H11" s="301"/>
      <c r="I11" s="137"/>
      <c r="J11" s="137"/>
      <c r="K11" s="137" t="s">
        <v>428</v>
      </c>
      <c r="L11" s="303"/>
      <c r="M11" s="303"/>
      <c r="N11" s="303"/>
      <c r="O11" s="303"/>
      <c r="P11" s="303"/>
      <c r="Q11" s="303"/>
      <c r="R11" s="303"/>
      <c r="S11" s="303"/>
      <c r="T11" s="303"/>
      <c r="U11" s="300"/>
      <c r="V11" s="301"/>
    </row>
    <row r="12" spans="1:22" ht="15.75">
      <c r="F12" s="301"/>
      <c r="G12" s="301"/>
      <c r="H12" s="300"/>
      <c r="I12" s="303"/>
      <c r="J12" s="303"/>
      <c r="K12" s="303"/>
      <c r="L12" s="154" t="s">
        <v>429</v>
      </c>
      <c r="M12" s="303"/>
      <c r="N12" s="303"/>
      <c r="O12" s="303"/>
      <c r="P12" s="303"/>
      <c r="Q12" s="303"/>
      <c r="R12" s="303"/>
      <c r="S12" s="303"/>
      <c r="T12" s="303"/>
      <c r="U12" s="300"/>
      <c r="V12" s="301"/>
    </row>
    <row r="13" spans="1:22" ht="15.75">
      <c r="C13" s="102">
        <f>SUM(C5:C6)</f>
        <v>0</v>
      </c>
      <c r="F13" s="300"/>
      <c r="G13" s="300"/>
      <c r="H13" s="300"/>
      <c r="I13" s="303"/>
      <c r="J13" s="303"/>
      <c r="K13" s="303"/>
      <c r="L13" s="303"/>
      <c r="M13" s="137" t="s">
        <v>269</v>
      </c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F14" s="301"/>
      <c r="G14" s="301"/>
      <c r="H14" s="300"/>
      <c r="I14" s="303"/>
      <c r="J14" s="303"/>
      <c r="K14" s="303"/>
      <c r="L14" s="303"/>
      <c r="M14" s="303"/>
      <c r="N14" s="154" t="s">
        <v>430</v>
      </c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F15" s="301"/>
      <c r="G15" s="301"/>
      <c r="H15" s="300"/>
      <c r="I15" s="303"/>
      <c r="J15" s="303"/>
      <c r="K15" s="303"/>
      <c r="L15" s="303"/>
      <c r="M15" s="303"/>
      <c r="N15" s="303"/>
      <c r="O15" s="137" t="s">
        <v>431</v>
      </c>
      <c r="P15" s="303"/>
      <c r="Q15" s="303"/>
      <c r="R15" s="303"/>
      <c r="S15" s="303"/>
      <c r="T15" s="303"/>
      <c r="U15" s="300"/>
      <c r="V15" s="301"/>
    </row>
    <row r="16" spans="1:22" ht="15.75">
      <c r="F16" s="301"/>
      <c r="G16" s="301"/>
      <c r="H16" s="300"/>
      <c r="I16" s="303"/>
      <c r="J16" s="303"/>
      <c r="K16" s="303"/>
      <c r="L16" s="303"/>
      <c r="M16" s="303"/>
      <c r="N16" s="303"/>
      <c r="O16" s="303"/>
      <c r="P16" s="154" t="s">
        <v>270</v>
      </c>
      <c r="Q16" s="303"/>
      <c r="R16" s="303"/>
      <c r="S16" s="303"/>
      <c r="T16" s="303"/>
      <c r="U16" s="300"/>
      <c r="V16" s="301"/>
    </row>
    <row r="17" spans="2:22" ht="15.75">
      <c r="F17" s="301"/>
      <c r="G17" s="301"/>
      <c r="H17" s="300"/>
      <c r="I17" s="303"/>
      <c r="J17" s="303"/>
      <c r="K17" s="303"/>
      <c r="L17" s="303"/>
      <c r="M17" s="303"/>
      <c r="N17" s="303"/>
      <c r="O17" s="303"/>
      <c r="P17" s="303"/>
      <c r="Q17" s="137" t="s">
        <v>271</v>
      </c>
      <c r="R17" s="137"/>
      <c r="S17" s="137"/>
      <c r="T17" s="303"/>
      <c r="U17" s="300"/>
      <c r="V17" s="301"/>
    </row>
    <row r="18" spans="2:22" ht="15.75">
      <c r="F18" s="301"/>
      <c r="G18" s="301"/>
      <c r="H18" s="300"/>
      <c r="I18" s="303"/>
      <c r="J18" s="303"/>
      <c r="K18" s="303"/>
      <c r="L18" s="303"/>
      <c r="M18" s="303"/>
      <c r="N18" s="303"/>
      <c r="O18" s="303"/>
      <c r="P18" s="303"/>
      <c r="Q18" s="303"/>
      <c r="R18" s="154" t="s">
        <v>272</v>
      </c>
      <c r="S18" s="303"/>
      <c r="T18" s="303"/>
      <c r="U18" s="300"/>
      <c r="V18" s="301"/>
    </row>
    <row r="19" spans="2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137" t="s">
        <v>273</v>
      </c>
      <c r="T19" s="303"/>
      <c r="U19" s="300"/>
      <c r="V19" s="301"/>
    </row>
    <row r="20" spans="2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154" t="s">
        <v>432</v>
      </c>
      <c r="U20" s="300"/>
      <c r="V20" s="301"/>
    </row>
    <row r="21" spans="2:22">
      <c r="F21" s="301"/>
      <c r="G21" s="301"/>
      <c r="H21" s="300"/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1"/>
    </row>
    <row r="22" spans="2:22" ht="15.75" customHeight="1">
      <c r="B22" s="227"/>
      <c r="C22" s="329"/>
      <c r="D22" s="331"/>
      <c r="E22" s="330"/>
      <c r="F22" s="330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</row>
    <row r="23" spans="2:22" ht="15.75" customHeight="1">
      <c r="B23" s="226"/>
      <c r="C23" s="106"/>
      <c r="D23" s="331"/>
      <c r="E23" s="330"/>
      <c r="F23" s="330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</row>
    <row r="24" spans="2:22"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</row>
    <row r="25" spans="2:22"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</row>
    <row r="26" spans="2:22"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</row>
    <row r="27" spans="2:22">
      <c r="D27" s="331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2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2:22"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2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2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2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2"/>
  <sheetViews>
    <sheetView workbookViewId="0">
      <pane ySplit="2" topLeftCell="A3" activePane="bottomLeft" state="frozen"/>
      <selection pane="bottomLeft" activeCell="C7" sqref="C7"/>
    </sheetView>
  </sheetViews>
  <sheetFormatPr defaultRowHeight="11.25"/>
  <cols>
    <col min="1" max="1" width="9" style="8" customWidth="1"/>
    <col min="2" max="2" width="33.85546875" style="140" customWidth="1"/>
    <col min="3" max="4" width="9.42578125" style="2" customWidth="1"/>
    <col min="5" max="5" width="9.42578125" style="79" customWidth="1"/>
    <col min="6" max="6" width="8.140625" style="79" customWidth="1"/>
    <col min="7" max="7" width="10.7109375" style="79" customWidth="1"/>
    <col min="8" max="8" width="9.42578125" style="79" customWidth="1"/>
    <col min="9" max="9" width="7.85546875" style="79" customWidth="1"/>
    <col min="10" max="10" width="7.42578125" style="79" customWidth="1"/>
    <col min="11" max="11" width="8" style="79" customWidth="1"/>
    <col min="12" max="28" width="7.140625" style="79" customWidth="1"/>
    <col min="29" max="29" width="6.140625" style="79" customWidth="1"/>
    <col min="30" max="30" width="7.140625" style="79" customWidth="1"/>
    <col min="31" max="34" width="6.140625" style="79" customWidth="1"/>
    <col min="35" max="35" width="7.85546875" style="79" customWidth="1"/>
    <col min="36" max="36" width="16.28515625" style="79" customWidth="1"/>
    <col min="37" max="38" width="7.140625" style="79" customWidth="1"/>
    <col min="39" max="39" width="8.140625" style="79" customWidth="1"/>
    <col min="40" max="40" width="7.7109375" style="79" customWidth="1"/>
    <col min="41" max="41" width="7" style="79" customWidth="1"/>
    <col min="42" max="42" width="6.140625" style="79" customWidth="1"/>
    <col min="43" max="47" width="7.85546875" style="79" customWidth="1"/>
    <col min="48" max="48" width="7.5703125" style="79" customWidth="1"/>
    <col min="49" max="50" width="6.140625" style="79" customWidth="1"/>
    <col min="51" max="51" width="8.28515625" style="79" customWidth="1"/>
    <col min="52" max="52" width="8.85546875" style="79" customWidth="1"/>
    <col min="53" max="53" width="6.140625" style="79" customWidth="1"/>
    <col min="54" max="54" width="7" style="79" customWidth="1"/>
    <col min="55" max="56" width="6.140625" style="79" customWidth="1"/>
    <col min="57" max="57" width="8" style="79" customWidth="1"/>
    <col min="58" max="59" width="6.140625" style="79" customWidth="1"/>
    <col min="60" max="60" width="7.42578125" style="79" customWidth="1"/>
    <col min="61" max="61" width="8.5703125" style="79" customWidth="1"/>
    <col min="62" max="71" width="6.140625" style="79" customWidth="1"/>
    <col min="72" max="78" width="10.5703125" style="79" customWidth="1"/>
    <col min="79" max="80" width="12.42578125" style="79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49" t="s">
        <v>1</v>
      </c>
      <c r="B1" s="629" t="s">
        <v>0</v>
      </c>
      <c r="C1" s="632" t="s">
        <v>94</v>
      </c>
      <c r="D1" s="633"/>
      <c r="E1" s="620" t="s">
        <v>95</v>
      </c>
      <c r="F1" s="620"/>
      <c r="G1" s="620"/>
      <c r="H1" s="621" t="s">
        <v>169</v>
      </c>
      <c r="I1" s="621"/>
      <c r="J1" s="620" t="s">
        <v>173</v>
      </c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31" t="s">
        <v>174</v>
      </c>
      <c r="AL1" s="631"/>
      <c r="AM1" s="631"/>
      <c r="AN1" s="631"/>
      <c r="AO1" s="631"/>
      <c r="AP1" s="631"/>
      <c r="AQ1" s="631"/>
      <c r="AR1" s="631"/>
      <c r="AS1" s="631"/>
      <c r="AT1" s="631"/>
      <c r="AU1" s="631"/>
      <c r="AV1" s="631"/>
      <c r="AW1" s="631"/>
      <c r="AX1" s="631"/>
      <c r="AY1" s="631"/>
      <c r="AZ1" s="622" t="s">
        <v>190</v>
      </c>
      <c r="BA1" s="623"/>
      <c r="BB1" s="623"/>
      <c r="BC1" s="623"/>
      <c r="BD1" s="623"/>
      <c r="BE1" s="624"/>
      <c r="BF1" s="625" t="s">
        <v>194</v>
      </c>
      <c r="BG1" s="626"/>
      <c r="BH1" s="626"/>
      <c r="BI1" s="627"/>
      <c r="BJ1" s="628" t="s">
        <v>182</v>
      </c>
      <c r="BK1" s="628"/>
      <c r="BL1" s="628"/>
      <c r="BM1" s="628"/>
      <c r="BN1" s="628"/>
      <c r="BO1" s="628"/>
      <c r="BP1" s="628"/>
      <c r="BQ1" s="628"/>
      <c r="BR1" s="628"/>
      <c r="BS1" s="628"/>
      <c r="BT1" s="628"/>
      <c r="BU1" s="634" t="s">
        <v>543</v>
      </c>
      <c r="BV1" s="635"/>
      <c r="BW1" s="635"/>
      <c r="BX1" s="635"/>
      <c r="BY1" s="635"/>
      <c r="BZ1" s="636"/>
      <c r="CA1" s="619" t="s">
        <v>294</v>
      </c>
      <c r="CB1" s="619"/>
    </row>
    <row r="2" spans="1:80" ht="23.25" thickBot="1">
      <c r="A2" s="450"/>
      <c r="B2" s="630"/>
      <c r="C2" s="161"/>
      <c r="D2" s="184" t="s">
        <v>92</v>
      </c>
      <c r="E2" s="143"/>
      <c r="F2" s="185" t="s">
        <v>92</v>
      </c>
      <c r="G2" s="142" t="s">
        <v>168</v>
      </c>
      <c r="H2" s="143"/>
      <c r="I2" s="213" t="s">
        <v>92</v>
      </c>
      <c r="J2" s="143" t="s">
        <v>248</v>
      </c>
      <c r="K2" s="143" t="s">
        <v>249</v>
      </c>
      <c r="L2" s="143" t="s">
        <v>250</v>
      </c>
      <c r="M2" s="143" t="s">
        <v>251</v>
      </c>
      <c r="N2" s="143" t="s">
        <v>252</v>
      </c>
      <c r="O2" s="143" t="s">
        <v>450</v>
      </c>
      <c r="P2" s="143" t="s">
        <v>462</v>
      </c>
      <c r="Q2" s="143" t="s">
        <v>466</v>
      </c>
      <c r="R2" s="143" t="s">
        <v>535</v>
      </c>
      <c r="S2" s="143" t="s">
        <v>536</v>
      </c>
      <c r="T2" s="143" t="s">
        <v>253</v>
      </c>
      <c r="U2" s="143" t="s">
        <v>415</v>
      </c>
      <c r="V2" s="143" t="s">
        <v>416</v>
      </c>
      <c r="W2" s="143" t="s">
        <v>444</v>
      </c>
      <c r="X2" s="143" t="s">
        <v>539</v>
      </c>
      <c r="Y2" s="143" t="s">
        <v>453</v>
      </c>
      <c r="Z2" s="143" t="s">
        <v>541</v>
      </c>
      <c r="AA2" s="143" t="s">
        <v>254</v>
      </c>
      <c r="AB2" s="143" t="s">
        <v>255</v>
      </c>
      <c r="AC2" s="143" t="s">
        <v>256</v>
      </c>
      <c r="AD2" s="143" t="s">
        <v>288</v>
      </c>
      <c r="AE2" s="143" t="s">
        <v>286</v>
      </c>
      <c r="AF2" s="143" t="s">
        <v>287</v>
      </c>
      <c r="AG2" s="143"/>
      <c r="AH2" s="143"/>
      <c r="AI2" s="143" t="s">
        <v>47</v>
      </c>
      <c r="AJ2" s="141" t="s">
        <v>29</v>
      </c>
      <c r="AK2" s="143" t="s">
        <v>175</v>
      </c>
      <c r="AL2" s="143" t="s">
        <v>176</v>
      </c>
      <c r="AM2" s="143" t="s">
        <v>177</v>
      </c>
      <c r="AN2" s="143" t="s">
        <v>179</v>
      </c>
      <c r="AO2" s="143" t="s">
        <v>180</v>
      </c>
      <c r="AP2" s="143" t="s">
        <v>181</v>
      </c>
      <c r="AQ2" s="143" t="s">
        <v>274</v>
      </c>
      <c r="AR2" s="143" t="s">
        <v>275</v>
      </c>
      <c r="AS2" s="143" t="s">
        <v>276</v>
      </c>
      <c r="AT2" s="143" t="s">
        <v>469</v>
      </c>
      <c r="AU2" s="143" t="s">
        <v>446</v>
      </c>
      <c r="AV2" s="143" t="s">
        <v>447</v>
      </c>
      <c r="AW2" s="143"/>
      <c r="AX2" s="143"/>
      <c r="AY2" s="146" t="s">
        <v>47</v>
      </c>
      <c r="AZ2" s="143" t="s">
        <v>187</v>
      </c>
      <c r="BA2" s="143" t="s">
        <v>188</v>
      </c>
      <c r="BB2" s="143" t="s">
        <v>191</v>
      </c>
      <c r="BC2" s="143" t="s">
        <v>189</v>
      </c>
      <c r="BD2" s="143" t="s">
        <v>193</v>
      </c>
      <c r="BE2" s="141" t="s">
        <v>47</v>
      </c>
      <c r="BF2" s="143" t="s">
        <v>198</v>
      </c>
      <c r="BG2" s="143" t="s">
        <v>199</v>
      </c>
      <c r="BH2" s="143" t="s">
        <v>200</v>
      </c>
      <c r="BI2" s="144" t="s">
        <v>47</v>
      </c>
      <c r="BJ2" s="143" t="s">
        <v>209</v>
      </c>
      <c r="BK2" s="143" t="s">
        <v>210</v>
      </c>
      <c r="BL2" s="143" t="s">
        <v>213</v>
      </c>
      <c r="BM2" s="143" t="s">
        <v>218</v>
      </c>
      <c r="BN2" s="143" t="s">
        <v>219</v>
      </c>
      <c r="BO2" s="143" t="s">
        <v>220</v>
      </c>
      <c r="BP2" s="143" t="s">
        <v>289</v>
      </c>
      <c r="BQ2" s="143" t="s">
        <v>290</v>
      </c>
      <c r="BR2" s="143" t="s">
        <v>433</v>
      </c>
      <c r="BS2" s="143" t="s">
        <v>434</v>
      </c>
      <c r="BT2" s="141" t="s">
        <v>47</v>
      </c>
      <c r="BU2" s="143"/>
      <c r="BV2" s="143"/>
      <c r="BW2" s="143"/>
      <c r="BX2" s="143"/>
      <c r="BY2" s="143"/>
      <c r="BZ2" s="146" t="s">
        <v>544</v>
      </c>
      <c r="CA2" s="161" t="s">
        <v>139</v>
      </c>
      <c r="CB2" s="326" t="s">
        <v>461</v>
      </c>
    </row>
    <row r="3" spans="1:80" s="5" customFormat="1">
      <c r="A3" s="362" t="str">
        <f>'1-συμβολαια'!A3</f>
        <v>;;;???</v>
      </c>
      <c r="B3" s="382" t="str">
        <f>'1-συμβολαια'!C3</f>
        <v xml:space="preserve">αγοραπωλησία τίμημα = Δ.Ο.Υ. = </v>
      </c>
      <c r="C3" s="426">
        <f>'5-αντίγρ'!AN3</f>
        <v>123</v>
      </c>
      <c r="D3" s="426">
        <f>'5-αντίγρ'!AM3</f>
        <v>1</v>
      </c>
      <c r="E3" s="324">
        <f>'6-μεταγρ'!O3</f>
        <v>20</v>
      </c>
      <c r="F3" s="324">
        <f>'6-μεταγρ'!M3</f>
        <v>2.2200000000000002</v>
      </c>
      <c r="G3" s="323">
        <f>'6-μεταγρ'!P3</f>
        <v>0</v>
      </c>
      <c r="H3" s="324">
        <f>'7-προςΔΟΥ'!V3</f>
        <v>255</v>
      </c>
      <c r="I3" s="287">
        <f>'7-προςΔΟΥ'!K3</f>
        <v>0</v>
      </c>
      <c r="J3" s="289"/>
      <c r="K3" s="289">
        <v>30</v>
      </c>
      <c r="L3" s="289">
        <v>10</v>
      </c>
      <c r="M3" s="289"/>
      <c r="N3" s="289"/>
      <c r="O3" s="289"/>
      <c r="P3" s="289">
        <v>10</v>
      </c>
      <c r="Q3" s="289">
        <v>10</v>
      </c>
      <c r="R3" s="289">
        <v>10</v>
      </c>
      <c r="S3" s="289"/>
      <c r="T3" s="289">
        <v>30</v>
      </c>
      <c r="U3" s="289">
        <v>10</v>
      </c>
      <c r="V3" s="289">
        <v>10</v>
      </c>
      <c r="W3" s="289">
        <v>10</v>
      </c>
      <c r="X3" s="289"/>
      <c r="Y3" s="289"/>
      <c r="Z3" s="289"/>
      <c r="AA3" s="289"/>
      <c r="AB3" s="286"/>
      <c r="AC3" s="286"/>
      <c r="AD3" s="289"/>
      <c r="AE3" s="289"/>
      <c r="AF3" s="286"/>
      <c r="AG3" s="286"/>
      <c r="AH3" s="286"/>
      <c r="AI3" s="289">
        <f t="shared" ref="AI3" si="0">SUM(J3:AH3)</f>
        <v>130</v>
      </c>
      <c r="AJ3" s="288"/>
      <c r="AK3" s="289">
        <v>30</v>
      </c>
      <c r="AL3" s="289"/>
      <c r="AM3" s="289">
        <v>30</v>
      </c>
      <c r="AN3" s="289">
        <v>10</v>
      </c>
      <c r="AO3" s="289"/>
      <c r="AP3" s="289"/>
      <c r="AQ3" s="289">
        <v>30</v>
      </c>
      <c r="AR3" s="289">
        <v>10</v>
      </c>
      <c r="AS3" s="289">
        <v>10</v>
      </c>
      <c r="AT3" s="289"/>
      <c r="AU3" s="289"/>
      <c r="AV3" s="289"/>
      <c r="AW3" s="286"/>
      <c r="AX3" s="286"/>
      <c r="AY3" s="289">
        <f>SUM(AK3:AX3)</f>
        <v>120</v>
      </c>
      <c r="AZ3" s="289">
        <v>40</v>
      </c>
      <c r="BA3" s="286"/>
      <c r="BB3" s="289">
        <v>30</v>
      </c>
      <c r="BC3" s="286"/>
      <c r="BD3" s="286">
        <v>10</v>
      </c>
      <c r="BE3" s="289">
        <f>SUM(AZ3:BD3)</f>
        <v>80</v>
      </c>
      <c r="BF3" s="288"/>
      <c r="BG3" s="288"/>
      <c r="BH3" s="288"/>
      <c r="BI3" s="286">
        <f t="shared" ref="BI3" si="1">SUM(BF3:BH3)</f>
        <v>0</v>
      </c>
      <c r="BJ3" s="286"/>
      <c r="BK3" s="286"/>
      <c r="BL3" s="286"/>
      <c r="BM3" s="286"/>
      <c r="BN3" s="286"/>
      <c r="BO3" s="286"/>
      <c r="BP3" s="286"/>
      <c r="BQ3" s="289"/>
      <c r="BR3" s="289"/>
      <c r="BS3" s="289">
        <v>0.3</v>
      </c>
      <c r="BT3" s="289">
        <f t="shared" ref="BT3" si="2">SUM(BJ3:BS3)</f>
        <v>0.3</v>
      </c>
      <c r="BU3" s="324"/>
      <c r="BV3" s="324"/>
      <c r="BW3" s="324"/>
      <c r="BX3" s="324"/>
      <c r="BY3" s="324"/>
      <c r="BZ3" s="324"/>
      <c r="CA3" s="290">
        <f>C3+E3+G3+H3+AI3+AY3+BE3+BI3+BT3+BZ3-CB3</f>
        <v>725.07999999999993</v>
      </c>
      <c r="CB3" s="290">
        <f>D3+F3+I3+AC3+AE3+BQ3+BY3</f>
        <v>3.22</v>
      </c>
    </row>
    <row r="4" spans="1:80">
      <c r="A4" s="447" t="s">
        <v>47</v>
      </c>
      <c r="B4" s="448"/>
      <c r="C4" s="35">
        <f t="shared" ref="C4:AI4" si="3">SUM(C3:C3)</f>
        <v>123</v>
      </c>
      <c r="D4" s="35">
        <f t="shared" si="3"/>
        <v>1</v>
      </c>
      <c r="E4" s="35">
        <f t="shared" si="3"/>
        <v>20</v>
      </c>
      <c r="F4" s="35">
        <f t="shared" si="3"/>
        <v>2.2200000000000002</v>
      </c>
      <c r="G4" s="35">
        <f t="shared" si="3"/>
        <v>0</v>
      </c>
      <c r="H4" s="35">
        <f t="shared" si="3"/>
        <v>255</v>
      </c>
      <c r="I4" s="35">
        <f t="shared" si="3"/>
        <v>0</v>
      </c>
      <c r="J4" s="35">
        <f t="shared" si="3"/>
        <v>0</v>
      </c>
      <c r="K4" s="35">
        <f t="shared" si="3"/>
        <v>30</v>
      </c>
      <c r="L4" s="35">
        <f t="shared" si="3"/>
        <v>10</v>
      </c>
      <c r="M4" s="35">
        <f t="shared" si="3"/>
        <v>0</v>
      </c>
      <c r="N4" s="35">
        <f t="shared" si="3"/>
        <v>0</v>
      </c>
      <c r="O4" s="35">
        <f t="shared" si="3"/>
        <v>0</v>
      </c>
      <c r="P4" s="35">
        <f t="shared" si="3"/>
        <v>10</v>
      </c>
      <c r="Q4" s="35">
        <f t="shared" si="3"/>
        <v>10</v>
      </c>
      <c r="R4" s="35">
        <f t="shared" si="3"/>
        <v>10</v>
      </c>
      <c r="S4" s="35">
        <f t="shared" si="3"/>
        <v>0</v>
      </c>
      <c r="T4" s="35">
        <f t="shared" si="3"/>
        <v>30</v>
      </c>
      <c r="U4" s="35">
        <f t="shared" si="3"/>
        <v>10</v>
      </c>
      <c r="V4" s="35">
        <f t="shared" si="3"/>
        <v>10</v>
      </c>
      <c r="W4" s="35">
        <f t="shared" si="3"/>
        <v>10</v>
      </c>
      <c r="X4" s="35">
        <f t="shared" si="3"/>
        <v>0</v>
      </c>
      <c r="Y4" s="35">
        <f t="shared" si="3"/>
        <v>0</v>
      </c>
      <c r="Z4" s="35">
        <f t="shared" si="3"/>
        <v>0</v>
      </c>
      <c r="AA4" s="35">
        <f t="shared" si="3"/>
        <v>0</v>
      </c>
      <c r="AB4" s="35">
        <f t="shared" si="3"/>
        <v>0</v>
      </c>
      <c r="AC4" s="35">
        <f t="shared" si="3"/>
        <v>0</v>
      </c>
      <c r="AD4" s="35">
        <f t="shared" si="3"/>
        <v>0</v>
      </c>
      <c r="AE4" s="35">
        <f t="shared" si="3"/>
        <v>0</v>
      </c>
      <c r="AF4" s="35">
        <f t="shared" si="3"/>
        <v>0</v>
      </c>
      <c r="AG4" s="35">
        <f t="shared" si="3"/>
        <v>0</v>
      </c>
      <c r="AH4" s="35">
        <f t="shared" si="3"/>
        <v>0</v>
      </c>
      <c r="AI4" s="35">
        <f t="shared" si="3"/>
        <v>130</v>
      </c>
      <c r="AJ4" s="35"/>
      <c r="AK4" s="35">
        <f t="shared" ref="AK4:AV4" si="4">SUM(AK3:AK3)</f>
        <v>30</v>
      </c>
      <c r="AL4" s="35">
        <f t="shared" si="4"/>
        <v>0</v>
      </c>
      <c r="AM4" s="35">
        <f t="shared" si="4"/>
        <v>30</v>
      </c>
      <c r="AN4" s="35">
        <f t="shared" si="4"/>
        <v>10</v>
      </c>
      <c r="AO4" s="35">
        <f t="shared" si="4"/>
        <v>0</v>
      </c>
      <c r="AP4" s="249">
        <f t="shared" si="4"/>
        <v>0</v>
      </c>
      <c r="AQ4" s="35">
        <f t="shared" si="4"/>
        <v>30</v>
      </c>
      <c r="AR4" s="35">
        <f t="shared" si="4"/>
        <v>10</v>
      </c>
      <c r="AS4" s="35">
        <f t="shared" si="4"/>
        <v>10</v>
      </c>
      <c r="AT4" s="35">
        <f t="shared" si="4"/>
        <v>0</v>
      </c>
      <c r="AU4" s="35">
        <f t="shared" si="4"/>
        <v>0</v>
      </c>
      <c r="AV4" s="35">
        <f t="shared" si="4"/>
        <v>0</v>
      </c>
      <c r="AW4" s="35"/>
      <c r="AX4" s="35">
        <f t="shared" ref="AX4:BZ4" si="5">SUM(AX3:AX3)</f>
        <v>0</v>
      </c>
      <c r="AY4" s="35">
        <f t="shared" si="5"/>
        <v>120</v>
      </c>
      <c r="AZ4" s="35">
        <f t="shared" si="5"/>
        <v>40</v>
      </c>
      <c r="BA4" s="253">
        <f t="shared" si="5"/>
        <v>0</v>
      </c>
      <c r="BB4" s="253">
        <f t="shared" si="5"/>
        <v>30</v>
      </c>
      <c r="BC4" s="253">
        <f t="shared" si="5"/>
        <v>0</v>
      </c>
      <c r="BD4" s="253">
        <f t="shared" si="5"/>
        <v>10</v>
      </c>
      <c r="BE4" s="35">
        <f t="shared" si="5"/>
        <v>80</v>
      </c>
      <c r="BF4" s="35">
        <f t="shared" si="5"/>
        <v>0</v>
      </c>
      <c r="BG4" s="253">
        <f t="shared" si="5"/>
        <v>0</v>
      </c>
      <c r="BH4" s="35">
        <f t="shared" si="5"/>
        <v>0</v>
      </c>
      <c r="BI4" s="35">
        <f t="shared" si="5"/>
        <v>0</v>
      </c>
      <c r="BJ4" s="35">
        <f t="shared" si="5"/>
        <v>0</v>
      </c>
      <c r="BK4" s="35">
        <f t="shared" si="5"/>
        <v>0</v>
      </c>
      <c r="BL4" s="35">
        <f t="shared" si="5"/>
        <v>0</v>
      </c>
      <c r="BM4" s="35">
        <f t="shared" si="5"/>
        <v>0</v>
      </c>
      <c r="BN4" s="35">
        <f t="shared" si="5"/>
        <v>0</v>
      </c>
      <c r="BO4" s="35">
        <f t="shared" si="5"/>
        <v>0</v>
      </c>
      <c r="BP4" s="35">
        <f t="shared" si="5"/>
        <v>0</v>
      </c>
      <c r="BQ4" s="35">
        <f t="shared" si="5"/>
        <v>0</v>
      </c>
      <c r="BR4" s="35">
        <f t="shared" si="5"/>
        <v>0</v>
      </c>
      <c r="BS4" s="35">
        <f t="shared" si="5"/>
        <v>0.3</v>
      </c>
      <c r="BT4" s="35">
        <f t="shared" si="5"/>
        <v>0.3</v>
      </c>
      <c r="BU4" s="35">
        <f t="shared" si="5"/>
        <v>0</v>
      </c>
      <c r="BV4" s="35">
        <f t="shared" si="5"/>
        <v>0</v>
      </c>
      <c r="BW4" s="35">
        <f t="shared" si="5"/>
        <v>0</v>
      </c>
      <c r="BX4" s="35">
        <f t="shared" si="5"/>
        <v>0</v>
      </c>
      <c r="BY4" s="35">
        <f t="shared" si="5"/>
        <v>0</v>
      </c>
      <c r="BZ4" s="35">
        <f t="shared" si="5"/>
        <v>0</v>
      </c>
      <c r="CA4" s="35">
        <f>SUM(CA3:CA3)</f>
        <v>725.07999999999993</v>
      </c>
      <c r="CB4" s="35">
        <f>SUM(CB3:CB3)</f>
        <v>3.22</v>
      </c>
    </row>
    <row r="5" spans="1:8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</row>
    <row r="6" spans="1:80" ht="11.25" customHeight="1">
      <c r="C6" s="125"/>
      <c r="D6" s="125"/>
      <c r="E6" s="2"/>
      <c r="F6" s="2"/>
      <c r="G6" s="2"/>
      <c r="H6" s="2"/>
      <c r="I6" s="2"/>
      <c r="J6" s="158" t="s">
        <v>488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2"/>
      <c r="AJ6" s="2"/>
      <c r="AK6" s="18" t="s">
        <v>405</v>
      </c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150" t="s">
        <v>183</v>
      </c>
      <c r="BA6" s="2"/>
      <c r="BB6" s="2"/>
      <c r="BC6" s="2"/>
      <c r="BD6" s="2"/>
      <c r="BE6" s="2"/>
      <c r="BF6" s="150" t="s">
        <v>195</v>
      </c>
      <c r="BG6" s="2"/>
      <c r="BH6" s="2"/>
      <c r="BI6" s="2"/>
      <c r="BJ6" s="150" t="s">
        <v>208</v>
      </c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B7" s="88" t="s">
        <v>511</v>
      </c>
      <c r="C7" s="8" t="s">
        <v>552</v>
      </c>
      <c r="D7" s="125"/>
      <c r="E7" s="2"/>
      <c r="F7" s="2"/>
      <c r="G7" s="2"/>
      <c r="H7" s="2"/>
      <c r="I7" s="2"/>
      <c r="J7" s="4"/>
      <c r="K7" s="327" t="s">
        <v>489</v>
      </c>
      <c r="L7" s="328"/>
      <c r="M7" s="328"/>
      <c r="N7" s="328"/>
      <c r="O7" s="328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2"/>
      <c r="AL7" s="158" t="s">
        <v>178</v>
      </c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52" t="s">
        <v>186</v>
      </c>
      <c r="BB7" s="2"/>
      <c r="BC7" s="2"/>
      <c r="BD7" s="2"/>
      <c r="BE7" s="2"/>
      <c r="BF7" s="2"/>
      <c r="BG7" s="251" t="s">
        <v>196</v>
      </c>
      <c r="BH7" s="2"/>
      <c r="BI7" s="2"/>
      <c r="BJ7" s="2"/>
      <c r="BK7" s="166" t="s">
        <v>211</v>
      </c>
      <c r="BL7" s="2"/>
      <c r="BM7" s="2"/>
      <c r="BN7" s="2"/>
      <c r="BO7" s="2"/>
      <c r="BP7" s="2"/>
      <c r="BQ7" s="2"/>
      <c r="BR7" s="2"/>
      <c r="BS7" s="2"/>
      <c r="BT7" s="2"/>
      <c r="BU7" s="2" t="s">
        <v>545</v>
      </c>
      <c r="BV7" s="2"/>
      <c r="BW7" s="2"/>
      <c r="BX7" s="2"/>
      <c r="BY7" s="2"/>
      <c r="BZ7" s="2"/>
      <c r="CA7" s="2"/>
      <c r="CB7" s="2"/>
    </row>
    <row r="8" spans="1:80" ht="11.25" customHeight="1">
      <c r="B8" s="422" t="s">
        <v>512</v>
      </c>
      <c r="C8" s="393" t="s">
        <v>515</v>
      </c>
      <c r="D8" s="125"/>
      <c r="E8" s="2"/>
      <c r="F8" s="2"/>
      <c r="G8" s="2"/>
      <c r="H8" s="2"/>
      <c r="I8" s="2"/>
      <c r="J8" s="4"/>
      <c r="K8" s="328"/>
      <c r="L8" s="327" t="s">
        <v>397</v>
      </c>
      <c r="M8" s="328"/>
      <c r="N8" s="328"/>
      <c r="O8" s="328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2"/>
      <c r="AM8" s="18" t="s">
        <v>406</v>
      </c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4" t="s">
        <v>184</v>
      </c>
      <c r="BC8" s="2"/>
      <c r="BD8" s="2"/>
      <c r="BE8" s="2"/>
      <c r="BF8" s="2"/>
      <c r="BG8" s="2"/>
      <c r="BH8" s="150" t="s">
        <v>197</v>
      </c>
      <c r="BI8" s="2"/>
      <c r="BJ8" s="2"/>
      <c r="BK8" s="2"/>
      <c r="BL8" s="150" t="s">
        <v>212</v>
      </c>
      <c r="BM8" s="2"/>
      <c r="BN8" s="2"/>
      <c r="BO8" s="2"/>
      <c r="BP8" s="2"/>
      <c r="BQ8" s="2"/>
      <c r="BR8" s="2"/>
      <c r="BS8" s="2"/>
      <c r="BT8" s="2"/>
      <c r="BU8" s="2"/>
      <c r="BV8" s="2" t="s">
        <v>546</v>
      </c>
      <c r="BW8" s="2"/>
      <c r="BX8" s="2"/>
      <c r="BY8" s="2"/>
      <c r="BZ8" s="2"/>
      <c r="CA8" s="2"/>
      <c r="CB8" s="2"/>
    </row>
    <row r="9" spans="1:80" ht="11.25" customHeight="1">
      <c r="B9" s="88"/>
      <c r="C9" s="393" t="s">
        <v>516</v>
      </c>
      <c r="D9" s="125"/>
      <c r="E9" s="2"/>
      <c r="F9" s="2"/>
      <c r="G9" s="2"/>
      <c r="H9" s="2"/>
      <c r="I9" s="2"/>
      <c r="J9" s="4"/>
      <c r="K9" s="328"/>
      <c r="L9" s="328"/>
      <c r="M9" s="328" t="s">
        <v>398</v>
      </c>
      <c r="N9" s="328"/>
      <c r="O9" s="328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2"/>
      <c r="AN9" s="112" t="s">
        <v>407</v>
      </c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52" t="s">
        <v>185</v>
      </c>
      <c r="BD9" s="2"/>
      <c r="BE9" s="2"/>
      <c r="BF9" s="2"/>
      <c r="BG9" s="2"/>
      <c r="BH9" s="2"/>
      <c r="BI9" s="2"/>
      <c r="BJ9" s="2"/>
      <c r="BK9" s="2"/>
      <c r="BL9" s="2"/>
      <c r="BM9" s="166" t="s">
        <v>214</v>
      </c>
      <c r="BN9" s="2"/>
      <c r="BO9" s="2"/>
      <c r="BP9" s="2"/>
      <c r="BQ9" s="2"/>
      <c r="BR9" s="2"/>
      <c r="BS9" s="2"/>
      <c r="BT9" s="2"/>
      <c r="BU9" s="2"/>
      <c r="BV9" s="2"/>
      <c r="BW9" s="2" t="s">
        <v>31</v>
      </c>
      <c r="BX9" s="2"/>
      <c r="BY9" s="2"/>
      <c r="BZ9" s="2"/>
      <c r="CA9" s="2"/>
      <c r="CB9" s="2"/>
    </row>
    <row r="10" spans="1:80" ht="11.25" customHeight="1">
      <c r="C10" s="125"/>
      <c r="D10" s="125"/>
      <c r="E10" s="2"/>
      <c r="F10" s="2"/>
      <c r="G10" s="2"/>
      <c r="H10" s="2"/>
      <c r="I10" s="2"/>
      <c r="J10" s="4"/>
      <c r="K10" s="4"/>
      <c r="L10" s="4"/>
      <c r="M10" s="4"/>
      <c r="N10" s="4" t="s">
        <v>399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2"/>
      <c r="AO10" s="18" t="s">
        <v>408</v>
      </c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4" t="s">
        <v>192</v>
      </c>
      <c r="BE10" s="2"/>
      <c r="BF10" s="2"/>
      <c r="BG10" s="2"/>
      <c r="BH10" s="2"/>
      <c r="BI10" s="2"/>
      <c r="BJ10" s="2"/>
      <c r="BK10" s="2"/>
      <c r="BL10" s="2"/>
      <c r="BM10" s="2"/>
      <c r="BN10" s="150" t="s">
        <v>215</v>
      </c>
      <c r="BO10" s="2"/>
      <c r="BP10" s="2"/>
      <c r="BQ10" s="2"/>
      <c r="BR10" s="2"/>
      <c r="BS10" s="2"/>
      <c r="BT10" s="2"/>
      <c r="BU10" s="2"/>
      <c r="BV10" s="2"/>
      <c r="BW10" s="2"/>
      <c r="BX10" s="2" t="s">
        <v>547</v>
      </c>
      <c r="BY10" s="2"/>
      <c r="BZ10" s="2"/>
      <c r="CA10" s="3"/>
      <c r="CB10" s="3"/>
    </row>
    <row r="11" spans="1:80" ht="11.25" customHeight="1">
      <c r="C11" s="125"/>
      <c r="D11" s="125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451</v>
      </c>
      <c r="P11" s="4"/>
      <c r="Q11" s="4"/>
      <c r="R11" s="4"/>
      <c r="S11" s="4"/>
      <c r="T11" s="4"/>
      <c r="U11" s="169"/>
      <c r="V11" s="169"/>
      <c r="W11" s="169"/>
      <c r="X11" s="169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2"/>
      <c r="AP11" s="250" t="s">
        <v>409</v>
      </c>
      <c r="AQ11" s="112"/>
      <c r="AR11" s="112"/>
      <c r="AS11" s="112"/>
      <c r="AT11" s="112"/>
      <c r="AU11" s="112"/>
      <c r="AV11" s="112"/>
      <c r="AW11" s="112"/>
      <c r="AX11" s="112"/>
      <c r="AY11" s="2"/>
      <c r="AZ11" s="2"/>
      <c r="BA11" s="2"/>
      <c r="BB11" s="2"/>
      <c r="BC11" s="2"/>
      <c r="BD11" s="2"/>
      <c r="BE11" s="2"/>
      <c r="BF11" s="2"/>
      <c r="BG11" s="2"/>
      <c r="BH11" s="150" t="s">
        <v>203</v>
      </c>
      <c r="BI11" s="2"/>
      <c r="BJ11" s="2"/>
      <c r="BK11" s="2"/>
      <c r="BL11" s="2"/>
      <c r="BM11" s="2"/>
      <c r="BN11" s="2"/>
      <c r="BO11" s="166" t="s">
        <v>216</v>
      </c>
      <c r="BP11" s="2"/>
      <c r="BQ11" s="2"/>
      <c r="BR11" s="2"/>
      <c r="BS11" s="2"/>
      <c r="BT11" s="2"/>
      <c r="BU11" s="2"/>
      <c r="BV11" s="2"/>
      <c r="BW11" s="2"/>
      <c r="BX11" s="2"/>
      <c r="BY11" s="2" t="s">
        <v>59</v>
      </c>
      <c r="BZ11" s="2"/>
      <c r="CA11" s="3"/>
      <c r="CB11" s="3"/>
    </row>
    <row r="12" spans="1:80" ht="11.25" customHeight="1">
      <c r="C12" s="125"/>
      <c r="D12" s="125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463</v>
      </c>
      <c r="Q12" s="4"/>
      <c r="R12" s="4"/>
      <c r="S12" s="4"/>
      <c r="T12" s="4"/>
      <c r="U12" s="169"/>
      <c r="V12" s="169"/>
      <c r="W12" s="169"/>
      <c r="X12" s="169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"/>
      <c r="AQ12" s="157" t="s">
        <v>410</v>
      </c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52" t="s">
        <v>201</v>
      </c>
      <c r="BI12" s="2"/>
      <c r="BJ12" s="2"/>
      <c r="BK12" s="2"/>
      <c r="BL12" s="2"/>
      <c r="BM12" s="2"/>
      <c r="BN12" s="2"/>
      <c r="BO12" s="166"/>
      <c r="BP12" s="150" t="s">
        <v>217</v>
      </c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3"/>
      <c r="CB12" s="3"/>
    </row>
    <row r="13" spans="1:80" ht="11.25" customHeight="1">
      <c r="C13" s="125"/>
      <c r="D13" s="125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4" t="s">
        <v>467</v>
      </c>
      <c r="R13" s="4"/>
      <c r="S13" s="4"/>
      <c r="T13" s="4"/>
      <c r="U13" s="169"/>
      <c r="V13" s="169"/>
      <c r="W13" s="169"/>
      <c r="X13" s="169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2"/>
      <c r="AR13" s="112" t="s">
        <v>448</v>
      </c>
      <c r="AS13" s="112"/>
      <c r="AT13" s="112"/>
      <c r="AU13" s="11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150" t="s">
        <v>202</v>
      </c>
      <c r="BI13" s="2"/>
      <c r="BJ13" s="2"/>
      <c r="BK13" s="2"/>
      <c r="BL13" s="2"/>
      <c r="BM13" s="2"/>
      <c r="BN13" s="2"/>
      <c r="BO13" s="166"/>
      <c r="BP13" s="4"/>
      <c r="BQ13" s="166" t="s">
        <v>291</v>
      </c>
      <c r="BR13" s="166"/>
      <c r="BS13" s="166"/>
      <c r="BT13" s="2"/>
      <c r="BU13" s="2"/>
      <c r="BV13" s="2"/>
      <c r="BW13" s="2"/>
      <c r="BX13" s="2"/>
      <c r="BY13" s="2"/>
      <c r="BZ13" s="2"/>
      <c r="CA13" s="3"/>
      <c r="CB13" s="3"/>
    </row>
    <row r="14" spans="1:80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4" t="s">
        <v>537</v>
      </c>
      <c r="S14" s="4"/>
      <c r="T14" s="169"/>
      <c r="U14" s="169"/>
      <c r="V14" s="169"/>
      <c r="W14" s="169"/>
      <c r="X14" s="169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57" t="s">
        <v>449</v>
      </c>
      <c r="AT14" s="2"/>
      <c r="AU14" s="157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166" t="s">
        <v>204</v>
      </c>
      <c r="BI14" s="2"/>
      <c r="BJ14" s="2"/>
      <c r="BK14" s="2"/>
      <c r="BL14" s="2"/>
      <c r="BM14" s="2"/>
      <c r="BN14" s="2"/>
      <c r="BO14" s="2"/>
      <c r="BP14" s="2"/>
      <c r="BQ14" s="2"/>
      <c r="BR14" s="150" t="s">
        <v>436</v>
      </c>
      <c r="BS14" s="150"/>
      <c r="BT14" s="2"/>
      <c r="BU14" s="2"/>
      <c r="BV14" s="2"/>
      <c r="BW14" s="2"/>
      <c r="BX14" s="2"/>
      <c r="BY14" s="2"/>
      <c r="BZ14" s="2"/>
      <c r="CA14" s="3"/>
      <c r="CB14" s="3"/>
    </row>
    <row r="15" spans="1:80"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150" t="s">
        <v>538</v>
      </c>
      <c r="T15" s="169"/>
      <c r="U15" s="169"/>
      <c r="V15" s="169"/>
      <c r="W15" s="169"/>
      <c r="X15" s="169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2"/>
      <c r="AP15" s="2"/>
      <c r="AQ15" s="2"/>
      <c r="AR15" s="83"/>
      <c r="AS15" s="83"/>
      <c r="AT15" s="112" t="s">
        <v>468</v>
      </c>
      <c r="AU15" s="112"/>
      <c r="AV15" s="83"/>
      <c r="AW15" s="83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178" t="s">
        <v>257</v>
      </c>
      <c r="BI15" s="2"/>
      <c r="BJ15" s="2"/>
      <c r="BK15" s="2"/>
      <c r="BL15" s="2"/>
      <c r="BM15" s="2"/>
      <c r="BN15" s="2"/>
      <c r="BO15" s="2"/>
      <c r="BP15" s="2"/>
      <c r="BQ15" s="83"/>
      <c r="BR15" s="83"/>
      <c r="BS15" s="169" t="s">
        <v>435</v>
      </c>
      <c r="BT15" s="2"/>
      <c r="BU15" s="2"/>
      <c r="BV15" s="2"/>
      <c r="BW15" s="2"/>
      <c r="BX15" s="2"/>
      <c r="BY15" s="2"/>
      <c r="BZ15" s="2"/>
      <c r="CA15" s="3"/>
      <c r="CB15" s="3"/>
    </row>
    <row r="16" spans="1:80"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169" t="s">
        <v>400</v>
      </c>
      <c r="U16" s="169"/>
      <c r="V16" s="169"/>
      <c r="W16" s="169"/>
      <c r="X16" s="169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"/>
      <c r="AQ16" s="83"/>
      <c r="AR16" s="83"/>
      <c r="AS16" s="83"/>
      <c r="AT16" s="2"/>
      <c r="AU16" s="112" t="s">
        <v>464</v>
      </c>
      <c r="AV16" s="112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179" t="s">
        <v>258</v>
      </c>
      <c r="BI16" s="2"/>
      <c r="BJ16" s="2"/>
      <c r="BK16" s="2"/>
      <c r="BL16" s="2"/>
      <c r="BM16" s="2"/>
      <c r="BN16" s="2"/>
      <c r="BO16" s="2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3"/>
    </row>
    <row r="17" spans="3:80">
      <c r="C17" s="79"/>
      <c r="D17" s="79"/>
      <c r="E17" s="83"/>
      <c r="F17" s="83"/>
      <c r="G17" s="83"/>
      <c r="H17" s="83"/>
      <c r="I17" s="83"/>
      <c r="J17" s="83"/>
      <c r="K17" s="83"/>
      <c r="L17" s="83"/>
      <c r="M17" s="83"/>
      <c r="N17" s="4"/>
      <c r="O17" s="4"/>
      <c r="P17" s="4"/>
      <c r="Q17" s="4"/>
      <c r="R17" s="4"/>
      <c r="S17" s="4"/>
      <c r="T17" s="4"/>
      <c r="U17" s="4" t="s">
        <v>417</v>
      </c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83"/>
      <c r="AN17" s="83"/>
      <c r="AO17" s="83"/>
      <c r="AP17" s="83"/>
      <c r="AQ17" s="83"/>
      <c r="AR17" s="83"/>
      <c r="AS17" s="83"/>
      <c r="AT17" s="2"/>
      <c r="AU17" s="2"/>
      <c r="AV17" s="157" t="s">
        <v>465</v>
      </c>
      <c r="AW17" s="2"/>
      <c r="AX17" s="2"/>
      <c r="AY17" s="2"/>
      <c r="AZ17" s="83"/>
      <c r="BA17" s="83"/>
      <c r="BB17" s="83"/>
      <c r="BC17" s="83"/>
      <c r="BD17" s="83"/>
      <c r="BE17" s="83"/>
      <c r="BF17" s="83"/>
      <c r="BG17" s="83"/>
      <c r="BH17" s="178" t="s">
        <v>259</v>
      </c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3"/>
      <c r="CB17" s="3"/>
    </row>
    <row r="18" spans="3:80">
      <c r="C18" s="79"/>
      <c r="D18" s="79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4"/>
      <c r="U18" s="4"/>
      <c r="V18" s="328" t="s">
        <v>418</v>
      </c>
      <c r="W18" s="169"/>
      <c r="X18" s="169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3"/>
      <c r="CB18" s="3"/>
    </row>
    <row r="19" spans="3:80">
      <c r="C19" s="79"/>
      <c r="D19" s="79"/>
      <c r="L19" s="83"/>
      <c r="M19" s="83"/>
      <c r="N19" s="83"/>
      <c r="O19" s="83"/>
      <c r="P19" s="83"/>
      <c r="Q19" s="83"/>
      <c r="R19" s="83"/>
      <c r="S19" s="83"/>
      <c r="T19" s="4"/>
      <c r="U19" s="4"/>
      <c r="V19" s="4"/>
      <c r="W19" s="4" t="s">
        <v>445</v>
      </c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3"/>
      <c r="CB19" s="3"/>
    </row>
    <row r="20" spans="3:80">
      <c r="C20" s="79"/>
      <c r="D20" s="79"/>
      <c r="L20" s="83"/>
      <c r="M20" s="83"/>
      <c r="N20" s="83"/>
      <c r="O20" s="83"/>
      <c r="P20" s="83"/>
      <c r="Q20" s="83"/>
      <c r="R20" s="83"/>
      <c r="S20" s="83"/>
      <c r="T20" s="4"/>
      <c r="U20" s="4"/>
      <c r="V20" s="4"/>
      <c r="W20" s="4"/>
      <c r="X20" s="150" t="s">
        <v>540</v>
      </c>
      <c r="Y20" s="169"/>
      <c r="Z20" s="169"/>
      <c r="AA20" s="4"/>
      <c r="AB20" s="4"/>
      <c r="AC20" s="4"/>
      <c r="AD20" s="4"/>
      <c r="AE20" s="4"/>
      <c r="AF20" s="4"/>
      <c r="AG20" s="4"/>
      <c r="AH20" s="4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3"/>
      <c r="CB20" s="3"/>
    </row>
    <row r="21" spans="3:80">
      <c r="C21" s="79"/>
      <c r="D21" s="79"/>
      <c r="L21" s="83"/>
      <c r="M21" s="83"/>
      <c r="N21" s="83"/>
      <c r="O21" s="83"/>
      <c r="P21" s="83"/>
      <c r="Q21" s="83"/>
      <c r="R21" s="83"/>
      <c r="S21" s="83"/>
      <c r="T21" s="4"/>
      <c r="U21" s="4"/>
      <c r="V21" s="4"/>
      <c r="W21" s="4"/>
      <c r="X21" s="4"/>
      <c r="Y21" s="169" t="s">
        <v>452</v>
      </c>
      <c r="Z21" s="169"/>
      <c r="AA21" s="4"/>
      <c r="AB21" s="4"/>
      <c r="AC21" s="4"/>
      <c r="AD21" s="4"/>
      <c r="AE21" s="4"/>
      <c r="AF21" s="4"/>
      <c r="AG21" s="4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3"/>
      <c r="CB21" s="3"/>
    </row>
    <row r="22" spans="3:80"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4"/>
      <c r="Z22" s="150" t="s">
        <v>542</v>
      </c>
      <c r="AA22" s="169"/>
      <c r="AB22" s="4"/>
      <c r="AC22" s="4"/>
      <c r="AD22" s="4"/>
      <c r="AE22" s="4"/>
      <c r="AF22" s="4"/>
      <c r="AG22" s="4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</row>
    <row r="23" spans="3:80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4"/>
      <c r="Z23" s="4"/>
      <c r="AA23" s="169" t="s">
        <v>401</v>
      </c>
      <c r="AB23" s="4"/>
      <c r="AC23" s="4"/>
      <c r="AD23" s="4"/>
      <c r="AE23" s="4"/>
      <c r="AF23" s="4"/>
      <c r="AG23" s="4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</row>
    <row r="24" spans="3:80">
      <c r="K24" s="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4"/>
      <c r="Z24" s="4"/>
      <c r="AA24" s="4"/>
      <c r="AB24" s="4" t="s">
        <v>402</v>
      </c>
      <c r="AC24" s="4"/>
      <c r="AD24" s="4"/>
      <c r="AE24" s="4"/>
      <c r="AF24" s="4"/>
      <c r="AG24" s="4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</row>
    <row r="25" spans="3:80">
      <c r="K25" s="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4"/>
      <c r="Z25" s="4"/>
      <c r="AA25" s="4"/>
      <c r="AB25" s="4"/>
      <c r="AC25" s="167" t="s">
        <v>403</v>
      </c>
      <c r="AD25" s="4"/>
      <c r="AE25" s="4"/>
      <c r="AF25" s="4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  <c r="BY25" s="83"/>
      <c r="BZ25" s="83"/>
    </row>
    <row r="26" spans="3:80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4"/>
      <c r="AB26" s="4"/>
      <c r="AC26" s="4"/>
      <c r="AD26" s="169" t="s">
        <v>470</v>
      </c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3"/>
      <c r="BV26" s="83"/>
      <c r="BW26" s="83"/>
      <c r="BX26" s="83"/>
      <c r="BY26" s="83"/>
      <c r="BZ26" s="83"/>
    </row>
    <row r="27" spans="3:80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150" t="s">
        <v>471</v>
      </c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</row>
    <row r="28" spans="3:80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169" t="s">
        <v>404</v>
      </c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</row>
    <row r="29" spans="3:80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</row>
    <row r="30" spans="3:80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</row>
    <row r="31" spans="3:80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</row>
    <row r="32" spans="3:80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</row>
  </sheetData>
  <mergeCells count="13">
    <mergeCell ref="CA1:CB1"/>
    <mergeCell ref="A4:B4"/>
    <mergeCell ref="E1:G1"/>
    <mergeCell ref="H1:I1"/>
    <mergeCell ref="AZ1:BE1"/>
    <mergeCell ref="BF1:BI1"/>
    <mergeCell ref="BJ1:BT1"/>
    <mergeCell ref="A1:A2"/>
    <mergeCell ref="B1:B2"/>
    <mergeCell ref="J1:AJ1"/>
    <mergeCell ref="AK1:AY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C8"/>
  <sheetViews>
    <sheetView workbookViewId="0">
      <pane ySplit="2" topLeftCell="A3" activePane="bottomLeft" state="frozen"/>
      <selection pane="bottomLeft" activeCell="T3" sqref="T3"/>
    </sheetView>
  </sheetViews>
  <sheetFormatPr defaultRowHeight="11.25"/>
  <cols>
    <col min="1" max="1" width="7.28515625" style="8" bestFit="1" customWidth="1"/>
    <col min="2" max="2" width="10" style="133" customWidth="1"/>
    <col min="3" max="3" width="24.85546875" style="86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1" customWidth="1"/>
    <col min="23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51" t="s">
        <v>1</v>
      </c>
      <c r="B1" s="653" t="s">
        <v>2</v>
      </c>
      <c r="C1" s="655" t="s">
        <v>0</v>
      </c>
      <c r="D1" s="657" t="s">
        <v>7</v>
      </c>
      <c r="E1" s="646" t="s">
        <v>6</v>
      </c>
      <c r="F1" s="647"/>
      <c r="G1" s="648" t="s">
        <v>5</v>
      </c>
      <c r="H1" s="649"/>
      <c r="I1" s="646" t="s">
        <v>65</v>
      </c>
      <c r="J1" s="647"/>
      <c r="K1" s="505" t="s">
        <v>9</v>
      </c>
      <c r="L1" s="457" t="s">
        <v>411</v>
      </c>
      <c r="M1" s="637"/>
      <c r="N1" s="638" t="s">
        <v>507</v>
      </c>
      <c r="O1" s="457" t="s">
        <v>83</v>
      </c>
      <c r="P1" s="458"/>
      <c r="Q1" s="458"/>
      <c r="R1" s="458"/>
      <c r="S1" s="458"/>
      <c r="T1" s="458"/>
      <c r="U1" s="637"/>
      <c r="V1" s="640" t="s">
        <v>85</v>
      </c>
      <c r="W1" s="641"/>
      <c r="X1" s="641"/>
      <c r="Y1" s="642"/>
    </row>
    <row r="2" spans="1:29" ht="15.75" customHeight="1" thickBot="1">
      <c r="A2" s="652"/>
      <c r="B2" s="654"/>
      <c r="C2" s="656"/>
      <c r="D2" s="456"/>
      <c r="E2" s="59"/>
      <c r="F2" s="34" t="s">
        <v>9</v>
      </c>
      <c r="G2" s="59"/>
      <c r="H2" s="60" t="s">
        <v>9</v>
      </c>
      <c r="I2" s="59"/>
      <c r="J2" s="34" t="s">
        <v>9</v>
      </c>
      <c r="K2" s="506"/>
      <c r="L2" s="334"/>
      <c r="M2" s="177" t="s">
        <v>9</v>
      </c>
      <c r="N2" s="639"/>
      <c r="O2" s="180" t="s">
        <v>140</v>
      </c>
      <c r="P2" s="180" t="s">
        <v>411</v>
      </c>
      <c r="Q2" s="180" t="s">
        <v>365</v>
      </c>
      <c r="R2" s="180" t="s">
        <v>62</v>
      </c>
      <c r="S2" s="180" t="s">
        <v>59</v>
      </c>
      <c r="T2" s="180" t="s">
        <v>139</v>
      </c>
      <c r="U2" s="181" t="s">
        <v>293</v>
      </c>
      <c r="V2" s="643"/>
      <c r="W2" s="644"/>
      <c r="X2" s="644"/>
      <c r="Y2" s="645"/>
    </row>
    <row r="3" spans="1:29" s="5" customFormat="1">
      <c r="A3" s="362" t="str">
        <f>'1-συμβολαια'!A3</f>
        <v>;;;???</v>
      </c>
      <c r="B3" s="389">
        <f>'1-συμβολαια'!B3</f>
        <v>40212</v>
      </c>
      <c r="C3" s="382" t="str">
        <f>'1-συμβολαια'!C3</f>
        <v xml:space="preserve">αγοραπωλησία τίμημα = Δ.Ο.Υ. = </v>
      </c>
      <c r="D3" s="384">
        <f>'1-συμβολαια'!D3</f>
        <v>26963.599999999999</v>
      </c>
      <c r="E3" s="336"/>
      <c r="F3" s="336"/>
      <c r="G3" s="336"/>
      <c r="H3" s="336"/>
      <c r="I3" s="336"/>
      <c r="J3" s="336"/>
      <c r="K3" s="338">
        <f>'1-συμβολαια'!N3</f>
        <v>325.06</v>
      </c>
      <c r="L3" s="338">
        <f>'2-δικαιώμ'!N3+'5-αντίγρ'!O3</f>
        <v>51.045399999999994</v>
      </c>
      <c r="M3" s="338">
        <v>51.05</v>
      </c>
      <c r="N3" s="385"/>
      <c r="O3" s="338">
        <f>'1-συμβολαια'!O3</f>
        <v>103.53059999999994</v>
      </c>
      <c r="P3" s="338">
        <f>L3-M3</f>
        <v>-4.6000000000034902E-3</v>
      </c>
      <c r="Q3" s="338">
        <f>'8-κ-15-17'!AG3</f>
        <v>0</v>
      </c>
      <c r="R3" s="385"/>
      <c r="S3" s="338">
        <f>'5-αντίγρ'!AM3+'6-μεταγρ'!M3+'6-μεταγρ'!N3+'7-προςΔΟΥ'!K3+'11-χαρτόσ'!H3+'13-ντιΜιΧο'!CB3</f>
        <v>9.4400000000000013</v>
      </c>
      <c r="T3" s="338">
        <f>'13-ντιΜιΧο'!CA3</f>
        <v>725.07999999999993</v>
      </c>
      <c r="U3" s="255"/>
      <c r="V3" s="291"/>
      <c r="W3" s="285"/>
      <c r="X3" s="285"/>
      <c r="Y3" s="281"/>
    </row>
    <row r="4" spans="1:29">
      <c r="A4" s="650" t="s">
        <v>56</v>
      </c>
      <c r="B4" s="650"/>
      <c r="C4" s="650"/>
      <c r="D4" s="650"/>
      <c r="E4" s="11">
        <f t="shared" ref="E4:Y4" si="0">SUM(E3:E3)</f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325.06</v>
      </c>
      <c r="L4" s="11">
        <f t="shared" si="0"/>
        <v>51.045399999999994</v>
      </c>
      <c r="M4" s="11">
        <f t="shared" si="0"/>
        <v>51.05</v>
      </c>
      <c r="N4" s="386">
        <f t="shared" si="0"/>
        <v>0</v>
      </c>
      <c r="O4" s="11">
        <f t="shared" si="0"/>
        <v>103.53059999999994</v>
      </c>
      <c r="P4" s="11">
        <f t="shared" si="0"/>
        <v>-4.6000000000034902E-3</v>
      </c>
      <c r="Q4" s="11">
        <f t="shared" si="0"/>
        <v>0</v>
      </c>
      <c r="R4" s="386">
        <f t="shared" si="0"/>
        <v>0</v>
      </c>
      <c r="S4" s="11">
        <f t="shared" si="0"/>
        <v>9.4400000000000013</v>
      </c>
      <c r="T4" s="11">
        <f t="shared" si="0"/>
        <v>725.07999999999993</v>
      </c>
      <c r="U4" s="256">
        <f t="shared" si="0"/>
        <v>0</v>
      </c>
      <c r="V4" s="292">
        <f t="shared" si="0"/>
        <v>0</v>
      </c>
      <c r="W4" s="292">
        <f t="shared" si="0"/>
        <v>0</v>
      </c>
      <c r="X4" s="292">
        <f t="shared" si="0"/>
        <v>0</v>
      </c>
      <c r="Y4" s="293">
        <f t="shared" si="0"/>
        <v>0</v>
      </c>
    </row>
    <row r="6" spans="1:29">
      <c r="W6" s="81"/>
      <c r="X6" s="81"/>
      <c r="Y6" s="81"/>
      <c r="Z6" s="81"/>
      <c r="AA6" s="81"/>
      <c r="AB6" s="81"/>
      <c r="AC6" s="81"/>
    </row>
    <row r="7" spans="1:29">
      <c r="W7" s="81"/>
      <c r="X7" s="81"/>
      <c r="Y7" s="81"/>
      <c r="Z7" s="81"/>
      <c r="AA7" s="81"/>
      <c r="AB7" s="81"/>
      <c r="AC7" s="81"/>
    </row>
    <row r="8" spans="1:29" s="5" customFormat="1">
      <c r="A8" s="55"/>
      <c r="B8" s="107"/>
      <c r="C8" s="10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1"/>
      <c r="W8" s="81"/>
      <c r="X8" s="81"/>
      <c r="Y8" s="81"/>
      <c r="Z8" s="81"/>
      <c r="AA8" s="81"/>
      <c r="AB8" s="81"/>
      <c r="AC8" s="81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O1:U1"/>
    <mergeCell ref="N1:N2"/>
    <mergeCell ref="K1:K2"/>
    <mergeCell ref="L1:M1"/>
    <mergeCell ref="V1:Y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60" t="s">
        <v>77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</row>
    <row r="2" spans="1:23" s="9" customFormat="1" ht="23.25" customHeight="1" thickBot="1">
      <c r="A2" s="261" t="s">
        <v>19</v>
      </c>
      <c r="B2" s="661" t="s">
        <v>29</v>
      </c>
      <c r="C2" s="662"/>
      <c r="D2" s="663"/>
      <c r="E2" s="664" t="s">
        <v>85</v>
      </c>
      <c r="F2" s="665"/>
      <c r="G2" s="665"/>
      <c r="H2" s="666"/>
      <c r="I2" s="667" t="s">
        <v>85</v>
      </c>
      <c r="J2" s="668"/>
      <c r="K2" s="668"/>
      <c r="L2" s="669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8" customFormat="1">
      <c r="A3" s="259" t="str">
        <f>'1-συμβολαια'!A3</f>
        <v>;;;???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</row>
    <row r="5" spans="1:23" ht="15.75" customHeight="1">
      <c r="B5" s="658" t="s">
        <v>106</v>
      </c>
      <c r="C5" s="658"/>
      <c r="D5" s="658"/>
      <c r="E5" s="658"/>
      <c r="F5" s="658"/>
      <c r="G5" s="658"/>
      <c r="H5" s="658"/>
      <c r="I5" s="658"/>
      <c r="J5" s="658"/>
      <c r="K5" s="658"/>
      <c r="L5" s="3"/>
      <c r="M5" s="3"/>
      <c r="N5" s="3"/>
      <c r="O5" s="3"/>
      <c r="P5" s="3"/>
      <c r="Q5" s="3"/>
    </row>
    <row r="6" spans="1:23" ht="15.75" customHeight="1">
      <c r="C6" s="659" t="s">
        <v>107</v>
      </c>
      <c r="D6" s="659"/>
      <c r="E6" s="659"/>
      <c r="F6" s="659"/>
      <c r="G6" s="659"/>
      <c r="H6" s="659"/>
      <c r="I6" s="659"/>
      <c r="J6" s="659"/>
      <c r="K6" s="659"/>
      <c r="L6" s="3"/>
      <c r="M6" s="3"/>
      <c r="N6" s="3"/>
      <c r="O6" s="3"/>
      <c r="P6" s="3"/>
      <c r="Q6" s="3"/>
    </row>
    <row r="7" spans="1:23" ht="15.75" customHeight="1">
      <c r="D7" s="658" t="s">
        <v>292</v>
      </c>
      <c r="E7" s="658"/>
      <c r="F7" s="658"/>
      <c r="G7" s="658"/>
      <c r="H7" s="658"/>
      <c r="I7" s="658"/>
      <c r="J7" s="658"/>
      <c r="K7" s="658"/>
      <c r="L7" s="658"/>
      <c r="M7" s="658"/>
      <c r="N7" s="658"/>
      <c r="O7" s="658"/>
      <c r="P7" s="3"/>
      <c r="Q7" s="3"/>
    </row>
    <row r="8" spans="1:23" s="5" customFormat="1" ht="15.75" customHeight="1">
      <c r="A8" s="55"/>
      <c r="B8" s="257"/>
      <c r="C8" s="257"/>
      <c r="D8" s="258"/>
      <c r="E8" s="659" t="s">
        <v>412</v>
      </c>
      <c r="F8" s="659"/>
      <c r="G8" s="659"/>
      <c r="H8" s="659"/>
      <c r="I8" s="659"/>
      <c r="J8" s="659"/>
      <c r="K8" s="659"/>
      <c r="L8" s="659"/>
      <c r="M8" s="659"/>
      <c r="N8" s="3"/>
      <c r="O8" s="3"/>
      <c r="P8" s="3"/>
      <c r="Q8" s="3"/>
    </row>
    <row r="9" spans="1:23" s="5" customFormat="1" ht="15.75" customHeight="1">
      <c r="A9" s="55"/>
      <c r="B9" s="257"/>
      <c r="C9" s="257"/>
      <c r="D9" s="258"/>
      <c r="E9" s="6"/>
      <c r="F9" s="658" t="s">
        <v>129</v>
      </c>
      <c r="G9" s="658"/>
      <c r="H9" s="658"/>
      <c r="I9" s="658"/>
      <c r="J9" s="658"/>
      <c r="K9" s="658"/>
      <c r="L9" s="658"/>
      <c r="M9" s="658"/>
      <c r="N9" s="658"/>
      <c r="O9" s="658"/>
      <c r="P9" s="658"/>
      <c r="Q9" s="3"/>
    </row>
    <row r="10" spans="1:23" s="5" customFormat="1" ht="15.75" customHeight="1">
      <c r="A10" s="55"/>
      <c r="B10" s="257"/>
      <c r="C10" s="257"/>
      <c r="D10" s="258"/>
      <c r="E10" s="6"/>
      <c r="F10" s="6"/>
      <c r="G10" s="659" t="s">
        <v>413</v>
      </c>
      <c r="H10" s="659"/>
      <c r="I10" s="659"/>
      <c r="J10" s="659"/>
      <c r="K10" s="659"/>
      <c r="L10" s="659"/>
      <c r="M10" s="659"/>
      <c r="N10" s="659"/>
      <c r="O10" s="659"/>
      <c r="P10" s="659"/>
      <c r="Q10" s="659"/>
    </row>
    <row r="11" spans="1:23" s="5" customFormat="1" ht="15.75" customHeight="1">
      <c r="A11" s="55"/>
      <c r="B11" s="257"/>
      <c r="C11" s="257"/>
      <c r="D11" s="258"/>
      <c r="E11" s="6"/>
      <c r="F11" s="6"/>
      <c r="G11" s="248"/>
      <c r="H11" s="658" t="s">
        <v>108</v>
      </c>
      <c r="I11" s="658"/>
      <c r="J11" s="658"/>
      <c r="K11" s="658"/>
      <c r="L11" s="658"/>
      <c r="M11" s="658"/>
      <c r="N11" s="658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5"/>
      <c r="B12" s="257"/>
      <c r="C12" s="257"/>
      <c r="D12" s="258"/>
      <c r="E12" s="6"/>
      <c r="F12" s="6"/>
      <c r="G12" s="248"/>
      <c r="H12" s="6"/>
      <c r="I12" s="659" t="s">
        <v>109</v>
      </c>
      <c r="J12" s="659"/>
      <c r="K12" s="659"/>
      <c r="L12" s="659"/>
      <c r="M12" s="659"/>
      <c r="N12" s="659"/>
      <c r="O12" s="659"/>
      <c r="P12" s="659"/>
      <c r="Q12" s="659"/>
      <c r="R12" s="659"/>
      <c r="S12" s="3"/>
      <c r="T12" s="3"/>
      <c r="U12" s="3"/>
      <c r="V12" s="3"/>
      <c r="W12" s="3"/>
    </row>
    <row r="13" spans="1:23" s="5" customFormat="1" ht="15.75" customHeight="1">
      <c r="A13" s="55"/>
      <c r="B13" s="257"/>
      <c r="C13" s="257"/>
      <c r="D13" s="258"/>
      <c r="E13" s="6"/>
      <c r="F13" s="6"/>
      <c r="G13" s="248"/>
      <c r="H13" s="6"/>
      <c r="I13" s="6"/>
      <c r="J13" s="658" t="s">
        <v>110</v>
      </c>
      <c r="K13" s="658"/>
      <c r="L13" s="658"/>
      <c r="M13" s="658"/>
      <c r="N13" s="658"/>
      <c r="O13" s="658"/>
      <c r="P13" s="658"/>
      <c r="Q13" s="658"/>
      <c r="R13" s="3"/>
      <c r="S13" s="3"/>
      <c r="T13" s="3"/>
      <c r="U13" s="3"/>
      <c r="V13" s="3"/>
      <c r="W13" s="3"/>
    </row>
    <row r="14" spans="1:23" s="5" customFormat="1" ht="15.75" customHeight="1">
      <c r="A14" s="55"/>
      <c r="B14" s="257"/>
      <c r="C14" s="257"/>
      <c r="D14" s="258"/>
      <c r="E14" s="6"/>
      <c r="F14" s="6"/>
      <c r="G14" s="248"/>
      <c r="H14" s="6"/>
      <c r="I14" s="6"/>
      <c r="J14" s="6"/>
      <c r="K14" s="670" t="s">
        <v>130</v>
      </c>
      <c r="L14" s="670"/>
      <c r="M14" s="670"/>
      <c r="N14" s="670"/>
      <c r="O14" s="670"/>
      <c r="P14" s="670"/>
      <c r="Q14" s="670"/>
      <c r="R14" s="670"/>
      <c r="S14" s="670"/>
      <c r="T14" s="670"/>
      <c r="U14" s="670"/>
      <c r="V14" s="3"/>
      <c r="W14" s="3"/>
    </row>
    <row r="15" spans="1:23" s="5" customFormat="1" ht="15.75" customHeight="1">
      <c r="A15" s="55"/>
      <c r="B15" s="257"/>
      <c r="C15" s="257"/>
      <c r="D15" s="258"/>
      <c r="E15" s="6"/>
      <c r="F15" s="6"/>
      <c r="G15" s="248"/>
      <c r="H15" s="6"/>
      <c r="I15" s="6"/>
      <c r="J15" s="6"/>
      <c r="K15" s="6"/>
      <c r="L15" s="658" t="s">
        <v>111</v>
      </c>
      <c r="M15" s="658"/>
      <c r="N15" s="658"/>
      <c r="O15" s="658"/>
      <c r="P15" s="658"/>
      <c r="Q15" s="658"/>
      <c r="R15" s="658"/>
      <c r="S15" s="658"/>
      <c r="T15" s="3"/>
      <c r="U15" s="3"/>
      <c r="V15" s="3"/>
      <c r="W15" s="3"/>
    </row>
    <row r="16" spans="1:23" s="5" customFormat="1" ht="15.75" customHeight="1">
      <c r="A16" s="55"/>
      <c r="B16" s="257"/>
      <c r="C16" s="257"/>
      <c r="D16" s="258"/>
      <c r="E16" s="6"/>
      <c r="F16" s="6"/>
      <c r="G16" s="248"/>
      <c r="H16" s="6"/>
      <c r="I16" s="6"/>
      <c r="J16" s="6"/>
      <c r="K16" s="6"/>
      <c r="L16" s="3"/>
      <c r="M16" s="659" t="s">
        <v>112</v>
      </c>
      <c r="N16" s="659"/>
      <c r="O16" s="659"/>
      <c r="P16" s="659"/>
      <c r="Q16" s="659"/>
      <c r="R16" s="659"/>
      <c r="S16" s="659"/>
      <c r="T16" s="659"/>
      <c r="U16" s="3"/>
      <c r="V16" s="3"/>
      <c r="W16" s="3"/>
    </row>
    <row r="17" spans="1:23" s="5" customFormat="1" ht="15.75" customHeight="1">
      <c r="A17" s="55"/>
      <c r="B17" s="257"/>
      <c r="C17" s="257"/>
      <c r="D17" s="258"/>
      <c r="E17" s="6"/>
      <c r="F17" s="6"/>
      <c r="G17" s="248"/>
      <c r="H17" s="6"/>
      <c r="I17" s="6"/>
      <c r="J17" s="6"/>
      <c r="K17" s="6"/>
      <c r="L17" s="3"/>
      <c r="M17" s="3"/>
      <c r="N17" s="658" t="s">
        <v>113</v>
      </c>
      <c r="O17" s="658"/>
      <c r="P17" s="658"/>
      <c r="Q17" s="658"/>
      <c r="R17" s="658"/>
      <c r="S17" s="658"/>
      <c r="T17" s="658"/>
      <c r="U17" s="658"/>
      <c r="V17" s="658"/>
      <c r="W17" s="658"/>
    </row>
    <row r="18" spans="1:23" s="5" customFormat="1" ht="15.75" customHeight="1">
      <c r="A18" s="55"/>
      <c r="B18" s="257"/>
      <c r="C18" s="257"/>
      <c r="D18" s="258"/>
      <c r="E18" s="6"/>
      <c r="F18" s="6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42578125" style="8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660" t="s">
        <v>77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</row>
    <row r="2" spans="1:20" s="9" customFormat="1" ht="23.25" customHeight="1" thickBot="1">
      <c r="A2" s="261" t="s">
        <v>19</v>
      </c>
      <c r="B2" s="661" t="s">
        <v>29</v>
      </c>
      <c r="C2" s="662"/>
      <c r="D2" s="663"/>
      <c r="E2" s="664" t="s">
        <v>85</v>
      </c>
      <c r="F2" s="665"/>
      <c r="G2" s="666"/>
      <c r="H2" s="671" t="s">
        <v>85</v>
      </c>
      <c r="I2" s="672"/>
      <c r="J2" s="673"/>
      <c r="K2" s="667" t="s">
        <v>85</v>
      </c>
      <c r="L2" s="668"/>
      <c r="M2" s="669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8" customFormat="1">
      <c r="A3" s="259" t="str">
        <f>'1-συμβολαια'!A3</f>
        <v>;;;???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</row>
    <row r="5" spans="1:20" ht="15.75">
      <c r="B5" s="658" t="s">
        <v>114</v>
      </c>
      <c r="C5" s="658"/>
      <c r="D5" s="658"/>
      <c r="E5" s="658"/>
      <c r="F5" s="658"/>
      <c r="G5" s="658"/>
      <c r="H5" s="658"/>
      <c r="I5" s="116"/>
      <c r="J5" s="6"/>
      <c r="K5" s="6"/>
      <c r="L5" s="3"/>
      <c r="M5" s="3"/>
      <c r="N5" s="3"/>
      <c r="O5" s="3"/>
    </row>
    <row r="6" spans="1:20" ht="15.75">
      <c r="B6" s="6"/>
      <c r="C6" s="659" t="s">
        <v>115</v>
      </c>
      <c r="D6" s="659"/>
      <c r="E6" s="659"/>
      <c r="F6" s="659"/>
      <c r="G6" s="659"/>
      <c r="H6" s="659"/>
      <c r="I6" s="659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58" t="s">
        <v>116</v>
      </c>
      <c r="E7" s="658"/>
      <c r="F7" s="658"/>
      <c r="G7" s="658"/>
      <c r="H7" s="658"/>
      <c r="I7" s="658"/>
      <c r="J7" s="658"/>
      <c r="K7" s="658"/>
      <c r="L7" s="3"/>
      <c r="M7" s="3"/>
      <c r="N7" s="3"/>
      <c r="O7" s="3"/>
    </row>
    <row r="8" spans="1:20" ht="15.75" customHeight="1">
      <c r="B8" s="6"/>
      <c r="C8" s="6"/>
      <c r="D8" s="6"/>
      <c r="E8" s="674" t="s">
        <v>121</v>
      </c>
      <c r="F8" s="674"/>
      <c r="G8" s="674"/>
      <c r="H8" s="674"/>
      <c r="I8" s="674"/>
      <c r="J8" s="674"/>
      <c r="K8" s="674"/>
      <c r="L8" s="674"/>
      <c r="M8" s="3"/>
      <c r="N8" s="3"/>
      <c r="O8" s="3"/>
    </row>
    <row r="9" spans="1:20" ht="15.75" customHeight="1">
      <c r="B9" s="6"/>
      <c r="C9" s="6"/>
      <c r="D9" s="6"/>
      <c r="E9" s="6"/>
      <c r="F9" s="658" t="s">
        <v>117</v>
      </c>
      <c r="G9" s="658"/>
      <c r="H9" s="658"/>
      <c r="I9" s="658"/>
      <c r="J9" s="658"/>
      <c r="K9" s="658"/>
      <c r="L9" s="658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59" t="s">
        <v>118</v>
      </c>
      <c r="H10" s="659"/>
      <c r="I10" s="659"/>
      <c r="J10" s="659"/>
      <c r="K10" s="659"/>
      <c r="L10" s="659"/>
      <c r="M10" s="659"/>
      <c r="N10" s="3"/>
      <c r="O10" s="3"/>
    </row>
    <row r="11" spans="1:20" ht="15.75">
      <c r="B11" s="6"/>
      <c r="C11" s="6"/>
      <c r="D11" s="6"/>
      <c r="E11" s="6"/>
      <c r="F11" s="6"/>
      <c r="G11" s="6"/>
      <c r="H11" s="658" t="s">
        <v>119</v>
      </c>
      <c r="I11" s="658"/>
      <c r="J11" s="658"/>
      <c r="K11" s="658"/>
      <c r="L11" s="658"/>
      <c r="M11" s="658"/>
      <c r="N11" s="658"/>
      <c r="O11" s="3"/>
    </row>
    <row r="12" spans="1:20" ht="15.75">
      <c r="B12" s="6"/>
      <c r="C12" s="6"/>
      <c r="D12" s="6"/>
      <c r="E12" s="6"/>
      <c r="F12" s="6"/>
      <c r="G12" s="6"/>
      <c r="H12" s="6"/>
      <c r="I12" s="659" t="s">
        <v>120</v>
      </c>
      <c r="J12" s="659"/>
      <c r="K12" s="659"/>
      <c r="L12" s="659"/>
      <c r="M12" s="659"/>
      <c r="N12" s="659"/>
      <c r="O12" s="659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8" style="88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3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503" t="s">
        <v>67</v>
      </c>
      <c r="B1" s="503"/>
      <c r="C1" s="676" t="s">
        <v>68</v>
      </c>
      <c r="D1" s="676"/>
      <c r="E1" s="503" t="s">
        <v>0</v>
      </c>
      <c r="F1" s="503"/>
      <c r="G1" s="504" t="s">
        <v>10</v>
      </c>
      <c r="H1" s="504"/>
      <c r="I1" s="504"/>
      <c r="J1" s="503" t="s">
        <v>8</v>
      </c>
      <c r="K1" s="503"/>
      <c r="L1" s="677" t="s">
        <v>414</v>
      </c>
      <c r="M1" s="678"/>
      <c r="N1" s="678"/>
      <c r="O1" s="679"/>
      <c r="P1" s="675" t="s">
        <v>66</v>
      </c>
      <c r="Q1" s="675"/>
      <c r="R1" s="504" t="s">
        <v>55</v>
      </c>
      <c r="S1" s="504"/>
      <c r="T1" s="682" t="s">
        <v>46</v>
      </c>
      <c r="U1" s="680" t="s">
        <v>85</v>
      </c>
      <c r="V1" s="680"/>
      <c r="W1" s="680"/>
      <c r="X1" s="680"/>
      <c r="Y1" s="680"/>
      <c r="Z1" s="680"/>
      <c r="AA1" s="680"/>
      <c r="AB1" s="680"/>
      <c r="AC1" s="680"/>
    </row>
    <row r="2" spans="1:35" s="12" customFormat="1" ht="15.75" customHeight="1" thickBot="1">
      <c r="A2" s="90"/>
      <c r="B2" s="48"/>
      <c r="C2" s="82"/>
      <c r="D2" s="51" t="s">
        <v>69</v>
      </c>
      <c r="E2" s="91"/>
      <c r="F2" s="49" t="s">
        <v>69</v>
      </c>
      <c r="G2" s="45" t="s">
        <v>11</v>
      </c>
      <c r="H2" s="43" t="s">
        <v>12</v>
      </c>
      <c r="I2" s="44" t="s">
        <v>29</v>
      </c>
      <c r="J2" s="71" t="s">
        <v>23</v>
      </c>
      <c r="K2" s="50" t="s">
        <v>69</v>
      </c>
      <c r="L2" s="71" t="s">
        <v>322</v>
      </c>
      <c r="M2" s="71" t="s">
        <v>323</v>
      </c>
      <c r="N2" s="71" t="s">
        <v>324</v>
      </c>
      <c r="O2" s="254" t="s">
        <v>29</v>
      </c>
      <c r="P2" s="57" t="s">
        <v>23</v>
      </c>
      <c r="Q2" s="50" t="s">
        <v>69</v>
      </c>
      <c r="R2" s="71" t="s">
        <v>23</v>
      </c>
      <c r="S2" s="33" t="s">
        <v>69</v>
      </c>
      <c r="T2" s="683"/>
      <c r="U2" s="681"/>
      <c r="V2" s="681"/>
      <c r="W2" s="681"/>
      <c r="X2" s="681"/>
      <c r="Y2" s="681"/>
      <c r="Z2" s="681"/>
      <c r="AA2" s="681"/>
      <c r="AB2" s="681"/>
      <c r="AC2" s="681"/>
    </row>
    <row r="3" spans="1:35" s="18" customFormat="1">
      <c r="A3" s="13" t="str">
        <f>'1-συμβολαια'!A3</f>
        <v>;;;???</v>
      </c>
      <c r="B3" s="47"/>
      <c r="C3" s="78">
        <f>'1-συμβολαια'!B3</f>
        <v>40212</v>
      </c>
      <c r="D3" s="19"/>
      <c r="E3" s="87" t="str">
        <f>'1-συμβολαια'!C3</f>
        <v xml:space="preserve">αγοραπωλησία τίμημα = Δ.Ο.Υ. = </v>
      </c>
      <c r="F3" s="14"/>
      <c r="G3" s="15" t="str">
        <f>'4-πολλυπρ'!D3</f>
        <v>;;;???</v>
      </c>
      <c r="H3" s="15" t="str">
        <f>'4-πολλυπρ'!I3</f>
        <v>219-161</v>
      </c>
      <c r="I3" s="20"/>
      <c r="J3" s="20">
        <f>'1-συμβολαια'!D3</f>
        <v>26963.599999999999</v>
      </c>
      <c r="K3" s="20"/>
      <c r="L3" s="25">
        <f>'11-χαρτόσ'!D3</f>
        <v>0</v>
      </c>
      <c r="M3" s="25"/>
      <c r="N3" s="25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119"/>
      <c r="V3" s="119"/>
      <c r="W3" s="120"/>
      <c r="X3" s="121"/>
      <c r="Y3" s="121"/>
      <c r="Z3" s="121"/>
      <c r="AA3" s="121"/>
      <c r="AB3" s="121"/>
      <c r="AC3" s="121"/>
    </row>
    <row r="4" spans="1:35">
      <c r="A4" s="447" t="s">
        <v>56</v>
      </c>
      <c r="B4" s="448"/>
      <c r="C4" s="448"/>
      <c r="D4" s="448"/>
      <c r="E4" s="448"/>
      <c r="F4" s="448"/>
      <c r="G4" s="448"/>
      <c r="H4" s="448"/>
      <c r="I4" s="448"/>
      <c r="J4" s="448"/>
      <c r="K4" s="42"/>
      <c r="L4" s="1">
        <f>SUM(L3:L3)</f>
        <v>0</v>
      </c>
      <c r="M4" s="1"/>
      <c r="N4" s="1"/>
      <c r="O4" s="1">
        <f>SUM(O3:O3)</f>
        <v>0</v>
      </c>
      <c r="P4" s="35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9"/>
      <c r="V4" s="79"/>
    </row>
    <row r="5" spans="1:35">
      <c r="T5" s="118"/>
    </row>
    <row r="6" spans="1:35" ht="15.75" customHeight="1">
      <c r="T6" s="118"/>
      <c r="U6" s="658" t="s">
        <v>122</v>
      </c>
      <c r="V6" s="658"/>
      <c r="W6" s="658"/>
      <c r="X6" s="658"/>
      <c r="Y6" s="658"/>
      <c r="Z6" s="658"/>
      <c r="AA6" s="658"/>
      <c r="AB6" s="658"/>
      <c r="AC6" s="658"/>
      <c r="AD6" s="116"/>
      <c r="AE6" s="116"/>
      <c r="AF6" s="116"/>
      <c r="AG6" s="116"/>
      <c r="AH6" s="111"/>
      <c r="AI6" s="111"/>
    </row>
    <row r="7" spans="1:35" ht="15.75" customHeight="1">
      <c r="T7" s="118"/>
      <c r="U7" s="117"/>
      <c r="V7" s="659" t="s">
        <v>123</v>
      </c>
      <c r="W7" s="659"/>
      <c r="X7" s="659"/>
      <c r="Y7" s="659"/>
      <c r="Z7" s="659"/>
      <c r="AA7" s="659"/>
      <c r="AB7" s="659"/>
      <c r="AC7" s="659"/>
      <c r="AD7" s="659"/>
      <c r="AE7" s="111"/>
      <c r="AF7" s="111"/>
      <c r="AG7" s="111"/>
      <c r="AH7" s="111"/>
      <c r="AI7" s="111"/>
    </row>
    <row r="8" spans="1:35" ht="15.75" customHeight="1">
      <c r="T8" s="118"/>
      <c r="U8" s="117"/>
      <c r="V8" s="117"/>
      <c r="W8" s="658" t="s">
        <v>124</v>
      </c>
      <c r="X8" s="658"/>
      <c r="Y8" s="658"/>
      <c r="Z8" s="658"/>
      <c r="AA8" s="658"/>
      <c r="AB8" s="658"/>
      <c r="AC8" s="658"/>
      <c r="AD8" s="658"/>
      <c r="AE8" s="658"/>
      <c r="AF8" s="111"/>
      <c r="AG8" s="111"/>
      <c r="AH8" s="111"/>
      <c r="AI8" s="111"/>
    </row>
    <row r="9" spans="1:35" ht="15.75">
      <c r="U9" s="117"/>
      <c r="V9" s="117"/>
      <c r="W9" s="117"/>
      <c r="X9" s="659" t="s">
        <v>125</v>
      </c>
      <c r="Y9" s="659"/>
      <c r="Z9" s="659"/>
      <c r="AA9" s="659"/>
      <c r="AB9" s="659"/>
      <c r="AC9" s="659"/>
      <c r="AD9" s="659"/>
      <c r="AE9" s="659"/>
      <c r="AF9" s="659"/>
      <c r="AG9" s="111"/>
      <c r="AH9" s="111"/>
      <c r="AI9" s="111"/>
    </row>
    <row r="10" spans="1:35" ht="15.75">
      <c r="U10" s="117"/>
      <c r="V10" s="117"/>
      <c r="W10" s="117"/>
      <c r="X10" s="117"/>
      <c r="Y10" s="658" t="s">
        <v>126</v>
      </c>
      <c r="Z10" s="658"/>
      <c r="AA10" s="658"/>
      <c r="AB10" s="658"/>
      <c r="AC10" s="658"/>
      <c r="AD10" s="658"/>
      <c r="AE10" s="658"/>
      <c r="AF10" s="658"/>
      <c r="AG10" s="658"/>
      <c r="AH10" s="111"/>
      <c r="AI10" s="111"/>
    </row>
    <row r="11" spans="1:35" ht="15.75">
      <c r="U11" s="117"/>
      <c r="V11" s="117"/>
      <c r="W11" s="117"/>
      <c r="X11" s="117"/>
      <c r="Y11" s="117"/>
      <c r="Z11" s="659" t="s">
        <v>127</v>
      </c>
      <c r="AA11" s="659"/>
      <c r="AB11" s="659"/>
      <c r="AC11" s="659"/>
      <c r="AD11" s="659"/>
      <c r="AE11" s="659"/>
      <c r="AF11" s="659"/>
      <c r="AG11" s="659"/>
      <c r="AH11" s="659"/>
      <c r="AI11" s="111"/>
    </row>
    <row r="12" spans="1:35" ht="15.75">
      <c r="U12" s="117"/>
      <c r="V12" s="117"/>
      <c r="W12" s="117"/>
      <c r="X12" s="117"/>
      <c r="Y12" s="117"/>
      <c r="Z12" s="117"/>
      <c r="AA12" s="658" t="s">
        <v>128</v>
      </c>
      <c r="AB12" s="658"/>
      <c r="AC12" s="658"/>
      <c r="AD12" s="658"/>
      <c r="AE12" s="658"/>
      <c r="AF12" s="658"/>
      <c r="AG12" s="658"/>
      <c r="AH12" s="658"/>
      <c r="AI12" s="658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688" t="s">
        <v>31</v>
      </c>
      <c r="B1" s="689"/>
      <c r="C1" s="689"/>
      <c r="D1" s="689"/>
      <c r="E1" s="690"/>
      <c r="F1" s="691" t="s">
        <v>295</v>
      </c>
      <c r="G1" s="692"/>
      <c r="H1" s="692"/>
      <c r="I1" s="693"/>
      <c r="J1" s="684" t="s">
        <v>296</v>
      </c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6"/>
      <c r="Z1" s="694" t="s">
        <v>297</v>
      </c>
      <c r="AA1" s="695"/>
      <c r="AB1" s="695"/>
      <c r="AC1" s="696"/>
      <c r="AD1" s="684" t="s">
        <v>298</v>
      </c>
      <c r="AE1" s="685"/>
      <c r="AF1" s="685"/>
      <c r="AG1" s="685"/>
      <c r="AH1" s="685"/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86"/>
      <c r="AT1" s="691" t="s">
        <v>299</v>
      </c>
      <c r="AU1" s="692"/>
      <c r="AV1" s="692"/>
      <c r="AW1" s="693"/>
      <c r="AX1" s="684" t="s">
        <v>300</v>
      </c>
      <c r="AY1" s="685"/>
      <c r="AZ1" s="685"/>
      <c r="BA1" s="685"/>
      <c r="BB1" s="685"/>
      <c r="BC1" s="685"/>
      <c r="BD1" s="685"/>
      <c r="BE1" s="685"/>
      <c r="BF1" s="685"/>
      <c r="BG1" s="685"/>
      <c r="BH1" s="685"/>
      <c r="BI1" s="685"/>
      <c r="BJ1" s="685"/>
      <c r="BK1" s="685"/>
      <c r="BL1" s="685"/>
      <c r="BM1" s="686"/>
    </row>
    <row r="2" spans="1:65" s="4" customFormat="1" ht="23.25" customHeight="1">
      <c r="A2" s="187" t="s">
        <v>19</v>
      </c>
      <c r="B2" s="187" t="s">
        <v>301</v>
      </c>
      <c r="C2" s="188" t="s">
        <v>302</v>
      </c>
      <c r="D2" s="457" t="s">
        <v>29</v>
      </c>
      <c r="E2" s="637"/>
      <c r="F2" s="189" t="s">
        <v>303</v>
      </c>
      <c r="G2" s="187" t="s">
        <v>18</v>
      </c>
      <c r="H2" s="189" t="s">
        <v>23</v>
      </c>
      <c r="I2" s="190" t="s">
        <v>85</v>
      </c>
      <c r="J2" s="191" t="s">
        <v>304</v>
      </c>
      <c r="K2" s="191" t="s">
        <v>305</v>
      </c>
      <c r="L2" s="189" t="s">
        <v>306</v>
      </c>
      <c r="M2" s="189" t="s">
        <v>307</v>
      </c>
      <c r="N2" s="189" t="s">
        <v>308</v>
      </c>
      <c r="O2" s="189" t="s">
        <v>309</v>
      </c>
      <c r="P2" s="189" t="s">
        <v>310</v>
      </c>
      <c r="Q2" s="189" t="s">
        <v>311</v>
      </c>
      <c r="R2" s="189" t="s">
        <v>312</v>
      </c>
      <c r="S2" s="189" t="s">
        <v>313</v>
      </c>
      <c r="T2" s="189" t="s">
        <v>314</v>
      </c>
      <c r="U2" s="189" t="s">
        <v>23</v>
      </c>
      <c r="V2" s="189" t="s">
        <v>315</v>
      </c>
      <c r="W2" s="189" t="s">
        <v>316</v>
      </c>
      <c r="X2" s="189" t="s">
        <v>317</v>
      </c>
      <c r="Y2" s="192" t="s">
        <v>318</v>
      </c>
      <c r="Z2" s="189" t="s">
        <v>303</v>
      </c>
      <c r="AA2" s="187" t="s">
        <v>18</v>
      </c>
      <c r="AB2" s="189" t="s">
        <v>23</v>
      </c>
      <c r="AC2" s="193" t="s">
        <v>85</v>
      </c>
      <c r="AD2" s="191" t="s">
        <v>304</v>
      </c>
      <c r="AE2" s="191" t="s">
        <v>305</v>
      </c>
      <c r="AF2" s="189" t="s">
        <v>306</v>
      </c>
      <c r="AG2" s="189" t="s">
        <v>307</v>
      </c>
      <c r="AH2" s="189" t="s">
        <v>308</v>
      </c>
      <c r="AI2" s="189" t="s">
        <v>309</v>
      </c>
      <c r="AJ2" s="189" t="s">
        <v>310</v>
      </c>
      <c r="AK2" s="189" t="s">
        <v>311</v>
      </c>
      <c r="AL2" s="189" t="s">
        <v>312</v>
      </c>
      <c r="AM2" s="189" t="s">
        <v>313</v>
      </c>
      <c r="AN2" s="189" t="s">
        <v>314</v>
      </c>
      <c r="AO2" s="189" t="s">
        <v>23</v>
      </c>
      <c r="AP2" s="189" t="s">
        <v>315</v>
      </c>
      <c r="AQ2" s="189" t="s">
        <v>316</v>
      </c>
      <c r="AR2" s="189" t="s">
        <v>317</v>
      </c>
      <c r="AS2" s="192" t="s">
        <v>318</v>
      </c>
      <c r="AT2" s="189" t="s">
        <v>303</v>
      </c>
      <c r="AU2" s="187" t="s">
        <v>18</v>
      </c>
      <c r="AV2" s="189" t="s">
        <v>23</v>
      </c>
      <c r="AW2" s="190" t="s">
        <v>85</v>
      </c>
      <c r="AX2" s="191" t="s">
        <v>304</v>
      </c>
      <c r="AY2" s="191" t="s">
        <v>305</v>
      </c>
      <c r="AZ2" s="189" t="s">
        <v>306</v>
      </c>
      <c r="BA2" s="189" t="s">
        <v>307</v>
      </c>
      <c r="BB2" s="189" t="s">
        <v>308</v>
      </c>
      <c r="BC2" s="189" t="s">
        <v>309</v>
      </c>
      <c r="BD2" s="189" t="s">
        <v>310</v>
      </c>
      <c r="BE2" s="189" t="s">
        <v>311</v>
      </c>
      <c r="BF2" s="189" t="s">
        <v>312</v>
      </c>
      <c r="BG2" s="189" t="s">
        <v>313</v>
      </c>
      <c r="BH2" s="189" t="s">
        <v>314</v>
      </c>
      <c r="BI2" s="189" t="s">
        <v>23</v>
      </c>
      <c r="BJ2" s="189" t="s">
        <v>315</v>
      </c>
      <c r="BK2" s="189" t="s">
        <v>316</v>
      </c>
      <c r="BL2" s="189" t="s">
        <v>319</v>
      </c>
      <c r="BM2" s="192" t="s">
        <v>318</v>
      </c>
    </row>
    <row r="3" spans="1:65" s="32" customFormat="1">
      <c r="A3" s="28" t="str">
        <f>'1-συμβολαια'!A3</f>
        <v>;;;???</v>
      </c>
      <c r="B3" s="15" t="str">
        <f>'4-πολλυπρ'!D3</f>
        <v>;;;???</v>
      </c>
      <c r="C3" s="15" t="str">
        <f>'4-πολλυπρ'!I3</f>
        <v>219-161</v>
      </c>
      <c r="D3" s="30"/>
      <c r="E3" s="28"/>
      <c r="F3" s="28"/>
      <c r="G3" s="29"/>
      <c r="H3" s="28"/>
      <c r="I3" s="28"/>
      <c r="J3" s="28"/>
      <c r="K3" s="139" t="s">
        <v>320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4" t="s">
        <v>320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87" t="s">
        <v>321</v>
      </c>
      <c r="G5" s="687"/>
      <c r="H5" s="687"/>
      <c r="I5" s="687"/>
    </row>
    <row r="6" spans="1:65">
      <c r="F6" s="687"/>
      <c r="G6" s="687"/>
      <c r="H6" s="687"/>
      <c r="I6" s="68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1"/>
  <sheetViews>
    <sheetView workbookViewId="0">
      <pane ySplit="1" topLeftCell="A2" activePane="bottomLeft" state="frozen"/>
      <selection pane="bottomLeft" activeCell="E2" sqref="E2"/>
    </sheetView>
  </sheetViews>
  <sheetFormatPr defaultRowHeight="11.25"/>
  <cols>
    <col min="1" max="1" width="7.28515625" style="3" bestFit="1" customWidth="1"/>
    <col min="2" max="2" width="35" style="3" bestFit="1" customWidth="1"/>
    <col min="3" max="3" width="13.5703125" style="2" customWidth="1"/>
    <col min="4" max="16384" width="9.140625" style="3"/>
  </cols>
  <sheetData>
    <row r="1" spans="1:13">
      <c r="A1" s="196"/>
      <c r="B1" s="196"/>
      <c r="C1" s="319"/>
      <c r="D1" s="196" t="s">
        <v>322</v>
      </c>
      <c r="E1" s="462" t="s">
        <v>325</v>
      </c>
      <c r="F1" s="463"/>
      <c r="G1" s="463"/>
      <c r="H1" s="463"/>
      <c r="I1" s="464" t="s">
        <v>326</v>
      </c>
      <c r="J1" s="464"/>
      <c r="K1" s="464"/>
      <c r="L1" s="464"/>
      <c r="M1" s="465"/>
    </row>
    <row r="2" spans="1:13">
      <c r="A2" s="197" t="str">
        <f>'1-συμβολαια'!A3</f>
        <v>;;;???</v>
      </c>
      <c r="B2" s="75" t="str">
        <f>'1-συμβολαια'!C3</f>
        <v xml:space="preserve">αγοραπωλησία τίμημα = Δ.Ο.Υ. = </v>
      </c>
      <c r="C2" s="318">
        <f>'1-συμβολαια'!D3</f>
        <v>26963.599999999999</v>
      </c>
      <c r="D2" s="395"/>
      <c r="E2" s="435">
        <v>43900</v>
      </c>
      <c r="F2" s="75">
        <v>622</v>
      </c>
      <c r="G2" s="75">
        <v>68</v>
      </c>
      <c r="H2" s="75">
        <v>434.38</v>
      </c>
      <c r="I2" s="75"/>
      <c r="J2" s="75"/>
      <c r="K2" s="75"/>
      <c r="L2" s="75"/>
      <c r="M2" s="75"/>
    </row>
    <row r="3" spans="1:13">
      <c r="A3" s="459" t="str">
        <f>'1-συμβολαια'!A4</f>
        <v>σύνολο</v>
      </c>
      <c r="B3" s="460"/>
      <c r="C3" s="461"/>
      <c r="D3" s="318">
        <f>SUM(D2:D2)</f>
        <v>0</v>
      </c>
    </row>
    <row r="5" spans="1:13">
      <c r="C5" s="2" t="s">
        <v>392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73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7.85546875" style="133" bestFit="1" customWidth="1"/>
    <col min="3" max="3" width="24.85546875" style="88" bestFit="1" customWidth="1"/>
    <col min="4" max="4" width="6.7109375" style="3" customWidth="1"/>
    <col min="5" max="5" width="8.28515625" style="3" customWidth="1"/>
    <col min="6" max="6" width="9.42578125" style="3" bestFit="1" customWidth="1"/>
    <col min="7" max="7" width="8.42578125" style="2" customWidth="1"/>
    <col min="8" max="8" width="8" style="2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3" width="9.42578125" style="2" customWidth="1"/>
    <col min="14" max="14" width="8.140625" style="2" bestFit="1" customWidth="1"/>
    <col min="15" max="15" width="11.5703125" style="74" customWidth="1"/>
    <col min="16" max="16" width="9.42578125" style="74" bestFit="1" customWidth="1"/>
    <col min="17" max="17" width="9.7109375" style="2" customWidth="1"/>
    <col min="18" max="18" width="8.140625" style="2" bestFit="1" customWidth="1"/>
    <col min="19" max="19" width="10.85546875" style="2" customWidth="1"/>
    <col min="20" max="20" width="8.140625" style="2" bestFit="1" customWidth="1"/>
    <col min="21" max="21" width="8.28515625" style="8" bestFit="1" customWidth="1"/>
    <col min="22" max="22" width="8.140625" style="2" bestFit="1" customWidth="1"/>
    <col min="23" max="23" width="8.28515625" style="8" bestFit="1" customWidth="1"/>
    <col min="24" max="24" width="9.42578125" style="2" bestFit="1" customWidth="1"/>
    <col min="25" max="25" width="8.42578125" style="2" bestFit="1" customWidth="1"/>
    <col min="26" max="26" width="8.140625" style="2" bestFit="1" customWidth="1"/>
    <col min="27" max="27" width="10.85546875" style="27" customWidth="1"/>
    <col min="28" max="28" width="11.140625" style="27" bestFit="1" customWidth="1"/>
    <col min="29" max="29" width="21.42578125" style="76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727" t="s">
        <v>1</v>
      </c>
      <c r="B1" s="729" t="s">
        <v>2</v>
      </c>
      <c r="C1" s="726" t="s">
        <v>0</v>
      </c>
      <c r="D1" s="730" t="s">
        <v>11</v>
      </c>
      <c r="E1" s="724" t="s">
        <v>12</v>
      </c>
      <c r="F1" s="732" t="s">
        <v>495</v>
      </c>
      <c r="G1" s="733"/>
      <c r="H1" s="733"/>
      <c r="I1" s="734" t="s">
        <v>496</v>
      </c>
      <c r="J1" s="720" t="s">
        <v>497</v>
      </c>
      <c r="K1" s="720"/>
      <c r="L1" s="720"/>
      <c r="M1" s="701" t="s">
        <v>139</v>
      </c>
      <c r="N1" s="705" t="s">
        <v>490</v>
      </c>
      <c r="O1" s="706"/>
      <c r="P1" s="706"/>
      <c r="Q1" s="707"/>
      <c r="R1" s="716" t="s">
        <v>491</v>
      </c>
      <c r="S1" s="718" t="s">
        <v>498</v>
      </c>
      <c r="T1" s="710" t="s">
        <v>43</v>
      </c>
      <c r="U1" s="711"/>
      <c r="V1" s="599" t="s">
        <v>58</v>
      </c>
      <c r="W1" s="601"/>
      <c r="X1" s="708" t="s">
        <v>78</v>
      </c>
      <c r="Y1" s="709"/>
      <c r="Z1" s="709"/>
      <c r="AA1" s="712" t="s">
        <v>54</v>
      </c>
      <c r="AB1" s="714" t="s">
        <v>44</v>
      </c>
      <c r="AC1" s="703" t="s">
        <v>81</v>
      </c>
      <c r="AD1" s="698" t="s">
        <v>29</v>
      </c>
      <c r="AE1" s="699"/>
      <c r="AF1" s="699"/>
      <c r="AG1" s="699"/>
      <c r="AH1" s="700"/>
    </row>
    <row r="2" spans="1:34" ht="26.25" thickBot="1">
      <c r="A2" s="728"/>
      <c r="B2" s="452"/>
      <c r="C2" s="475"/>
      <c r="D2" s="731"/>
      <c r="E2" s="725"/>
      <c r="F2" s="266" t="s">
        <v>259</v>
      </c>
      <c r="G2" s="265" t="s">
        <v>92</v>
      </c>
      <c r="H2" s="332" t="s">
        <v>47</v>
      </c>
      <c r="I2" s="534"/>
      <c r="J2" s="183" t="s">
        <v>460</v>
      </c>
      <c r="K2" s="183" t="s">
        <v>139</v>
      </c>
      <c r="L2" s="333" t="s">
        <v>47</v>
      </c>
      <c r="M2" s="702"/>
      <c r="N2" s="68" t="s">
        <v>23</v>
      </c>
      <c r="O2" s="73" t="s">
        <v>82</v>
      </c>
      <c r="P2" s="73" t="s">
        <v>548</v>
      </c>
      <c r="Q2" s="433" t="s">
        <v>549</v>
      </c>
      <c r="R2" s="717"/>
      <c r="S2" s="719"/>
      <c r="T2" s="38" t="s">
        <v>23</v>
      </c>
      <c r="U2" s="421" t="s">
        <v>34</v>
      </c>
      <c r="V2" s="38" t="s">
        <v>23</v>
      </c>
      <c r="W2" s="419" t="s">
        <v>34</v>
      </c>
      <c r="X2" s="38" t="s">
        <v>493</v>
      </c>
      <c r="Y2" s="10" t="s">
        <v>494</v>
      </c>
      <c r="Z2" s="37" t="s">
        <v>33</v>
      </c>
      <c r="AA2" s="713"/>
      <c r="AB2" s="715"/>
      <c r="AC2" s="704"/>
      <c r="AD2" s="698"/>
      <c r="AE2" s="699"/>
      <c r="AF2" s="699"/>
      <c r="AG2" s="699"/>
      <c r="AH2" s="700"/>
    </row>
    <row r="3" spans="1:34" s="5" customFormat="1">
      <c r="A3" s="418" t="str">
        <f>'1-συμβολαια'!A3</f>
        <v>;;;???</v>
      </c>
      <c r="B3" s="390">
        <f>'1-συμβολαια'!B3</f>
        <v>40212</v>
      </c>
      <c r="C3" s="387" t="str">
        <f>'1-συμβολαια'!C3</f>
        <v xml:space="preserve">αγοραπωλησία τίμημα = Δ.Ο.Υ. = </v>
      </c>
      <c r="D3" s="342" t="str">
        <f>'4-πολλυπρ'!D3</f>
        <v>;;;???</v>
      </c>
      <c r="E3" s="342" t="str">
        <f>'4-πολλυπρ'!I3</f>
        <v>219-161</v>
      </c>
      <c r="F3" s="343">
        <f>'14-βιβλΕσ'!P3</f>
        <v>-4.6000000000034902E-3</v>
      </c>
      <c r="G3" s="339">
        <f>'14-βιβλΕσ'!S3</f>
        <v>9.4400000000000013</v>
      </c>
      <c r="H3" s="339">
        <f>F3+G3</f>
        <v>9.4353999999999978</v>
      </c>
      <c r="I3" s="339">
        <f>'8-κ-15-17'!AG3</f>
        <v>0</v>
      </c>
      <c r="J3" s="264"/>
      <c r="K3" s="264"/>
      <c r="L3" s="264"/>
      <c r="M3" s="339">
        <f>'14-βιβλΕσ'!T3</f>
        <v>725.07999999999993</v>
      </c>
      <c r="N3" s="339">
        <f>Y3</f>
        <v>376.11</v>
      </c>
      <c r="O3" s="281" t="s">
        <v>551</v>
      </c>
      <c r="P3" s="339">
        <v>1247.71</v>
      </c>
      <c r="Q3" s="339">
        <f>Z3</f>
        <v>841.04599999999994</v>
      </c>
      <c r="R3" s="264"/>
      <c r="S3" s="339">
        <f>('14-βιβλΕσ'!O3+'14-βιβλΕσ'!P3+'14-βιβλΕσ'!T3)*45%</f>
        <v>372.87269999999995</v>
      </c>
      <c r="T3" s="339">
        <f>Z3</f>
        <v>841.04599999999994</v>
      </c>
      <c r="U3" s="284">
        <v>14409</v>
      </c>
      <c r="V3" s="264"/>
      <c r="W3" s="264"/>
      <c r="X3" s="339">
        <f>'1-συμβολαια'!L3+'1-συμβολαια'!P3+'8-κ-15-17'!AE3+'11-χαρτόσ'!H3+'14-βιβλΕσ'!L3+'14-βιβλΕσ'!S3+'14-βιβλΕσ'!T3</f>
        <v>1217.1559999999999</v>
      </c>
      <c r="Y3" s="339">
        <f>'1-συμβολαια'!M3</f>
        <v>376.11</v>
      </c>
      <c r="Z3" s="339">
        <f t="shared" ref="Z3" si="0">X3-Y3</f>
        <v>841.04599999999994</v>
      </c>
      <c r="AA3" s="373">
        <v>46066</v>
      </c>
      <c r="AB3" s="281">
        <f>U3+W3</f>
        <v>14409</v>
      </c>
      <c r="AC3" s="388" t="s">
        <v>508</v>
      </c>
      <c r="AD3" s="72"/>
      <c r="AE3" s="72"/>
      <c r="AF3" s="72"/>
      <c r="AG3" s="72"/>
      <c r="AH3" s="72"/>
    </row>
    <row r="4" spans="1:34">
      <c r="A4" s="721" t="s">
        <v>35</v>
      </c>
      <c r="B4" s="722"/>
      <c r="C4" s="722"/>
      <c r="D4" s="722"/>
      <c r="E4" s="723"/>
      <c r="F4" s="40">
        <f>SUM(F3:F3)</f>
        <v>-4.6000000000034902E-3</v>
      </c>
      <c r="G4" s="40">
        <f>SUM(G3:G3)</f>
        <v>9.4400000000000013</v>
      </c>
      <c r="H4" s="40">
        <f>SUM(H3:H3)</f>
        <v>9.4353999999999978</v>
      </c>
      <c r="I4" s="40">
        <f>SUM(I3:I3)</f>
        <v>0</v>
      </c>
      <c r="J4" s="325"/>
      <c r="K4" s="325"/>
      <c r="L4" s="325"/>
      <c r="M4" s="40">
        <f t="shared" ref="M4:Z4" si="1">SUM(M3:M3)</f>
        <v>725.07999999999993</v>
      </c>
      <c r="N4" s="432">
        <f t="shared" si="1"/>
        <v>376.11</v>
      </c>
      <c r="O4" s="432"/>
      <c r="P4" s="432">
        <f>SUM(P3)</f>
        <v>1247.71</v>
      </c>
      <c r="Q4" s="432">
        <f t="shared" si="1"/>
        <v>841.04599999999994</v>
      </c>
      <c r="R4" s="40">
        <f t="shared" si="1"/>
        <v>0</v>
      </c>
      <c r="S4" s="40">
        <f t="shared" si="1"/>
        <v>372.87269999999995</v>
      </c>
      <c r="T4" s="40">
        <f t="shared" si="1"/>
        <v>841.04599999999994</v>
      </c>
      <c r="U4" s="420">
        <f t="shared" si="1"/>
        <v>14409</v>
      </c>
      <c r="V4" s="325">
        <f t="shared" si="1"/>
        <v>0</v>
      </c>
      <c r="W4" s="434">
        <f t="shared" si="1"/>
        <v>0</v>
      </c>
      <c r="X4" s="40">
        <f t="shared" si="1"/>
        <v>1217.1559999999999</v>
      </c>
      <c r="Y4" s="40">
        <f t="shared" si="1"/>
        <v>376.11</v>
      </c>
      <c r="Z4" s="40">
        <f t="shared" si="1"/>
        <v>841.04599999999994</v>
      </c>
      <c r="AA4" s="40"/>
      <c r="AB4" s="420">
        <f>SUM(AB3:AB3)</f>
        <v>14409</v>
      </c>
    </row>
    <row r="5" spans="1:34">
      <c r="M5" s="74"/>
      <c r="AB5" s="440"/>
    </row>
    <row r="6" spans="1:34">
      <c r="M6" s="130"/>
      <c r="X6" s="130"/>
      <c r="AB6" s="440"/>
    </row>
    <row r="7" spans="1:34">
      <c r="O7" s="435">
        <v>43900</v>
      </c>
      <c r="X7" s="131"/>
      <c r="AB7" s="440"/>
    </row>
    <row r="8" spans="1:34">
      <c r="AB8" s="440"/>
    </row>
    <row r="9" spans="1:34" ht="15.75">
      <c r="T9" s="697" t="s">
        <v>550</v>
      </c>
      <c r="U9" s="697"/>
      <c r="V9" s="697"/>
      <c r="W9" s="697"/>
      <c r="AB9" s="440"/>
      <c r="AD9" s="122"/>
      <c r="AE9" s="110"/>
      <c r="AF9" s="110"/>
      <c r="AG9" s="110"/>
      <c r="AH9" s="122"/>
    </row>
    <row r="10" spans="1:34">
      <c r="AB10" s="440"/>
      <c r="AD10" s="436"/>
      <c r="AE10" s="436"/>
      <c r="AF10" s="436"/>
      <c r="AG10" s="436"/>
      <c r="AH10" s="436"/>
    </row>
    <row r="11" spans="1:34">
      <c r="T11" s="439">
        <f>H3+I3+S3</f>
        <v>382.30809999999997</v>
      </c>
      <c r="U11" s="284">
        <v>2797</v>
      </c>
      <c r="V11" s="439">
        <f>Z3-T11</f>
        <v>458.73789999999997</v>
      </c>
      <c r="W11" s="284">
        <v>1690</v>
      </c>
      <c r="AB11" s="284">
        <f>U11+W11</f>
        <v>4487</v>
      </c>
      <c r="AE11" s="437"/>
      <c r="AF11" s="437"/>
      <c r="AG11" s="437"/>
      <c r="AH11" s="437"/>
    </row>
    <row r="12" spans="1:34">
      <c r="AE12" s="438"/>
      <c r="AF12" s="438"/>
      <c r="AG12" s="438"/>
      <c r="AH12" s="438"/>
    </row>
    <row r="13" spans="1:34">
      <c r="AD13" s="12"/>
      <c r="AE13" s="12"/>
      <c r="AF13" s="12"/>
      <c r="AG13" s="12"/>
      <c r="AH13" s="12"/>
    </row>
    <row r="14" spans="1:34">
      <c r="AD14" s="12"/>
      <c r="AE14" s="12"/>
      <c r="AF14" s="12"/>
      <c r="AG14" s="12"/>
      <c r="AH14" s="12"/>
    </row>
    <row r="15" spans="1:34">
      <c r="AD15" s="12"/>
      <c r="AE15" s="12"/>
      <c r="AF15" s="12"/>
      <c r="AG15" s="12"/>
      <c r="AH15" s="12"/>
    </row>
    <row r="16" spans="1:34">
      <c r="AD16" s="12"/>
      <c r="AE16" s="12"/>
      <c r="AF16" s="12"/>
      <c r="AG16" s="12"/>
      <c r="AH16" s="12"/>
    </row>
    <row r="17" spans="30:34">
      <c r="AD17" s="12"/>
      <c r="AE17" s="12"/>
      <c r="AF17" s="12"/>
      <c r="AG17" s="12"/>
      <c r="AH17" s="12"/>
    </row>
    <row r="18" spans="30:34">
      <c r="AD18" s="12"/>
      <c r="AE18" s="12"/>
      <c r="AF18" s="12"/>
      <c r="AG18" s="12"/>
      <c r="AH18" s="12"/>
    </row>
    <row r="19" spans="30:34">
      <c r="AD19" s="12"/>
      <c r="AE19" s="12"/>
      <c r="AF19" s="12"/>
      <c r="AG19" s="12"/>
      <c r="AH19" s="12"/>
    </row>
    <row r="22" spans="30:34" ht="15">
      <c r="AD22" s="122"/>
      <c r="AE22" s="122"/>
      <c r="AF22" s="122"/>
      <c r="AG22" s="122"/>
      <c r="AH22" s="122"/>
    </row>
    <row r="23" spans="30:34" ht="15">
      <c r="AD23" s="122"/>
      <c r="AE23" s="122"/>
      <c r="AF23" s="122"/>
      <c r="AG23" s="122"/>
      <c r="AH23" s="122"/>
    </row>
    <row r="24" spans="30:34" ht="15">
      <c r="AD24" s="122"/>
      <c r="AE24" s="122"/>
      <c r="AF24" s="122"/>
      <c r="AG24" s="122"/>
      <c r="AH24" s="122"/>
    </row>
    <row r="25" spans="30:34" ht="15">
      <c r="AD25" s="122"/>
      <c r="AE25" s="122"/>
      <c r="AF25" s="122"/>
      <c r="AG25" s="122"/>
      <c r="AH25" s="122"/>
    </row>
    <row r="26" spans="30:34" ht="15">
      <c r="AD26" s="122"/>
      <c r="AE26" s="122"/>
      <c r="AF26" s="122"/>
      <c r="AG26" s="122"/>
      <c r="AH26" s="122"/>
    </row>
    <row r="27" spans="30:34" ht="15">
      <c r="AD27" s="122"/>
      <c r="AE27" s="122"/>
      <c r="AF27" s="122"/>
      <c r="AG27" s="122"/>
      <c r="AH27" s="122"/>
    </row>
    <row r="28" spans="30:34" ht="15">
      <c r="AD28" s="122"/>
      <c r="AE28" s="122"/>
      <c r="AF28" s="122"/>
      <c r="AG28" s="122"/>
      <c r="AH28" s="122"/>
    </row>
    <row r="29" spans="30:34" ht="15">
      <c r="AD29" s="122"/>
      <c r="AE29" s="122"/>
      <c r="AF29" s="122"/>
      <c r="AG29" s="122"/>
      <c r="AH29" s="122"/>
    </row>
    <row r="30" spans="30:34" ht="15">
      <c r="AD30" s="122"/>
      <c r="AE30" s="122"/>
      <c r="AF30" s="122"/>
      <c r="AG30" s="122"/>
      <c r="AH30" s="122"/>
    </row>
    <row r="31" spans="30:34" ht="15">
      <c r="AD31" s="122"/>
      <c r="AE31" s="122"/>
      <c r="AF31" s="122"/>
      <c r="AG31" s="122"/>
      <c r="AH31" s="122"/>
    </row>
    <row r="32" spans="30:34" ht="15">
      <c r="AD32" s="122"/>
      <c r="AE32" s="122"/>
      <c r="AF32" s="122"/>
      <c r="AG32" s="122"/>
      <c r="AH32" s="122"/>
    </row>
    <row r="33" spans="30:34" ht="15">
      <c r="AD33" s="122"/>
      <c r="AE33" s="122"/>
      <c r="AF33" s="122"/>
      <c r="AG33" s="122"/>
      <c r="AH33" s="122"/>
    </row>
    <row r="34" spans="30:34" ht="15">
      <c r="AD34" s="122"/>
      <c r="AE34" s="122"/>
      <c r="AF34" s="122"/>
      <c r="AG34" s="122"/>
      <c r="AH34" s="122"/>
    </row>
    <row r="35" spans="30:34" ht="15">
      <c r="AD35" s="122"/>
      <c r="AE35" s="122"/>
      <c r="AF35" s="122"/>
      <c r="AG35" s="122"/>
      <c r="AH35" s="122"/>
    </row>
    <row r="36" spans="30:34" ht="15">
      <c r="AD36" s="122"/>
      <c r="AE36" s="122"/>
      <c r="AF36" s="122"/>
      <c r="AG36" s="122"/>
      <c r="AH36" s="122"/>
    </row>
    <row r="37" spans="30:34" ht="15">
      <c r="AD37" s="122"/>
      <c r="AE37" s="122"/>
      <c r="AF37" s="122"/>
      <c r="AG37" s="122"/>
      <c r="AH37" s="122"/>
    </row>
    <row r="38" spans="30:34" ht="15">
      <c r="AD38" s="122"/>
      <c r="AE38" s="122"/>
      <c r="AF38" s="122"/>
      <c r="AG38" s="122"/>
      <c r="AH38" s="122"/>
    </row>
    <row r="39" spans="30:34" ht="15">
      <c r="AD39" s="122"/>
      <c r="AE39" s="122"/>
      <c r="AF39" s="122"/>
      <c r="AG39" s="122"/>
      <c r="AH39" s="122"/>
    </row>
    <row r="40" spans="30:34" ht="15">
      <c r="AD40" s="122"/>
      <c r="AE40" s="122"/>
      <c r="AF40" s="122"/>
      <c r="AG40" s="122"/>
      <c r="AH40" s="122"/>
    </row>
    <row r="41" spans="30:34" ht="15.75" customHeight="1">
      <c r="AD41" s="122"/>
      <c r="AE41" s="122"/>
      <c r="AF41" s="122"/>
      <c r="AG41" s="122"/>
      <c r="AH41" s="122"/>
    </row>
    <row r="42" spans="30:34" ht="15">
      <c r="AD42" s="122"/>
      <c r="AE42" s="122"/>
      <c r="AF42" s="122"/>
      <c r="AG42" s="122"/>
      <c r="AH42" s="122"/>
    </row>
    <row r="43" spans="30:34" ht="15">
      <c r="AD43" s="122"/>
      <c r="AE43" s="122"/>
      <c r="AF43" s="122"/>
      <c r="AG43" s="122"/>
      <c r="AH43" s="122"/>
    </row>
    <row r="44" spans="30:34" ht="15">
      <c r="AD44" s="122"/>
      <c r="AE44" s="122"/>
      <c r="AF44" s="122"/>
      <c r="AG44" s="122"/>
      <c r="AH44" s="122"/>
    </row>
    <row r="45" spans="30:34" ht="15.75" customHeight="1">
      <c r="AD45" s="122"/>
      <c r="AE45" s="122"/>
      <c r="AF45" s="122"/>
      <c r="AG45" s="122"/>
      <c r="AH45" s="122"/>
    </row>
    <row r="46" spans="30:34" ht="15">
      <c r="AD46" s="122"/>
      <c r="AE46" s="122"/>
      <c r="AF46" s="122"/>
      <c r="AG46" s="122"/>
      <c r="AH46" s="122"/>
    </row>
    <row r="47" spans="30:34" ht="15">
      <c r="AD47" s="122"/>
      <c r="AE47" s="122"/>
      <c r="AF47" s="122"/>
      <c r="AG47" s="122"/>
      <c r="AH47" s="122"/>
    </row>
    <row r="48" spans="30:34" ht="15">
      <c r="AD48" s="122"/>
      <c r="AE48" s="122"/>
      <c r="AF48" s="122"/>
      <c r="AG48" s="122"/>
      <c r="AH48" s="122"/>
    </row>
    <row r="49" spans="30:34" ht="15">
      <c r="AD49" s="122"/>
      <c r="AE49" s="122"/>
      <c r="AF49" s="122"/>
      <c r="AG49" s="122"/>
      <c r="AH49" s="122"/>
    </row>
    <row r="50" spans="30:34" ht="15">
      <c r="AD50" s="122"/>
      <c r="AE50" s="122"/>
      <c r="AF50" s="122"/>
      <c r="AG50" s="122"/>
      <c r="AH50" s="122"/>
    </row>
    <row r="51" spans="30:34" ht="15">
      <c r="AD51" s="122"/>
      <c r="AE51" s="122"/>
      <c r="AF51" s="122"/>
      <c r="AG51" s="122"/>
      <c r="AH51" s="122"/>
    </row>
    <row r="52" spans="30:34" ht="15">
      <c r="AD52" s="122"/>
      <c r="AE52" s="122"/>
      <c r="AF52" s="122"/>
      <c r="AG52" s="122"/>
      <c r="AH52" s="122"/>
    </row>
    <row r="53" spans="30:34" ht="15">
      <c r="AD53" s="122"/>
      <c r="AE53" s="122"/>
      <c r="AF53" s="122"/>
      <c r="AG53" s="122"/>
      <c r="AH53" s="122"/>
    </row>
    <row r="54" spans="30:34" ht="15">
      <c r="AD54" s="122"/>
      <c r="AE54" s="122"/>
      <c r="AF54" s="122"/>
      <c r="AG54" s="122"/>
      <c r="AH54" s="122"/>
    </row>
    <row r="55" spans="30:34" ht="15">
      <c r="AD55" s="122"/>
      <c r="AE55" s="122"/>
      <c r="AF55" s="122"/>
      <c r="AG55" s="122"/>
      <c r="AH55" s="122"/>
    </row>
    <row r="56" spans="30:34" ht="15">
      <c r="AD56" s="122"/>
      <c r="AE56" s="122"/>
      <c r="AF56" s="122"/>
      <c r="AG56" s="122"/>
      <c r="AH56" s="122"/>
    </row>
    <row r="57" spans="30:34" ht="15">
      <c r="AD57" s="122"/>
      <c r="AE57" s="122"/>
      <c r="AF57" s="122"/>
      <c r="AG57" s="122"/>
      <c r="AH57" s="122"/>
    </row>
    <row r="58" spans="30:34" ht="15">
      <c r="AD58" s="122"/>
      <c r="AE58" s="122"/>
      <c r="AF58" s="122"/>
      <c r="AG58" s="122"/>
      <c r="AH58" s="122"/>
    </row>
    <row r="59" spans="30:34" ht="15">
      <c r="AD59" s="122"/>
      <c r="AE59" s="122"/>
      <c r="AF59" s="122"/>
      <c r="AG59" s="122"/>
      <c r="AH59" s="122"/>
    </row>
    <row r="60" spans="30:34" ht="15">
      <c r="AD60" s="122"/>
      <c r="AE60" s="122"/>
      <c r="AF60" s="122"/>
      <c r="AG60" s="122"/>
      <c r="AH60" s="122"/>
    </row>
    <row r="61" spans="30:34" ht="15">
      <c r="AD61" s="122"/>
      <c r="AE61" s="122"/>
      <c r="AF61" s="122"/>
      <c r="AG61" s="122"/>
      <c r="AH61" s="122"/>
    </row>
    <row r="62" spans="30:34" ht="15">
      <c r="AD62" s="122"/>
      <c r="AE62" s="122"/>
      <c r="AF62" s="122"/>
      <c r="AG62" s="122"/>
      <c r="AH62" s="122"/>
    </row>
    <row r="63" spans="30:34" ht="15">
      <c r="AD63" s="122"/>
      <c r="AE63" s="122"/>
      <c r="AF63" s="122"/>
      <c r="AG63" s="122"/>
      <c r="AH63" s="122"/>
    </row>
    <row r="64" spans="30:34" ht="15">
      <c r="AD64" s="122"/>
      <c r="AE64" s="122"/>
      <c r="AF64" s="122"/>
      <c r="AG64" s="122"/>
      <c r="AH64" s="122"/>
    </row>
    <row r="65" spans="30:34" ht="15">
      <c r="AD65" s="122"/>
      <c r="AE65" s="122"/>
      <c r="AF65" s="122"/>
      <c r="AG65" s="122"/>
      <c r="AH65" s="122"/>
    </row>
    <row r="66" spans="30:34" ht="15">
      <c r="AD66" s="122"/>
      <c r="AE66" s="122"/>
      <c r="AF66" s="122"/>
      <c r="AG66" s="122"/>
      <c r="AH66" s="122"/>
    </row>
    <row r="67" spans="30:34" ht="15">
      <c r="AD67" s="122"/>
      <c r="AE67" s="122"/>
      <c r="AF67" s="122"/>
      <c r="AG67" s="122"/>
      <c r="AH67" s="122"/>
    </row>
    <row r="68" spans="30:34" ht="15">
      <c r="AD68" s="122"/>
      <c r="AE68" s="122"/>
      <c r="AF68" s="122"/>
      <c r="AG68" s="122"/>
      <c r="AH68" s="122"/>
    </row>
    <row r="69" spans="30:34" ht="15">
      <c r="AD69" s="122"/>
      <c r="AE69" s="122"/>
      <c r="AF69" s="122"/>
      <c r="AG69" s="122"/>
      <c r="AH69" s="122"/>
    </row>
    <row r="70" spans="30:34" ht="15">
      <c r="AD70" s="122"/>
      <c r="AE70" s="122"/>
      <c r="AF70" s="122"/>
      <c r="AG70" s="122"/>
      <c r="AH70" s="122"/>
    </row>
    <row r="71" spans="30:34" ht="15">
      <c r="AD71" s="122"/>
      <c r="AE71" s="122"/>
      <c r="AF71" s="122"/>
      <c r="AG71" s="122"/>
      <c r="AH71" s="122"/>
    </row>
    <row r="72" spans="30:34" ht="15">
      <c r="AD72" s="122"/>
      <c r="AE72" s="122"/>
      <c r="AF72" s="122"/>
      <c r="AG72" s="122"/>
      <c r="AH72" s="122"/>
    </row>
    <row r="73" spans="30:34" ht="15">
      <c r="AD73" s="122"/>
      <c r="AE73" s="122"/>
      <c r="AF73" s="122"/>
      <c r="AG73" s="122"/>
      <c r="AH73" s="122"/>
    </row>
  </sheetData>
  <mergeCells count="21">
    <mergeCell ref="J1:L1"/>
    <mergeCell ref="A4:E4"/>
    <mergeCell ref="E1:E2"/>
    <mergeCell ref="C1:C2"/>
    <mergeCell ref="A1:A2"/>
    <mergeCell ref="B1:B2"/>
    <mergeCell ref="D1:D2"/>
    <mergeCell ref="F1:H1"/>
    <mergeCell ref="I1:I2"/>
    <mergeCell ref="T9:W9"/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S3" sqref="S3"/>
    </sheetView>
  </sheetViews>
  <sheetFormatPr defaultRowHeight="11.25"/>
  <cols>
    <col min="1" max="1" width="7" style="8" customWidth="1"/>
    <col min="2" max="2" width="34.140625" style="88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8" width="8" style="79" customWidth="1"/>
    <col min="19" max="19" width="16" style="79" customWidth="1"/>
    <col min="20" max="21" width="8" style="79" customWidth="1"/>
    <col min="22" max="22" width="18.7109375" style="79" customWidth="1"/>
    <col min="23" max="23" width="8" style="79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72" t="s">
        <v>1</v>
      </c>
      <c r="B1" s="474" t="s">
        <v>0</v>
      </c>
      <c r="C1" s="476" t="s">
        <v>7</v>
      </c>
      <c r="D1" s="470" t="s">
        <v>492</v>
      </c>
      <c r="E1" s="471"/>
      <c r="F1" s="471"/>
      <c r="G1" s="471"/>
      <c r="H1" s="471"/>
      <c r="I1" s="471"/>
      <c r="J1" s="471"/>
      <c r="K1" s="471"/>
      <c r="L1" s="478" t="s">
        <v>93</v>
      </c>
      <c r="M1" s="479"/>
      <c r="N1" s="480" t="s">
        <v>259</v>
      </c>
      <c r="O1" s="466"/>
      <c r="P1" s="466"/>
      <c r="Q1" s="466"/>
      <c r="R1" s="466"/>
      <c r="S1" s="466"/>
      <c r="T1" s="466"/>
      <c r="U1" s="466"/>
      <c r="V1" s="466"/>
      <c r="W1" s="467"/>
    </row>
    <row r="2" spans="1:23" s="12" customFormat="1" ht="24" customHeight="1" thickBot="1">
      <c r="A2" s="473"/>
      <c r="B2" s="475"/>
      <c r="C2" s="477"/>
      <c r="D2" s="57" t="s">
        <v>79</v>
      </c>
      <c r="E2" s="57" t="s">
        <v>80</v>
      </c>
      <c r="F2" s="57" t="s">
        <v>367</v>
      </c>
      <c r="G2" s="57" t="s">
        <v>23</v>
      </c>
      <c r="H2" s="217" t="s">
        <v>357</v>
      </c>
      <c r="I2" s="217" t="s">
        <v>358</v>
      </c>
      <c r="J2" s="217" t="s">
        <v>375</v>
      </c>
      <c r="K2" s="218" t="s">
        <v>360</v>
      </c>
      <c r="L2" s="220" t="s">
        <v>376</v>
      </c>
      <c r="M2" s="219" t="s">
        <v>377</v>
      </c>
      <c r="N2" s="481"/>
      <c r="O2" s="468"/>
      <c r="P2" s="468"/>
      <c r="Q2" s="468"/>
      <c r="R2" s="468"/>
      <c r="S2" s="468"/>
      <c r="T2" s="468"/>
      <c r="U2" s="468"/>
      <c r="V2" s="468"/>
      <c r="W2" s="469"/>
    </row>
    <row r="3" spans="1:23" s="5" customFormat="1">
      <c r="A3" s="396" t="str">
        <f>'1-συμβολαια'!A3</f>
        <v>;;;???</v>
      </c>
      <c r="B3" s="341" t="str">
        <f>'1-συμβολαια'!C3</f>
        <v xml:space="preserve">αγοραπωλησία τίμημα = Δ.Ο.Υ. = </v>
      </c>
      <c r="C3" s="343">
        <f>'1-συμβολαια'!D3</f>
        <v>26963.599999999999</v>
      </c>
      <c r="D3" s="337"/>
      <c r="E3" s="337">
        <v>20</v>
      </c>
      <c r="F3" s="337">
        <f t="shared" ref="F3" si="0">C3*1%</f>
        <v>269.63599999999997</v>
      </c>
      <c r="G3" s="337">
        <f t="shared" ref="G3" si="1">D3+E3+F3</f>
        <v>289.63599999999997</v>
      </c>
      <c r="H3" s="338">
        <f>G3*9%</f>
        <v>26.067239999999995</v>
      </c>
      <c r="I3" s="338">
        <f t="shared" ref="I3" si="2">(D3+E3)*5%</f>
        <v>1</v>
      </c>
      <c r="J3" s="338">
        <f>G3*5%</f>
        <v>14.4818</v>
      </c>
      <c r="K3" s="343">
        <f>G3*1%</f>
        <v>2.8963599999999996</v>
      </c>
      <c r="L3" s="343">
        <f>G3-N3</f>
        <v>245.19059999999996</v>
      </c>
      <c r="M3" s="343">
        <f>D3+E3</f>
        <v>20</v>
      </c>
      <c r="N3" s="343">
        <f>H3+I3+J3+K3</f>
        <v>44.445399999999992</v>
      </c>
      <c r="O3" s="344" t="s">
        <v>390</v>
      </c>
      <c r="P3" s="344" t="s">
        <v>391</v>
      </c>
      <c r="Q3" s="344"/>
      <c r="R3" s="344"/>
      <c r="S3" s="344"/>
      <c r="T3" s="282"/>
      <c r="U3" s="282"/>
      <c r="V3" s="282"/>
      <c r="W3" s="282"/>
    </row>
    <row r="4" spans="1:23">
      <c r="A4" s="447" t="s">
        <v>56</v>
      </c>
      <c r="B4" s="448"/>
      <c r="C4" s="448"/>
      <c r="D4" s="35">
        <f t="shared" ref="D4:N4" si="3">SUM(D3:D3)</f>
        <v>0</v>
      </c>
      <c r="E4" s="35">
        <f t="shared" si="3"/>
        <v>20</v>
      </c>
      <c r="F4" s="35">
        <f t="shared" si="3"/>
        <v>269.63599999999997</v>
      </c>
      <c r="G4" s="35">
        <f t="shared" si="3"/>
        <v>289.63599999999997</v>
      </c>
      <c r="H4" s="35">
        <f t="shared" si="3"/>
        <v>26.067239999999995</v>
      </c>
      <c r="I4" s="35">
        <f t="shared" si="3"/>
        <v>1</v>
      </c>
      <c r="J4" s="35">
        <f t="shared" si="3"/>
        <v>14.4818</v>
      </c>
      <c r="K4" s="35">
        <f t="shared" si="3"/>
        <v>2.8963599999999996</v>
      </c>
      <c r="L4" s="35">
        <f t="shared" si="3"/>
        <v>245.19059999999996</v>
      </c>
      <c r="M4" s="35">
        <f t="shared" si="3"/>
        <v>20</v>
      </c>
      <c r="N4" s="35">
        <f t="shared" si="3"/>
        <v>44.445399999999992</v>
      </c>
    </row>
    <row r="5" spans="1:23">
      <c r="H5" s="328"/>
      <c r="I5" s="328"/>
      <c r="J5" s="169"/>
      <c r="K5" s="55"/>
      <c r="L5" s="4"/>
      <c r="O5" s="156" t="s">
        <v>378</v>
      </c>
      <c r="P5" s="125"/>
      <c r="Q5" s="125"/>
      <c r="R5" s="125"/>
      <c r="S5" s="125"/>
      <c r="T5" s="125"/>
      <c r="U5" s="125"/>
      <c r="V5" s="135"/>
    </row>
    <row r="6" spans="1:23">
      <c r="H6" s="55"/>
      <c r="I6" s="55"/>
      <c r="J6" s="55"/>
      <c r="K6" s="4"/>
      <c r="L6" s="4"/>
      <c r="O6" s="135"/>
      <c r="P6" s="125" t="s">
        <v>379</v>
      </c>
      <c r="Q6" s="135"/>
      <c r="R6" s="135"/>
      <c r="S6" s="135"/>
      <c r="T6" s="135"/>
      <c r="U6" s="135"/>
      <c r="V6" s="135"/>
    </row>
    <row r="7" spans="1:23">
      <c r="O7" s="135"/>
      <c r="P7" s="135"/>
      <c r="Q7" s="125" t="s">
        <v>380</v>
      </c>
      <c r="R7" s="135"/>
      <c r="S7" s="135"/>
      <c r="T7" s="135"/>
      <c r="U7" s="135"/>
      <c r="V7" s="135"/>
    </row>
    <row r="8" spans="1:23">
      <c r="O8" s="135"/>
      <c r="P8" s="125"/>
      <c r="Q8" s="135"/>
      <c r="R8" s="156" t="s">
        <v>381</v>
      </c>
      <c r="S8" s="135"/>
      <c r="T8" s="125"/>
      <c r="U8" s="125"/>
      <c r="V8" s="125"/>
      <c r="W8" s="125"/>
    </row>
    <row r="9" spans="1:23">
      <c r="O9" s="135"/>
      <c r="P9" s="125"/>
      <c r="Q9" s="135"/>
      <c r="R9" s="135"/>
      <c r="S9" s="125" t="s">
        <v>382</v>
      </c>
      <c r="T9" s="125"/>
      <c r="U9" s="125"/>
      <c r="V9" s="125"/>
      <c r="W9" s="135"/>
    </row>
    <row r="10" spans="1:23" ht="15.75">
      <c r="B10" s="304" t="s">
        <v>474</v>
      </c>
      <c r="C10" s="351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306">
        <v>1</v>
      </c>
      <c r="P10" s="5" t="s">
        <v>384</v>
      </c>
      <c r="Q10" s="307"/>
      <c r="R10" s="135"/>
      <c r="S10" s="135"/>
      <c r="T10" s="135"/>
      <c r="U10" s="135"/>
      <c r="V10" s="135"/>
      <c r="W10" s="135"/>
    </row>
    <row r="11" spans="1:23" ht="15.75">
      <c r="B11" s="137"/>
      <c r="C11" s="352" t="s">
        <v>475</v>
      </c>
      <c r="D11" s="308"/>
      <c r="E11" s="308"/>
      <c r="F11" s="309"/>
      <c r="G11" s="309"/>
      <c r="H11" s="309"/>
      <c r="I11" s="309"/>
      <c r="J11" s="309"/>
      <c r="K11" s="309"/>
      <c r="L11" s="309"/>
      <c r="M11" s="309"/>
      <c r="N11" s="4"/>
      <c r="O11" s="328">
        <v>1</v>
      </c>
      <c r="P11" s="5" t="s">
        <v>385</v>
      </c>
      <c r="Q11" s="307"/>
    </row>
    <row r="12" spans="1:23" ht="15.75">
      <c r="B12" s="310"/>
      <c r="C12" s="311"/>
      <c r="D12" s="311"/>
      <c r="E12" s="311"/>
      <c r="F12" s="311"/>
      <c r="G12" s="312"/>
      <c r="H12" s="312"/>
      <c r="I12" s="312"/>
      <c r="J12" s="312"/>
      <c r="K12" s="312"/>
      <c r="L12" s="312"/>
      <c r="N12" s="350"/>
      <c r="O12" s="4">
        <v>0.73</v>
      </c>
      <c r="P12" s="5" t="s">
        <v>135</v>
      </c>
      <c r="Q12" s="5"/>
    </row>
    <row r="13" spans="1:23" ht="15.75">
      <c r="B13" s="310"/>
      <c r="C13" s="311"/>
      <c r="D13" s="311"/>
      <c r="E13" s="311"/>
      <c r="F13" s="311"/>
      <c r="G13" s="311"/>
      <c r="H13" s="313"/>
      <c r="I13" s="313"/>
      <c r="J13" s="313"/>
      <c r="K13" s="313"/>
      <c r="L13" s="58"/>
      <c r="N13" s="350"/>
      <c r="O13" s="4">
        <v>2</v>
      </c>
      <c r="P13" s="5" t="s">
        <v>386</v>
      </c>
      <c r="Q13" s="5"/>
    </row>
    <row r="14" spans="1:23" ht="15.75">
      <c r="B14" s="310"/>
      <c r="C14" s="353" t="s">
        <v>61</v>
      </c>
      <c r="D14" s="228"/>
      <c r="E14" s="309"/>
      <c r="F14" s="313"/>
      <c r="G14" s="313"/>
      <c r="H14" s="313"/>
      <c r="I14" s="314"/>
      <c r="J14" s="311"/>
      <c r="K14" s="311"/>
      <c r="L14" s="313"/>
      <c r="N14" s="350"/>
      <c r="O14" s="4">
        <v>3.7</v>
      </c>
      <c r="P14" s="5" t="s">
        <v>387</v>
      </c>
      <c r="Q14" s="5"/>
    </row>
    <row r="15" spans="1:23" ht="15.75">
      <c r="B15" s="310"/>
      <c r="C15" s="311"/>
      <c r="D15" s="221" t="s">
        <v>476</v>
      </c>
      <c r="E15" s="221"/>
      <c r="F15" s="315"/>
      <c r="G15" s="315"/>
      <c r="H15" s="315"/>
      <c r="I15" s="315"/>
      <c r="J15" s="315"/>
      <c r="K15" s="315"/>
      <c r="L15" s="309"/>
      <c r="N15" s="347">
        <v>0.05</v>
      </c>
      <c r="O15" s="205"/>
      <c r="P15" s="346" t="s">
        <v>454</v>
      </c>
      <c r="Q15" s="346"/>
    </row>
    <row r="16" spans="1:23" ht="15">
      <c r="B16" s="310"/>
      <c r="C16" s="311"/>
      <c r="D16" s="222" t="s">
        <v>477</v>
      </c>
      <c r="E16" s="222"/>
      <c r="F16" s="222"/>
      <c r="G16" s="315"/>
      <c r="H16" s="315"/>
      <c r="I16" s="315"/>
      <c r="J16" s="315"/>
      <c r="K16" s="315"/>
      <c r="L16" s="315"/>
      <c r="N16" s="347">
        <v>0.05</v>
      </c>
      <c r="O16" s="205"/>
      <c r="P16" s="346" t="s">
        <v>455</v>
      </c>
      <c r="Q16" s="346"/>
      <c r="R16" s="3"/>
      <c r="S16" s="3"/>
      <c r="T16" s="3"/>
      <c r="U16" s="3"/>
    </row>
    <row r="17" spans="2:21" ht="15.75">
      <c r="B17" s="310"/>
      <c r="C17" s="311"/>
      <c r="D17" s="223" t="s">
        <v>383</v>
      </c>
      <c r="E17" s="313"/>
      <c r="F17" s="313"/>
      <c r="G17" s="313"/>
      <c r="H17" s="311"/>
      <c r="I17" s="313"/>
      <c r="J17" s="313"/>
      <c r="K17" s="313"/>
      <c r="L17" s="316"/>
      <c r="N17" s="347"/>
      <c r="O17" s="205"/>
      <c r="P17" s="346"/>
      <c r="Q17" s="346"/>
      <c r="R17" s="3"/>
      <c r="S17" s="3"/>
      <c r="T17" s="3"/>
      <c r="U17" s="3"/>
    </row>
    <row r="18" spans="2:21" ht="15">
      <c r="B18" s="310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N18" s="205"/>
      <c r="O18" s="391" t="s">
        <v>499</v>
      </c>
      <c r="P18" s="346" t="s">
        <v>135</v>
      </c>
      <c r="Q18" s="346"/>
      <c r="R18" s="3"/>
      <c r="S18" s="3"/>
      <c r="T18" s="3"/>
      <c r="U18" s="3"/>
    </row>
    <row r="19" spans="2:21">
      <c r="N19" s="205"/>
      <c r="O19" s="392" t="s">
        <v>500</v>
      </c>
      <c r="P19" s="346" t="s">
        <v>136</v>
      </c>
      <c r="Q19" s="346"/>
      <c r="R19" s="3"/>
    </row>
    <row r="20" spans="2:21">
      <c r="N20" s="205"/>
      <c r="O20" s="392" t="s">
        <v>501</v>
      </c>
      <c r="P20" s="346" t="s">
        <v>137</v>
      </c>
      <c r="Q20" s="346"/>
      <c r="R20" s="3"/>
    </row>
    <row r="21" spans="2:21">
      <c r="N21" s="205"/>
      <c r="O21" s="392">
        <v>3</v>
      </c>
      <c r="P21" s="346" t="s">
        <v>388</v>
      </c>
      <c r="Q21" s="346"/>
      <c r="R21" s="3"/>
    </row>
    <row r="22" spans="2:21">
      <c r="D22" s="2"/>
      <c r="N22" s="205"/>
      <c r="O22" s="392">
        <v>4</v>
      </c>
      <c r="P22" s="346" t="s">
        <v>389</v>
      </c>
      <c r="Q22" s="346"/>
      <c r="R22" s="3"/>
    </row>
    <row r="23" spans="2:21">
      <c r="R23" s="3"/>
    </row>
    <row r="24" spans="2:21">
      <c r="R24" s="3"/>
    </row>
    <row r="25" spans="2:21">
      <c r="R25" s="3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7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11.5703125" style="3" bestFit="1" customWidth="1"/>
    <col min="2" max="2" width="40.28515625" style="86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91" t="s">
        <v>1</v>
      </c>
      <c r="B1" s="497" t="s">
        <v>0</v>
      </c>
      <c r="C1" s="499" t="s">
        <v>86</v>
      </c>
      <c r="D1" s="493" t="s">
        <v>3</v>
      </c>
      <c r="E1" s="494"/>
      <c r="F1" s="495" t="s">
        <v>478</v>
      </c>
      <c r="G1" s="496"/>
      <c r="H1" s="482" t="s">
        <v>29</v>
      </c>
      <c r="I1" s="483"/>
      <c r="J1" s="483"/>
      <c r="K1" s="483"/>
      <c r="L1" s="483"/>
      <c r="M1" s="483"/>
      <c r="N1" s="484"/>
    </row>
    <row r="2" spans="1:14" s="9" customFormat="1" ht="16.5" thickBot="1">
      <c r="A2" s="492"/>
      <c r="B2" s="498"/>
      <c r="C2" s="500"/>
      <c r="D2" s="45"/>
      <c r="E2" s="56" t="s">
        <v>9</v>
      </c>
      <c r="F2" s="317"/>
      <c r="G2" s="96" t="s">
        <v>9</v>
      </c>
      <c r="H2" s="485"/>
      <c r="I2" s="486"/>
      <c r="J2" s="486"/>
      <c r="K2" s="486"/>
      <c r="L2" s="486"/>
      <c r="M2" s="486"/>
      <c r="N2" s="487"/>
    </row>
    <row r="3" spans="1:14" s="134" customFormat="1" ht="15">
      <c r="A3" s="400" t="str">
        <f>'1-συμβολαια'!A3</f>
        <v>;;;???</v>
      </c>
      <c r="B3" s="354" t="str">
        <f>'1-συμβολαια'!C3</f>
        <v xml:space="preserve">αγοραπωλησία τίμημα = Δ.Ο.Υ. = </v>
      </c>
      <c r="C3" s="355">
        <f>'1-συμβολαια'!D3</f>
        <v>26963.599999999999</v>
      </c>
      <c r="D3" s="379">
        <v>6</v>
      </c>
      <c r="E3" s="379">
        <v>6</v>
      </c>
      <c r="F3" s="356">
        <f t="shared" ref="F3:G3" si="0">(D3-1)*6</f>
        <v>30</v>
      </c>
      <c r="G3" s="356">
        <f t="shared" si="0"/>
        <v>30</v>
      </c>
      <c r="H3" s="344"/>
      <c r="I3" s="344"/>
      <c r="J3" s="344"/>
      <c r="K3" s="357"/>
      <c r="L3" s="357"/>
      <c r="M3" s="357"/>
      <c r="N3" s="357"/>
    </row>
    <row r="4" spans="1:14" ht="15.75">
      <c r="A4" s="488" t="s">
        <v>60</v>
      </c>
      <c r="B4" s="489"/>
      <c r="C4" s="489"/>
      <c r="D4" s="489"/>
      <c r="E4" s="490"/>
      <c r="F4" s="104">
        <f>SUM(F3:F3)</f>
        <v>30</v>
      </c>
      <c r="G4" s="104">
        <f>SUM(G3:G3)</f>
        <v>30</v>
      </c>
    </row>
    <row r="5" spans="1:14" ht="15.75">
      <c r="H5" s="136" t="s">
        <v>145</v>
      </c>
      <c r="I5" s="137"/>
      <c r="J5" s="137"/>
      <c r="K5" s="137"/>
      <c r="L5" s="137"/>
      <c r="M5" s="137"/>
    </row>
    <row r="6" spans="1:14" ht="15.75">
      <c r="B6" s="320" t="s">
        <v>479</v>
      </c>
      <c r="C6" s="321"/>
      <c r="D6" s="321"/>
      <c r="E6" s="321"/>
      <c r="F6" s="321"/>
      <c r="I6" s="137" t="s">
        <v>146</v>
      </c>
      <c r="J6" s="137"/>
      <c r="K6" s="137"/>
      <c r="L6" s="137"/>
      <c r="M6" s="83"/>
    </row>
    <row r="7" spans="1:14" ht="15.75">
      <c r="B7" s="3"/>
      <c r="C7" s="228" t="s">
        <v>61</v>
      </c>
      <c r="D7" s="3"/>
      <c r="J7" s="136" t="s">
        <v>147</v>
      </c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E13" sqref="E13"/>
    </sheetView>
  </sheetViews>
  <sheetFormatPr defaultRowHeight="11.25"/>
  <cols>
    <col min="1" max="1" width="10.28515625" style="8" bestFit="1" customWidth="1"/>
    <col min="2" max="2" width="35.140625" style="88" bestFit="1" customWidth="1"/>
    <col min="3" max="3" width="7.28515625" style="8" bestFit="1" customWidth="1"/>
    <col min="4" max="4" width="19.42578125" style="8" bestFit="1" customWidth="1"/>
    <col min="5" max="5" width="16.28515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21.42578125" style="8" bestFit="1" customWidth="1"/>
    <col min="10" max="10" width="22.28515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2" t="s">
        <v>1</v>
      </c>
      <c r="B1" s="474" t="s">
        <v>0</v>
      </c>
      <c r="C1" s="503" t="s">
        <v>11</v>
      </c>
      <c r="D1" s="503"/>
      <c r="E1" s="503"/>
      <c r="F1" s="503"/>
      <c r="G1" s="503"/>
      <c r="H1" s="504" t="s">
        <v>12</v>
      </c>
      <c r="I1" s="504"/>
      <c r="J1" s="504"/>
      <c r="K1" s="504"/>
      <c r="L1" s="504"/>
      <c r="M1" s="504"/>
      <c r="N1" s="504"/>
      <c r="O1" s="507" t="s">
        <v>87</v>
      </c>
      <c r="P1" s="505" t="s">
        <v>227</v>
      </c>
      <c r="Q1" s="501" t="s">
        <v>29</v>
      </c>
      <c r="R1" s="466"/>
      <c r="S1" s="466"/>
      <c r="T1" s="466"/>
      <c r="U1" s="467"/>
    </row>
    <row r="2" spans="1:25" ht="24" customHeight="1" thickBot="1">
      <c r="A2" s="473"/>
      <c r="B2" s="475"/>
      <c r="C2" s="7" t="s">
        <v>47</v>
      </c>
      <c r="D2" s="7" t="s">
        <v>48</v>
      </c>
      <c r="E2" s="7" t="s">
        <v>49</v>
      </c>
      <c r="F2" s="7" t="s">
        <v>50</v>
      </c>
      <c r="G2" s="36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7" t="s">
        <v>53</v>
      </c>
      <c r="O2" s="508"/>
      <c r="P2" s="506"/>
      <c r="Q2" s="502"/>
      <c r="R2" s="468"/>
      <c r="S2" s="468"/>
      <c r="T2" s="468"/>
      <c r="U2" s="469"/>
    </row>
    <row r="3" spans="1:25" s="283" customFormat="1" ht="15">
      <c r="A3" s="400" t="str">
        <f>'1-συμβολαια'!A3</f>
        <v>;;;???</v>
      </c>
      <c r="B3" s="358" t="str">
        <f>'1-συμβολαια'!C3</f>
        <v xml:space="preserve">αγοραπωλησία τίμημα = Δ.Ο.Υ. = </v>
      </c>
      <c r="C3" s="359">
        <v>1</v>
      </c>
      <c r="D3" s="8" t="s">
        <v>552</v>
      </c>
      <c r="E3" s="280"/>
      <c r="F3" s="280"/>
      <c r="G3" s="280"/>
      <c r="H3" s="280">
        <v>1</v>
      </c>
      <c r="I3" s="280" t="s">
        <v>553</v>
      </c>
      <c r="J3" s="280" t="s">
        <v>510</v>
      </c>
      <c r="K3" s="359"/>
      <c r="L3" s="359"/>
      <c r="M3" s="359"/>
      <c r="N3" s="359"/>
      <c r="O3" s="359">
        <v>1</v>
      </c>
      <c r="P3" s="356">
        <f>O3*('2-δικαιώμ'!M3+'3-φύλλα2α'!F3)</f>
        <v>50</v>
      </c>
      <c r="Q3" s="360"/>
      <c r="R3" s="360"/>
      <c r="S3" s="360"/>
      <c r="T3" s="360"/>
      <c r="U3" s="361"/>
    </row>
    <row r="4" spans="1:25" ht="15.75">
      <c r="A4" s="488" t="s">
        <v>47</v>
      </c>
      <c r="B4" s="489"/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94">
        <f>SUM(P3:P3)</f>
        <v>50</v>
      </c>
    </row>
    <row r="6" spans="1:25" ht="15.75">
      <c r="Q6" s="154" t="s">
        <v>148</v>
      </c>
      <c r="R6" s="123"/>
      <c r="S6" s="123"/>
      <c r="T6" s="123"/>
      <c r="U6" s="123"/>
      <c r="V6" s="123"/>
      <c r="W6" s="123"/>
      <c r="X6" s="123"/>
      <c r="Y6" s="111"/>
    </row>
    <row r="7" spans="1:25" ht="15.75">
      <c r="R7" s="137" t="s">
        <v>149</v>
      </c>
      <c r="S7" s="137"/>
      <c r="T7" s="137"/>
      <c r="U7" s="137"/>
      <c r="V7" s="137"/>
      <c r="W7" s="137"/>
      <c r="X7" s="137"/>
    </row>
    <row r="8" spans="1:25" ht="15.75">
      <c r="S8" s="154" t="s">
        <v>150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R13" sqref="R13"/>
    </sheetView>
  </sheetViews>
  <sheetFormatPr defaultRowHeight="11.25"/>
  <cols>
    <col min="1" max="1" width="10.28515625" style="8" customWidth="1"/>
    <col min="2" max="2" width="31.7109375" style="88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customWidth="1"/>
    <col min="9" max="9" width="8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8.42578125" style="371" customWidth="1"/>
    <col min="19" max="22" width="7.28515625" style="371" customWidth="1"/>
    <col min="23" max="23" width="7.140625" style="371" customWidth="1"/>
    <col min="24" max="24" width="4.85546875" style="371" customWidth="1"/>
    <col min="25" max="25" width="5.85546875" style="371" customWidth="1"/>
    <col min="26" max="26" width="5" style="371" customWidth="1"/>
    <col min="27" max="27" width="6.7109375" style="371" customWidth="1"/>
    <col min="28" max="28" width="7.7109375" style="371" customWidth="1"/>
    <col min="29" max="29" width="7.140625" style="371" customWidth="1"/>
    <col min="30" max="30" width="6.28515625" style="371" customWidth="1"/>
    <col min="31" max="31" width="8" style="371" customWidth="1"/>
    <col min="32" max="35" width="6.28515625" style="371" customWidth="1"/>
    <col min="36" max="36" width="13" style="371" customWidth="1"/>
    <col min="37" max="39" width="6.28515625" style="371" customWidth="1"/>
    <col min="40" max="40" width="11.7109375" style="371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9" t="s">
        <v>1</v>
      </c>
      <c r="B1" s="511" t="s">
        <v>0</v>
      </c>
      <c r="C1" s="455" t="s">
        <v>7</v>
      </c>
      <c r="D1" s="513" t="s">
        <v>3</v>
      </c>
      <c r="E1" s="514"/>
      <c r="F1" s="515" t="s">
        <v>480</v>
      </c>
      <c r="G1" s="516"/>
      <c r="H1" s="516"/>
      <c r="I1" s="516"/>
      <c r="J1" s="516"/>
      <c r="K1" s="516"/>
      <c r="L1" s="517"/>
      <c r="M1" s="518" t="s">
        <v>394</v>
      </c>
      <c r="N1" s="519"/>
      <c r="O1" s="520" t="s">
        <v>259</v>
      </c>
      <c r="P1" s="521"/>
      <c r="Q1" s="522" t="s">
        <v>393</v>
      </c>
      <c r="R1" s="510" t="s">
        <v>172</v>
      </c>
      <c r="S1" s="510"/>
      <c r="T1" s="510"/>
      <c r="U1" s="510"/>
      <c r="V1" s="510"/>
      <c r="W1" s="510"/>
      <c r="X1" s="510"/>
      <c r="Y1" s="510"/>
      <c r="Z1" s="510"/>
      <c r="AA1" s="510"/>
      <c r="AB1" s="510"/>
      <c r="AC1" s="510"/>
      <c r="AD1" s="510"/>
      <c r="AE1" s="510"/>
      <c r="AF1" s="510"/>
      <c r="AG1" s="510"/>
      <c r="AH1" s="510"/>
      <c r="AI1" s="510"/>
      <c r="AJ1" s="510"/>
      <c r="AK1" s="510"/>
      <c r="AL1" s="510"/>
      <c r="AM1" s="510"/>
      <c r="AN1" s="510"/>
      <c r="AO1" s="510"/>
    </row>
    <row r="2" spans="1:41" ht="23.25" thickBot="1">
      <c r="A2" s="450"/>
      <c r="B2" s="512"/>
      <c r="C2" s="456"/>
      <c r="D2" s="159" t="s">
        <v>4</v>
      </c>
      <c r="E2" s="145" t="s">
        <v>9</v>
      </c>
      <c r="F2" s="230" t="s">
        <v>4</v>
      </c>
      <c r="G2" s="160" t="s">
        <v>9</v>
      </c>
      <c r="H2" s="143" t="s">
        <v>47</v>
      </c>
      <c r="I2" s="229" t="s">
        <v>9</v>
      </c>
      <c r="J2" s="211" t="s">
        <v>358</v>
      </c>
      <c r="K2" s="211" t="s">
        <v>375</v>
      </c>
      <c r="L2" s="213" t="s">
        <v>360</v>
      </c>
      <c r="M2" s="229" t="s">
        <v>23</v>
      </c>
      <c r="N2" s="231" t="s">
        <v>88</v>
      </c>
      <c r="O2" s="229" t="s">
        <v>23</v>
      </c>
      <c r="P2" s="225" t="s">
        <v>9</v>
      </c>
      <c r="Q2" s="523"/>
      <c r="R2" s="364" t="s">
        <v>131</v>
      </c>
      <c r="S2" s="364" t="s">
        <v>170</v>
      </c>
      <c r="T2" s="364" t="s">
        <v>132</v>
      </c>
      <c r="U2" s="364" t="s">
        <v>261</v>
      </c>
      <c r="V2" s="364" t="s">
        <v>133</v>
      </c>
      <c r="W2" s="364" t="s">
        <v>262</v>
      </c>
      <c r="X2" s="364" t="s">
        <v>151</v>
      </c>
      <c r="Y2" s="364" t="s">
        <v>171</v>
      </c>
      <c r="Z2" s="364" t="s">
        <v>152</v>
      </c>
      <c r="AA2" s="364" t="s">
        <v>263</v>
      </c>
      <c r="AB2" s="364" t="s">
        <v>153</v>
      </c>
      <c r="AC2" s="364" t="s">
        <v>264</v>
      </c>
      <c r="AD2" s="364" t="s">
        <v>154</v>
      </c>
      <c r="AE2" s="364" t="s">
        <v>277</v>
      </c>
      <c r="AF2" s="364" t="s">
        <v>278</v>
      </c>
      <c r="AG2" s="365" t="s">
        <v>279</v>
      </c>
      <c r="AH2" s="365" t="s">
        <v>280</v>
      </c>
      <c r="AI2" s="365" t="s">
        <v>281</v>
      </c>
      <c r="AJ2" s="364" t="s">
        <v>438</v>
      </c>
      <c r="AK2" s="364" t="s">
        <v>439</v>
      </c>
      <c r="AL2" s="364"/>
      <c r="AM2" s="366" t="s">
        <v>92</v>
      </c>
      <c r="AN2" s="367" t="s">
        <v>47</v>
      </c>
      <c r="AO2" s="263" t="s">
        <v>29</v>
      </c>
    </row>
    <row r="3" spans="1:41" s="5" customFormat="1">
      <c r="A3" s="396" t="str">
        <f>'1-συμβολαια'!A3</f>
        <v>;;;???</v>
      </c>
      <c r="B3" s="341" t="str">
        <f>'1-συμβολαια'!C3</f>
        <v xml:space="preserve">αγοραπωλησία τίμημα = Δ.Ο.Υ. = </v>
      </c>
      <c r="C3" s="343">
        <f>'1-συμβολαια'!D3</f>
        <v>26963.599999999999</v>
      </c>
      <c r="D3" s="362">
        <f>'3-φύλλα2α'!D3</f>
        <v>6</v>
      </c>
      <c r="E3" s="362">
        <f>'3-φύλλα2α'!E3</f>
        <v>6</v>
      </c>
      <c r="F3" s="401">
        <v>2</v>
      </c>
      <c r="G3" s="401">
        <v>2</v>
      </c>
      <c r="H3" s="337">
        <f t="shared" ref="H3:I3" si="0">F3*D3*5</f>
        <v>60</v>
      </c>
      <c r="I3" s="337">
        <f t="shared" si="0"/>
        <v>60</v>
      </c>
      <c r="J3" s="363">
        <f>H3*5%</f>
        <v>3</v>
      </c>
      <c r="K3" s="363">
        <f>H3*5%</f>
        <v>3</v>
      </c>
      <c r="L3" s="363">
        <f>H3*1%</f>
        <v>0.6</v>
      </c>
      <c r="M3" s="363">
        <f>H3-O3</f>
        <v>53.4</v>
      </c>
      <c r="N3" s="363">
        <f>I3-P3</f>
        <v>53.4</v>
      </c>
      <c r="O3" s="363">
        <f>J3+K3+L3</f>
        <v>6.6</v>
      </c>
      <c r="P3" s="363">
        <f>I3*11%</f>
        <v>6.6</v>
      </c>
      <c r="Q3" s="363">
        <f>O3-P3</f>
        <v>0</v>
      </c>
      <c r="R3" s="425">
        <f>6*4</f>
        <v>24</v>
      </c>
      <c r="S3" s="425">
        <v>5</v>
      </c>
      <c r="T3" s="425">
        <v>30</v>
      </c>
      <c r="U3" s="425">
        <v>1</v>
      </c>
      <c r="V3" s="425">
        <v>30</v>
      </c>
      <c r="W3" s="425">
        <v>5</v>
      </c>
      <c r="X3" s="425"/>
      <c r="Y3" s="425"/>
      <c r="Z3" s="425"/>
      <c r="AA3" s="425"/>
      <c r="AB3" s="425"/>
      <c r="AC3" s="425"/>
      <c r="AD3" s="425">
        <v>4</v>
      </c>
      <c r="AE3" s="425">
        <v>20</v>
      </c>
      <c r="AF3" s="425">
        <v>5</v>
      </c>
      <c r="AG3" s="428"/>
      <c r="AH3" s="428"/>
      <c r="AI3" s="428"/>
      <c r="AJ3" s="426"/>
      <c r="AK3" s="426"/>
      <c r="AL3" s="426"/>
      <c r="AM3" s="426">
        <f t="shared" ref="AM3" si="1">U3+Y3+AA3+AI3+AK3</f>
        <v>1</v>
      </c>
      <c r="AN3" s="426">
        <f>R3+S3+T3+V3+W3+X3+Z3+AB3+AC3+AD3+AE3+AF3+AG3+AH3+AJ3+AL3</f>
        <v>123</v>
      </c>
      <c r="AO3" s="427"/>
    </row>
    <row r="4" spans="1:41">
      <c r="A4" s="447" t="s">
        <v>47</v>
      </c>
      <c r="B4" s="448"/>
      <c r="C4" s="448"/>
      <c r="D4" s="448"/>
      <c r="E4" s="448"/>
      <c r="F4" s="448"/>
      <c r="G4" s="509"/>
      <c r="H4" s="35">
        <f t="shared" ref="H4:W4" si="2">SUM(H3:H3)</f>
        <v>60</v>
      </c>
      <c r="I4" s="35">
        <f t="shared" si="2"/>
        <v>60</v>
      </c>
      <c r="J4" s="35">
        <f t="shared" si="2"/>
        <v>3</v>
      </c>
      <c r="K4" s="35">
        <f t="shared" si="2"/>
        <v>3</v>
      </c>
      <c r="L4" s="35">
        <f t="shared" si="2"/>
        <v>0.6</v>
      </c>
      <c r="M4" s="35">
        <f t="shared" si="2"/>
        <v>53.4</v>
      </c>
      <c r="N4" s="35">
        <f t="shared" si="2"/>
        <v>53.4</v>
      </c>
      <c r="O4" s="35">
        <f t="shared" si="2"/>
        <v>6.6</v>
      </c>
      <c r="P4" s="35">
        <f t="shared" si="2"/>
        <v>6.6</v>
      </c>
      <c r="Q4" s="35">
        <f t="shared" si="2"/>
        <v>0</v>
      </c>
      <c r="R4" s="35">
        <f t="shared" si="2"/>
        <v>24</v>
      </c>
      <c r="S4" s="35">
        <f t="shared" si="2"/>
        <v>5</v>
      </c>
      <c r="T4" s="35">
        <f t="shared" si="2"/>
        <v>30</v>
      </c>
      <c r="U4" s="35">
        <f t="shared" si="2"/>
        <v>1</v>
      </c>
      <c r="V4" s="35">
        <f t="shared" si="2"/>
        <v>30</v>
      </c>
      <c r="W4" s="35">
        <f t="shared" si="2"/>
        <v>5</v>
      </c>
      <c r="X4" s="35"/>
      <c r="Y4" s="35"/>
      <c r="Z4" s="35"/>
      <c r="AA4" s="35"/>
      <c r="AB4" s="35">
        <f>SUM(AB3:AB3)</f>
        <v>0</v>
      </c>
      <c r="AC4" s="35">
        <f>SUM(AC3:AC3)</f>
        <v>0</v>
      </c>
      <c r="AD4" s="35">
        <f>SUM(AD3:AD3)</f>
        <v>4</v>
      </c>
      <c r="AE4" s="35">
        <f>SUM(AE3:AE3)</f>
        <v>20</v>
      </c>
      <c r="AF4" s="35">
        <f>SUM(AF3:AF3)</f>
        <v>5</v>
      </c>
      <c r="AG4" s="368"/>
      <c r="AH4" s="249">
        <f>SUM(AH3:AH3)</f>
        <v>0</v>
      </c>
      <c r="AI4" s="249">
        <f>SUM(AI3:AI3)</f>
        <v>0</v>
      </c>
      <c r="AJ4" s="35"/>
      <c r="AK4" s="35"/>
      <c r="AL4" s="35">
        <f>SUM(AL3:AL3)</f>
        <v>0</v>
      </c>
      <c r="AM4" s="35">
        <f>SUM(AM3:AM3)</f>
        <v>1</v>
      </c>
      <c r="AN4" s="35">
        <f>SUM(AN3:AN3)</f>
        <v>123</v>
      </c>
    </row>
    <row r="6" spans="1:41">
      <c r="R6" s="163" t="s">
        <v>437</v>
      </c>
      <c r="S6" s="165"/>
      <c r="T6" s="165"/>
      <c r="U6" s="165"/>
      <c r="V6" s="165"/>
      <c r="W6" s="165"/>
      <c r="X6" s="369"/>
      <c r="Y6" s="369"/>
      <c r="Z6" s="369"/>
      <c r="AA6" s="369"/>
      <c r="AB6" s="369"/>
      <c r="AC6" s="369"/>
      <c r="AD6" s="369"/>
      <c r="AE6" s="370"/>
      <c r="AF6" s="370"/>
      <c r="AG6" s="370"/>
      <c r="AH6" s="370"/>
      <c r="AI6" s="370"/>
      <c r="AJ6" s="370"/>
      <c r="AK6" s="370"/>
      <c r="AL6" s="370"/>
      <c r="AM6" s="370"/>
      <c r="AN6" s="370"/>
    </row>
    <row r="7" spans="1:41" ht="15.75">
      <c r="B7" s="320" t="s">
        <v>481</v>
      </c>
      <c r="C7" s="321"/>
      <c r="D7" s="321"/>
      <c r="E7" s="321"/>
      <c r="R7" s="369"/>
      <c r="S7" s="164" t="s">
        <v>228</v>
      </c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70"/>
      <c r="AF7" s="370"/>
      <c r="AG7" s="370"/>
      <c r="AH7" s="370"/>
      <c r="AI7" s="370"/>
      <c r="AJ7" s="370" t="s">
        <v>506</v>
      </c>
      <c r="AK7" s="370"/>
      <c r="AL7" s="370"/>
      <c r="AM7" s="370"/>
      <c r="AN7" s="370"/>
    </row>
    <row r="8" spans="1:41">
      <c r="R8" s="369"/>
      <c r="S8" s="369"/>
      <c r="T8" s="163" t="s">
        <v>229</v>
      </c>
      <c r="U8" s="369"/>
      <c r="V8" s="369"/>
      <c r="W8" s="369"/>
      <c r="X8" s="369"/>
      <c r="Y8" s="369"/>
      <c r="Z8" s="369"/>
      <c r="AA8" s="369"/>
      <c r="AB8" s="369"/>
      <c r="AC8" s="369"/>
      <c r="AD8" s="369"/>
      <c r="AE8" s="370"/>
      <c r="AF8" s="370"/>
      <c r="AG8" s="370"/>
      <c r="AH8" s="370"/>
      <c r="AI8" s="370"/>
      <c r="AJ8" s="370"/>
      <c r="AK8" s="370"/>
      <c r="AL8" s="370"/>
      <c r="AM8" s="370"/>
      <c r="AN8" s="370"/>
    </row>
    <row r="9" spans="1:41">
      <c r="R9" s="369"/>
      <c r="S9" s="369"/>
      <c r="T9" s="369"/>
      <c r="U9" s="164" t="s">
        <v>230</v>
      </c>
      <c r="V9" s="369"/>
      <c r="W9" s="369"/>
      <c r="X9" s="369"/>
      <c r="Y9" s="369"/>
      <c r="Z9" s="369"/>
      <c r="AA9" s="369"/>
      <c r="AB9" s="369"/>
      <c r="AC9" s="369"/>
      <c r="AD9" s="369"/>
      <c r="AE9" s="370"/>
      <c r="AF9" s="370"/>
      <c r="AG9" s="370"/>
      <c r="AH9" s="370"/>
      <c r="AI9" s="370"/>
      <c r="AJ9" s="370"/>
      <c r="AK9" s="370"/>
      <c r="AL9" s="370"/>
      <c r="AM9" s="370"/>
      <c r="AN9" s="370"/>
    </row>
    <row r="10" spans="1:41">
      <c r="R10" s="369"/>
      <c r="S10" s="369"/>
      <c r="T10" s="369"/>
      <c r="U10" s="369"/>
      <c r="V10" s="163" t="s">
        <v>265</v>
      </c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69"/>
      <c r="AH10" s="369"/>
      <c r="AI10" s="369"/>
      <c r="AJ10" s="369"/>
      <c r="AK10" s="369"/>
      <c r="AL10" s="369"/>
      <c r="AM10" s="370"/>
      <c r="AN10" s="370"/>
    </row>
    <row r="11" spans="1:41">
      <c r="B11" s="88" t="s">
        <v>511</v>
      </c>
      <c r="C11" s="8" t="s">
        <v>552</v>
      </c>
      <c r="D11" s="423">
        <f>H3/F3</f>
        <v>30</v>
      </c>
      <c r="R11" s="369"/>
      <c r="S11" s="369"/>
      <c r="T11" s="369"/>
      <c r="U11" s="369"/>
      <c r="V11" s="369"/>
      <c r="W11" s="164" t="s">
        <v>231</v>
      </c>
      <c r="X11" s="369"/>
      <c r="Y11" s="369"/>
      <c r="Z11" s="369"/>
      <c r="AA11" s="369"/>
      <c r="AB11" s="369"/>
      <c r="AC11" s="369"/>
      <c r="AD11" s="369"/>
      <c r="AE11" s="369"/>
      <c r="AF11" s="369"/>
      <c r="AG11" s="369"/>
      <c r="AH11" s="369"/>
      <c r="AI11" s="369"/>
      <c r="AJ11" s="369"/>
      <c r="AK11" s="369"/>
      <c r="AL11" s="369"/>
      <c r="AM11" s="370"/>
      <c r="AN11" s="370"/>
    </row>
    <row r="12" spans="1:41">
      <c r="B12" s="422" t="s">
        <v>512</v>
      </c>
      <c r="C12" s="393" t="s">
        <v>515</v>
      </c>
      <c r="R12" s="369"/>
      <c r="S12" s="369"/>
      <c r="T12" s="369"/>
      <c r="U12" s="369"/>
      <c r="V12" s="369"/>
      <c r="W12" s="369"/>
      <c r="X12" s="163" t="s">
        <v>232</v>
      </c>
      <c r="Y12" s="163"/>
      <c r="Z12" s="369"/>
      <c r="AA12" s="369"/>
      <c r="AB12" s="369"/>
      <c r="AC12" s="369"/>
      <c r="AD12" s="369"/>
      <c r="AE12" s="369"/>
      <c r="AF12" s="369"/>
      <c r="AG12" s="369"/>
      <c r="AH12" s="369"/>
      <c r="AI12" s="369"/>
      <c r="AJ12" s="369"/>
      <c r="AK12" s="369"/>
      <c r="AL12" s="369"/>
      <c r="AM12" s="370"/>
      <c r="AN12" s="370"/>
    </row>
    <row r="13" spans="1:41">
      <c r="C13" s="393" t="s">
        <v>516</v>
      </c>
      <c r="Q13" s="8" t="s">
        <v>552</v>
      </c>
      <c r="R13" s="8" t="s">
        <v>552</v>
      </c>
      <c r="S13" s="369" t="s">
        <v>513</v>
      </c>
      <c r="T13" s="369"/>
      <c r="U13" s="369"/>
      <c r="V13" s="369"/>
      <c r="W13" s="369"/>
      <c r="X13" s="369"/>
      <c r="Y13" s="164" t="s">
        <v>266</v>
      </c>
      <c r="Z13" s="369"/>
      <c r="AA13" s="369"/>
      <c r="AB13" s="369"/>
      <c r="AC13" s="369"/>
      <c r="AD13" s="369"/>
      <c r="AE13" s="369"/>
      <c r="AF13" s="369"/>
      <c r="AG13" s="369"/>
      <c r="AH13" s="369"/>
      <c r="AI13" s="369"/>
      <c r="AJ13" s="369"/>
      <c r="AK13" s="369"/>
      <c r="AL13" s="369"/>
      <c r="AM13" s="370"/>
      <c r="AN13" s="370"/>
    </row>
    <row r="14" spans="1:41">
      <c r="B14" s="128"/>
      <c r="R14" s="399"/>
      <c r="S14" s="369"/>
      <c r="T14" s="369"/>
      <c r="U14" s="369"/>
      <c r="V14" s="369"/>
      <c r="W14" s="369"/>
      <c r="X14" s="369"/>
      <c r="Y14" s="369"/>
      <c r="Z14" s="163" t="s">
        <v>233</v>
      </c>
      <c r="AA14" s="164"/>
      <c r="AB14" s="369"/>
      <c r="AC14" s="369"/>
      <c r="AD14" s="369"/>
      <c r="AE14" s="369"/>
      <c r="AF14" s="369"/>
      <c r="AG14" s="369"/>
      <c r="AH14" s="369"/>
      <c r="AI14" s="369"/>
      <c r="AJ14" s="369"/>
      <c r="AK14" s="369"/>
      <c r="AL14" s="369"/>
      <c r="AM14" s="370"/>
      <c r="AN14" s="370"/>
      <c r="AO14" s="162"/>
    </row>
    <row r="15" spans="1:41">
      <c r="B15" s="129"/>
      <c r="R15" s="369"/>
      <c r="S15" s="369"/>
      <c r="T15" s="369"/>
      <c r="U15" s="369"/>
      <c r="V15" s="369"/>
      <c r="W15" s="369"/>
      <c r="X15" s="369"/>
      <c r="Y15" s="369"/>
      <c r="Z15" s="164"/>
      <c r="AA15" s="164" t="s">
        <v>267</v>
      </c>
      <c r="AB15" s="369"/>
      <c r="AC15" s="369"/>
      <c r="AD15" s="369"/>
      <c r="AE15" s="369"/>
      <c r="AF15" s="369"/>
      <c r="AG15" s="369"/>
      <c r="AH15" s="369"/>
      <c r="AI15" s="369"/>
      <c r="AJ15" s="369"/>
      <c r="AK15" s="369"/>
      <c r="AL15" s="369"/>
      <c r="AM15" s="370"/>
      <c r="AN15" s="370"/>
      <c r="AO15" s="162"/>
    </row>
    <row r="16" spans="1:41">
      <c r="R16" s="369"/>
      <c r="S16" s="369"/>
      <c r="T16" s="369"/>
      <c r="U16" s="369"/>
      <c r="V16" s="369"/>
      <c r="W16" s="369"/>
      <c r="X16" s="369"/>
      <c r="Y16" s="369"/>
      <c r="Z16" s="369"/>
      <c r="AA16" s="369"/>
      <c r="AB16" s="163" t="s">
        <v>234</v>
      </c>
      <c r="AC16" s="369"/>
      <c r="AD16" s="369"/>
      <c r="AE16" s="369"/>
      <c r="AF16" s="369"/>
      <c r="AG16" s="369"/>
      <c r="AH16" s="369"/>
      <c r="AI16" s="369"/>
      <c r="AJ16" s="369"/>
      <c r="AK16" s="369"/>
      <c r="AL16" s="369"/>
      <c r="AM16" s="370"/>
      <c r="AN16" s="164"/>
    </row>
    <row r="17" spans="18:40"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164" t="s">
        <v>235</v>
      </c>
      <c r="AD17" s="369"/>
      <c r="AE17" s="369"/>
      <c r="AF17" s="369"/>
      <c r="AG17" s="369"/>
      <c r="AH17" s="369"/>
      <c r="AI17" s="369"/>
      <c r="AJ17" s="369"/>
      <c r="AK17" s="369"/>
      <c r="AL17" s="369"/>
      <c r="AM17" s="370"/>
      <c r="AN17" s="370"/>
    </row>
    <row r="18" spans="18:40"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163" t="s">
        <v>282</v>
      </c>
      <c r="AE18" s="165"/>
      <c r="AF18" s="165"/>
      <c r="AG18" s="165"/>
      <c r="AH18" s="165"/>
      <c r="AI18" s="165"/>
      <c r="AJ18" s="165"/>
      <c r="AK18" s="165"/>
      <c r="AL18" s="165"/>
      <c r="AM18" s="164"/>
    </row>
    <row r="19" spans="18:40">
      <c r="R19" s="370"/>
      <c r="S19" s="370"/>
      <c r="T19" s="370"/>
      <c r="U19" s="370"/>
      <c r="V19" s="369"/>
      <c r="W19" s="369"/>
      <c r="X19" s="369"/>
      <c r="Y19" s="369"/>
      <c r="Z19" s="369"/>
      <c r="AA19" s="369"/>
      <c r="AB19" s="369"/>
      <c r="AC19" s="369"/>
      <c r="AD19" s="369"/>
      <c r="AE19" s="163" t="s">
        <v>283</v>
      </c>
      <c r="AF19" s="164"/>
      <c r="AG19" s="164"/>
      <c r="AH19" s="164"/>
      <c r="AI19" s="164"/>
      <c r="AJ19" s="164"/>
      <c r="AK19" s="164"/>
      <c r="AL19" s="164"/>
      <c r="AM19" s="370"/>
    </row>
    <row r="20" spans="18:40">
      <c r="R20" s="2"/>
      <c r="S20" s="2"/>
      <c r="T20" s="2"/>
      <c r="U20" s="2"/>
      <c r="AF20" s="164" t="s">
        <v>284</v>
      </c>
      <c r="AG20" s="165"/>
      <c r="AH20" s="165"/>
      <c r="AI20" s="165"/>
      <c r="AJ20" s="165"/>
      <c r="AK20" s="165"/>
    </row>
    <row r="21" spans="18:40">
      <c r="AF21" s="369"/>
      <c r="AG21" s="279" t="s">
        <v>285</v>
      </c>
      <c r="AH21" s="279"/>
      <c r="AI21" s="279"/>
      <c r="AJ21" s="279"/>
      <c r="AK21" s="279"/>
      <c r="AL21" s="279"/>
    </row>
    <row r="22" spans="18:40">
      <c r="AG22" s="369"/>
      <c r="AH22" s="163" t="s">
        <v>443</v>
      </c>
      <c r="AI22" s="369"/>
      <c r="AJ22" s="369"/>
      <c r="AK22" s="369"/>
      <c r="AL22" s="164"/>
    </row>
    <row r="23" spans="18:40">
      <c r="AI23" s="164" t="s">
        <v>440</v>
      </c>
      <c r="AJ23" s="164"/>
      <c r="AK23" s="164"/>
    </row>
    <row r="24" spans="18:40">
      <c r="AJ24" s="163" t="s">
        <v>441</v>
      </c>
      <c r="AK24" s="369"/>
    </row>
    <row r="25" spans="18:40">
      <c r="AK25" s="164" t="s">
        <v>442</v>
      </c>
    </row>
    <row r="31" spans="18:40">
      <c r="R31" s="2"/>
      <c r="S31" s="399"/>
    </row>
    <row r="32" spans="18:40">
      <c r="R32" s="2"/>
      <c r="S32" s="399"/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2"/>
  <sheetViews>
    <sheetView workbookViewId="0">
      <pane ySplit="2" topLeftCell="A3" activePane="bottomLeft" state="frozen"/>
      <selection pane="bottomLeft" activeCell="C8" sqref="C8"/>
    </sheetView>
  </sheetViews>
  <sheetFormatPr defaultRowHeight="11.25"/>
  <cols>
    <col min="1" max="1" width="7.5703125" style="8" bestFit="1" customWidth="1"/>
    <col min="2" max="2" width="29.85546875" style="86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3" customFormat="1" ht="15.75" customHeight="1">
      <c r="A1" s="527" t="s">
        <v>31</v>
      </c>
      <c r="B1" s="528"/>
      <c r="C1" s="528"/>
      <c r="D1" s="529"/>
      <c r="E1" s="531" t="s">
        <v>483</v>
      </c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3" t="s">
        <v>71</v>
      </c>
      <c r="S1" s="541" t="s">
        <v>162</v>
      </c>
      <c r="T1" s="527" t="s">
        <v>13</v>
      </c>
      <c r="U1" s="528"/>
      <c r="V1" s="528"/>
      <c r="W1" s="528"/>
      <c r="X1" s="528"/>
      <c r="Y1" s="528"/>
      <c r="Z1" s="528"/>
      <c r="AA1" s="528"/>
      <c r="AB1" s="528"/>
      <c r="AC1" s="529"/>
      <c r="AD1" s="530" t="s">
        <v>14</v>
      </c>
      <c r="AE1" s="530"/>
      <c r="AF1" s="530"/>
      <c r="AG1" s="530"/>
      <c r="AH1" s="530"/>
      <c r="AI1" s="530"/>
      <c r="AJ1" s="530"/>
      <c r="AK1" s="530"/>
      <c r="AL1" s="530"/>
      <c r="AM1" s="527" t="s">
        <v>15</v>
      </c>
      <c r="AN1" s="528"/>
      <c r="AO1" s="528"/>
      <c r="AP1" s="528"/>
      <c r="AQ1" s="528"/>
      <c r="AR1" s="528"/>
      <c r="AS1" s="528"/>
      <c r="AT1" s="528"/>
      <c r="AU1" s="528"/>
      <c r="AV1" s="529"/>
      <c r="AW1" s="543" t="s">
        <v>16</v>
      </c>
      <c r="AX1" s="543"/>
      <c r="AY1" s="543"/>
      <c r="AZ1" s="543"/>
      <c r="BA1" s="543"/>
      <c r="BB1" s="543"/>
      <c r="BC1" s="543"/>
      <c r="BD1" s="543"/>
      <c r="BE1" s="544" t="s">
        <v>17</v>
      </c>
      <c r="BF1" s="545"/>
      <c r="BG1" s="545"/>
      <c r="BH1" s="545"/>
      <c r="BI1" s="546"/>
    </row>
    <row r="2" spans="1:61" s="4" customFormat="1" ht="34.5" thickBot="1">
      <c r="A2" s="77" t="s">
        <v>19</v>
      </c>
      <c r="B2" s="85" t="s">
        <v>0</v>
      </c>
      <c r="C2" s="64" t="s">
        <v>11</v>
      </c>
      <c r="D2" s="65" t="s">
        <v>12</v>
      </c>
      <c r="E2" s="52" t="s">
        <v>72</v>
      </c>
      <c r="F2" s="38" t="s">
        <v>73</v>
      </c>
      <c r="G2" s="38" t="s">
        <v>260</v>
      </c>
      <c r="H2" s="38" t="s">
        <v>74</v>
      </c>
      <c r="I2" s="539" t="s">
        <v>29</v>
      </c>
      <c r="J2" s="540"/>
      <c r="K2" s="38" t="s">
        <v>155</v>
      </c>
      <c r="L2" s="38" t="s">
        <v>156</v>
      </c>
      <c r="M2" s="38" t="s">
        <v>92</v>
      </c>
      <c r="N2" s="38" t="s">
        <v>472</v>
      </c>
      <c r="O2" s="38" t="s">
        <v>161</v>
      </c>
      <c r="P2" s="89" t="s">
        <v>98</v>
      </c>
      <c r="Q2" s="109" t="s">
        <v>97</v>
      </c>
      <c r="R2" s="534"/>
      <c r="S2" s="542"/>
      <c r="T2" s="52" t="s">
        <v>32</v>
      </c>
      <c r="U2" s="52" t="s">
        <v>19</v>
      </c>
      <c r="V2" s="38" t="s">
        <v>20</v>
      </c>
      <c r="W2" s="10" t="s">
        <v>21</v>
      </c>
      <c r="X2" s="10" t="s">
        <v>22</v>
      </c>
      <c r="Y2" s="38" t="s">
        <v>23</v>
      </c>
      <c r="Z2" s="38" t="s">
        <v>24</v>
      </c>
      <c r="AA2" s="38" t="s">
        <v>25</v>
      </c>
      <c r="AB2" s="535" t="s">
        <v>29</v>
      </c>
      <c r="AC2" s="536"/>
      <c r="AD2" s="52" t="s">
        <v>28</v>
      </c>
      <c r="AE2" s="52" t="s">
        <v>19</v>
      </c>
      <c r="AF2" s="38" t="s">
        <v>20</v>
      </c>
      <c r="AG2" s="10" t="s">
        <v>27</v>
      </c>
      <c r="AH2" s="10" t="s">
        <v>19</v>
      </c>
      <c r="AI2" s="69" t="s">
        <v>75</v>
      </c>
      <c r="AJ2" s="69" t="s">
        <v>76</v>
      </c>
      <c r="AK2" s="537" t="s">
        <v>29</v>
      </c>
      <c r="AL2" s="538"/>
      <c r="AM2" s="52" t="s">
        <v>18</v>
      </c>
      <c r="AN2" s="52" t="s">
        <v>19</v>
      </c>
      <c r="AO2" s="38" t="s">
        <v>20</v>
      </c>
      <c r="AP2" s="10" t="s">
        <v>21</v>
      </c>
      <c r="AQ2" s="10" t="s">
        <v>22</v>
      </c>
      <c r="AR2" s="38" t="s">
        <v>23</v>
      </c>
      <c r="AS2" s="38" t="s">
        <v>24</v>
      </c>
      <c r="AT2" s="38" t="s">
        <v>25</v>
      </c>
      <c r="AU2" s="535" t="s">
        <v>29</v>
      </c>
      <c r="AV2" s="536"/>
      <c r="AW2" s="52" t="s">
        <v>18</v>
      </c>
      <c r="AX2" s="38" t="s">
        <v>19</v>
      </c>
      <c r="AY2" s="38" t="s">
        <v>20</v>
      </c>
      <c r="AZ2" s="38" t="s">
        <v>26</v>
      </c>
      <c r="BA2" s="10" t="s">
        <v>27</v>
      </c>
      <c r="BB2" s="10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35" t="s">
        <v>29</v>
      </c>
      <c r="BI2" s="536"/>
    </row>
    <row r="3" spans="1:61" s="195" customFormat="1">
      <c r="A3" s="404" t="str">
        <f>'1-συμβολαια'!A3</f>
        <v>;;;???</v>
      </c>
      <c r="B3" s="372" t="str">
        <f>'1-συμβολαια'!C3</f>
        <v xml:space="preserve">αγοραπωλησία τίμημα = Δ.Ο.Υ. = </v>
      </c>
      <c r="C3" s="280" t="str">
        <f>'4-πολλυπρ'!D3</f>
        <v>;;;???</v>
      </c>
      <c r="D3" s="280" t="str">
        <f>'4-πολλυπρ'!I3</f>
        <v>219-161</v>
      </c>
      <c r="E3" s="280">
        <v>2</v>
      </c>
      <c r="F3" s="343">
        <f>E3*10</f>
        <v>20</v>
      </c>
      <c r="G3" s="343">
        <v>10</v>
      </c>
      <c r="H3" s="343">
        <f t="shared" ref="H3" si="0">F3+G3</f>
        <v>30</v>
      </c>
      <c r="I3" s="285" t="s">
        <v>522</v>
      </c>
      <c r="J3" s="375" t="s">
        <v>523</v>
      </c>
      <c r="K3" s="343">
        <v>10</v>
      </c>
      <c r="L3" s="343">
        <v>10</v>
      </c>
      <c r="M3" s="343">
        <v>2.2200000000000002</v>
      </c>
      <c r="N3" s="343"/>
      <c r="O3" s="343">
        <f t="shared" ref="O3" si="1">K3+L3</f>
        <v>20</v>
      </c>
      <c r="P3" s="280"/>
      <c r="Q3" s="280"/>
      <c r="R3" s="280"/>
      <c r="S3" s="280"/>
      <c r="T3" s="405"/>
      <c r="U3" s="404"/>
      <c r="V3" s="374" t="s">
        <v>395</v>
      </c>
      <c r="W3" s="374"/>
      <c r="X3" s="374" t="s">
        <v>9</v>
      </c>
      <c r="Y3" s="406"/>
      <c r="Z3" s="374"/>
      <c r="AA3" s="374"/>
      <c r="AB3" s="374"/>
      <c r="AC3" s="404"/>
      <c r="AD3" s="405"/>
      <c r="AE3" s="404"/>
      <c r="AF3" s="404"/>
      <c r="AG3" s="404"/>
      <c r="AH3" s="404"/>
      <c r="AI3" s="404"/>
      <c r="AJ3" s="404"/>
      <c r="AK3" s="404"/>
      <c r="AL3" s="404"/>
      <c r="AM3" s="404"/>
      <c r="AN3" s="404"/>
      <c r="AO3" s="374" t="s">
        <v>395</v>
      </c>
      <c r="AP3" s="72"/>
      <c r="AQ3" s="374" t="s">
        <v>9</v>
      </c>
      <c r="AR3" s="404"/>
      <c r="AS3" s="404"/>
      <c r="AT3" s="404"/>
      <c r="AU3" s="404"/>
      <c r="AV3" s="405"/>
      <c r="AW3" s="404"/>
      <c r="AX3" s="404"/>
      <c r="AY3" s="404"/>
      <c r="AZ3" s="406"/>
      <c r="BA3" s="406"/>
      <c r="BB3" s="406"/>
      <c r="BC3" s="406"/>
      <c r="BD3" s="406"/>
      <c r="BE3" s="404"/>
      <c r="BF3" s="404"/>
      <c r="BG3" s="405"/>
      <c r="BH3" s="406"/>
      <c r="BI3" s="406"/>
    </row>
    <row r="4" spans="1:61">
      <c r="A4" s="524" t="s">
        <v>35</v>
      </c>
      <c r="B4" s="525"/>
      <c r="C4" s="525"/>
      <c r="D4" s="526"/>
      <c r="E4" s="66">
        <f>SUM(E3:E3)</f>
        <v>2</v>
      </c>
      <c r="F4" s="66">
        <f>SUM(F3:F3)</f>
        <v>20</v>
      </c>
      <c r="G4" s="66">
        <f>SUM(G3:G3)</f>
        <v>10</v>
      </c>
      <c r="H4" s="66">
        <f>SUM(H3:H3)</f>
        <v>30</v>
      </c>
      <c r="I4" s="66"/>
      <c r="J4" s="66"/>
      <c r="K4" s="66">
        <f t="shared" ref="K4:R4" si="2">SUM(K3:K3)</f>
        <v>10</v>
      </c>
      <c r="L4" s="66">
        <f t="shared" si="2"/>
        <v>10</v>
      </c>
      <c r="M4" s="66">
        <f t="shared" si="2"/>
        <v>2.2200000000000002</v>
      </c>
      <c r="N4" s="66">
        <f t="shared" si="2"/>
        <v>0</v>
      </c>
      <c r="O4" s="66">
        <f t="shared" si="2"/>
        <v>20</v>
      </c>
      <c r="P4" s="66">
        <f t="shared" si="2"/>
        <v>0</v>
      </c>
      <c r="Q4" s="66">
        <f t="shared" si="2"/>
        <v>0</v>
      </c>
      <c r="R4" s="66">
        <f t="shared" si="2"/>
        <v>0</v>
      </c>
      <c r="S4" s="66"/>
      <c r="T4" s="132"/>
      <c r="U4" s="66">
        <f>SUM(U3:U3)</f>
        <v>0</v>
      </c>
      <c r="V4" s="66"/>
      <c r="W4" s="66">
        <f>SUM(W3:W3)</f>
        <v>0</v>
      </c>
      <c r="X4" s="66"/>
      <c r="Y4" s="66">
        <f t="shared" ref="Y4:AJ4" si="3">SUM(Y3:Y3)</f>
        <v>0</v>
      </c>
      <c r="Z4" s="66">
        <f t="shared" si="3"/>
        <v>0</v>
      </c>
      <c r="AA4" s="66">
        <f t="shared" si="3"/>
        <v>0</v>
      </c>
      <c r="AB4" s="66">
        <f t="shared" si="3"/>
        <v>0</v>
      </c>
      <c r="AC4" s="66">
        <f t="shared" si="3"/>
        <v>0</v>
      </c>
      <c r="AD4" s="132">
        <f t="shared" si="3"/>
        <v>0</v>
      </c>
      <c r="AE4" s="66">
        <f t="shared" si="3"/>
        <v>0</v>
      </c>
      <c r="AF4" s="66">
        <f t="shared" si="3"/>
        <v>0</v>
      </c>
      <c r="AG4" s="66">
        <f t="shared" si="3"/>
        <v>0</v>
      </c>
      <c r="AH4" s="66">
        <f t="shared" si="3"/>
        <v>0</v>
      </c>
      <c r="AI4" s="70">
        <f t="shared" si="3"/>
        <v>0</v>
      </c>
      <c r="AJ4" s="70">
        <f t="shared" si="3"/>
        <v>0</v>
      </c>
      <c r="AK4" s="70"/>
      <c r="AL4" s="66">
        <f>SUM(AL3:AL3)</f>
        <v>0</v>
      </c>
      <c r="AM4" s="66">
        <f>SUM(AM3:AM3)</f>
        <v>0</v>
      </c>
      <c r="AN4" s="66">
        <f>SUM(AN3:AN3)</f>
        <v>0</v>
      </c>
      <c r="AO4" s="66"/>
      <c r="AP4" s="66">
        <f t="shared" ref="AP4:BI4" si="4">SUM(AP3:AP3)</f>
        <v>0</v>
      </c>
      <c r="AQ4" s="66">
        <f t="shared" si="4"/>
        <v>0</v>
      </c>
      <c r="AR4" s="66">
        <f t="shared" si="4"/>
        <v>0</v>
      </c>
      <c r="AS4" s="66">
        <f t="shared" si="4"/>
        <v>0</v>
      </c>
      <c r="AT4" s="66">
        <f t="shared" si="4"/>
        <v>0</v>
      </c>
      <c r="AU4" s="66">
        <f t="shared" si="4"/>
        <v>0</v>
      </c>
      <c r="AV4" s="66">
        <f t="shared" si="4"/>
        <v>0</v>
      </c>
      <c r="AW4" s="66">
        <f t="shared" si="4"/>
        <v>0</v>
      </c>
      <c r="AX4" s="66">
        <f t="shared" si="4"/>
        <v>0</v>
      </c>
      <c r="AY4" s="66">
        <f t="shared" si="4"/>
        <v>0</v>
      </c>
      <c r="AZ4" s="66">
        <f t="shared" si="4"/>
        <v>0</v>
      </c>
      <c r="BA4" s="66">
        <f t="shared" si="4"/>
        <v>0</v>
      </c>
      <c r="BB4" s="66">
        <f t="shared" si="4"/>
        <v>0</v>
      </c>
      <c r="BC4" s="66">
        <f t="shared" si="4"/>
        <v>0</v>
      </c>
      <c r="BD4" s="66">
        <f t="shared" si="4"/>
        <v>0</v>
      </c>
      <c r="BE4" s="66">
        <f t="shared" si="4"/>
        <v>0</v>
      </c>
      <c r="BF4" s="66">
        <f t="shared" si="4"/>
        <v>0</v>
      </c>
      <c r="BG4" s="66">
        <f t="shared" si="4"/>
        <v>0</v>
      </c>
      <c r="BH4" s="66">
        <f t="shared" si="4"/>
        <v>0</v>
      </c>
      <c r="BI4" s="66">
        <f t="shared" si="4"/>
        <v>0</v>
      </c>
    </row>
    <row r="5" spans="1:61">
      <c r="K5" s="135" t="s">
        <v>482</v>
      </c>
    </row>
    <row r="6" spans="1:61">
      <c r="G6" s="135" t="s">
        <v>482</v>
      </c>
      <c r="H6" s="322" t="s">
        <v>100</v>
      </c>
      <c r="I6" s="135"/>
      <c r="J6" s="135"/>
      <c r="K6" s="135"/>
      <c r="L6" s="135" t="s">
        <v>482</v>
      </c>
      <c r="M6" s="112"/>
      <c r="N6" s="112"/>
      <c r="S6" s="182" t="s">
        <v>162</v>
      </c>
      <c r="Z6" s="2"/>
      <c r="AB6" s="112" t="s">
        <v>101</v>
      </c>
      <c r="AI6" s="224" t="s">
        <v>102</v>
      </c>
    </row>
    <row r="7" spans="1:61">
      <c r="F7" s="3"/>
      <c r="G7" s="3"/>
      <c r="H7" s="3"/>
      <c r="I7" s="155" t="s">
        <v>157</v>
      </c>
      <c r="J7" s="114"/>
      <c r="L7" s="135"/>
      <c r="M7" s="3"/>
      <c r="N7" s="3"/>
      <c r="O7" s="3"/>
      <c r="P7" s="155" t="s">
        <v>163</v>
      </c>
      <c r="S7" s="9"/>
    </row>
    <row r="8" spans="1:61">
      <c r="B8" s="88" t="s">
        <v>511</v>
      </c>
      <c r="C8" s="8" t="s">
        <v>552</v>
      </c>
      <c r="E8" s="113"/>
      <c r="F8" s="3"/>
      <c r="G8" s="3"/>
      <c r="H8" s="3"/>
      <c r="I8" s="114" t="s">
        <v>158</v>
      </c>
      <c r="J8" s="114"/>
      <c r="L8" s="3"/>
      <c r="M8" s="3"/>
      <c r="N8" s="3"/>
      <c r="O8" s="3"/>
      <c r="Q8" s="114" t="s">
        <v>164</v>
      </c>
      <c r="S8" s="9"/>
    </row>
    <row r="9" spans="1:61">
      <c r="B9" s="422" t="s">
        <v>512</v>
      </c>
      <c r="C9" s="393" t="s">
        <v>515</v>
      </c>
      <c r="I9" s="114"/>
      <c r="J9" s="155" t="s">
        <v>159</v>
      </c>
      <c r="M9" s="150" t="s">
        <v>459</v>
      </c>
      <c r="N9" s="4"/>
      <c r="S9" s="9"/>
    </row>
    <row r="10" spans="1:61">
      <c r="B10" s="88"/>
      <c r="C10" s="393" t="s">
        <v>516</v>
      </c>
      <c r="J10" s="114" t="s">
        <v>160</v>
      </c>
      <c r="N10" s="2" t="s">
        <v>472</v>
      </c>
      <c r="S10" s="9"/>
    </row>
    <row r="11" spans="1:61">
      <c r="S11" s="9"/>
    </row>
    <row r="12" spans="1:61">
      <c r="S12" s="9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4"/>
  <sheetViews>
    <sheetView workbookViewId="0">
      <pane ySplit="2" topLeftCell="A3" activePane="bottomLeft" state="frozen"/>
      <selection pane="bottomLeft" activeCell="C8" sqref="C8"/>
    </sheetView>
  </sheetViews>
  <sheetFormatPr defaultRowHeight="11.25"/>
  <cols>
    <col min="1" max="1" width="10.5703125" style="8" bestFit="1" customWidth="1"/>
    <col min="2" max="2" width="48" style="86" bestFit="1" customWidth="1"/>
    <col min="3" max="4" width="5.7109375" style="3" bestFit="1" customWidth="1"/>
    <col min="5" max="5" width="11.140625" style="2" bestFit="1" customWidth="1"/>
    <col min="6" max="6" width="16.85546875" style="2" customWidth="1"/>
    <col min="7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79" customWidth="1"/>
    <col min="24" max="24" width="7.42578125" style="79" customWidth="1"/>
    <col min="25" max="25" width="11.42578125" style="79" bestFit="1" customWidth="1"/>
    <col min="26" max="26" width="43.28515625" style="79" bestFit="1" customWidth="1"/>
    <col min="27" max="16384" width="9.140625" style="3"/>
  </cols>
  <sheetData>
    <row r="1" spans="1:26" s="4" customFormat="1" ht="15.75" customHeight="1">
      <c r="A1" s="552" t="s">
        <v>31</v>
      </c>
      <c r="B1" s="553"/>
      <c r="C1" s="553"/>
      <c r="D1" s="554"/>
      <c r="E1" s="555" t="s">
        <v>167</v>
      </c>
      <c r="F1" s="556"/>
      <c r="G1" s="556"/>
      <c r="H1" s="556"/>
      <c r="I1" s="547" t="s">
        <v>161</v>
      </c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8" t="s">
        <v>29</v>
      </c>
      <c r="X1" s="549"/>
      <c r="Y1" s="549"/>
      <c r="Z1" s="549"/>
    </row>
    <row r="2" spans="1:26" s="4" customFormat="1" ht="23.25" thickBot="1">
      <c r="A2" s="10" t="s">
        <v>19</v>
      </c>
      <c r="B2" s="147" t="s">
        <v>0</v>
      </c>
      <c r="C2" s="52" t="s">
        <v>11</v>
      </c>
      <c r="D2" s="148" t="s">
        <v>12</v>
      </c>
      <c r="E2" s="38" t="s">
        <v>484</v>
      </c>
      <c r="F2" s="557" t="s">
        <v>29</v>
      </c>
      <c r="G2" s="558"/>
      <c r="H2" s="559"/>
      <c r="I2" s="38" t="s">
        <v>89</v>
      </c>
      <c r="J2" s="52" t="s">
        <v>90</v>
      </c>
      <c r="K2" s="52"/>
      <c r="L2" s="52" t="s">
        <v>236</v>
      </c>
      <c r="M2" s="52" t="s">
        <v>237</v>
      </c>
      <c r="N2" s="38" t="s">
        <v>238</v>
      </c>
      <c r="O2" s="52" t="s">
        <v>526</v>
      </c>
      <c r="P2" s="52" t="s">
        <v>36</v>
      </c>
      <c r="Q2" s="52" t="s">
        <v>527</v>
      </c>
      <c r="R2" s="52"/>
      <c r="S2" s="52" t="s">
        <v>528</v>
      </c>
      <c r="T2" s="52" t="s">
        <v>529</v>
      </c>
      <c r="U2" s="52"/>
      <c r="V2" s="52" t="s">
        <v>47</v>
      </c>
      <c r="W2" s="550"/>
      <c r="X2" s="551"/>
      <c r="Y2" s="551"/>
      <c r="Z2" s="551"/>
    </row>
    <row r="3" spans="1:26" s="195" customFormat="1">
      <c r="A3" s="404" t="str">
        <f>'1-συμβολαια'!A3</f>
        <v>;;;???</v>
      </c>
      <c r="B3" s="372" t="str">
        <f>'1-συμβολαια'!C3</f>
        <v xml:space="preserve">αγοραπωλησία τίμημα = Δ.Ο.Υ. = </v>
      </c>
      <c r="C3" s="280" t="str">
        <f>'4-πολλυπρ'!D3</f>
        <v>;;;???</v>
      </c>
      <c r="D3" s="280" t="str">
        <f>'4-πολλυπρ'!I3</f>
        <v>219-161</v>
      </c>
      <c r="E3" s="343">
        <v>20</v>
      </c>
      <c r="F3" s="375" t="s">
        <v>524</v>
      </c>
      <c r="G3" s="375" t="s">
        <v>525</v>
      </c>
      <c r="H3" s="343"/>
      <c r="I3" s="343">
        <v>10</v>
      </c>
      <c r="J3" s="343">
        <v>10</v>
      </c>
      <c r="K3" s="343"/>
      <c r="L3" s="343"/>
      <c r="M3" s="343"/>
      <c r="N3" s="343"/>
      <c r="O3" s="343">
        <v>50</v>
      </c>
      <c r="P3" s="343">
        <v>50</v>
      </c>
      <c r="Q3" s="343"/>
      <c r="R3" s="343"/>
      <c r="S3" s="343">
        <v>15</v>
      </c>
      <c r="T3" s="343">
        <f>24*5</f>
        <v>120</v>
      </c>
      <c r="U3" s="343"/>
      <c r="V3" s="343">
        <f>SUM(I3:U3)</f>
        <v>255</v>
      </c>
      <c r="W3" s="344"/>
      <c r="X3" s="344"/>
      <c r="Y3" s="376"/>
      <c r="Z3" s="286"/>
    </row>
    <row r="4" spans="1:26">
      <c r="A4" s="524" t="s">
        <v>35</v>
      </c>
      <c r="B4" s="525"/>
      <c r="C4" s="525"/>
      <c r="D4" s="526"/>
      <c r="E4" s="66">
        <f>SUM(E3:E3)</f>
        <v>20</v>
      </c>
      <c r="F4" s="66"/>
      <c r="G4" s="66"/>
      <c r="H4" s="66"/>
      <c r="I4" s="66">
        <f t="shared" ref="I4:W4" si="0">SUM(I3:I3)</f>
        <v>10</v>
      </c>
      <c r="J4" s="66">
        <f t="shared" si="0"/>
        <v>10</v>
      </c>
      <c r="K4" s="66">
        <f t="shared" si="0"/>
        <v>0</v>
      </c>
      <c r="L4" s="66">
        <f t="shared" si="0"/>
        <v>0</v>
      </c>
      <c r="M4" s="66">
        <f t="shared" si="0"/>
        <v>0</v>
      </c>
      <c r="N4" s="66">
        <f t="shared" si="0"/>
        <v>0</v>
      </c>
      <c r="O4" s="66">
        <f t="shared" si="0"/>
        <v>50</v>
      </c>
      <c r="P4" s="66">
        <f t="shared" si="0"/>
        <v>50</v>
      </c>
      <c r="Q4" s="66">
        <f t="shared" si="0"/>
        <v>0</v>
      </c>
      <c r="R4" s="66">
        <f t="shared" si="0"/>
        <v>0</v>
      </c>
      <c r="S4" s="66">
        <f t="shared" si="0"/>
        <v>15</v>
      </c>
      <c r="T4" s="66">
        <f t="shared" si="0"/>
        <v>120</v>
      </c>
      <c r="U4" s="66">
        <f t="shared" si="0"/>
        <v>0</v>
      </c>
      <c r="V4" s="66">
        <f t="shared" si="0"/>
        <v>255</v>
      </c>
      <c r="W4" s="80">
        <f t="shared" si="0"/>
        <v>0</v>
      </c>
      <c r="X4" s="138"/>
      <c r="Y4" s="3"/>
      <c r="Z4" s="3"/>
    </row>
    <row r="6" spans="1:26" ht="15.75" customHeight="1">
      <c r="I6" s="135" t="s">
        <v>485</v>
      </c>
      <c r="L6" s="130" t="s">
        <v>486</v>
      </c>
      <c r="X6" s="149"/>
      <c r="Y6" s="83"/>
      <c r="Z6" s="149"/>
    </row>
    <row r="7" spans="1:26">
      <c r="F7" s="155" t="s">
        <v>165</v>
      </c>
      <c r="G7" s="114"/>
      <c r="H7" s="79"/>
      <c r="L7" s="167" t="s">
        <v>205</v>
      </c>
      <c r="X7" s="2"/>
    </row>
    <row r="8" spans="1:26">
      <c r="B8" s="88" t="s">
        <v>511</v>
      </c>
      <c r="C8" s="8" t="s">
        <v>552</v>
      </c>
      <c r="F8" s="79"/>
      <c r="G8" s="114" t="s">
        <v>166</v>
      </c>
      <c r="M8" s="166" t="s">
        <v>206</v>
      </c>
      <c r="W8" s="2"/>
      <c r="X8" s="2"/>
    </row>
    <row r="9" spans="1:26" ht="12.75">
      <c r="B9" s="422" t="s">
        <v>512</v>
      </c>
      <c r="C9" s="393" t="s">
        <v>515</v>
      </c>
      <c r="N9" s="429" t="s">
        <v>207</v>
      </c>
      <c r="O9" s="430"/>
      <c r="P9" s="430"/>
      <c r="Q9" s="430"/>
      <c r="R9" s="430"/>
      <c r="S9" s="430"/>
      <c r="T9" s="430"/>
      <c r="W9" s="2"/>
      <c r="X9" s="2"/>
    </row>
    <row r="10" spans="1:26" ht="12.75">
      <c r="B10" s="88"/>
      <c r="C10" s="393" t="s">
        <v>516</v>
      </c>
      <c r="N10" s="430"/>
      <c r="O10" s="431" t="s">
        <v>530</v>
      </c>
      <c r="P10" s="430"/>
      <c r="Q10" s="430"/>
      <c r="R10" s="430"/>
      <c r="S10" s="430"/>
      <c r="T10" s="430"/>
      <c r="W10" s="2"/>
      <c r="X10" s="2"/>
    </row>
    <row r="11" spans="1:26" ht="12.75">
      <c r="N11" s="430"/>
      <c r="O11" s="430"/>
      <c r="P11" s="431" t="s">
        <v>531</v>
      </c>
      <c r="Q11" s="430"/>
      <c r="R11" s="430"/>
      <c r="S11" s="430"/>
      <c r="T11" s="430"/>
    </row>
    <row r="12" spans="1:26" ht="12.75">
      <c r="N12" s="430"/>
      <c r="O12" s="430"/>
      <c r="P12" s="430"/>
      <c r="Q12" s="431" t="s">
        <v>532</v>
      </c>
      <c r="R12" s="430"/>
      <c r="S12" s="430"/>
      <c r="T12" s="430"/>
    </row>
    <row r="13" spans="1:26" ht="12.75">
      <c r="N13" s="430"/>
      <c r="O13" s="430"/>
      <c r="P13" s="430"/>
      <c r="Q13" s="430"/>
      <c r="R13" s="430"/>
      <c r="S13" s="430" t="s">
        <v>533</v>
      </c>
      <c r="T13" s="430"/>
    </row>
    <row r="14" spans="1:26" ht="12.75">
      <c r="N14" s="430"/>
      <c r="O14" s="430"/>
      <c r="P14" s="430"/>
      <c r="Q14" s="430"/>
      <c r="R14" s="430"/>
      <c r="S14" s="430"/>
      <c r="T14" s="430" t="s">
        <v>534</v>
      </c>
    </row>
  </sheetData>
  <mergeCells count="6">
    <mergeCell ref="I1:V1"/>
    <mergeCell ref="W1:Z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I26" sqref="I26"/>
    </sheetView>
  </sheetViews>
  <sheetFormatPr defaultRowHeight="11.25"/>
  <cols>
    <col min="1" max="1" width="4.42578125" style="3" bestFit="1" customWidth="1"/>
    <col min="2" max="2" width="38.7109375" style="3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71" t="s">
        <v>327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  <c r="AE1" s="573" t="s">
        <v>47</v>
      </c>
      <c r="AF1" s="575" t="s">
        <v>9</v>
      </c>
      <c r="AG1" s="577" t="s">
        <v>33</v>
      </c>
      <c r="AH1" s="560" t="s">
        <v>337</v>
      </c>
      <c r="AI1" s="562" t="s">
        <v>85</v>
      </c>
      <c r="AJ1" s="563"/>
      <c r="AK1" s="563"/>
      <c r="AL1" s="564"/>
    </row>
    <row r="2" spans="1:38" ht="12" thickBot="1">
      <c r="A2" s="199"/>
      <c r="B2" s="200" t="s">
        <v>336</v>
      </c>
      <c r="C2" s="200" t="s">
        <v>86</v>
      </c>
      <c r="D2" s="201" t="s">
        <v>328</v>
      </c>
      <c r="E2" s="177" t="s">
        <v>31</v>
      </c>
      <c r="F2" s="177" t="s">
        <v>329</v>
      </c>
      <c r="G2" s="177" t="s">
        <v>330</v>
      </c>
      <c r="H2" s="177" t="s">
        <v>331</v>
      </c>
      <c r="I2" s="177" t="s">
        <v>332</v>
      </c>
      <c r="J2" s="177" t="s">
        <v>333</v>
      </c>
      <c r="K2" s="535" t="s">
        <v>29</v>
      </c>
      <c r="L2" s="536"/>
      <c r="M2" s="186" t="s">
        <v>334</v>
      </c>
      <c r="N2" s="186" t="s">
        <v>31</v>
      </c>
      <c r="O2" s="186" t="s">
        <v>329</v>
      </c>
      <c r="P2" s="186" t="s">
        <v>330</v>
      </c>
      <c r="Q2" s="186" t="s">
        <v>331</v>
      </c>
      <c r="R2" s="186" t="s">
        <v>332</v>
      </c>
      <c r="S2" s="186" t="s">
        <v>333</v>
      </c>
      <c r="T2" s="537" t="s">
        <v>29</v>
      </c>
      <c r="U2" s="538"/>
      <c r="V2" s="177" t="s">
        <v>335</v>
      </c>
      <c r="W2" s="177" t="s">
        <v>31</v>
      </c>
      <c r="X2" s="177" t="s">
        <v>329</v>
      </c>
      <c r="Y2" s="177" t="s">
        <v>330</v>
      </c>
      <c r="Z2" s="177" t="s">
        <v>331</v>
      </c>
      <c r="AA2" s="177" t="s">
        <v>332</v>
      </c>
      <c r="AB2" s="177" t="s">
        <v>333</v>
      </c>
      <c r="AC2" s="535" t="s">
        <v>29</v>
      </c>
      <c r="AD2" s="536"/>
      <c r="AE2" s="574"/>
      <c r="AF2" s="576"/>
      <c r="AG2" s="578"/>
      <c r="AH2" s="561"/>
      <c r="AI2" s="565"/>
      <c r="AJ2" s="566"/>
      <c r="AK2" s="566"/>
      <c r="AL2" s="567"/>
    </row>
    <row r="3" spans="1:38" s="5" customFormat="1">
      <c r="A3" s="377" t="str">
        <f>'1-συμβολαια'!A3</f>
        <v>;;;???</v>
      </c>
      <c r="B3" s="377" t="str">
        <f>'1-συμβολαια'!C3</f>
        <v xml:space="preserve">αγοραπωλησία τίμημα = Δ.Ο.Υ. = </v>
      </c>
      <c r="C3" s="339">
        <f>'1-συμβολαια'!D3</f>
        <v>26963.599999999999</v>
      </c>
      <c r="D3" s="339"/>
      <c r="E3" s="72"/>
      <c r="F3" s="72"/>
      <c r="G3" s="377"/>
      <c r="H3" s="72"/>
      <c r="I3" s="377"/>
      <c r="J3" s="377"/>
      <c r="K3" s="377"/>
      <c r="L3" s="72"/>
      <c r="M3" s="339"/>
      <c r="N3" s="377"/>
      <c r="O3" s="377"/>
      <c r="P3" s="377"/>
      <c r="Q3" s="377"/>
      <c r="R3" s="377"/>
      <c r="S3" s="377"/>
      <c r="T3" s="377"/>
      <c r="U3" s="377"/>
      <c r="V3" s="339"/>
      <c r="W3" s="377"/>
      <c r="X3" s="377"/>
      <c r="Y3" s="377"/>
      <c r="Z3" s="377"/>
      <c r="AA3" s="377"/>
      <c r="AB3" s="377"/>
      <c r="AC3" s="377"/>
      <c r="AD3" s="377"/>
      <c r="AE3" s="339">
        <f>D3+M3+V3</f>
        <v>0</v>
      </c>
      <c r="AF3" s="339">
        <f>E3+N3+W3</f>
        <v>0</v>
      </c>
      <c r="AG3" s="339">
        <f>AE3-AF3</f>
        <v>0</v>
      </c>
      <c r="AH3" s="377"/>
      <c r="AI3" s="377"/>
      <c r="AJ3" s="377"/>
      <c r="AK3" s="377"/>
      <c r="AL3" s="377"/>
    </row>
    <row r="4" spans="1:38">
      <c r="A4" s="568" t="str">
        <f>'1-συμβολαια'!A4</f>
        <v>σύνολο</v>
      </c>
      <c r="B4" s="569"/>
      <c r="C4" s="570"/>
      <c r="D4" s="318">
        <f>SUM(D3:D3)</f>
        <v>0</v>
      </c>
      <c r="E4" s="198"/>
      <c r="F4" s="198"/>
      <c r="G4" s="198"/>
      <c r="H4" s="198"/>
      <c r="I4" s="198"/>
      <c r="J4" s="198"/>
      <c r="K4" s="198"/>
      <c r="L4" s="198"/>
      <c r="M4" s="318">
        <f>SUM(M3:M3)</f>
        <v>0</v>
      </c>
      <c r="N4" s="198"/>
      <c r="O4" s="198"/>
      <c r="P4" s="198"/>
      <c r="Q4" s="198"/>
      <c r="R4" s="198"/>
      <c r="S4" s="198"/>
      <c r="T4" s="198"/>
      <c r="U4" s="198"/>
      <c r="V4" s="318">
        <f>SUM(V3:V3)</f>
        <v>0</v>
      </c>
      <c r="W4" s="198"/>
      <c r="X4" s="198"/>
      <c r="Y4" s="198"/>
      <c r="Z4" s="198"/>
      <c r="AA4" s="198"/>
      <c r="AB4" s="198"/>
      <c r="AC4" s="198"/>
      <c r="AD4" s="198"/>
      <c r="AE4" s="318">
        <f>SUM(AE3:AE3)</f>
        <v>0</v>
      </c>
      <c r="AF4" s="318">
        <f>SUM(AF3:AF3)</f>
        <v>0</v>
      </c>
      <c r="AG4" s="318">
        <f>SUM(AG3:AG3)</f>
        <v>0</v>
      </c>
      <c r="AH4" s="198">
        <f>SUM(AH3:AH3)</f>
        <v>0</v>
      </c>
      <c r="AI4" s="198"/>
      <c r="AJ4" s="198"/>
      <c r="AK4" s="198"/>
      <c r="AL4" s="198"/>
    </row>
    <row r="6" spans="1:38">
      <c r="E6" s="2"/>
      <c r="F6" s="2"/>
      <c r="G6" s="2"/>
      <c r="H6" s="162" t="s">
        <v>338</v>
      </c>
      <c r="I6" s="2"/>
      <c r="J6" s="2"/>
      <c r="K6" s="2"/>
      <c r="L6" s="2"/>
      <c r="M6" s="2"/>
      <c r="N6" s="2"/>
      <c r="O6" s="2"/>
      <c r="P6" s="2"/>
      <c r="Q6" s="162" t="s">
        <v>338</v>
      </c>
      <c r="R6" s="2"/>
      <c r="S6" s="2"/>
      <c r="T6" s="2"/>
      <c r="U6" s="2"/>
      <c r="V6" s="2"/>
      <c r="W6" s="2"/>
      <c r="X6" s="2"/>
      <c r="Y6" s="2"/>
      <c r="Z6" s="162" t="s">
        <v>338</v>
      </c>
      <c r="AA6" s="2"/>
      <c r="AB6" s="2"/>
      <c r="AC6" s="2"/>
      <c r="AD6" s="2"/>
      <c r="AE6" s="2"/>
    </row>
    <row r="7" spans="1:38">
      <c r="E7" s="2"/>
      <c r="F7" s="202" t="s">
        <v>339</v>
      </c>
      <c r="G7" s="202"/>
      <c r="H7" s="202"/>
      <c r="I7" s="202"/>
      <c r="J7" s="202"/>
      <c r="K7" s="202"/>
      <c r="L7" s="202"/>
      <c r="M7" s="202"/>
      <c r="N7" s="202"/>
      <c r="O7" s="202" t="s">
        <v>339</v>
      </c>
      <c r="P7" s="2"/>
      <c r="Q7" s="2"/>
      <c r="R7" s="2"/>
      <c r="S7" s="2"/>
      <c r="T7" s="2"/>
      <c r="U7" s="2"/>
      <c r="V7" s="2"/>
      <c r="W7" s="2"/>
      <c r="X7" s="202" t="s">
        <v>339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4" t="s">
        <v>340</v>
      </c>
      <c r="K8" s="162"/>
      <c r="L8" s="2"/>
      <c r="M8" s="2"/>
      <c r="N8" s="2"/>
      <c r="O8" s="2"/>
      <c r="P8" s="2"/>
      <c r="Q8" s="4"/>
      <c r="R8" s="164" t="s">
        <v>341</v>
      </c>
      <c r="S8" s="164"/>
      <c r="T8" s="164"/>
      <c r="U8" s="164"/>
      <c r="V8" s="4"/>
      <c r="W8" s="4"/>
      <c r="X8" s="4"/>
      <c r="Y8" s="4"/>
      <c r="Z8" s="4"/>
      <c r="AA8" s="164" t="s">
        <v>341</v>
      </c>
      <c r="AB8" s="164"/>
      <c r="AC8" s="164"/>
      <c r="AD8" s="162"/>
      <c r="AE8" s="2"/>
    </row>
    <row r="9" spans="1:38">
      <c r="E9" s="2"/>
      <c r="F9" s="2"/>
      <c r="G9" s="2"/>
      <c r="H9" s="2"/>
      <c r="I9" s="164" t="s">
        <v>341</v>
      </c>
      <c r="J9" s="4"/>
      <c r="K9" s="2"/>
      <c r="L9" s="2"/>
      <c r="M9" s="2"/>
      <c r="N9" s="2"/>
      <c r="O9" s="2"/>
      <c r="P9" s="2"/>
      <c r="Q9" s="4"/>
      <c r="R9" s="4"/>
      <c r="S9" s="164" t="s">
        <v>340</v>
      </c>
      <c r="T9" s="164"/>
      <c r="U9" s="4"/>
      <c r="V9" s="4"/>
      <c r="W9" s="4"/>
      <c r="X9" s="4"/>
      <c r="Y9" s="4"/>
      <c r="Z9" s="4"/>
      <c r="AA9" s="4"/>
      <c r="AB9" s="164" t="s">
        <v>340</v>
      </c>
      <c r="AC9" s="164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3" t="s">
        <v>342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4" t="s">
        <v>343</v>
      </c>
      <c r="R11" s="2"/>
      <c r="S11" s="2"/>
      <c r="T11" s="2"/>
      <c r="U11" s="2"/>
      <c r="V11" s="2"/>
      <c r="W11" s="2"/>
      <c r="X11" s="2"/>
      <c r="Y11" s="2"/>
      <c r="Z11" s="205" t="s">
        <v>344</v>
      </c>
      <c r="AA11" s="2"/>
      <c r="AB11" s="2"/>
      <c r="AC11" s="2"/>
      <c r="AD11" s="2"/>
      <c r="AE11" s="2"/>
    </row>
    <row r="12" spans="1:38">
      <c r="E12" s="206" t="s">
        <v>345</v>
      </c>
      <c r="F12" s="2"/>
      <c r="G12" s="2"/>
      <c r="H12" s="2"/>
      <c r="I12" s="2"/>
      <c r="J12" s="2"/>
      <c r="K12" s="2"/>
      <c r="L12" s="2"/>
      <c r="M12" s="8"/>
      <c r="N12" s="2"/>
      <c r="O12" s="162"/>
      <c r="P12" s="162"/>
      <c r="Q12" s="162"/>
      <c r="R12" s="162"/>
      <c r="S12" s="207" t="s">
        <v>346</v>
      </c>
      <c r="T12" s="162"/>
      <c r="U12" s="162"/>
      <c r="V12" s="162"/>
      <c r="W12" s="2"/>
      <c r="X12" s="2"/>
      <c r="Y12" s="2"/>
      <c r="Z12" s="2"/>
      <c r="AA12" s="208" t="s">
        <v>347</v>
      </c>
      <c r="AB12" s="2"/>
      <c r="AC12" s="2"/>
      <c r="AD12" s="2"/>
      <c r="AE12" s="2"/>
    </row>
    <row r="13" spans="1:38">
      <c r="E13" s="2"/>
      <c r="F13" s="206" t="s">
        <v>348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9" t="s">
        <v>349</v>
      </c>
      <c r="T13" s="2"/>
      <c r="U13" s="2"/>
      <c r="V13" s="2"/>
      <c r="W13" s="2"/>
      <c r="X13" s="2"/>
      <c r="Y13" s="2"/>
      <c r="Z13" s="2"/>
      <c r="AA13" s="2"/>
      <c r="AB13" s="209" t="s">
        <v>349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2"/>
      <c r="Q14" s="162"/>
      <c r="R14" s="162"/>
      <c r="S14" s="162"/>
      <c r="T14" s="162"/>
      <c r="U14" s="162"/>
      <c r="V14" s="162"/>
      <c r="W14" s="162"/>
      <c r="X14" s="162"/>
      <c r="Y14" s="2"/>
      <c r="Z14" s="2"/>
      <c r="AA14" s="2"/>
      <c r="AB14" s="207" t="s">
        <v>346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C16" s="227"/>
    </row>
    <row r="17" spans="3:3">
      <c r="C17" s="226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2026-02-13T05:41:21Z</dcterms:modified>
</cp:coreProperties>
</file>