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S4" i="5"/>
  <c r="AC4" l="1"/>
  <c r="AC5"/>
  <c r="AC6"/>
  <c r="AC7"/>
  <c r="AC8"/>
  <c r="S5"/>
  <c r="S6"/>
  <c r="S7"/>
  <c r="S8"/>
  <c r="V3"/>
  <c r="J9"/>
  <c r="K9"/>
  <c r="L9"/>
  <c r="N9"/>
  <c r="O9"/>
  <c r="P9"/>
  <c r="B4" l="1"/>
  <c r="B6"/>
  <c r="CB4" i="24"/>
  <c r="CB5"/>
  <c r="CB6"/>
  <c r="CB7"/>
  <c r="CB8"/>
  <c r="CB3"/>
  <c r="BV9"/>
  <c r="BW9"/>
  <c r="BX9"/>
  <c r="BY9"/>
  <c r="BZ9"/>
  <c r="CA7"/>
  <c r="CA8"/>
  <c r="CA6"/>
  <c r="CA5"/>
  <c r="CA4"/>
  <c r="G4" i="4"/>
  <c r="BH5" i="24"/>
  <c r="BD4"/>
  <c r="BB4"/>
  <c r="AZ4"/>
  <c r="AS8"/>
  <c r="AS7"/>
  <c r="AS6"/>
  <c r="AS4"/>
  <c r="AR8"/>
  <c r="AR7"/>
  <c r="AR6"/>
  <c r="AR4"/>
  <c r="AK8"/>
  <c r="AK7"/>
  <c r="AK6"/>
  <c r="AK4"/>
  <c r="AA4"/>
  <c r="U4"/>
  <c r="L4"/>
  <c r="B4"/>
  <c r="B6"/>
  <c r="U6" i="20"/>
  <c r="U5"/>
  <c r="U4"/>
  <c r="T5"/>
  <c r="T4"/>
  <c r="P8"/>
  <c r="P7"/>
  <c r="P6"/>
  <c r="P5"/>
  <c r="P4"/>
  <c r="F5"/>
  <c r="F4"/>
  <c r="B6"/>
  <c r="B4"/>
  <c r="P4" i="4"/>
  <c r="H4"/>
  <c r="G7"/>
  <c r="J7" s="1"/>
  <c r="G6"/>
  <c r="J6" s="1"/>
  <c r="J4"/>
  <c r="B4"/>
  <c r="B6"/>
  <c r="B8"/>
  <c r="D28" i="16"/>
  <c r="H52" i="1"/>
  <c r="I52"/>
  <c r="J52"/>
  <c r="L52"/>
  <c r="M52"/>
  <c r="N52"/>
  <c r="O52"/>
  <c r="P37"/>
  <c r="G6" i="12"/>
  <c r="O40" i="1"/>
  <c r="N40"/>
  <c r="M40"/>
  <c r="L40"/>
  <c r="J40"/>
  <c r="J54" s="1"/>
  <c r="I40"/>
  <c r="H40"/>
  <c r="A4" i="26"/>
  <c r="A6"/>
  <c r="A8"/>
  <c r="O28" i="1"/>
  <c r="N28"/>
  <c r="M28"/>
  <c r="L28"/>
  <c r="J28"/>
  <c r="I28"/>
  <c r="H28"/>
  <c r="H29" s="1"/>
  <c r="CA9" i="24" l="1"/>
  <c r="P52" i="1"/>
  <c r="P40"/>
  <c r="P28"/>
  <c r="U9" i="5" l="1"/>
  <c r="S9" i="24" l="1"/>
  <c r="T9"/>
  <c r="U9"/>
  <c r="V9"/>
  <c r="W9"/>
  <c r="X9"/>
  <c r="AE3"/>
  <c r="B8"/>
  <c r="B3"/>
  <c r="A4" i="27"/>
  <c r="A5"/>
  <c r="A6"/>
  <c r="A7"/>
  <c r="A8"/>
  <c r="Q9" i="20"/>
  <c r="R9"/>
  <c r="S9"/>
  <c r="T9"/>
  <c r="W8"/>
  <c r="W5"/>
  <c r="W4"/>
  <c r="W3"/>
  <c r="B8"/>
  <c r="B3"/>
  <c r="W6"/>
  <c r="W7"/>
  <c r="U9" l="1"/>
  <c r="B3" i="4"/>
  <c r="R8"/>
  <c r="J8"/>
  <c r="G8"/>
  <c r="R3"/>
  <c r="B8" i="5" l="1"/>
  <c r="G8" i="12"/>
  <c r="P4" i="1" l="1"/>
  <c r="N4" s="1"/>
  <c r="P5"/>
  <c r="N5" s="1"/>
  <c r="P6"/>
  <c r="N6" s="1"/>
  <c r="P7"/>
  <c r="N7" s="1"/>
  <c r="P8"/>
  <c r="N8" s="1"/>
  <c r="P3"/>
  <c r="N3" s="1"/>
  <c r="BR9" i="24" l="1"/>
  <c r="BS9"/>
  <c r="BT9"/>
  <c r="J4" i="1" l="1"/>
  <c r="J3"/>
  <c r="I3"/>
  <c r="AF4" i="5"/>
  <c r="AF5"/>
  <c r="AF6"/>
  <c r="AF7"/>
  <c r="AF8"/>
  <c r="AF3"/>
  <c r="G3" i="24"/>
  <c r="G4"/>
  <c r="G5"/>
  <c r="G6"/>
  <c r="G7"/>
  <c r="G8"/>
  <c r="AC3" i="5" l="1"/>
  <c r="G3" i="12"/>
  <c r="I3" i="13" l="1"/>
  <c r="I4"/>
  <c r="I5"/>
  <c r="I6"/>
  <c r="I7"/>
  <c r="I8"/>
  <c r="F3" i="12" l="1"/>
  <c r="F3" i="1" s="1"/>
  <c r="F4" i="12"/>
  <c r="F4" i="1" s="1"/>
  <c r="F5" i="12"/>
  <c r="F6"/>
  <c r="F7"/>
  <c r="F8"/>
  <c r="W9" i="9"/>
  <c r="V9" i="20"/>
  <c r="Q9" i="4"/>
  <c r="BE3" i="24"/>
  <c r="BE4"/>
  <c r="BE5"/>
  <c r="BE6"/>
  <c r="BE7"/>
  <c r="BE8"/>
  <c r="AY3"/>
  <c r="AY4"/>
  <c r="AY5"/>
  <c r="AY6"/>
  <c r="AY7"/>
  <c r="AY8"/>
  <c r="R9"/>
  <c r="Q9" l="1"/>
  <c r="R4" i="4"/>
  <c r="R5"/>
  <c r="R6"/>
  <c r="R7"/>
  <c r="AN3" i="16"/>
  <c r="AN4"/>
  <c r="AN5"/>
  <c r="AN6"/>
  <c r="AN7"/>
  <c r="AN8"/>
  <c r="AM3"/>
  <c r="AM4"/>
  <c r="AM5"/>
  <c r="AM6"/>
  <c r="AM7"/>
  <c r="AM8"/>
  <c r="BU8" i="24"/>
  <c r="BU7"/>
  <c r="BU6"/>
  <c r="BU5"/>
  <c r="BU4"/>
  <c r="BU3"/>
  <c r="AI8"/>
  <c r="AI7"/>
  <c r="AI6"/>
  <c r="AI5"/>
  <c r="AI4"/>
  <c r="AI3"/>
  <c r="E3" l="1"/>
  <c r="E4"/>
  <c r="E6"/>
  <c r="E7"/>
  <c r="E8"/>
  <c r="E5"/>
  <c r="L14" i="27"/>
  <c r="L13"/>
  <c r="I4" i="1"/>
  <c r="P9" i="24" l="1"/>
  <c r="AU9"/>
  <c r="AV9"/>
  <c r="J5" i="1"/>
  <c r="J6"/>
  <c r="J7"/>
  <c r="J8"/>
  <c r="T9" i="23"/>
  <c r="U9" i="9"/>
  <c r="V9"/>
  <c r="X9"/>
  <c r="Y9"/>
  <c r="AD9" i="16" l="1"/>
  <c r="AE9"/>
  <c r="AF9"/>
  <c r="AH9"/>
  <c r="AI9"/>
  <c r="AL9"/>
  <c r="AM9"/>
  <c r="M9" i="9"/>
  <c r="D9" i="15" l="1"/>
  <c r="E9"/>
  <c r="F9"/>
  <c r="G9" l="1"/>
  <c r="F5" i="1" l="1"/>
  <c r="F6"/>
  <c r="F7"/>
  <c r="F8"/>
  <c r="AA9" i="5" l="1"/>
  <c r="Y9"/>
  <c r="E8" l="1"/>
  <c r="D8"/>
  <c r="C8"/>
  <c r="A8"/>
  <c r="E7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AF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148" i="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9" i="9" l="1"/>
  <c r="S9"/>
  <c r="J9" l="1"/>
  <c r="I9"/>
  <c r="H9"/>
  <c r="G9"/>
  <c r="F9"/>
  <c r="E9"/>
  <c r="D8" l="1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Q9" i="24" l="1"/>
  <c r="BP9"/>
  <c r="BO9"/>
  <c r="BN9"/>
  <c r="BM9"/>
  <c r="BL9"/>
  <c r="BK9"/>
  <c r="BJ9"/>
  <c r="BH9"/>
  <c r="BG9"/>
  <c r="BF9"/>
  <c r="BD9"/>
  <c r="BC9"/>
  <c r="BB9"/>
  <c r="BA9"/>
  <c r="AZ9"/>
  <c r="AX9"/>
  <c r="AT9"/>
  <c r="AS9"/>
  <c r="AR9"/>
  <c r="AQ9"/>
  <c r="AP9"/>
  <c r="AO9"/>
  <c r="AN9"/>
  <c r="AM9"/>
  <c r="AL9"/>
  <c r="AK9"/>
  <c r="AH9"/>
  <c r="AG9"/>
  <c r="AF9"/>
  <c r="AE9"/>
  <c r="AD9"/>
  <c r="AC9"/>
  <c r="AB9"/>
  <c r="AA9"/>
  <c r="Y9"/>
  <c r="O9"/>
  <c r="N9"/>
  <c r="M9"/>
  <c r="L9"/>
  <c r="K9"/>
  <c r="BI8"/>
  <c r="J8"/>
  <c r="CC8" s="1"/>
  <c r="H8"/>
  <c r="C8"/>
  <c r="A8"/>
  <c r="BI7"/>
  <c r="J7"/>
  <c r="CC7" s="1"/>
  <c r="H7"/>
  <c r="C7"/>
  <c r="A7"/>
  <c r="BI6"/>
  <c r="J6"/>
  <c r="CC6" s="1"/>
  <c r="H6"/>
  <c r="C6"/>
  <c r="A6"/>
  <c r="BI5"/>
  <c r="J5"/>
  <c r="CC5" s="1"/>
  <c r="H5"/>
  <c r="C5"/>
  <c r="A5"/>
  <c r="BI4"/>
  <c r="J4"/>
  <c r="CC4" s="1"/>
  <c r="H4"/>
  <c r="C4"/>
  <c r="A4"/>
  <c r="BI3"/>
  <c r="J3"/>
  <c r="CC3" s="1"/>
  <c r="H3"/>
  <c r="C3"/>
  <c r="A3"/>
  <c r="BE9"/>
  <c r="C18" i="23"/>
  <c r="S9"/>
  <c r="R9"/>
  <c r="Q9"/>
  <c r="P9"/>
  <c r="O9"/>
  <c r="N9"/>
  <c r="M9"/>
  <c r="L9"/>
  <c r="K9"/>
  <c r="J9"/>
  <c r="I9"/>
  <c r="BI9" i="24" l="1"/>
  <c r="BU9"/>
  <c r="AY9"/>
  <c r="AI9"/>
  <c r="H9"/>
  <c r="G9" s="1"/>
  <c r="E9"/>
  <c r="J9"/>
  <c r="B8" i="23" l="1"/>
  <c r="A8"/>
  <c r="B7"/>
  <c r="A7"/>
  <c r="B6"/>
  <c r="A6"/>
  <c r="B5"/>
  <c r="A5"/>
  <c r="B4"/>
  <c r="A4"/>
  <c r="B3"/>
  <c r="A3"/>
  <c r="H9" i="15" l="1"/>
  <c r="C8"/>
  <c r="B8"/>
  <c r="A8"/>
  <c r="C7"/>
  <c r="B7"/>
  <c r="A7"/>
  <c r="C6"/>
  <c r="B6"/>
  <c r="A6"/>
  <c r="C5"/>
  <c r="B5" l="1"/>
  <c r="A5"/>
  <c r="C4"/>
  <c r="B4"/>
  <c r="A4"/>
  <c r="C3"/>
  <c r="B3"/>
  <c r="A3"/>
  <c r="A9" i="27" l="1"/>
  <c r="C8"/>
  <c r="B8"/>
  <c r="C7"/>
  <c r="B7"/>
  <c r="C6"/>
  <c r="B6"/>
  <c r="C5"/>
  <c r="B5"/>
  <c r="C4"/>
  <c r="B4"/>
  <c r="C3"/>
  <c r="B3"/>
  <c r="A3"/>
  <c r="AH9" i="26"/>
  <c r="A9"/>
  <c r="C8" l="1"/>
  <c r="B8"/>
  <c r="C7"/>
  <c r="B7"/>
  <c r="C6"/>
  <c r="B6"/>
  <c r="AF5"/>
  <c r="C5"/>
  <c r="B5"/>
  <c r="AF4"/>
  <c r="C4"/>
  <c r="B4"/>
  <c r="AF3"/>
  <c r="C3"/>
  <c r="F3" i="27" s="1"/>
  <c r="B3" i="26"/>
  <c r="A3"/>
  <c r="V6" l="1"/>
  <c r="F6" i="27" s="1"/>
  <c r="E6" s="1"/>
  <c r="M6" i="26"/>
  <c r="M7"/>
  <c r="E7" i="27" s="1"/>
  <c r="V7" i="26"/>
  <c r="F7" i="27" s="1"/>
  <c r="D8"/>
  <c r="V8" i="26"/>
  <c r="M8"/>
  <c r="V5"/>
  <c r="M5"/>
  <c r="V4"/>
  <c r="M4"/>
  <c r="D7" i="27"/>
  <c r="E3"/>
  <c r="D4"/>
  <c r="D6"/>
  <c r="X9" i="20"/>
  <c r="P9"/>
  <c r="O9"/>
  <c r="N9"/>
  <c r="M9"/>
  <c r="L9"/>
  <c r="K9"/>
  <c r="J9"/>
  <c r="F9"/>
  <c r="I8" i="24"/>
  <c r="E8" i="20"/>
  <c r="D8"/>
  <c r="C8"/>
  <c r="A8"/>
  <c r="I7" i="24"/>
  <c r="E7" i="20"/>
  <c r="D7"/>
  <c r="C7"/>
  <c r="A7"/>
  <c r="I6" i="24"/>
  <c r="E6" i="20"/>
  <c r="D6"/>
  <c r="C6"/>
  <c r="A6"/>
  <c r="I5" i="24"/>
  <c r="E5" i="20"/>
  <c r="D5"/>
  <c r="C5"/>
  <c r="A5"/>
  <c r="I4" i="24"/>
  <c r="E4" i="20"/>
  <c r="D4"/>
  <c r="C4"/>
  <c r="A4"/>
  <c r="I3" i="24"/>
  <c r="E3" i="20"/>
  <c r="D3"/>
  <c r="C3"/>
  <c r="A3"/>
  <c r="BL9" i="4"/>
  <c r="BK9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Q9"/>
  <c r="AP9"/>
  <c r="AO9"/>
  <c r="AM9"/>
  <c r="AL9"/>
  <c r="AK9"/>
  <c r="AJ9"/>
  <c r="AI9"/>
  <c r="AH9"/>
  <c r="AG9"/>
  <c r="AF9"/>
  <c r="AE9"/>
  <c r="AD9"/>
  <c r="AC9"/>
  <c r="AB9"/>
  <c r="Z9"/>
  <c r="X9"/>
  <c r="U9"/>
  <c r="T9"/>
  <c r="S9"/>
  <c r="P9"/>
  <c r="O9"/>
  <c r="N9"/>
  <c r="I9"/>
  <c r="H9"/>
  <c r="G9"/>
  <c r="F9"/>
  <c r="F8" i="24"/>
  <c r="E8" i="4"/>
  <c r="D8"/>
  <c r="C8"/>
  <c r="A8"/>
  <c r="F7" i="24"/>
  <c r="E7" i="4"/>
  <c r="D7"/>
  <c r="C7"/>
  <c r="A7"/>
  <c r="F6" i="24"/>
  <c r="E6" i="4"/>
  <c r="D6"/>
  <c r="C6"/>
  <c r="A6"/>
  <c r="F5" i="24"/>
  <c r="E5" i="4"/>
  <c r="D5"/>
  <c r="C5"/>
  <c r="A5"/>
  <c r="F4" i="24"/>
  <c r="E4" i="4"/>
  <c r="D4"/>
  <c r="C4"/>
  <c r="A4"/>
  <c r="F3" i="24"/>
  <c r="E3" i="4"/>
  <c r="D3"/>
  <c r="C3"/>
  <c r="A3"/>
  <c r="AC9" i="5" l="1"/>
  <c r="AE7" i="26"/>
  <c r="AG7" s="1"/>
  <c r="I9" i="24"/>
  <c r="W9" i="20"/>
  <c r="F9" i="24"/>
  <c r="R9" i="4"/>
  <c r="J9"/>
  <c r="D3" i="27"/>
  <c r="AE3" i="26"/>
  <c r="AG3" s="1"/>
  <c r="AE6"/>
  <c r="AG6" s="1"/>
  <c r="AC9" i="16"/>
  <c r="AB9"/>
  <c r="AA9"/>
  <c r="W9"/>
  <c r="V9"/>
  <c r="U9"/>
  <c r="T9"/>
  <c r="S9"/>
  <c r="R9"/>
  <c r="I6" i="5" l="1"/>
  <c r="P6" i="9"/>
  <c r="I3" i="5"/>
  <c r="P3" i="9"/>
  <c r="I7" i="5"/>
  <c r="P7" i="9"/>
  <c r="D9" i="26"/>
  <c r="M9"/>
  <c r="D8" i="24" l="1"/>
  <c r="E8" i="16"/>
  <c r="I8" s="1"/>
  <c r="D8"/>
  <c r="H8" s="1"/>
  <c r="C8"/>
  <c r="B8"/>
  <c r="A8"/>
  <c r="D7" i="24"/>
  <c r="E7" i="16"/>
  <c r="I7" s="1"/>
  <c r="D7"/>
  <c r="H7" s="1"/>
  <c r="C7"/>
  <c r="B7"/>
  <c r="A7"/>
  <c r="D6" i="24"/>
  <c r="E6" i="16"/>
  <c r="I6" s="1"/>
  <c r="D6"/>
  <c r="H6" s="1"/>
  <c r="D24" s="1"/>
  <c r="C6"/>
  <c r="B6"/>
  <c r="A6"/>
  <c r="D5" i="24"/>
  <c r="E5" i="16"/>
  <c r="I5" s="1"/>
  <c r="D5"/>
  <c r="H5" s="1"/>
  <c r="C5"/>
  <c r="B5"/>
  <c r="A5"/>
  <c r="D4" i="24"/>
  <c r="E4" i="16"/>
  <c r="I4" s="1"/>
  <c r="D4"/>
  <c r="H4" s="1"/>
  <c r="D20" s="1"/>
  <c r="C4"/>
  <c r="B4"/>
  <c r="A4"/>
  <c r="D3" i="24"/>
  <c r="E3" i="16"/>
  <c r="I3" s="1"/>
  <c r="D3"/>
  <c r="H3" s="1"/>
  <c r="D16" s="1"/>
  <c r="C3"/>
  <c r="B3"/>
  <c r="A3"/>
  <c r="B8" i="14"/>
  <c r="A8"/>
  <c r="B7"/>
  <c r="A7"/>
  <c r="B6"/>
  <c r="A6"/>
  <c r="B5"/>
  <c r="A5"/>
  <c r="B4"/>
  <c r="A4"/>
  <c r="B3"/>
  <c r="A3"/>
  <c r="G9" i="12"/>
  <c r="Q6" i="9" l="1"/>
  <c r="G6" i="5" s="1"/>
  <c r="Q8" i="9"/>
  <c r="G8" i="5" s="1"/>
  <c r="R8" i="9"/>
  <c r="Q4"/>
  <c r="G4" i="5" s="1"/>
  <c r="Q3" i="9"/>
  <c r="G3" i="5" s="1"/>
  <c r="R3" i="9"/>
  <c r="Q5"/>
  <c r="G5" i="5" s="1"/>
  <c r="Q7" i="9"/>
  <c r="G7" i="5" s="1"/>
  <c r="L7" i="16"/>
  <c r="K7"/>
  <c r="J7"/>
  <c r="P5"/>
  <c r="N5" s="1"/>
  <c r="P7"/>
  <c r="N7" s="1"/>
  <c r="L3"/>
  <c r="J3"/>
  <c r="K3"/>
  <c r="K5"/>
  <c r="L5"/>
  <c r="J5"/>
  <c r="P6"/>
  <c r="N6" s="1"/>
  <c r="L4"/>
  <c r="K4"/>
  <c r="J4"/>
  <c r="L6"/>
  <c r="K6"/>
  <c r="J6"/>
  <c r="L8"/>
  <c r="K8"/>
  <c r="J8"/>
  <c r="AN9"/>
  <c r="R7" i="9" l="1"/>
  <c r="R5"/>
  <c r="R4"/>
  <c r="R6"/>
  <c r="O5" i="16"/>
  <c r="Q5" s="1"/>
  <c r="R5" i="10" s="1"/>
  <c r="O7" i="16"/>
  <c r="Q7" s="1"/>
  <c r="R7" i="10" s="1"/>
  <c r="P4" i="16"/>
  <c r="N4" s="1"/>
  <c r="J9"/>
  <c r="O6"/>
  <c r="O4"/>
  <c r="O3"/>
  <c r="P8"/>
  <c r="N8" s="1"/>
  <c r="P3"/>
  <c r="N3" s="1"/>
  <c r="L9"/>
  <c r="O8"/>
  <c r="K9"/>
  <c r="I9"/>
  <c r="D9" i="24"/>
  <c r="H9" i="16"/>
  <c r="C8" i="12"/>
  <c r="B8"/>
  <c r="A8"/>
  <c r="C7"/>
  <c r="B7"/>
  <c r="A7"/>
  <c r="C6"/>
  <c r="B6"/>
  <c r="A6"/>
  <c r="C5"/>
  <c r="B5"/>
  <c r="A5"/>
  <c r="C4"/>
  <c r="B4"/>
  <c r="A4"/>
  <c r="C3"/>
  <c r="B3"/>
  <c r="A3"/>
  <c r="F9"/>
  <c r="CC9" i="24" l="1"/>
  <c r="Q9" i="9"/>
  <c r="R9"/>
  <c r="G9" i="5"/>
  <c r="M5" i="16"/>
  <c r="H5" i="1" s="1"/>
  <c r="M7" i="16"/>
  <c r="H7" i="1" s="1"/>
  <c r="M4" i="16"/>
  <c r="H4" i="1" s="1"/>
  <c r="Q4" i="16"/>
  <c r="R4" i="10" s="1"/>
  <c r="Q3" i="16"/>
  <c r="R3" i="10" s="1"/>
  <c r="M3" i="16"/>
  <c r="H3" i="1" s="1"/>
  <c r="P9" i="16"/>
  <c r="O9"/>
  <c r="Q6"/>
  <c r="R6" i="10" s="1"/>
  <c r="M6" i="16"/>
  <c r="H6" i="1" s="1"/>
  <c r="M8" i="16"/>
  <c r="H8" i="1" s="1"/>
  <c r="Q8" i="16"/>
  <c r="R8" i="10" s="1"/>
  <c r="CB9" i="24"/>
  <c r="E9" i="13"/>
  <c r="D9"/>
  <c r="N9" i="16" l="1"/>
  <c r="Q9"/>
  <c r="R9" i="10"/>
  <c r="M9" i="16"/>
  <c r="M8" i="13" l="1"/>
  <c r="P8" i="14" s="1"/>
  <c r="C8" i="13"/>
  <c r="F8" s="1"/>
  <c r="B8"/>
  <c r="A8"/>
  <c r="M7"/>
  <c r="P7" i="14" s="1"/>
  <c r="C7" i="13"/>
  <c r="F7" s="1"/>
  <c r="B7"/>
  <c r="A7"/>
  <c r="M6"/>
  <c r="P6" i="14" s="1"/>
  <c r="C6" i="13"/>
  <c r="F6" s="1"/>
  <c r="B6"/>
  <c r="A6"/>
  <c r="M5"/>
  <c r="P5" i="14" s="1"/>
  <c r="C5" i="13"/>
  <c r="F5" s="1"/>
  <c r="B5"/>
  <c r="A5"/>
  <c r="M4"/>
  <c r="P4" i="14" s="1"/>
  <c r="G4" i="1" s="1"/>
  <c r="C4" i="13"/>
  <c r="F4" s="1"/>
  <c r="B4"/>
  <c r="A4"/>
  <c r="M3"/>
  <c r="P3" i="14" s="1"/>
  <c r="G3" i="1" s="1"/>
  <c r="C3" i="13"/>
  <c r="B3"/>
  <c r="A3"/>
  <c r="G4" l="1"/>
  <c r="H4"/>
  <c r="G6"/>
  <c r="H6"/>
  <c r="G8"/>
  <c r="H8"/>
  <c r="G3"/>
  <c r="H3"/>
  <c r="G5"/>
  <c r="H5"/>
  <c r="G7"/>
  <c r="H7"/>
  <c r="D8" i="25"/>
  <c r="A8"/>
  <c r="C7"/>
  <c r="B7"/>
  <c r="A7"/>
  <c r="C6"/>
  <c r="B6"/>
  <c r="A6"/>
  <c r="C5"/>
  <c r="B5"/>
  <c r="A5"/>
  <c r="C4"/>
  <c r="B4"/>
  <c r="A4"/>
  <c r="C3"/>
  <c r="B3"/>
  <c r="A3"/>
  <c r="C2"/>
  <c r="B2"/>
  <c r="A2"/>
  <c r="M9" i="1"/>
  <c r="K9"/>
  <c r="P9" i="14" l="1"/>
  <c r="I8" i="1" l="1"/>
  <c r="G8" s="1"/>
  <c r="I7"/>
  <c r="I6"/>
  <c r="I5"/>
  <c r="F9" l="1"/>
  <c r="I9" l="1"/>
  <c r="J9"/>
  <c r="Q3" i="5" l="1"/>
  <c r="Q4"/>
  <c r="Q7"/>
  <c r="Q8"/>
  <c r="Q6"/>
  <c r="Q5"/>
  <c r="G7" i="1" l="1"/>
  <c r="G5"/>
  <c r="G6"/>
  <c r="G9" l="1"/>
  <c r="H9" l="1"/>
  <c r="K6" i="13" l="1"/>
  <c r="H7" i="27"/>
  <c r="M9" i="13"/>
  <c r="AE4" i="26"/>
  <c r="AG4" s="1"/>
  <c r="F5" i="27"/>
  <c r="AE8" i="26"/>
  <c r="AG8" s="1"/>
  <c r="AF9"/>
  <c r="D5" i="27"/>
  <c r="E4"/>
  <c r="E5"/>
  <c r="E8"/>
  <c r="I8" i="5" l="1"/>
  <c r="P8" i="9"/>
  <c r="I4" i="5"/>
  <c r="P4" i="9"/>
  <c r="J6" i="27"/>
  <c r="X6"/>
  <c r="Q9" i="5"/>
  <c r="D9" i="27"/>
  <c r="F4"/>
  <c r="E9"/>
  <c r="J5" i="13"/>
  <c r="K5"/>
  <c r="H5" i="27"/>
  <c r="J7" i="13"/>
  <c r="K7"/>
  <c r="J4"/>
  <c r="K4"/>
  <c r="H4" i="27"/>
  <c r="V9" i="26"/>
  <c r="F8" i="27"/>
  <c r="H3"/>
  <c r="J3" i="13"/>
  <c r="K3"/>
  <c r="H8" i="27"/>
  <c r="F9" i="13"/>
  <c r="AE5" i="26"/>
  <c r="AG5" s="1"/>
  <c r="J8" i="13"/>
  <c r="H6" i="27"/>
  <c r="J6" i="13"/>
  <c r="G4" i="27"/>
  <c r="G9" i="13"/>
  <c r="K8"/>
  <c r="I5" i="5" l="1"/>
  <c r="P5" i="9"/>
  <c r="V6" i="27"/>
  <c r="V4"/>
  <c r="J8"/>
  <c r="X8"/>
  <c r="J3"/>
  <c r="X3"/>
  <c r="I4"/>
  <c r="W4"/>
  <c r="I8"/>
  <c r="W8"/>
  <c r="G5"/>
  <c r="V5"/>
  <c r="I7"/>
  <c r="W7"/>
  <c r="I3"/>
  <c r="W3"/>
  <c r="J7"/>
  <c r="X7"/>
  <c r="V8"/>
  <c r="I6"/>
  <c r="W6"/>
  <c r="J4"/>
  <c r="X4"/>
  <c r="I5"/>
  <c r="W5"/>
  <c r="G7"/>
  <c r="V7"/>
  <c r="J5"/>
  <c r="X5"/>
  <c r="V3"/>
  <c r="N7" i="13"/>
  <c r="N4"/>
  <c r="AG9" i="26"/>
  <c r="N5" i="13"/>
  <c r="G6" i="27"/>
  <c r="N6" i="13"/>
  <c r="I9"/>
  <c r="J9"/>
  <c r="G3" i="27"/>
  <c r="N3" i="13"/>
  <c r="AE9" i="26"/>
  <c r="K9" i="13"/>
  <c r="G8" i="27"/>
  <c r="N8" i="13"/>
  <c r="H9"/>
  <c r="F9" i="27"/>
  <c r="P9" i="9" l="1"/>
  <c r="I9" i="5"/>
  <c r="L8" i="13"/>
  <c r="E8" i="1" s="1"/>
  <c r="L8" s="1"/>
  <c r="L8" i="9"/>
  <c r="L6" i="13"/>
  <c r="E6" i="1" s="1"/>
  <c r="L6" s="1"/>
  <c r="L6" i="9"/>
  <c r="L5" i="13"/>
  <c r="E5" i="1" s="1"/>
  <c r="L5" s="1"/>
  <c r="L5" i="9"/>
  <c r="L7" i="13"/>
  <c r="E7" i="1" s="1"/>
  <c r="L7" s="1"/>
  <c r="L7" i="9"/>
  <c r="I9" i="27"/>
  <c r="L3" i="13"/>
  <c r="E3" i="1" s="1"/>
  <c r="L3" s="1"/>
  <c r="L3" i="9"/>
  <c r="L4" i="13"/>
  <c r="E4" i="1" s="1"/>
  <c r="L4" s="1"/>
  <c r="L4" i="9"/>
  <c r="J9" i="27"/>
  <c r="H9"/>
  <c r="N9" i="13"/>
  <c r="G9" i="27"/>
  <c r="AB7" i="5" l="1"/>
  <c r="O3" i="1"/>
  <c r="N3" i="9" s="1"/>
  <c r="AB3" i="5"/>
  <c r="AB5"/>
  <c r="AB8"/>
  <c r="AB6"/>
  <c r="O4" i="1"/>
  <c r="N4" i="9" s="1"/>
  <c r="AB4" i="5"/>
  <c r="F4"/>
  <c r="H4" s="1"/>
  <c r="O4" i="9"/>
  <c r="F3" i="5"/>
  <c r="H3" s="1"/>
  <c r="O3" i="9"/>
  <c r="O7"/>
  <c r="F7" i="5"/>
  <c r="H7" s="1"/>
  <c r="O5" i="9"/>
  <c r="F5" i="5"/>
  <c r="H5" s="1"/>
  <c r="O5" i="1"/>
  <c r="N5" i="9" s="1"/>
  <c r="F6" i="5"/>
  <c r="H6" s="1"/>
  <c r="O6" i="9"/>
  <c r="O8" i="1"/>
  <c r="N8" i="9" s="1"/>
  <c r="O8"/>
  <c r="F8" i="5"/>
  <c r="H8" s="1"/>
  <c r="L9" i="9"/>
  <c r="C5" i="23"/>
  <c r="L9" i="13"/>
  <c r="R8" i="5" l="1"/>
  <c r="R3"/>
  <c r="R5"/>
  <c r="R4"/>
  <c r="AD8"/>
  <c r="V8" s="1"/>
  <c r="K7" i="9"/>
  <c r="P7" i="10" s="1"/>
  <c r="AD5" i="5"/>
  <c r="V5" s="1"/>
  <c r="AD4"/>
  <c r="V4" s="1"/>
  <c r="K3" i="9"/>
  <c r="P3" i="10" s="1"/>
  <c r="O7" i="1"/>
  <c r="N7" i="9" s="1"/>
  <c r="R7" i="5" s="1"/>
  <c r="K4" i="9"/>
  <c r="P4" i="10" s="1"/>
  <c r="K8" i="9"/>
  <c r="P8" i="10" s="1"/>
  <c r="K6" i="9"/>
  <c r="P6" i="10" s="1"/>
  <c r="D5" i="23"/>
  <c r="E5" s="1"/>
  <c r="K5" i="9"/>
  <c r="P5" i="10" s="1"/>
  <c r="AD3" i="5"/>
  <c r="O9" i="9"/>
  <c r="O6" i="1"/>
  <c r="N6" i="9" s="1"/>
  <c r="R6" i="5" s="1"/>
  <c r="F9"/>
  <c r="N9" i="1"/>
  <c r="E9"/>
  <c r="L9"/>
  <c r="X8" i="5" l="1"/>
  <c r="X5"/>
  <c r="X4"/>
  <c r="X3"/>
  <c r="AD6"/>
  <c r="V6" s="1"/>
  <c r="AD7"/>
  <c r="V7" s="1"/>
  <c r="K9" i="9"/>
  <c r="H9" i="5"/>
  <c r="D9" i="23"/>
  <c r="X7" i="5" l="1"/>
  <c r="X6"/>
  <c r="P9" i="10"/>
  <c r="AB9" i="5"/>
  <c r="E9" i="23"/>
  <c r="C9"/>
  <c r="O9" i="1"/>
  <c r="V9" i="5" l="1"/>
  <c r="W9"/>
  <c r="N9" i="9"/>
  <c r="AD9" i="5"/>
  <c r="X9" l="1"/>
  <c r="R9"/>
  <c r="S9"/>
  <c r="Z9"/>
</calcChain>
</file>

<file path=xl/sharedStrings.xml><?xml version="1.0" encoding="utf-8"?>
<sst xmlns="http://schemas.openxmlformats.org/spreadsheetml/2006/main" count="1050" uniqueCount="570">
  <si>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</si>
  <si>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</si>
  <si>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</si>
  <si>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</si>
  <si>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</si>
  <si>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</si>
  <si>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</si>
  <si>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</si>
  <si>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</si>
  <si>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</si>
  <si>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</si>
  <si>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</si>
  <si>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</si>
  <si>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</si>
  <si>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</si>
  <si>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</si>
  <si>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</si>
  <si>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</si>
  <si>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</si>
  <si>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</si>
  <si>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</si>
  <si>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</si>
  <si>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</si>
  <si>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</si>
  <si>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</si>
  <si>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</si>
  <si>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</si>
  <si>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</si>
  <si>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</si>
  <si>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</si>
  <si>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</si>
  <si>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</si>
  <si>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</si>
  <si>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</si>
  <si>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</si>
  <si>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</si>
  <si>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</si>
  <si>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</si>
  <si>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</si>
  <si>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</si>
  <si>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</si>
  <si>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</si>
  <si>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</si>
  <si>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</si>
  <si>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</si>
  <si>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</si>
  <si>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</si>
  <si>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</si>
  <si>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</si>
  <si>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</si>
  <si>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</si>
  <si>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</si>
  <si>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</si>
  <si>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</si>
  <si>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</si>
  <si>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</si>
  <si>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</si>
  <si>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</si>
  <si>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</si>
  <si>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</si>
  <si>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</si>
  <si>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</si>
  <si>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</si>
  <si>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</si>
  <si>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</si>
  <si>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</si>
  <si>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</si>
  <si>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</si>
  <si>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</si>
  <si>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</si>
  <si>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</si>
  <si>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</si>
  <si>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</si>
  <si>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</si>
  <si>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</si>
  <si>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</si>
  <si>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</si>
  <si>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</si>
  <si>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</si>
  <si>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</si>
  <si>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</si>
  <si>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</si>
  <si>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</si>
  <si>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</si>
  <si>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</si>
  <si>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</si>
  <si>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</si>
  <si>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</si>
  <si>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</si>
  <si>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</si>
  <si>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</si>
  <si>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</si>
  <si>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</si>
  <si>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</si>
  <si>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</si>
  <si>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</si>
  <si>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</si>
  <si>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</si>
  <si>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</si>
  <si>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</si>
  <si>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</si>
  <si>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</si>
  <si>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</si>
  <si>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</si>
  <si>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</si>
  <si>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</si>
  <si>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</si>
  <si>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</si>
  <si>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</si>
  <si>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</si>
  <si>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</si>
  <si>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</si>
  <si>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</si>
  <si>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</si>
  <si>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</si>
  <si>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</si>
  <si>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</si>
  <si>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</si>
  <si>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</si>
  <si>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</si>
  <si>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</si>
  <si>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</si>
  <si>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</si>
  <si>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</si>
  <si>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</si>
  <si>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</si>
  <si>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</si>
  <si>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</si>
  <si>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</si>
  <si>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</si>
  <si>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</si>
  <si>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</si>
  <si>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</si>
  <si>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</si>
  <si>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</si>
  <si>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</si>
  <si>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</si>
  <si>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</si>
  <si>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</si>
  <si>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</si>
  <si>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</si>
  <si>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</si>
  <si>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</si>
  <si>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</si>
  <si>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</si>
  <si>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</si>
  <si>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</si>
  <si>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</si>
  <si>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</si>
  <si>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</si>
  <si>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</si>
  <si>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</si>
  <si>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</si>
  <si>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</si>
  <si>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</si>
  <si>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</si>
  <si>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</si>
  <si>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</si>
  <si>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</si>
  <si>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</si>
  <si>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</si>
  <si>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</si>
  <si>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</si>
  <si>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</si>
  <si>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</si>
  <si>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</si>
  <si>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</si>
  <si>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</si>
  <si>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</si>
  <si>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</si>
  <si>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</si>
  <si>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</si>
  <si>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</si>
  <si>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</si>
  <si>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</si>
  <si>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</si>
  <si>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</si>
  <si>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</si>
  <si>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</si>
  <si>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</si>
  <si>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</si>
  <si>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</si>
  <si>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</si>
  <si>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</si>
  <si>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</si>
  <si>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</si>
  <si>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</si>
  <si>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</si>
  <si>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</si>
  <si>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</si>
  <si>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</si>
  <si>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</si>
  <si>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</si>
  <si>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</si>
  <si>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</si>
  <si>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</si>
  <si>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</si>
  <si>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</si>
  <si>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</si>
  <si>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</si>
  <si>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</si>
  <si>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</si>
  <si>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</si>
  <si>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</si>
  <si>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</si>
  <si>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</si>
  <si>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</si>
  <si>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</si>
  <si>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</si>
  <si>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</si>
  <si>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</si>
  <si>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</si>
  <si>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</si>
  <si>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</si>
  <si>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</si>
  <si>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</si>
  <si>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</si>
  <si>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</si>
  <si>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</si>
  <si>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</si>
  <si>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</si>
  <si>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</si>
  <si>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</si>
  <si>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</si>
  <si>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</si>
  <si>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</si>
  <si>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</si>
  <si>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</si>
  <si>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</si>
  <si>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</si>
  <si>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</si>
  <si>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</si>
  <si>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</si>
  <si>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</si>
  <si>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</si>
  <si>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</si>
  <si>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</si>
  <si>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</si>
  <si>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</si>
  <si>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</si>
  <si>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</si>
  <si>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</si>
  <si>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</si>
  <si>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</si>
  <si>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</si>
  <si>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</si>
  <si>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</si>
  <si>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</si>
  <si>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</si>
  <si>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</si>
  <si>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</si>
  <si>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</si>
  <si>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</si>
  <si>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</si>
  <si>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</si>
  <si>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</si>
  <si>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</si>
  <si>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</si>
  <si>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</si>
  <si>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</si>
  <si>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</si>
  <si>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</si>
  <si>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</si>
  <si>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</si>
  <si>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</si>
  <si>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</si>
  <si>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</si>
  <si>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</si>
  <si>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</si>
  <si>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</si>
  <si>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</si>
  <si>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</si>
  <si>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</si>
  <si>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</si>
  <si>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</si>
  <si>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</si>
  <si>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</si>
  <si>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</si>
  <si>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</si>
  <si>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</si>
  <si>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</si>
  <si>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</si>
  <si>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</si>
  <si>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</si>
  <si>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</si>
  <si>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</si>
  <si>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</si>
  <si>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</si>
  <si>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</si>
  <si>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</si>
  <si>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</si>
  <si>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</si>
  <si>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</si>
  <si>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</si>
  <si>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</si>
  <si>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</si>
  <si>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</si>
  <si>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</si>
  <si>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</si>
  <si>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</si>
  <si>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</si>
  <si>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</si>
  <si>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</si>
  <si>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</si>
  <si>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</si>
  <si>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</si>
  <si>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</si>
  <si>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</si>
  <si>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</si>
  <si>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</si>
  <si>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</si>
  <si>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</si>
  <si>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</si>
  <si>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</si>
  <si>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</si>
  <si>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</si>
  <si>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</si>
  <si>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</si>
  <si>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</si>
  <si>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</si>
  <si>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</si>
  <si>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</si>
  <si>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</si>
  <si>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</si>
  <si>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</si>
  <si>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</si>
  <si>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</si>
  <si>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</si>
  <si>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</si>
  <si>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</si>
  <si>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</si>
  <si>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</si>
  <si>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</si>
  <si>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</si>
  <si>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</si>
  <si>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</si>
  <si>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</si>
  <si>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</si>
  <si>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</si>
  <si>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</si>
  <si>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</si>
  <si>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</si>
  <si>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</si>
  <si>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</si>
  <si>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</si>
  <si>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</si>
  <si>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</si>
  <si>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</si>
  <si>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</si>
  <si>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</si>
  <si>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</si>
  <si>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</si>
  <si>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</si>
  <si>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</si>
  <si>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</si>
  <si>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</si>
  <si>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</si>
  <si>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</si>
  <si>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</si>
  <si>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</si>
  <si>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</si>
  <si>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</si>
  <si>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</si>
  <si>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</si>
  <si>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</si>
  <si>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</si>
  <si>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</si>
  <si>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</si>
  <si>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</si>
  <si>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</si>
  <si>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</si>
  <si>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</si>
  <si>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</si>
  <si>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</si>
  <si>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</si>
  <si>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</si>
  <si>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</si>
  <si>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</si>
  <si>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</si>
  <si>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</si>
  <si>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</si>
  <si>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</si>
  <si>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</si>
  <si>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</si>
  <si>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</si>
  <si>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</si>
  <si>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</si>
  <si>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</si>
  <si>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</si>
  <si>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</si>
  <si>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</si>
  <si>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</si>
  <si>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</si>
  <si>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</si>
  <si>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</si>
  <si>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</si>
  <si>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</si>
  <si>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</si>
  <si>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</si>
  <si>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</si>
  <si>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</si>
  <si>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</si>
  <si>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</si>
  <si>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</si>
  <si>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</si>
  <si>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</si>
  <si>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</si>
  <si>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</si>
  <si>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</si>
  <si>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</si>
  <si>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</si>
  <si>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</si>
  <si>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</si>
  <si>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</si>
  <si>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</si>
  <si>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</si>
  <si>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</si>
  <si>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</si>
  <si>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</si>
  <si>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</si>
  <si>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</si>
  <si>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</si>
  <si>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</si>
  <si>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</si>
  <si>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</si>
  <si>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</si>
  <si>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</si>
  <si>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</si>
  <si>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</si>
  <si>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</si>
  <si>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</si>
  <si>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</si>
  <si>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</si>
  <si>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</si>
  <si>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</si>
  <si>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</si>
  <si>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</si>
  <si>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</si>
  <si>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</si>
  <si>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</si>
  <si>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</si>
  <si>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</si>
  <si>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</si>
  <si>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</si>
  <si>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</si>
  <si>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</si>
  <si>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</si>
  <si>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</si>
  <si>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</si>
  <si>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</si>
  <si>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</si>
  <si>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</si>
  <si>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</si>
  <si>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</si>
  <si>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</si>
  <si>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</si>
  <si>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</si>
  <si>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</si>
  <si>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</si>
  <si>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</si>
  <si>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</si>
  <si>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</si>
  <si>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</si>
  <si>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</si>
  <si>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</si>
  <si>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</si>
  <si>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</si>
  <si>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</si>
  <si>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</si>
  <si>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</si>
  <si>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</si>
  <si>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</si>
  <si>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</si>
  <si>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</si>
  <si>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</si>
  <si>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</si>
  <si>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</si>
  <si>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</si>
  <si>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</si>
  <si>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</si>
  <si>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</si>
  <si>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</si>
  <si>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</si>
  <si>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</si>
  <si>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</si>
  <si>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</si>
  <si>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</si>
  <si>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</si>
  <si>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</si>
  <si>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</si>
  <si>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</si>
  <si>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</si>
  <si>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</si>
  <si>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</si>
  <si>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</si>
  <si>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</si>
  <si>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</si>
  <si>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</si>
  <si>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</si>
  <si>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</si>
  <si>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</si>
  <si>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</si>
  <si>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</si>
  <si>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</si>
  <si>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</si>
  <si>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</si>
  <si>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</si>
  <si>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</si>
  <si>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</si>
  <si>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</si>
  <si>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</si>
  <si>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</si>
  <si>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</si>
  <si>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</si>
  <si>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</si>
  <si>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πληρεξούσιο</t>
  </si>
  <si>
    <t>φ5</t>
  </si>
  <si>
    <t>1 σε 1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</si>
  <si>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</si>
  <si>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</si>
  <si>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</si>
  <si>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</si>
  <si>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</si>
  <si>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</si>
  <si>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</si>
  <si>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</si>
  <si>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*13α*</t>
  </si>
  <si>
    <t>*13β*</t>
  </si>
  <si>
    <t>71ι</t>
  </si>
  <si>
    <t>**71ι** = δήμος = δόμησης ΟΡΟΙ</t>
  </si>
  <si>
    <t>72ε</t>
  </si>
  <si>
    <t>72ε = Δ.Ο.Υ. = ΑΦΜ</t>
  </si>
  <si>
    <t>73β</t>
  </si>
  <si>
    <t>73β = Νομαρχία - τοπογραφική</t>
  </si>
  <si>
    <t>**73** = Νομαρχία = αίτηση-πήγαινε-έλα =4+18,4+18,4 = 40,80</t>
  </si>
  <si>
    <t>**74α** = πρωτοδικείο = αίτηση-πήγαινε-έλα = 4+18,4+18,4 = 40,80</t>
  </si>
  <si>
    <t>ζημία</t>
  </si>
  <si>
    <t>καθεστώς ΤΟΓΚΑΣ</t>
  </si>
  <si>
    <t>κληρονομιάς ΑΠΟΔΟΧΗ</t>
  </si>
  <si>
    <t>γονική ΨΙΛΗΣ ΚΥΡΙΟΤΗΤΑΣ</t>
  </si>
  <si>
    <t xml:space="preserve">ΜΕ οικία 62μ2 </t>
  </si>
  <si>
    <t>1] από 1/2 οικόπεδο Λιμενάρια 102,50μ2</t>
  </si>
  <si>
    <t>χρησικτησία οικοπέδων &amp; οικίας = 1970 πατρός ΔΩΡΕΑ άτυπος</t>
  </si>
  <si>
    <t>φ2</t>
  </si>
  <si>
    <t>οι 2</t>
  </si>
  <si>
    <t>φ4</t>
  </si>
  <si>
    <t>μαντεψιά</t>
  </si>
  <si>
    <t>δωρεά ΕΠΙΚΑΡΠΙΑΣ</t>
  </si>
  <si>
    <t>δωρεά ΨΙΛΗΣ ΚΥΡΙΟΤΗΤΑΣ</t>
  </si>
  <si>
    <t>1] 1/2 οικόπεδο Λιμενάρια 102,50μ2</t>
  </si>
  <si>
    <t>παππούς</t>
  </si>
  <si>
    <t>ΑΡΑ η μαμά πλήρωσε κ-15-17</t>
  </si>
  <si>
    <t>ψίχουλα</t>
  </si>
  <si>
    <t>ψιχουλα</t>
  </si>
  <si>
    <t>**13ω2** = αντίγραφα εγγράφων προς Δ.Ο.Υ. = 4</t>
  </si>
  <si>
    <t>ημερ</t>
  </si>
  <si>
    <t>καθεστώς πληρωμής κ-15-17 &amp; μεταγραφής από ΑΓΑΠΕ</t>
  </si>
  <si>
    <t>καθεστώς</t>
  </si>
  <si>
    <t>18έτη &amp; 6μήνες</t>
  </si>
  <si>
    <t>8393-4-5 = αποδειξη [= 28-06-2022 έλαβα 500 ως εξόφληση των 1500</t>
  </si>
  <si>
    <t>2] από 1/2 οικόπεδο αα-;;;??? ΟΤ-;;;??? Λιμενάρια 940,12μ2</t>
  </si>
  <si>
    <t>2] 1/2 οικόπεδο αα-;;;??? ΟΤ-;;;??? Λιμενάρια 940,12μ2</t>
  </si>
  <si>
    <t>2ο</t>
  </si>
  <si>
    <t>3ο</t>
  </si>
  <si>
    <t>4ο</t>
  </si>
  <si>
    <t>5ο</t>
  </si>
  <si>
    <t>219-160</t>
  </si>
  <si>
    <t>;;;???</t>
  </si>
  <si>
    <t xml:space="preserve">πατήρ </t>
  </si>
  <si>
    <t>πατήρ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</si>
</sst>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4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b/>
      <u val="singleAccounting"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88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4" fillId="2" borderId="18" xfId="1" applyNumberFormat="1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22" fillId="0" borderId="14" xfId="0" applyFont="1" applyFill="1" applyBorder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43" fontId="22" fillId="0" borderId="9" xfId="1" applyFont="1" applyFill="1" applyBorder="1" applyAlignment="1">
      <alignment wrapText="1"/>
    </xf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43" fontId="38" fillId="0" borderId="1" xfId="1" applyFont="1" applyFill="1" applyBorder="1" applyAlignment="1"/>
    <xf numFmtId="0" fontId="13" fillId="0" borderId="14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43" fontId="22" fillId="0" borderId="9" xfId="1" applyFont="1" applyFill="1" applyBorder="1"/>
    <xf numFmtId="43" fontId="43" fillId="0" borderId="9" xfId="1" applyFont="1" applyFill="1" applyBorder="1"/>
    <xf numFmtId="0" fontId="43" fillId="0" borderId="9" xfId="0" applyFont="1" applyFill="1" applyBorder="1"/>
    <xf numFmtId="0" fontId="22" fillId="0" borderId="9" xfId="0" applyFont="1" applyFill="1" applyBorder="1"/>
    <xf numFmtId="0" fontId="19" fillId="0" borderId="14" xfId="0" applyFont="1" applyFill="1" applyBorder="1"/>
    <xf numFmtId="164" fontId="22" fillId="2" borderId="9" xfId="1" applyNumberFormat="1" applyFont="1" applyFill="1" applyBorder="1"/>
    <xf numFmtId="0" fontId="19" fillId="0" borderId="9" xfId="0" applyFont="1" applyFill="1" applyBorder="1" applyAlignment="1">
      <alignment horizontal="left"/>
    </xf>
    <xf numFmtId="164" fontId="19" fillId="0" borderId="9" xfId="1" applyNumberFormat="1" applyFont="1" applyFill="1" applyBorder="1"/>
    <xf numFmtId="0" fontId="43" fillId="0" borderId="9" xfId="0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right" vertical="center"/>
    </xf>
    <xf numFmtId="0" fontId="13" fillId="0" borderId="9" xfId="0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164" fontId="22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4" xfId="0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9" xfId="1" applyNumberFormat="1" applyFont="1" applyFill="1" applyBorder="1" applyAlignment="1">
      <alignment horizontal="center" vertical="center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43" fillId="0" borderId="9" xfId="1" applyNumberFormat="1" applyFont="1" applyFill="1" applyBorder="1"/>
    <xf numFmtId="0" fontId="37" fillId="0" borderId="9" xfId="1" applyNumberFormat="1" applyFont="1" applyFill="1" applyBorder="1" applyAlignment="1">
      <alignment horizontal="left" vertical="center"/>
    </xf>
    <xf numFmtId="0" fontId="37" fillId="0" borderId="14" xfId="1" applyNumberFormat="1" applyFont="1" applyFill="1" applyBorder="1" applyAlignment="1">
      <alignment horizontal="left" vertical="center"/>
    </xf>
    <xf numFmtId="164" fontId="37" fillId="2" borderId="9" xfId="1" applyNumberFormat="1" applyFont="1" applyFill="1" applyBorder="1" applyAlignment="1">
      <alignment horizontal="center" vertical="center"/>
    </xf>
    <xf numFmtId="0" fontId="24" fillId="0" borderId="14" xfId="1" applyNumberFormat="1" applyFont="1" applyFill="1" applyBorder="1" applyAlignment="1">
      <alignment horizontal="left" vertical="center"/>
    </xf>
    <xf numFmtId="164" fontId="24" fillId="2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43" fontId="48" fillId="0" borderId="0" xfId="1" applyFont="1"/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43" fontId="24" fillId="0" borderId="9" xfId="1" applyFont="1" applyFill="1" applyBorder="1" applyAlignment="1">
      <alignment horizontal="right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37" fillId="0" borderId="14" xfId="1" applyNumberFormat="1" applyFont="1" applyFill="1" applyBorder="1" applyAlignment="1">
      <alignment horizontal="center" vertical="center"/>
    </xf>
    <xf numFmtId="164" fontId="19" fillId="0" borderId="0" xfId="1" applyNumberFormat="1" applyFont="1" applyFill="1" applyAlignment="1">
      <alignment horizontal="center" wrapText="1"/>
    </xf>
    <xf numFmtId="164" fontId="22" fillId="0" borderId="0" xfId="1" applyNumberFormat="1" applyFont="1" applyFill="1" applyAlignment="1">
      <alignment horizontal="center" wrapText="1"/>
    </xf>
    <xf numFmtId="0" fontId="22" fillId="0" borderId="0" xfId="0" applyFont="1" applyAlignment="1">
      <alignment horizontal="right"/>
    </xf>
    <xf numFmtId="0" fontId="49" fillId="0" borderId="9" xfId="0" applyFont="1" applyFill="1" applyBorder="1"/>
    <xf numFmtId="43" fontId="22" fillId="0" borderId="0" xfId="0" applyNumberFormat="1" applyFont="1"/>
    <xf numFmtId="43" fontId="19" fillId="3" borderId="9" xfId="1" applyFont="1" applyFill="1" applyBorder="1"/>
    <xf numFmtId="43" fontId="22" fillId="0" borderId="10" xfId="1" applyFont="1" applyFill="1" applyBorder="1"/>
    <xf numFmtId="14" fontId="19" fillId="0" borderId="9" xfId="0" applyNumberFormat="1" applyFont="1" applyFill="1" applyBorder="1"/>
    <xf numFmtId="0" fontId="19" fillId="0" borderId="9" xfId="0" applyFont="1" applyFill="1" applyBorder="1" applyAlignment="1">
      <alignment horizontal="center"/>
    </xf>
    <xf numFmtId="164" fontId="24" fillId="0" borderId="18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14" fontId="43" fillId="0" borderId="9" xfId="0" applyNumberFormat="1" applyFont="1" applyFill="1" applyBorder="1"/>
    <xf numFmtId="164" fontId="22" fillId="2" borderId="14" xfId="1" applyNumberFormat="1" applyFont="1" applyFill="1" applyBorder="1"/>
    <xf numFmtId="0" fontId="22" fillId="2" borderId="14" xfId="0" applyFont="1" applyFill="1" applyBorder="1"/>
    <xf numFmtId="14" fontId="43" fillId="0" borderId="14" xfId="0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19" fillId="0" borderId="1" xfId="0" applyNumberFormat="1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wrapText="1"/>
    </xf>
    <xf numFmtId="164" fontId="22" fillId="2" borderId="14" xfId="1" applyNumberFormat="1" applyFont="1" applyFill="1" applyBorder="1" applyAlignment="1">
      <alignment wrapText="1"/>
    </xf>
    <xf numFmtId="14" fontId="22" fillId="0" borderId="9" xfId="1" applyNumberFormat="1" applyFont="1" applyFill="1" applyBorder="1" applyAlignment="1">
      <alignment wrapText="1"/>
    </xf>
    <xf numFmtId="43" fontId="50" fillId="0" borderId="0" xfId="1" applyFont="1" applyFill="1"/>
    <xf numFmtId="43" fontId="34" fillId="0" borderId="0" xfId="1" applyFont="1"/>
    <xf numFmtId="43" fontId="34" fillId="7" borderId="0" xfId="1" applyFont="1" applyFill="1"/>
    <xf numFmtId="165" fontId="43" fillId="0" borderId="1" xfId="1" applyNumberFormat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wrapText="1"/>
    </xf>
    <xf numFmtId="164" fontId="41" fillId="0" borderId="14" xfId="1" applyNumberFormat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18" fillId="0" borderId="1" xfId="1" applyNumberFormat="1" applyFont="1" applyFill="1" applyBorder="1" applyAlignment="1">
      <alignment horizontal="right" vertical="center"/>
    </xf>
    <xf numFmtId="164" fontId="37" fillId="2" borderId="14" xfId="1" applyNumberFormat="1" applyFont="1" applyFill="1" applyBorder="1" applyAlignment="1">
      <alignment horizontal="center" vertical="center"/>
    </xf>
    <xf numFmtId="164" fontId="24" fillId="2" borderId="14" xfId="1" applyNumberFormat="1" applyFont="1" applyFill="1" applyBorder="1" applyAlignment="1">
      <alignment horizontal="center" vertical="center"/>
    </xf>
    <xf numFmtId="43" fontId="21" fillId="0" borderId="14" xfId="1" applyFont="1" applyFill="1" applyBorder="1"/>
    <xf numFmtId="43" fontId="22" fillId="4" borderId="10" xfId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43" fontId="22" fillId="12" borderId="14" xfId="1" applyFont="1" applyFill="1" applyBorder="1"/>
    <xf numFmtId="0" fontId="51" fillId="0" borderId="0" xfId="0" applyFont="1"/>
    <xf numFmtId="0" fontId="19" fillId="0" borderId="10" xfId="0" applyFont="1" applyFill="1" applyBorder="1"/>
    <xf numFmtId="43" fontId="19" fillId="0" borderId="10" xfId="1" applyFont="1" applyFill="1" applyBorder="1"/>
    <xf numFmtId="43" fontId="19" fillId="0" borderId="10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center"/>
    </xf>
    <xf numFmtId="0" fontId="22" fillId="0" borderId="35" xfId="0" applyFont="1" applyFill="1" applyBorder="1"/>
    <xf numFmtId="43" fontId="22" fillId="0" borderId="35" xfId="1" applyFont="1" applyFill="1" applyBorder="1"/>
    <xf numFmtId="0" fontId="22" fillId="2" borderId="9" xfId="0" applyFont="1" applyFill="1" applyBorder="1"/>
    <xf numFmtId="164" fontId="37" fillId="0" borderId="36" xfId="1" applyNumberFormat="1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164" fontId="19" fillId="0" borderId="35" xfId="1" applyNumberFormat="1" applyFont="1" applyFill="1" applyBorder="1"/>
    <xf numFmtId="43" fontId="18" fillId="0" borderId="35" xfId="1" applyFont="1" applyFill="1" applyBorder="1" applyAlignment="1">
      <alignment horizontal="right" vertical="center"/>
    </xf>
    <xf numFmtId="0" fontId="42" fillId="0" borderId="35" xfId="0" applyFont="1" applyFill="1" applyBorder="1" applyAlignment="1">
      <alignment horizontal="center" wrapText="1"/>
    </xf>
    <xf numFmtId="164" fontId="24" fillId="8" borderId="14" xfId="1" applyNumberFormat="1" applyFont="1" applyFill="1" applyBorder="1" applyAlignment="1">
      <alignment horizontal="center" vertical="center"/>
    </xf>
    <xf numFmtId="0" fontId="49" fillId="0" borderId="14" xfId="0" applyFont="1" applyFill="1" applyBorder="1"/>
    <xf numFmtId="164" fontId="24" fillId="8" borderId="9" xfId="1" applyNumberFormat="1" applyFont="1" applyFill="1" applyBorder="1" applyAlignment="1">
      <alignment horizontal="center" vertical="center"/>
    </xf>
    <xf numFmtId="0" fontId="22" fillId="8" borderId="14" xfId="0" applyFont="1" applyFill="1" applyBorder="1"/>
    <xf numFmtId="0" fontId="22" fillId="8" borderId="9" xfId="0" applyFont="1" applyFill="1" applyBorder="1"/>
    <xf numFmtId="164" fontId="22" fillId="8" borderId="14" xfId="1" applyNumberFormat="1" applyFont="1" applyFill="1" applyBorder="1"/>
    <xf numFmtId="164" fontId="22" fillId="8" borderId="9" xfId="1" applyNumberFormat="1" applyFont="1" applyFill="1" applyBorder="1"/>
    <xf numFmtId="43" fontId="19" fillId="4" borderId="9" xfId="1" applyFont="1" applyFill="1" applyBorder="1"/>
    <xf numFmtId="14" fontId="43" fillId="4" borderId="9" xfId="0" applyNumberFormat="1" applyFont="1" applyFill="1" applyBorder="1"/>
    <xf numFmtId="0" fontId="19" fillId="4" borderId="9" xfId="0" applyFont="1" applyFill="1" applyBorder="1"/>
    <xf numFmtId="43" fontId="22" fillId="4" borderId="9" xfId="1" applyFont="1" applyFill="1" applyBorder="1"/>
    <xf numFmtId="164" fontId="37" fillId="8" borderId="14" xfId="1" applyNumberFormat="1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wrapText="1"/>
    </xf>
    <xf numFmtId="164" fontId="37" fillId="8" borderId="9" xfId="1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wrapText="1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164" fontId="37" fillId="2" borderId="18" xfId="1" applyNumberFormat="1" applyFont="1" applyFill="1" applyBorder="1" applyAlignment="1">
      <alignment horizontal="center" vertical="center"/>
    </xf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0" fontId="37" fillId="0" borderId="37" xfId="1" applyNumberFormat="1" applyFont="1" applyFill="1" applyBorder="1" applyAlignment="1">
      <alignment horizontal="left" vertical="center"/>
    </xf>
    <xf numFmtId="43" fontId="37" fillId="0" borderId="37" xfId="1" applyFont="1" applyFill="1" applyBorder="1" applyAlignment="1">
      <alignment horizontal="center" vertical="center"/>
    </xf>
    <xf numFmtId="164" fontId="37" fillId="0" borderId="35" xfId="1" applyNumberFormat="1" applyFont="1" applyFill="1" applyBorder="1" applyAlignment="1">
      <alignment horizontal="center" vertical="center"/>
    </xf>
    <xf numFmtId="0" fontId="43" fillId="0" borderId="35" xfId="0" applyFont="1" applyFill="1" applyBorder="1" applyAlignment="1">
      <alignment horizontal="center" wrapText="1"/>
    </xf>
    <xf numFmtId="0" fontId="13" fillId="0" borderId="35" xfId="0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 wrapText="1"/>
    </xf>
    <xf numFmtId="164" fontId="24" fillId="5" borderId="14" xfId="1" applyNumberFormat="1" applyFont="1" applyFill="1" applyBorder="1" applyAlignment="1">
      <alignment horizontal="center" vertical="center" wrapText="1"/>
    </xf>
    <xf numFmtId="43" fontId="19" fillId="5" borderId="22" xfId="1" applyFont="1" applyFill="1" applyBorder="1" applyAlignment="1">
      <alignment horizontal="right" vertical="center"/>
    </xf>
    <xf numFmtId="43" fontId="19" fillId="0" borderId="22" xfId="1" applyFont="1" applyFill="1" applyBorder="1" applyAlignment="1">
      <alignment horizontal="right" vertical="center"/>
    </xf>
    <xf numFmtId="164" fontId="24" fillId="0" borderId="36" xfId="1" applyNumberFormat="1" applyFont="1" applyFill="1" applyBorder="1" applyAlignment="1">
      <alignment horizontal="center" vertical="center"/>
    </xf>
    <xf numFmtId="0" fontId="19" fillId="0" borderId="35" xfId="0" applyFont="1" applyFill="1" applyBorder="1" applyAlignment="1">
      <alignment horizontal="left"/>
    </xf>
    <xf numFmtId="43" fontId="19" fillId="0" borderId="35" xfId="1" applyFont="1" applyFill="1" applyBorder="1"/>
    <xf numFmtId="164" fontId="24" fillId="0" borderId="35" xfId="1" applyNumberFormat="1" applyFont="1" applyFill="1" applyBorder="1" applyAlignment="1">
      <alignment horizontal="center" vertical="center"/>
    </xf>
    <xf numFmtId="164" fontId="24" fillId="0" borderId="35" xfId="1" applyNumberFormat="1" applyFont="1" applyFill="1" applyBorder="1" applyAlignment="1">
      <alignment horizontal="center" vertical="center" wrapText="1"/>
    </xf>
    <xf numFmtId="43" fontId="19" fillId="0" borderId="35" xfId="1" applyFont="1" applyFill="1" applyBorder="1" applyAlignment="1">
      <alignment horizontal="right" vertical="center"/>
    </xf>
    <xf numFmtId="43" fontId="19" fillId="0" borderId="38" xfId="1" applyFont="1" applyFill="1" applyBorder="1" applyAlignment="1">
      <alignment horizontal="right" vertical="center"/>
    </xf>
    <xf numFmtId="43" fontId="22" fillId="5" borderId="0" xfId="1" applyFont="1" applyFill="1"/>
    <xf numFmtId="43" fontId="22" fillId="4" borderId="0" xfId="1" applyFont="1" applyFill="1"/>
    <xf numFmtId="14" fontId="24" fillId="0" borderId="35" xfId="1" applyNumberFormat="1" applyFont="1" applyFill="1" applyBorder="1" applyAlignment="1">
      <alignment horizontal="center" vertical="center"/>
    </xf>
    <xf numFmtId="0" fontId="24" fillId="0" borderId="35" xfId="1" applyNumberFormat="1" applyFont="1" applyFill="1" applyBorder="1" applyAlignment="1">
      <alignment horizontal="left" vertical="center"/>
    </xf>
    <xf numFmtId="43" fontId="24" fillId="0" borderId="35" xfId="1" applyFont="1" applyFill="1" applyBorder="1" applyAlignment="1">
      <alignment horizontal="right" vertical="center"/>
    </xf>
    <xf numFmtId="164" fontId="43" fillId="0" borderId="35" xfId="1" applyNumberFormat="1" applyFont="1" applyFill="1" applyBorder="1" applyAlignment="1">
      <alignment horizontal="center" vertical="center" wrapText="1"/>
    </xf>
    <xf numFmtId="164" fontId="43" fillId="0" borderId="35" xfId="1" applyNumberFormat="1" applyFont="1" applyFill="1" applyBorder="1"/>
    <xf numFmtId="43" fontId="52" fillId="0" borderId="0" xfId="1" applyFont="1"/>
    <xf numFmtId="14" fontId="22" fillId="4" borderId="0" xfId="1" applyNumberFormat="1" applyFont="1" applyFill="1"/>
    <xf numFmtId="0" fontId="22" fillId="0" borderId="14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0" fontId="43" fillId="0" borderId="6" xfId="0" applyFont="1" applyFill="1" applyBorder="1" applyAlignment="1">
      <alignment horizontal="center" wrapText="1"/>
    </xf>
    <xf numFmtId="164" fontId="19" fillId="0" borderId="15" xfId="1" applyNumberFormat="1" applyFont="1" applyFill="1" applyBorder="1"/>
    <xf numFmtId="14" fontId="22" fillId="0" borderId="15" xfId="0" applyNumberFormat="1" applyFont="1" applyFill="1" applyBorder="1"/>
    <xf numFmtId="0" fontId="22" fillId="0" borderId="15" xfId="0" applyFont="1" applyFill="1" applyBorder="1"/>
    <xf numFmtId="165" fontId="22" fillId="0" borderId="15" xfId="1" applyNumberFormat="1" applyFont="1" applyFill="1" applyBorder="1" applyAlignment="1">
      <alignment wrapText="1"/>
    </xf>
    <xf numFmtId="43" fontId="22" fillId="0" borderId="15" xfId="1" applyFont="1" applyFill="1" applyBorder="1"/>
    <xf numFmtId="164" fontId="22" fillId="0" borderId="15" xfId="1" applyNumberFormat="1" applyFont="1" applyFill="1" applyBorder="1"/>
    <xf numFmtId="43" fontId="21" fillId="0" borderId="24" xfId="1" applyFont="1" applyFill="1" applyBorder="1" applyAlignment="1">
      <alignment horizontal="right"/>
    </xf>
    <xf numFmtId="43" fontId="21" fillId="12" borderId="24" xfId="1" applyFont="1" applyFill="1" applyBorder="1" applyAlignment="1">
      <alignment horizontal="right"/>
    </xf>
    <xf numFmtId="14" fontId="21" fillId="0" borderId="24" xfId="1" applyNumberFormat="1" applyFont="1" applyFill="1" applyBorder="1" applyAlignment="1">
      <alignment horizontal="right"/>
    </xf>
    <xf numFmtId="164" fontId="21" fillId="0" borderId="24" xfId="1" applyNumberFormat="1" applyFont="1" applyFill="1" applyBorder="1" applyAlignment="1">
      <alignment horizontal="right"/>
    </xf>
    <xf numFmtId="164" fontId="22" fillId="0" borderId="35" xfId="1" applyNumberFormat="1" applyFont="1" applyFill="1" applyBorder="1" applyAlignment="1">
      <alignment wrapText="1"/>
    </xf>
    <xf numFmtId="14" fontId="22" fillId="0" borderId="35" xfId="1" applyNumberFormat="1" applyFont="1" applyFill="1" applyBorder="1" applyAlignment="1">
      <alignment wrapText="1"/>
    </xf>
    <xf numFmtId="0" fontId="22" fillId="0" borderId="35" xfId="1" applyNumberFormat="1" applyFont="1" applyFill="1" applyBorder="1" applyAlignment="1">
      <alignment horizontal="left" wrapText="1"/>
    </xf>
    <xf numFmtId="43" fontId="43" fillId="0" borderId="35" xfId="1" applyFont="1" applyFill="1" applyBorder="1"/>
    <xf numFmtId="164" fontId="22" fillId="8" borderId="14" xfId="1" applyNumberFormat="1" applyFont="1" applyFill="1" applyBorder="1" applyAlignment="1">
      <alignment wrapText="1"/>
    </xf>
    <xf numFmtId="164" fontId="22" fillId="8" borderId="9" xfId="1" applyNumberFormat="1" applyFont="1" applyFill="1" applyBorder="1" applyAlignment="1">
      <alignment wrapText="1"/>
    </xf>
    <xf numFmtId="164" fontId="40" fillId="2" borderId="18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left"/>
    </xf>
    <xf numFmtId="164" fontId="41" fillId="4" borderId="14" xfId="1" applyNumberFormat="1" applyFont="1" applyFill="1" applyBorder="1" applyAlignment="1">
      <alignment horizontal="center" vertical="center"/>
    </xf>
    <xf numFmtId="164" fontId="40" fillId="0" borderId="36" xfId="1" applyNumberFormat="1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left"/>
    </xf>
    <xf numFmtId="164" fontId="41" fillId="0" borderId="35" xfId="1" applyNumberFormat="1" applyFont="1" applyFill="1" applyBorder="1"/>
    <xf numFmtId="164" fontId="41" fillId="4" borderId="35" xfId="1" applyNumberFormat="1" applyFont="1" applyFill="1" applyBorder="1" applyAlignment="1">
      <alignment horizontal="center" vertical="center"/>
    </xf>
    <xf numFmtId="43" fontId="36" fillId="0" borderId="35" xfId="1" applyFont="1" applyFill="1" applyBorder="1"/>
    <xf numFmtId="0" fontId="43" fillId="0" borderId="35" xfId="0" applyFont="1" applyFill="1" applyBorder="1"/>
    <xf numFmtId="164" fontId="40" fillId="8" borderId="14" xfId="1" applyNumberFormat="1" applyFont="1" applyFill="1" applyBorder="1" applyAlignment="1">
      <alignment horizontal="center" vertical="center"/>
    </xf>
    <xf numFmtId="164" fontId="36" fillId="4" borderId="14" xfId="1" applyNumberFormat="1" applyFont="1" applyFill="1" applyBorder="1"/>
    <xf numFmtId="164" fontId="40" fillId="2" borderId="8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164" fontId="36" fillId="4" borderId="9" xfId="1" applyNumberFormat="1" applyFont="1" applyFill="1" applyBorder="1"/>
    <xf numFmtId="164" fontId="41" fillId="4" borderId="9" xfId="1" applyNumberFormat="1" applyFont="1" applyFill="1" applyBorder="1" applyAlignment="1">
      <alignment horizontal="center" vertical="center"/>
    </xf>
    <xf numFmtId="43" fontId="36" fillId="0" borderId="9" xfId="1" applyFont="1" applyFill="1" applyBorder="1"/>
    <xf numFmtId="164" fontId="40" fillId="0" borderId="14" xfId="1" applyNumberFormat="1" applyFont="1" applyFill="1" applyBorder="1" applyAlignment="1">
      <alignment horizontal="center" vertical="center"/>
    </xf>
    <xf numFmtId="164" fontId="40" fillId="8" borderId="9" xfId="1" applyNumberFormat="1" applyFont="1" applyFill="1" applyBorder="1" applyAlignment="1">
      <alignment horizontal="center" vertical="center"/>
    </xf>
    <xf numFmtId="164" fontId="37" fillId="8" borderId="1" xfId="1" applyNumberFormat="1" applyFont="1" applyFill="1" applyBorder="1" applyAlignment="1">
      <alignment horizontal="center" vertical="center"/>
    </xf>
    <xf numFmtId="43" fontId="19" fillId="0" borderId="35" xfId="1" applyFont="1" applyFill="1" applyBorder="1" applyAlignment="1">
      <alignment horizontal="center" wrapText="1"/>
    </xf>
    <xf numFmtId="43" fontId="22" fillId="0" borderId="35" xfId="1" applyFont="1" applyFill="1" applyBorder="1" applyAlignment="1">
      <alignment horizontal="center" wrapText="1"/>
    </xf>
    <xf numFmtId="164" fontId="22" fillId="0" borderId="35" xfId="0" applyNumberFormat="1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horizontal="center" wrapText="1"/>
    </xf>
    <xf numFmtId="43" fontId="22" fillId="0" borderId="10" xfId="0" applyNumberFormat="1" applyFont="1" applyFill="1" applyBorder="1" applyAlignment="1">
      <alignment horizontal="center" wrapText="1"/>
    </xf>
    <xf numFmtId="164" fontId="53" fillId="0" borderId="10" xfId="1" applyNumberFormat="1" applyFont="1" applyFill="1" applyBorder="1" applyAlignment="1">
      <alignment horizontal="center" vertical="center" wrapText="1"/>
    </xf>
    <xf numFmtId="164" fontId="53" fillId="13" borderId="10" xfId="1" applyNumberFormat="1" applyFont="1" applyFill="1" applyBorder="1" applyAlignment="1">
      <alignment horizontal="center" vertical="center" wrapText="1"/>
    </xf>
    <xf numFmtId="14" fontId="19" fillId="0" borderId="35" xfId="1" applyNumberFormat="1" applyFont="1" applyFill="1" applyBorder="1" applyAlignment="1">
      <alignment horizontal="center" vertical="center"/>
    </xf>
    <xf numFmtId="164" fontId="22" fillId="0" borderId="35" xfId="1" applyNumberFormat="1" applyFont="1" applyFill="1" applyBorder="1"/>
    <xf numFmtId="0" fontId="22" fillId="6" borderId="0" xfId="1" applyNumberFormat="1" applyFont="1" applyFill="1"/>
    <xf numFmtId="43" fontId="22" fillId="6" borderId="14" xfId="1" applyFont="1" applyFill="1" applyBorder="1"/>
    <xf numFmtId="14" fontId="22" fillId="0" borderId="14" xfId="0" applyNumberFormat="1" applyFont="1" applyFill="1" applyBorder="1"/>
    <xf numFmtId="164" fontId="22" fillId="0" borderId="14" xfId="1" applyNumberFormat="1" applyFont="1" applyFill="1" applyBorder="1" applyAlignment="1">
      <alignment horizontal="center"/>
    </xf>
    <xf numFmtId="43" fontId="22" fillId="12" borderId="10" xfId="1" applyFont="1" applyFill="1" applyBorder="1"/>
    <xf numFmtId="43" fontId="22" fillId="9" borderId="10" xfId="1" applyFont="1" applyFill="1" applyBorder="1"/>
    <xf numFmtId="14" fontId="22" fillId="0" borderId="9" xfId="0" applyNumberFormat="1" applyFont="1" applyFill="1" applyBorder="1"/>
    <xf numFmtId="164" fontId="22" fillId="0" borderId="10" xfId="1" applyNumberFormat="1" applyFont="1" applyFill="1" applyBorder="1"/>
    <xf numFmtId="164" fontId="22" fillId="0" borderId="9" xfId="1" applyNumberFormat="1" applyFont="1" applyFill="1" applyBorder="1" applyAlignment="1">
      <alignment horizontal="center"/>
    </xf>
    <xf numFmtId="43" fontId="22" fillId="12" borderId="9" xfId="1" applyFont="1" applyFill="1" applyBorder="1"/>
    <xf numFmtId="43" fontId="22" fillId="9" borderId="9" xfId="1" applyFont="1" applyFill="1" applyBorder="1"/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34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43" fillId="7" borderId="0" xfId="1" applyFont="1" applyFill="1" applyAlignment="1">
      <alignment horizontal="center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164" fontId="21" fillId="0" borderId="8" xfId="1" applyNumberFormat="1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164" fontId="21" fillId="0" borderId="4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53" fillId="13" borderId="3" xfId="1" applyNumberFormat="1" applyFont="1" applyFill="1" applyBorder="1" applyAlignment="1">
      <alignment horizontal="center" vertical="center" wrapText="1"/>
    </xf>
    <xf numFmtId="164" fontId="53" fillId="13" borderId="12" xfId="1" applyNumberFormat="1" applyFont="1" applyFill="1" applyBorder="1" applyAlignment="1">
      <alignment horizontal="center" vertical="center" wrapText="1"/>
    </xf>
    <xf numFmtId="164" fontId="53" fillId="13" borderId="13" xfId="1" applyNumberFormat="1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/>
    </xf>
    <xf numFmtId="43" fontId="52" fillId="0" borderId="0" xfId="1" applyFont="1" applyAlignment="1">
      <alignment horizontal="center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/>
    <xf numFmtId="164" fontId="19" fillId="0" borderId="6" xfId="1" applyNumberFormat="1" applyFont="1" applyFill="1" applyBorder="1"/>
    <xf numFmtId="164" fontId="22" fillId="0" borderId="6" xfId="1" applyNumberFormat="1" applyFont="1" applyFill="1" applyBorder="1"/>
    <xf numFmtId="0" fontId="29" fillId="2" borderId="23" xfId="0" applyFont="1" applyFill="1" applyBorder="1" applyAlignment="1">
      <alignment horizontal="right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54"/>
  <sheetViews>
    <sheetView tabSelected="1"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9.28515625" style="8" customWidth="1"/>
    <col min="2" max="2" width="9" style="136" customWidth="1"/>
    <col min="3" max="3" width="61.140625" style="3" bestFit="1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140625" style="2" customWidth="1"/>
    <col min="17" max="17" width="3.85546875" style="3" customWidth="1"/>
    <col min="18" max="18" width="9.140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89" t="s">
        <v>1</v>
      </c>
      <c r="B1" s="591" t="s">
        <v>2</v>
      </c>
      <c r="C1" s="593" t="s">
        <v>0</v>
      </c>
      <c r="D1" s="595" t="s">
        <v>62</v>
      </c>
      <c r="E1" s="601" t="s">
        <v>85</v>
      </c>
      <c r="F1" s="602"/>
      <c r="G1" s="602"/>
      <c r="H1" s="602"/>
      <c r="I1" s="602"/>
      <c r="J1" s="602"/>
      <c r="K1" s="602"/>
      <c r="L1" s="605" t="s">
        <v>366</v>
      </c>
      <c r="M1" s="605"/>
      <c r="N1" s="603" t="s">
        <v>63</v>
      </c>
      <c r="O1" s="604"/>
      <c r="P1" s="598" t="s">
        <v>29</v>
      </c>
      <c r="Q1" s="599"/>
      <c r="R1" s="599"/>
      <c r="S1" s="599"/>
      <c r="T1" s="599"/>
      <c r="U1" s="599"/>
      <c r="V1" s="599"/>
      <c r="W1" s="599"/>
      <c r="X1" s="599"/>
      <c r="Y1" s="600"/>
    </row>
    <row r="2" spans="1:25" ht="12" thickBot="1">
      <c r="A2" s="590"/>
      <c r="B2" s="592"/>
      <c r="C2" s="594"/>
      <c r="D2" s="596"/>
      <c r="E2" s="88" t="s">
        <v>94</v>
      </c>
      <c r="F2" s="88" t="s">
        <v>3</v>
      </c>
      <c r="G2" s="88" t="s">
        <v>145</v>
      </c>
      <c r="H2" s="88" t="s">
        <v>95</v>
      </c>
      <c r="I2" s="88" t="s">
        <v>96</v>
      </c>
      <c r="J2" s="88" t="s">
        <v>97</v>
      </c>
      <c r="K2" s="98" t="s">
        <v>143</v>
      </c>
      <c r="L2" s="65" t="s">
        <v>23</v>
      </c>
      <c r="M2" s="154" t="s">
        <v>69</v>
      </c>
      <c r="N2" s="146" t="s">
        <v>23</v>
      </c>
      <c r="O2" s="97" t="s">
        <v>144</v>
      </c>
      <c r="P2" s="368">
        <v>1</v>
      </c>
      <c r="Q2" s="155" t="s">
        <v>224</v>
      </c>
      <c r="R2" s="155" t="s">
        <v>225</v>
      </c>
      <c r="S2" s="155" t="s">
        <v>226</v>
      </c>
      <c r="T2" s="155" t="s">
        <v>227</v>
      </c>
      <c r="U2" s="155" t="s">
        <v>373</v>
      </c>
      <c r="V2" s="155" t="s">
        <v>374</v>
      </c>
      <c r="W2" s="155"/>
      <c r="X2" s="155"/>
      <c r="Y2" s="156"/>
    </row>
    <row r="3" spans="1:25" s="5" customFormat="1" ht="12" thickBot="1">
      <c r="A3" s="405" t="s">
        <v>562</v>
      </c>
      <c r="B3" s="382">
        <v>38617</v>
      </c>
      <c r="C3" s="468" t="s">
        <v>515</v>
      </c>
      <c r="D3" s="469"/>
      <c r="E3" s="385">
        <f>'2-δικαιώμ'!L3</f>
        <v>10.68</v>
      </c>
      <c r="F3" s="470">
        <f>'3-φύλλα2α'!F3</f>
        <v>12</v>
      </c>
      <c r="G3" s="470">
        <f>'4-πολλυπρ'!P3</f>
        <v>0</v>
      </c>
      <c r="H3" s="384">
        <f>'5-αντίγρ'!M3</f>
        <v>14.24</v>
      </c>
      <c r="I3" s="384">
        <f>'6-μεταγρ'!J3</f>
        <v>0</v>
      </c>
      <c r="J3" s="384">
        <f>'7-προςΔΟΥ'!F3</f>
        <v>0</v>
      </c>
      <c r="K3" s="384"/>
      <c r="L3" s="385">
        <f t="shared" ref="L3:L4" si="0">E3+F3+G3+H3+I3+J3+K3</f>
        <v>36.92</v>
      </c>
      <c r="M3" s="385">
        <v>36</v>
      </c>
      <c r="N3" s="433">
        <f>M3-P3-'14-βιβλΕσ'!M3-0.5</f>
        <v>31.92</v>
      </c>
      <c r="O3" s="433">
        <f t="shared" ref="O3:O4" si="1">L3-N3</f>
        <v>5</v>
      </c>
      <c r="P3" s="387">
        <f>'1β-ΤΑΧΔΙΚκλπ'!D2</f>
        <v>0.5</v>
      </c>
      <c r="Q3" s="388"/>
      <c r="R3" s="388"/>
      <c r="S3" s="388"/>
      <c r="T3" s="388"/>
      <c r="U3" s="388"/>
      <c r="V3" s="388"/>
      <c r="W3" s="327"/>
      <c r="X3" s="74"/>
      <c r="Y3" s="74"/>
    </row>
    <row r="4" spans="1:25" s="5" customFormat="1">
      <c r="A4" s="340" t="s">
        <v>563</v>
      </c>
      <c r="B4" s="361">
        <v>39806</v>
      </c>
      <c r="C4" s="390" t="s">
        <v>538</v>
      </c>
      <c r="D4" s="332"/>
      <c r="E4" s="325">
        <f>'2-δικαιώμ'!L4</f>
        <v>32.04</v>
      </c>
      <c r="F4" s="325">
        <f>'3-φύλλα2α'!F4</f>
        <v>4</v>
      </c>
      <c r="G4" s="325">
        <f>'4-πολλυπρ'!P4</f>
        <v>40</v>
      </c>
      <c r="H4" s="332">
        <f>'5-αντίγρ'!M4</f>
        <v>14.24</v>
      </c>
      <c r="I4" s="332">
        <f>'6-μεταγρ'!J4</f>
        <v>16</v>
      </c>
      <c r="J4" s="332">
        <f>'7-προςΔΟΥ'!F4</f>
        <v>20</v>
      </c>
      <c r="K4" s="332"/>
      <c r="L4" s="325">
        <f t="shared" si="0"/>
        <v>126.27999999999999</v>
      </c>
      <c r="M4" s="325">
        <v>65.72</v>
      </c>
      <c r="N4" s="337">
        <f>M4-P4-'14-βιβλΕσ'!M4-0.5</f>
        <v>59.879999999999995</v>
      </c>
      <c r="O4" s="326">
        <f t="shared" si="1"/>
        <v>66.399999999999991</v>
      </c>
      <c r="P4" s="346">
        <f>'1β-ΤΑΧΔΙΚκλπ'!D3</f>
        <v>0.5</v>
      </c>
      <c r="Q4" s="437"/>
      <c r="R4" s="437"/>
      <c r="S4" s="437"/>
      <c r="T4" s="437"/>
      <c r="U4" s="437"/>
      <c r="V4" s="437"/>
      <c r="W4" s="327"/>
      <c r="X4" s="74"/>
      <c r="Y4" s="74"/>
    </row>
    <row r="5" spans="1:25" s="5" customFormat="1" ht="12" thickBot="1">
      <c r="A5" s="413"/>
      <c r="B5" s="382"/>
      <c r="C5" s="383" t="s">
        <v>542</v>
      </c>
      <c r="D5" s="432">
        <v>77777.77</v>
      </c>
      <c r="E5" s="385">
        <f>'2-δικαιώμ'!L5</f>
        <v>804.01325400000007</v>
      </c>
      <c r="F5" s="385">
        <f>'3-φύλλα2α'!F5</f>
        <v>4</v>
      </c>
      <c r="G5" s="385">
        <f>'4-πολλυπρ'!P5</f>
        <v>0</v>
      </c>
      <c r="H5" s="384">
        <f>'5-αντίγρ'!M5</f>
        <v>0</v>
      </c>
      <c r="I5" s="384">
        <f>'6-μεταγρ'!J5</f>
        <v>0</v>
      </c>
      <c r="J5" s="384">
        <f>'7-προςΔΟΥ'!F5</f>
        <v>20</v>
      </c>
      <c r="K5" s="384"/>
      <c r="L5" s="385">
        <f t="shared" ref="L5:L8" si="2">E5+F5+G5+H5+I5+J5+K5</f>
        <v>828.01325400000007</v>
      </c>
      <c r="M5" s="385"/>
      <c r="N5" s="386">
        <f>M5-P5-'14-βιβλΕσ'!M5</f>
        <v>0</v>
      </c>
      <c r="O5" s="386">
        <f t="shared" ref="O5:O8" si="3">L5-N5</f>
        <v>828.01325400000007</v>
      </c>
      <c r="P5" s="387">
        <f>'1β-ΤΑΧΔΙΚκλπ'!D4</f>
        <v>0</v>
      </c>
      <c r="Q5" s="388"/>
      <c r="R5" s="388"/>
      <c r="S5" s="388"/>
      <c r="T5" s="388"/>
      <c r="U5" s="388"/>
      <c r="V5" s="388"/>
      <c r="W5" s="327"/>
      <c r="X5" s="74"/>
      <c r="Y5" s="74"/>
    </row>
    <row r="6" spans="1:25" s="5" customFormat="1">
      <c r="A6" s="481" t="s">
        <v>564</v>
      </c>
      <c r="B6" s="361">
        <v>39806</v>
      </c>
      <c r="C6" s="390" t="s">
        <v>547</v>
      </c>
      <c r="D6" s="332">
        <v>16702.88</v>
      </c>
      <c r="E6" s="325">
        <f>'2-δικαιώμ'!L6</f>
        <v>181.049376</v>
      </c>
      <c r="F6" s="325">
        <f>'3-φύλλα2α'!F6</f>
        <v>16</v>
      </c>
      <c r="G6" s="325">
        <f>'4-πολλυπρ'!P6</f>
        <v>0</v>
      </c>
      <c r="H6" s="332">
        <f>'5-αντίγρ'!M6</f>
        <v>35.6</v>
      </c>
      <c r="I6" s="332">
        <f>'6-μεταγρ'!J6</f>
        <v>12</v>
      </c>
      <c r="J6" s="332">
        <f>'7-προςΔΟΥ'!F6</f>
        <v>10</v>
      </c>
      <c r="K6" s="332"/>
      <c r="L6" s="325">
        <f t="shared" si="2"/>
        <v>254.64937599999999</v>
      </c>
      <c r="M6" s="325">
        <v>200</v>
      </c>
      <c r="N6" s="326">
        <f>M6-P6-'14-βιβλΕσ'!M6</f>
        <v>181.89</v>
      </c>
      <c r="O6" s="326">
        <f t="shared" si="3"/>
        <v>72.759376000000003</v>
      </c>
      <c r="P6" s="346">
        <f>'1β-ΤΑΧΔΙΚκλπ'!D5</f>
        <v>3</v>
      </c>
      <c r="Q6" s="437"/>
      <c r="R6" s="437"/>
      <c r="S6" s="437"/>
      <c r="T6" s="437"/>
      <c r="U6" s="437"/>
      <c r="V6" s="437"/>
      <c r="W6" s="327"/>
      <c r="X6" s="74"/>
      <c r="Y6" s="74"/>
    </row>
    <row r="7" spans="1:25" s="5" customFormat="1" ht="13.5" thickBot="1">
      <c r="A7" s="483"/>
      <c r="B7" s="382"/>
      <c r="C7" s="430" t="s">
        <v>548</v>
      </c>
      <c r="D7" s="384">
        <v>25054.32</v>
      </c>
      <c r="E7" s="385">
        <f>'2-δικαιώμ'!L7</f>
        <v>266.23406399999999</v>
      </c>
      <c r="F7" s="385">
        <f>'3-φύλλα2α'!F7</f>
        <v>16</v>
      </c>
      <c r="G7" s="385">
        <f>'4-πολλυπρ'!P7</f>
        <v>0</v>
      </c>
      <c r="H7" s="384">
        <f>'5-αντίγρ'!M7</f>
        <v>0</v>
      </c>
      <c r="I7" s="384">
        <f>'6-μεταγρ'!J7</f>
        <v>12</v>
      </c>
      <c r="J7" s="384">
        <f>'7-προςΔΟΥ'!F7</f>
        <v>10</v>
      </c>
      <c r="K7" s="384"/>
      <c r="L7" s="385">
        <f t="shared" si="2"/>
        <v>304.23406399999999</v>
      </c>
      <c r="M7" s="385">
        <v>67.44</v>
      </c>
      <c r="N7" s="386">
        <f>M7-P7-'14-βιβλΕσ'!M7</f>
        <v>54.78</v>
      </c>
      <c r="O7" s="386">
        <f t="shared" si="3"/>
        <v>249.45406399999999</v>
      </c>
      <c r="P7" s="387">
        <f>'1β-ΤΑΧΔΙΚκλπ'!D6</f>
        <v>0</v>
      </c>
      <c r="Q7" s="388"/>
      <c r="R7" s="388"/>
      <c r="S7" s="388"/>
      <c r="T7" s="388"/>
      <c r="U7" s="388"/>
      <c r="V7" s="327"/>
      <c r="W7" s="327"/>
      <c r="X7" s="74"/>
      <c r="Y7" s="74"/>
    </row>
    <row r="8" spans="1:25" s="5" customFormat="1" ht="12.75">
      <c r="A8" s="404" t="s">
        <v>565</v>
      </c>
      <c r="B8" s="361">
        <v>39806</v>
      </c>
      <c r="C8" s="482" t="s">
        <v>539</v>
      </c>
      <c r="D8" s="332">
        <v>25054.32</v>
      </c>
      <c r="E8" s="325">
        <f>'2-δικαιώμ'!L8</f>
        <v>266.23406399999999</v>
      </c>
      <c r="F8" s="325">
        <f>'3-φύλλα2α'!F8</f>
        <v>16</v>
      </c>
      <c r="G8" s="325">
        <f>'4-πολλυπρ'!P8</f>
        <v>0</v>
      </c>
      <c r="H8" s="332">
        <f>'5-αντίγρ'!M8</f>
        <v>35.6</v>
      </c>
      <c r="I8" s="332">
        <f>'6-μεταγρ'!J8</f>
        <v>12</v>
      </c>
      <c r="J8" s="332">
        <f>'7-προςΔΟΥ'!F8</f>
        <v>10</v>
      </c>
      <c r="K8" s="332"/>
      <c r="L8" s="325">
        <f t="shared" si="2"/>
        <v>339.83406400000001</v>
      </c>
      <c r="M8" s="325">
        <v>267.44</v>
      </c>
      <c r="N8" s="326">
        <f>M8-P8-3-'14-βιβλΕσ'!M8</f>
        <v>261.44</v>
      </c>
      <c r="O8" s="326">
        <f t="shared" si="3"/>
        <v>78.394064000000014</v>
      </c>
      <c r="P8" s="346">
        <f>'1β-ΤΑΧΔΙΚκλπ'!D7</f>
        <v>3</v>
      </c>
      <c r="Q8" s="437"/>
      <c r="R8" s="437"/>
      <c r="S8" s="437"/>
      <c r="T8" s="437"/>
      <c r="U8" s="437"/>
      <c r="V8" s="327"/>
      <c r="W8" s="327"/>
      <c r="X8" s="74"/>
      <c r="Y8" s="74"/>
    </row>
    <row r="9" spans="1:25">
      <c r="A9" s="587" t="s">
        <v>47</v>
      </c>
      <c r="B9" s="588"/>
      <c r="C9" s="588"/>
      <c r="D9" s="588"/>
      <c r="E9" s="38">
        <f t="shared" ref="E9:O9" si="4">SUM(E3:E8)</f>
        <v>1560.2507580000001</v>
      </c>
      <c r="F9" s="38">
        <f t="shared" si="4"/>
        <v>68</v>
      </c>
      <c r="G9" s="38">
        <f t="shared" si="4"/>
        <v>40</v>
      </c>
      <c r="H9" s="38">
        <f t="shared" si="4"/>
        <v>99.68</v>
      </c>
      <c r="I9" s="38">
        <f t="shared" si="4"/>
        <v>52</v>
      </c>
      <c r="J9" s="38">
        <f t="shared" si="4"/>
        <v>70</v>
      </c>
      <c r="K9" s="38">
        <f t="shared" si="4"/>
        <v>0</v>
      </c>
      <c r="L9" s="38">
        <f t="shared" si="4"/>
        <v>1889.930758</v>
      </c>
      <c r="M9" s="38">
        <f t="shared" si="4"/>
        <v>636.6</v>
      </c>
      <c r="N9" s="38">
        <f t="shared" si="4"/>
        <v>589.91000000000008</v>
      </c>
      <c r="O9" s="38">
        <f t="shared" si="4"/>
        <v>1300.0207580000001</v>
      </c>
    </row>
    <row r="11" spans="1:25">
      <c r="P11" s="166" t="s">
        <v>100</v>
      </c>
      <c r="Q11" s="129"/>
      <c r="R11" s="129"/>
      <c r="S11" s="129"/>
      <c r="T11" s="138"/>
      <c r="U11" s="138"/>
      <c r="V11" s="138"/>
      <c r="X11" s="129"/>
      <c r="Y11" s="129"/>
    </row>
    <row r="12" spans="1:25">
      <c r="B12" s="527"/>
      <c r="C12" s="467" t="s">
        <v>559</v>
      </c>
      <c r="K12" s="211" t="s">
        <v>497</v>
      </c>
      <c r="L12" s="8"/>
      <c r="M12" s="8"/>
      <c r="Q12" s="117" t="s">
        <v>369</v>
      </c>
      <c r="R12" s="117"/>
      <c r="S12" s="117"/>
      <c r="T12" s="131"/>
      <c r="U12" s="138"/>
      <c r="V12" s="138"/>
      <c r="X12" s="130"/>
      <c r="Y12" s="117"/>
    </row>
    <row r="13" spans="1:25">
      <c r="K13" s="379" t="s">
        <v>228</v>
      </c>
      <c r="L13" s="119"/>
      <c r="M13" s="119"/>
      <c r="Q13" s="117"/>
      <c r="R13" s="117" t="s">
        <v>140</v>
      </c>
      <c r="S13" s="117"/>
      <c r="T13" s="138"/>
      <c r="U13" s="138"/>
      <c r="V13" s="138"/>
      <c r="X13" s="117"/>
    </row>
    <row r="14" spans="1:25">
      <c r="K14" s="210" t="s">
        <v>229</v>
      </c>
      <c r="S14" s="117" t="s">
        <v>368</v>
      </c>
      <c r="T14" s="92"/>
      <c r="U14" s="92"/>
      <c r="V14" s="92"/>
    </row>
    <row r="15" spans="1: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17" t="s">
        <v>370</v>
      </c>
      <c r="U15" s="138"/>
      <c r="V15" s="138"/>
    </row>
    <row r="16" spans="1:25">
      <c r="T16" s="92"/>
      <c r="U16" s="138" t="s">
        <v>371</v>
      </c>
      <c r="V16" s="138"/>
    </row>
    <row r="17" spans="3:22">
      <c r="T17" s="92"/>
      <c r="U17" s="92"/>
      <c r="V17" s="138" t="s">
        <v>372</v>
      </c>
    </row>
    <row r="18" spans="3:22">
      <c r="S18" s="117"/>
      <c r="T18" s="92"/>
      <c r="U18" s="92"/>
      <c r="V18" s="92"/>
    </row>
    <row r="19" spans="3:22">
      <c r="H19" s="172" t="s">
        <v>546</v>
      </c>
      <c r="I19" s="365" t="s">
        <v>257</v>
      </c>
      <c r="J19" s="131" t="s">
        <v>512</v>
      </c>
      <c r="L19" s="597" t="s">
        <v>513</v>
      </c>
      <c r="M19" s="597"/>
      <c r="N19" s="597"/>
      <c r="O19" s="597"/>
    </row>
    <row r="20" spans="3:22">
      <c r="C20" s="92" t="s">
        <v>541</v>
      </c>
      <c r="E20" s="366">
        <v>8393</v>
      </c>
      <c r="F20" s="2">
        <v>65.72</v>
      </c>
      <c r="G20" s="2" t="s">
        <v>322</v>
      </c>
      <c r="H20" s="4">
        <v>0.5</v>
      </c>
      <c r="I20" s="4"/>
      <c r="J20" s="4">
        <v>0.5</v>
      </c>
      <c r="K20" s="4"/>
      <c r="L20" s="4">
        <v>0.5</v>
      </c>
      <c r="M20" s="4">
        <v>3</v>
      </c>
      <c r="N20" s="4"/>
      <c r="O20" s="4"/>
    </row>
    <row r="21" spans="3:22">
      <c r="C21" s="429" t="s">
        <v>540</v>
      </c>
      <c r="D21" s="365"/>
      <c r="E21" s="366"/>
      <c r="G21" s="2" t="s">
        <v>365</v>
      </c>
      <c r="H21" s="4"/>
      <c r="I21" s="4"/>
      <c r="J21" s="4"/>
      <c r="K21" s="4"/>
      <c r="L21" s="4"/>
      <c r="M21" s="4">
        <v>602.78</v>
      </c>
      <c r="N21" s="4"/>
      <c r="O21" s="4"/>
    </row>
    <row r="22" spans="3:22">
      <c r="C22" s="92" t="s">
        <v>560</v>
      </c>
      <c r="E22" s="366"/>
      <c r="G22" s="2" t="s">
        <v>80</v>
      </c>
      <c r="H22" s="4">
        <v>36</v>
      </c>
      <c r="I22" s="4">
        <v>3.96</v>
      </c>
      <c r="J22" s="4">
        <v>36</v>
      </c>
      <c r="K22" s="4"/>
      <c r="L22" s="4">
        <v>36</v>
      </c>
      <c r="M22" s="4"/>
      <c r="N22" s="4"/>
      <c r="O22" s="4"/>
    </row>
    <row r="23" spans="3:22">
      <c r="C23" s="132"/>
      <c r="G23" s="135" t="s">
        <v>502</v>
      </c>
      <c r="H23" s="4"/>
      <c r="I23" s="4"/>
      <c r="J23" s="4"/>
      <c r="K23" s="4"/>
      <c r="L23" s="4"/>
      <c r="M23" s="4">
        <v>12</v>
      </c>
      <c r="N23" s="4"/>
      <c r="O23" s="4"/>
    </row>
    <row r="24" spans="3:22">
      <c r="C24" s="92"/>
      <c r="G24" s="135" t="s">
        <v>503</v>
      </c>
      <c r="H24" s="4"/>
      <c r="I24" s="4"/>
      <c r="J24" s="4"/>
      <c r="K24" s="4"/>
      <c r="L24" s="4"/>
      <c r="M24" s="4">
        <v>933.33324000000005</v>
      </c>
      <c r="N24" s="4"/>
      <c r="O24" s="4"/>
    </row>
    <row r="25" spans="3:22">
      <c r="C25" s="429"/>
      <c r="G25" s="135" t="s">
        <v>504</v>
      </c>
      <c r="H25" s="4">
        <v>8</v>
      </c>
      <c r="I25" s="4"/>
      <c r="J25" s="4">
        <v>8</v>
      </c>
      <c r="K25" s="4"/>
      <c r="L25" s="4">
        <v>8</v>
      </c>
      <c r="M25" s="4">
        <v>8</v>
      </c>
      <c r="N25" s="4"/>
      <c r="O25" s="4"/>
    </row>
    <row r="26" spans="3:22">
      <c r="C26" s="92"/>
      <c r="G26" s="135" t="s">
        <v>95</v>
      </c>
      <c r="H26" s="4">
        <v>8</v>
      </c>
      <c r="I26" s="4">
        <v>0.88</v>
      </c>
      <c r="J26" s="4">
        <v>8</v>
      </c>
      <c r="K26" s="4"/>
      <c r="L26" s="4">
        <v>8</v>
      </c>
      <c r="M26" s="4"/>
      <c r="N26" s="4"/>
      <c r="O26" s="4"/>
    </row>
    <row r="27" spans="3:22">
      <c r="C27" s="92"/>
      <c r="G27" s="200" t="s">
        <v>505</v>
      </c>
      <c r="H27" s="200">
        <v>13.22</v>
      </c>
    </row>
    <row r="28" spans="3:22">
      <c r="C28" s="92"/>
      <c r="H28" s="172">
        <f>SUM(H20:H27)</f>
        <v>65.72</v>
      </c>
      <c r="I28" s="172">
        <f>SUM(I20:I27)</f>
        <v>4.84</v>
      </c>
      <c r="J28" s="172">
        <f>SUM(J20:J27)</f>
        <v>52.5</v>
      </c>
      <c r="L28" s="172">
        <f>SUM(L20:L27)</f>
        <v>52.5</v>
      </c>
      <c r="M28" s="172">
        <f t="shared" ref="M28:O28" si="5">SUM(M20:M27)</f>
        <v>1559.1132400000001</v>
      </c>
      <c r="N28" s="172">
        <f t="shared" si="5"/>
        <v>0</v>
      </c>
      <c r="O28" s="172">
        <f t="shared" si="5"/>
        <v>0</v>
      </c>
      <c r="P28" s="200">
        <f>SUM(L28:O28)</f>
        <v>1611.6132400000001</v>
      </c>
    </row>
    <row r="29" spans="3:22">
      <c r="C29" s="429"/>
      <c r="H29" s="2">
        <f>F20-H28</f>
        <v>0</v>
      </c>
    </row>
    <row r="30" spans="3:22">
      <c r="C30" s="92"/>
    </row>
    <row r="31" spans="3:22">
      <c r="H31" s="172" t="s">
        <v>546</v>
      </c>
      <c r="I31" s="365" t="s">
        <v>257</v>
      </c>
      <c r="J31" s="131" t="s">
        <v>512</v>
      </c>
      <c r="L31" s="597" t="s">
        <v>513</v>
      </c>
      <c r="M31" s="597"/>
      <c r="N31" s="597"/>
      <c r="O31" s="597"/>
    </row>
    <row r="32" spans="3:22">
      <c r="C32" s="92" t="s">
        <v>549</v>
      </c>
      <c r="E32" s="366">
        <v>8394</v>
      </c>
      <c r="F32" s="2">
        <v>267.44</v>
      </c>
      <c r="G32" s="2" t="s">
        <v>322</v>
      </c>
      <c r="H32" s="520"/>
      <c r="I32" s="4"/>
      <c r="J32" s="4">
        <v>3</v>
      </c>
      <c r="K32" s="4"/>
      <c r="L32" s="4">
        <v>3</v>
      </c>
      <c r="M32" s="4">
        <v>3</v>
      </c>
      <c r="N32" s="4"/>
      <c r="O32" s="4"/>
    </row>
    <row r="33" spans="3:16">
      <c r="C33" s="429" t="s">
        <v>540</v>
      </c>
      <c r="E33" s="366"/>
      <c r="G33" s="2" t="s">
        <v>365</v>
      </c>
      <c r="H33" s="4">
        <v>323.62</v>
      </c>
      <c r="I33" s="4"/>
      <c r="J33" s="4">
        <v>323.62</v>
      </c>
      <c r="K33" s="4"/>
      <c r="L33" s="4">
        <v>129.44999999999999</v>
      </c>
      <c r="M33" s="4">
        <v>194.17</v>
      </c>
      <c r="N33" s="4"/>
      <c r="O33" s="4"/>
    </row>
    <row r="34" spans="3:16">
      <c r="C34" s="92" t="s">
        <v>561</v>
      </c>
      <c r="E34" s="366"/>
      <c r="G34" s="2" t="s">
        <v>80</v>
      </c>
      <c r="H34" s="4"/>
      <c r="I34" s="4"/>
      <c r="J34" s="4"/>
      <c r="K34" s="4"/>
      <c r="L34" s="4"/>
      <c r="M34" s="4"/>
      <c r="N34" s="4"/>
      <c r="O34" s="4"/>
    </row>
    <row r="35" spans="3:16">
      <c r="G35" s="135" t="s">
        <v>502</v>
      </c>
      <c r="H35" s="520"/>
      <c r="I35" s="4"/>
      <c r="J35" s="4">
        <v>12</v>
      </c>
      <c r="K35" s="4"/>
      <c r="L35" s="4">
        <v>12</v>
      </c>
      <c r="M35" s="4">
        <v>12</v>
      </c>
      <c r="N35" s="4"/>
      <c r="O35" s="4"/>
    </row>
    <row r="36" spans="3:16">
      <c r="G36" s="135" t="s">
        <v>503</v>
      </c>
      <c r="H36" s="519">
        <v>267.44</v>
      </c>
      <c r="I36" s="4">
        <v>77.8</v>
      </c>
      <c r="J36" s="4">
        <v>501.09</v>
      </c>
      <c r="K36" s="4"/>
      <c r="L36" s="4">
        <v>200.43</v>
      </c>
      <c r="M36" s="4">
        <v>300.95999999999998</v>
      </c>
      <c r="N36" s="4"/>
      <c r="O36" s="4"/>
    </row>
    <row r="37" spans="3:16">
      <c r="G37" s="135" t="s">
        <v>504</v>
      </c>
      <c r="H37" s="520"/>
      <c r="I37" s="4"/>
      <c r="J37" s="4">
        <v>16</v>
      </c>
      <c r="K37" s="4"/>
      <c r="L37" s="4">
        <v>16</v>
      </c>
      <c r="M37" s="4">
        <v>16</v>
      </c>
      <c r="N37" s="4"/>
      <c r="O37" s="4"/>
      <c r="P37" s="2">
        <f>SUM(P33:P36)</f>
        <v>0</v>
      </c>
    </row>
    <row r="38" spans="3:16">
      <c r="G38" s="135" t="s">
        <v>95</v>
      </c>
      <c r="H38" s="520"/>
      <c r="I38" s="4">
        <v>4.4000000000000004</v>
      </c>
      <c r="J38" s="4">
        <v>40</v>
      </c>
      <c r="K38" s="4"/>
      <c r="L38" s="4">
        <v>40</v>
      </c>
      <c r="M38" s="4"/>
      <c r="N38" s="4"/>
      <c r="O38" s="4"/>
    </row>
    <row r="39" spans="3:16">
      <c r="G39" s="200" t="s">
        <v>505</v>
      </c>
      <c r="H39" s="200"/>
    </row>
    <row r="40" spans="3:16">
      <c r="H40" s="172">
        <f>SUM(H32:H39)</f>
        <v>591.05999999999995</v>
      </c>
      <c r="I40" s="172">
        <f>SUM(I32:I39)</f>
        <v>82.2</v>
      </c>
      <c r="J40" s="172">
        <f>SUM(J32:J39)</f>
        <v>895.71</v>
      </c>
      <c r="L40" s="172">
        <f>SUM(L32:L39)</f>
        <v>400.88</v>
      </c>
      <c r="M40" s="172">
        <f t="shared" ref="M40:O40" si="6">SUM(M32:M39)</f>
        <v>526.13</v>
      </c>
      <c r="N40" s="172">
        <f t="shared" si="6"/>
        <v>0</v>
      </c>
      <c r="O40" s="172">
        <f t="shared" si="6"/>
        <v>0</v>
      </c>
      <c r="P40" s="200">
        <f>SUM(L40:O40)</f>
        <v>927.01</v>
      </c>
    </row>
    <row r="43" spans="3:16">
      <c r="H43" s="172" t="s">
        <v>546</v>
      </c>
      <c r="I43" s="365" t="s">
        <v>257</v>
      </c>
      <c r="J43" s="131" t="s">
        <v>512</v>
      </c>
      <c r="L43" s="597" t="s">
        <v>513</v>
      </c>
      <c r="M43" s="597"/>
      <c r="N43" s="597"/>
      <c r="O43" s="597"/>
    </row>
    <row r="44" spans="3:16">
      <c r="C44" s="92" t="s">
        <v>549</v>
      </c>
      <c r="E44" s="366">
        <v>8395</v>
      </c>
      <c r="F44" s="2">
        <v>267.44</v>
      </c>
      <c r="G44" s="2" t="s">
        <v>322</v>
      </c>
      <c r="H44" s="520"/>
      <c r="I44" s="4"/>
      <c r="J44" s="4">
        <v>3</v>
      </c>
      <c r="K44" s="4"/>
      <c r="L44" s="4">
        <v>3</v>
      </c>
      <c r="M44" s="4"/>
      <c r="N44" s="4"/>
      <c r="O44" s="4"/>
    </row>
    <row r="45" spans="3:16">
      <c r="C45" s="429" t="s">
        <v>540</v>
      </c>
      <c r="E45" s="366"/>
      <c r="G45" s="2" t="s">
        <v>365</v>
      </c>
      <c r="H45" s="4">
        <v>194.97</v>
      </c>
      <c r="I45" s="4"/>
      <c r="J45" s="4">
        <v>194.97</v>
      </c>
      <c r="K45" s="4"/>
      <c r="L45" s="4">
        <v>194.97</v>
      </c>
      <c r="M45" s="4"/>
      <c r="N45" s="4"/>
      <c r="O45" s="4"/>
    </row>
    <row r="46" spans="3:16">
      <c r="C46" s="92" t="s">
        <v>561</v>
      </c>
      <c r="E46" s="366"/>
      <c r="G46" s="2" t="s">
        <v>80</v>
      </c>
      <c r="H46" s="4"/>
      <c r="I46" s="4"/>
      <c r="J46" s="4"/>
      <c r="K46" s="4"/>
      <c r="L46" s="4"/>
      <c r="M46" s="4"/>
      <c r="N46" s="4"/>
      <c r="O46" s="4"/>
    </row>
    <row r="47" spans="3:16">
      <c r="G47" s="135" t="s">
        <v>502</v>
      </c>
      <c r="H47" s="520"/>
      <c r="I47" s="4"/>
      <c r="J47" s="4">
        <v>12</v>
      </c>
      <c r="K47" s="4"/>
      <c r="L47" s="4">
        <v>12</v>
      </c>
      <c r="M47" s="4"/>
      <c r="N47" s="4"/>
      <c r="O47" s="4"/>
    </row>
    <row r="48" spans="3:16">
      <c r="G48" s="135" t="s">
        <v>503</v>
      </c>
      <c r="H48" s="519">
        <v>267.44</v>
      </c>
      <c r="I48" s="4"/>
      <c r="J48" s="4">
        <v>300.64999999999998</v>
      </c>
      <c r="K48" s="4"/>
      <c r="L48" s="4">
        <v>300.64999999999998</v>
      </c>
      <c r="M48" s="4"/>
      <c r="N48" s="4"/>
      <c r="O48" s="4"/>
    </row>
    <row r="49" spans="7:16">
      <c r="G49" s="135" t="s">
        <v>504</v>
      </c>
      <c r="H49" s="520"/>
      <c r="I49" s="4"/>
      <c r="J49" s="4">
        <v>16</v>
      </c>
      <c r="K49" s="4"/>
      <c r="L49" s="4">
        <v>16</v>
      </c>
      <c r="M49" s="4"/>
      <c r="N49" s="4"/>
      <c r="O49" s="4"/>
    </row>
    <row r="50" spans="7:16">
      <c r="G50" s="135" t="s">
        <v>95</v>
      </c>
      <c r="H50" s="520"/>
      <c r="I50" s="4">
        <v>4.4000000000000004</v>
      </c>
      <c r="J50" s="4">
        <v>40</v>
      </c>
      <c r="K50" s="4"/>
      <c r="L50" s="4">
        <v>40</v>
      </c>
      <c r="M50" s="4"/>
      <c r="N50" s="4"/>
      <c r="O50" s="4"/>
    </row>
    <row r="51" spans="7:16">
      <c r="G51" s="200" t="s">
        <v>505</v>
      </c>
      <c r="H51" s="200"/>
    </row>
    <row r="52" spans="7:16">
      <c r="H52" s="172">
        <f>SUM(H44:H51)</f>
        <v>462.40999999999997</v>
      </c>
      <c r="I52" s="172">
        <f>SUM(I44:I51)</f>
        <v>4.4000000000000004</v>
      </c>
      <c r="J52" s="172">
        <f>SUM(J44:J51)</f>
        <v>566.62</v>
      </c>
      <c r="L52" s="172">
        <f>SUM(L44:L51)</f>
        <v>566.62</v>
      </c>
      <c r="M52" s="172">
        <f t="shared" ref="M52:O52" si="7">SUM(M44:M51)</f>
        <v>0</v>
      </c>
      <c r="N52" s="172">
        <f t="shared" si="7"/>
        <v>0</v>
      </c>
      <c r="O52" s="172">
        <f t="shared" si="7"/>
        <v>0</v>
      </c>
      <c r="P52" s="200">
        <f>SUM(L52:O52)</f>
        <v>566.62</v>
      </c>
    </row>
    <row r="54" spans="7:16" ht="13.5">
      <c r="I54" s="520"/>
      <c r="J54" s="526">
        <f>J28+J40+J52</f>
        <v>1514.83</v>
      </c>
      <c r="K54" s="526" t="s">
        <v>551</v>
      </c>
      <c r="N54" s="520"/>
    </row>
  </sheetData>
  <mergeCells count="12">
    <mergeCell ref="L43:O43"/>
    <mergeCell ref="L19:O19"/>
    <mergeCell ref="L31:O31"/>
    <mergeCell ref="P1:Y1"/>
    <mergeCell ref="E1:K1"/>
    <mergeCell ref="N1:O1"/>
    <mergeCell ref="L1:M1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D33" sqref="D33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41" t="s">
        <v>19</v>
      </c>
      <c r="B1" s="743" t="s">
        <v>350</v>
      </c>
      <c r="C1" s="743" t="s">
        <v>87</v>
      </c>
      <c r="D1" s="745" t="s">
        <v>351</v>
      </c>
      <c r="E1" s="746"/>
      <c r="F1" s="746"/>
      <c r="G1" s="747" t="s">
        <v>323</v>
      </c>
      <c r="H1" s="748"/>
      <c r="I1" s="737" t="s">
        <v>324</v>
      </c>
      <c r="J1" s="737"/>
      <c r="K1" s="254"/>
      <c r="L1" s="255"/>
      <c r="M1" s="738" t="s">
        <v>352</v>
      </c>
      <c r="N1" s="738"/>
      <c r="O1" s="738"/>
      <c r="P1" s="255"/>
      <c r="Q1" s="738" t="s">
        <v>353</v>
      </c>
      <c r="R1" s="738"/>
      <c r="S1" s="738"/>
      <c r="T1" s="738"/>
      <c r="U1" s="256"/>
      <c r="V1" s="739" t="s">
        <v>323</v>
      </c>
      <c r="W1" s="739" t="s">
        <v>354</v>
      </c>
      <c r="X1" s="739" t="s">
        <v>355</v>
      </c>
      <c r="Y1" s="256"/>
      <c r="Z1" s="731" t="s">
        <v>356</v>
      </c>
      <c r="AA1" s="732"/>
      <c r="AB1" s="732"/>
      <c r="AC1" s="732"/>
      <c r="AD1" s="733"/>
    </row>
    <row r="2" spans="1:30" ht="12" thickBot="1">
      <c r="A2" s="742"/>
      <c r="B2" s="744"/>
      <c r="C2" s="744"/>
      <c r="D2" s="205" t="s">
        <v>328</v>
      </c>
      <c r="E2" s="205" t="s">
        <v>334</v>
      </c>
      <c r="F2" s="149" t="s">
        <v>335</v>
      </c>
      <c r="G2" s="206" t="s">
        <v>357</v>
      </c>
      <c r="H2" s="207" t="s">
        <v>358</v>
      </c>
      <c r="I2" s="206" t="s">
        <v>359</v>
      </c>
      <c r="J2" s="208" t="s">
        <v>360</v>
      </c>
      <c r="K2" s="257" t="s">
        <v>361</v>
      </c>
      <c r="L2" s="258"/>
      <c r="M2" s="259" t="s">
        <v>364</v>
      </c>
      <c r="N2" s="259" t="s">
        <v>362</v>
      </c>
      <c r="O2" s="259" t="s">
        <v>363</v>
      </c>
      <c r="P2" s="258"/>
      <c r="Q2" s="260" t="s">
        <v>364</v>
      </c>
      <c r="R2" s="261">
        <v>1.2999999999999999E-2</v>
      </c>
      <c r="S2" s="261">
        <v>6.4999999999999997E-3</v>
      </c>
      <c r="T2" s="262">
        <v>1.25E-3</v>
      </c>
      <c r="U2" s="263"/>
      <c r="V2" s="740"/>
      <c r="W2" s="740"/>
      <c r="X2" s="740"/>
      <c r="Y2" s="263"/>
      <c r="Z2" s="264" t="s">
        <v>364</v>
      </c>
      <c r="AA2" s="264" t="s">
        <v>362</v>
      </c>
      <c r="AB2" s="265" t="s">
        <v>363</v>
      </c>
      <c r="AC2" s="264" t="s">
        <v>354</v>
      </c>
      <c r="AD2" s="264" t="s">
        <v>355</v>
      </c>
    </row>
    <row r="3" spans="1:30" s="18" customFormat="1">
      <c r="A3" s="124" t="str">
        <f>'1-συμβολαια'!A3</f>
        <v>2ο</v>
      </c>
      <c r="B3" s="124" t="str">
        <f>'1-συμβολαια'!C3</f>
        <v>πληρεξούσιο</v>
      </c>
      <c r="C3" s="209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0</v>
      </c>
      <c r="H3" s="28">
        <f>'2-δικαιώμ'!I3</f>
        <v>0.60000000000000009</v>
      </c>
      <c r="I3" s="28">
        <f>'2-δικαιώμ'!J3</f>
        <v>0.60000000000000009</v>
      </c>
      <c r="J3" s="28">
        <f>'2-δικαιώμ'!K3</f>
        <v>0.12</v>
      </c>
      <c r="K3" s="153"/>
      <c r="L3" s="153"/>
      <c r="M3" s="35"/>
      <c r="N3" s="35"/>
      <c r="O3" s="35"/>
      <c r="P3" s="153"/>
      <c r="Q3" s="35"/>
      <c r="R3" s="35"/>
      <c r="S3" s="35"/>
      <c r="T3" s="35"/>
      <c r="U3" s="153"/>
      <c r="V3" s="35">
        <f>'2-δικαιώμ'!H3+'2-δικαιώμ'!I3</f>
        <v>0.60000000000000009</v>
      </c>
      <c r="W3" s="35">
        <f>'2-δικαιώμ'!J3</f>
        <v>0.60000000000000009</v>
      </c>
      <c r="X3" s="35">
        <f>'2-δικαιώμ'!K3</f>
        <v>0.12</v>
      </c>
      <c r="Y3" s="153"/>
      <c r="Z3" s="35"/>
      <c r="AA3" s="35"/>
      <c r="AB3" s="35"/>
      <c r="AC3" s="35"/>
      <c r="AD3" s="35"/>
    </row>
    <row r="4" spans="1:30" s="18" customFormat="1">
      <c r="A4" s="124" t="str">
        <f>'1-συμβολαια'!A4</f>
        <v>3ο</v>
      </c>
      <c r="B4" s="124" t="str">
        <f>'1-συμβολαια'!C4</f>
        <v>κληρονομιάς ΑΠΟΔΟΧΗ</v>
      </c>
      <c r="C4" s="209">
        <f>'1-συμβολαια'!D4</f>
        <v>0</v>
      </c>
      <c r="D4" s="28">
        <f>'8-κ-15-17'!D4</f>
        <v>0</v>
      </c>
      <c r="E4" s="28">
        <f>'8-κ-15-17'!M4</f>
        <v>0</v>
      </c>
      <c r="F4" s="28">
        <f>'8-κ-15-17'!V4</f>
        <v>0</v>
      </c>
      <c r="G4" s="28">
        <f>'2-δικαιώμ'!H4</f>
        <v>0</v>
      </c>
      <c r="H4" s="28">
        <f>'2-δικαιώμ'!I4</f>
        <v>1.8</v>
      </c>
      <c r="I4" s="28">
        <f>'2-δικαιώμ'!J4</f>
        <v>1.8</v>
      </c>
      <c r="J4" s="28">
        <f>'2-δικαιώμ'!K4</f>
        <v>0.36</v>
      </c>
      <c r="K4" s="153"/>
      <c r="L4" s="153"/>
      <c r="M4" s="35"/>
      <c r="N4" s="35"/>
      <c r="O4" s="35"/>
      <c r="P4" s="153"/>
      <c r="Q4" s="35"/>
      <c r="R4" s="35"/>
      <c r="S4" s="35"/>
      <c r="T4" s="35"/>
      <c r="U4" s="153"/>
      <c r="V4" s="35">
        <f>'2-δικαιώμ'!H4+'2-δικαιώμ'!I4</f>
        <v>1.8</v>
      </c>
      <c r="W4" s="35">
        <f>'2-δικαιώμ'!J4</f>
        <v>1.8</v>
      </c>
      <c r="X4" s="35">
        <f>'2-δικαιώμ'!K4</f>
        <v>0.36</v>
      </c>
      <c r="Y4" s="153"/>
      <c r="Z4" s="35"/>
      <c r="AA4" s="35"/>
      <c r="AB4" s="35"/>
      <c r="AC4" s="35"/>
      <c r="AD4" s="35"/>
    </row>
    <row r="5" spans="1:30" s="18" customFormat="1">
      <c r="A5" s="124">
        <f>'1-συμβολαια'!A5</f>
        <v>0</v>
      </c>
      <c r="B5" s="124" t="str">
        <f>'1-συμβολαια'!C5</f>
        <v>χρησικτησία οικοπέδων &amp; οικίας = 1970 πατρός ΔΩΡΕΑ άτυπος</v>
      </c>
      <c r="C5" s="209">
        <f>'1-συμβολαια'!D5</f>
        <v>77777.77</v>
      </c>
      <c r="D5" s="28">
        <f>'8-κ-15-17'!D5</f>
        <v>0</v>
      </c>
      <c r="E5" s="28">
        <f>'8-κ-15-17'!M5</f>
        <v>505.5555050000001</v>
      </c>
      <c r="F5" s="28">
        <f>'8-κ-15-17'!V5</f>
        <v>97.222212500000012</v>
      </c>
      <c r="G5" s="28">
        <f>'2-δικαιώμ'!H5</f>
        <v>83.999991600000001</v>
      </c>
      <c r="H5" s="28">
        <f>'2-δικαιώμ'!I5</f>
        <v>0.60000000000000009</v>
      </c>
      <c r="I5" s="28">
        <f>'2-δικαιώμ'!J5</f>
        <v>47.266662000000004</v>
      </c>
      <c r="J5" s="28">
        <f>'2-δικαιώμ'!K5</f>
        <v>9.4533324000000007</v>
      </c>
      <c r="K5" s="153"/>
      <c r="L5" s="153"/>
      <c r="M5" s="35"/>
      <c r="N5" s="35"/>
      <c r="O5" s="35"/>
      <c r="P5" s="153"/>
      <c r="Q5" s="35"/>
      <c r="R5" s="35"/>
      <c r="S5" s="35"/>
      <c r="T5" s="35"/>
      <c r="U5" s="153"/>
      <c r="V5" s="35">
        <f>'2-δικαιώμ'!H5+'2-δικαιώμ'!I5</f>
        <v>84.599991599999996</v>
      </c>
      <c r="W5" s="35">
        <f>'2-δικαιώμ'!J5</f>
        <v>47.266662000000004</v>
      </c>
      <c r="X5" s="35">
        <f>'2-δικαιώμ'!K5</f>
        <v>9.4533324000000007</v>
      </c>
      <c r="Y5" s="153"/>
      <c r="Z5" s="35"/>
      <c r="AA5" s="35"/>
      <c r="AB5" s="35"/>
      <c r="AC5" s="35"/>
      <c r="AD5" s="35"/>
    </row>
    <row r="6" spans="1:30" s="18" customFormat="1">
      <c r="A6" s="124" t="str">
        <f>'1-συμβολαια'!A6</f>
        <v>4ο</v>
      </c>
      <c r="B6" s="124" t="str">
        <f>'1-συμβολαια'!C6</f>
        <v>δωρεά ΕΠΙΚΑΡΠΙΑΣ</v>
      </c>
      <c r="C6" s="209">
        <f>'1-συμβολαια'!D6</f>
        <v>16702.88</v>
      </c>
      <c r="D6" s="28">
        <f>'8-κ-15-17'!D6</f>
        <v>0</v>
      </c>
      <c r="E6" s="28">
        <f>'8-κ-15-17'!M6</f>
        <v>108.56872000000001</v>
      </c>
      <c r="F6" s="28">
        <f>'8-κ-15-17'!V6</f>
        <v>20.878600000000002</v>
      </c>
      <c r="G6" s="28">
        <f>'2-δικαιώμ'!H6</f>
        <v>18.039110399999998</v>
      </c>
      <c r="H6" s="28">
        <f>'2-δικαιώμ'!I6</f>
        <v>0.60000000000000009</v>
      </c>
      <c r="I6" s="28">
        <f>'2-δικαιώμ'!J6</f>
        <v>10.621728000000001</v>
      </c>
      <c r="J6" s="28">
        <f>'2-δικαιώμ'!K6</f>
        <v>2.1243456000000003</v>
      </c>
      <c r="K6" s="153"/>
      <c r="L6" s="153"/>
      <c r="M6" s="35"/>
      <c r="N6" s="35"/>
      <c r="O6" s="35"/>
      <c r="P6" s="153"/>
      <c r="Q6" s="35"/>
      <c r="R6" s="35"/>
      <c r="S6" s="35"/>
      <c r="T6" s="35"/>
      <c r="U6" s="153"/>
      <c r="V6" s="35">
        <f>'2-δικαιώμ'!H6+'2-δικαιώμ'!I6</f>
        <v>18.6391104</v>
      </c>
      <c r="W6" s="35">
        <f>'2-δικαιώμ'!J6</f>
        <v>10.621728000000001</v>
      </c>
      <c r="X6" s="35">
        <f>'2-δικαιώμ'!K6</f>
        <v>2.1243456000000003</v>
      </c>
      <c r="Y6" s="153"/>
      <c r="Z6" s="35"/>
      <c r="AA6" s="35"/>
      <c r="AB6" s="35"/>
      <c r="AC6" s="35"/>
      <c r="AD6" s="35"/>
    </row>
    <row r="7" spans="1:30" s="18" customFormat="1">
      <c r="A7" s="124">
        <f>'1-συμβολαια'!A7</f>
        <v>0</v>
      </c>
      <c r="B7" s="124" t="str">
        <f>'1-συμβολαια'!C7</f>
        <v>δωρεά ΨΙΛΗΣ ΚΥΡΙΟΤΗΤΑΣ</v>
      </c>
      <c r="C7" s="209">
        <f>'1-συμβολαια'!D7</f>
        <v>25054.32</v>
      </c>
      <c r="D7" s="28">
        <f>'8-κ-15-17'!D7</f>
        <v>0</v>
      </c>
      <c r="E7" s="28">
        <f>'8-κ-15-17'!M7</f>
        <v>162.85308000000001</v>
      </c>
      <c r="F7" s="28">
        <f>'8-κ-15-17'!V7</f>
        <v>31.317900000000002</v>
      </c>
      <c r="G7" s="28">
        <f>'2-δικαιώμ'!H7</f>
        <v>27.058665599999998</v>
      </c>
      <c r="H7" s="28">
        <f>'2-δικαιώμ'!I7</f>
        <v>0.60000000000000009</v>
      </c>
      <c r="I7" s="28">
        <f>'2-δικαιώμ'!J7</f>
        <v>15.632592000000001</v>
      </c>
      <c r="J7" s="28">
        <f>'2-δικαιώμ'!K7</f>
        <v>3.1265184000000001</v>
      </c>
      <c r="K7" s="153"/>
      <c r="L7" s="153"/>
      <c r="M7" s="35"/>
      <c r="N7" s="35"/>
      <c r="O7" s="35"/>
      <c r="P7" s="153"/>
      <c r="Q7" s="35"/>
      <c r="R7" s="35"/>
      <c r="S7" s="35"/>
      <c r="T7" s="35"/>
      <c r="U7" s="153"/>
      <c r="V7" s="35">
        <f>'2-δικαιώμ'!H7+'2-δικαιώμ'!I7</f>
        <v>27.658665599999999</v>
      </c>
      <c r="W7" s="35">
        <f>'2-δικαιώμ'!J7</f>
        <v>15.632592000000001</v>
      </c>
      <c r="X7" s="35">
        <f>'2-δικαιώμ'!K7</f>
        <v>3.1265184000000001</v>
      </c>
      <c r="Y7" s="153"/>
      <c r="Z7" s="35"/>
      <c r="AA7" s="35"/>
      <c r="AB7" s="35"/>
      <c r="AC7" s="35"/>
      <c r="AD7" s="35"/>
    </row>
    <row r="8" spans="1:30" s="18" customFormat="1">
      <c r="A8" s="124" t="str">
        <f>'1-συμβολαια'!A8</f>
        <v>5ο</v>
      </c>
      <c r="B8" s="124" t="str">
        <f>'1-συμβολαια'!C8</f>
        <v>γονική ΨΙΛΗΣ ΚΥΡΙΟΤΗΤΑΣ</v>
      </c>
      <c r="C8" s="209">
        <f>'1-συμβολαια'!D8</f>
        <v>25054.32</v>
      </c>
      <c r="D8" s="28">
        <f>'8-κ-15-17'!D8</f>
        <v>0</v>
      </c>
      <c r="E8" s="28">
        <f>'8-κ-15-17'!M8</f>
        <v>162.85308000000001</v>
      </c>
      <c r="F8" s="28">
        <f>'8-κ-15-17'!V8</f>
        <v>31.317900000000002</v>
      </c>
      <c r="G8" s="28">
        <f>'2-δικαιώμ'!H8</f>
        <v>27.058665599999998</v>
      </c>
      <c r="H8" s="28">
        <f>'2-δικαιώμ'!I8</f>
        <v>0.60000000000000009</v>
      </c>
      <c r="I8" s="28">
        <f>'2-δικαιώμ'!J8</f>
        <v>15.632592000000001</v>
      </c>
      <c r="J8" s="28">
        <f>'2-δικαιώμ'!K8</f>
        <v>3.1265184000000001</v>
      </c>
      <c r="K8" s="153"/>
      <c r="L8" s="153"/>
      <c r="M8" s="35"/>
      <c r="N8" s="35"/>
      <c r="O8" s="35"/>
      <c r="P8" s="153"/>
      <c r="Q8" s="35"/>
      <c r="R8" s="35"/>
      <c r="S8" s="35"/>
      <c r="T8" s="35"/>
      <c r="U8" s="153"/>
      <c r="V8" s="35">
        <f>'2-δικαιώμ'!H8+'2-δικαιώμ'!I8</f>
        <v>27.658665599999999</v>
      </c>
      <c r="W8" s="35">
        <f>'2-δικαιώμ'!J8</f>
        <v>15.632592000000001</v>
      </c>
      <c r="X8" s="35">
        <f>'2-δικαιώμ'!K8</f>
        <v>3.1265184000000001</v>
      </c>
      <c r="Y8" s="153"/>
      <c r="Z8" s="35"/>
      <c r="AA8" s="35"/>
      <c r="AB8" s="35"/>
      <c r="AC8" s="35"/>
      <c r="AD8" s="35"/>
    </row>
    <row r="9" spans="1:30">
      <c r="A9" s="734" t="str">
        <f>'1-συμβολαια'!A9</f>
        <v>σύνολο</v>
      </c>
      <c r="B9" s="735"/>
      <c r="C9" s="736"/>
      <c r="D9" s="311">
        <f t="shared" ref="D9:J9" si="0">SUM(D3:D8)</f>
        <v>0</v>
      </c>
      <c r="E9" s="311">
        <f t="shared" si="0"/>
        <v>939.83038500000009</v>
      </c>
      <c r="F9" s="311">
        <f t="shared" si="0"/>
        <v>180.73661250000004</v>
      </c>
      <c r="G9" s="311">
        <f t="shared" si="0"/>
        <v>156.15643319999998</v>
      </c>
      <c r="H9" s="311">
        <f t="shared" si="0"/>
        <v>4.8000000000000007</v>
      </c>
      <c r="I9" s="311">
        <f t="shared" si="0"/>
        <v>91.553574000000012</v>
      </c>
      <c r="J9" s="311">
        <f t="shared" si="0"/>
        <v>18.3107148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2"/>
      <c r="D12" s="2"/>
      <c r="E12" s="2"/>
      <c r="F12" s="2"/>
      <c r="G12" s="2"/>
      <c r="H12" s="2"/>
      <c r="I12" s="2"/>
      <c r="J12" s="2"/>
    </row>
    <row r="13" spans="1:30" ht="15.75">
      <c r="B13" s="216" t="s">
        <v>383</v>
      </c>
      <c r="D13" s="2"/>
      <c r="E13" s="2"/>
      <c r="F13" s="2"/>
      <c r="G13" s="140"/>
      <c r="H13" s="294">
        <v>0.15</v>
      </c>
      <c r="I13" s="295">
        <v>2.93</v>
      </c>
      <c r="J13" s="5" t="s">
        <v>387</v>
      </c>
      <c r="L13" s="296">
        <f>I13-H13</f>
        <v>2.7800000000000002</v>
      </c>
    </row>
    <row r="14" spans="1:30" ht="12.75">
      <c r="B14" s="217" t="s">
        <v>384</v>
      </c>
      <c r="D14" s="2"/>
      <c r="E14" s="2"/>
      <c r="F14" s="2"/>
      <c r="G14" s="2"/>
      <c r="H14" s="172">
        <v>0.44</v>
      </c>
      <c r="I14" s="292">
        <v>0.56000000000000005</v>
      </c>
      <c r="J14" s="3" t="s">
        <v>388</v>
      </c>
      <c r="L14" s="296">
        <f>I14-H14</f>
        <v>0.12000000000000005</v>
      </c>
    </row>
    <row r="15" spans="1:30" ht="15.75">
      <c r="B15" s="231" t="s">
        <v>385</v>
      </c>
      <c r="D15" s="2"/>
      <c r="E15" s="2"/>
      <c r="F15" s="2"/>
      <c r="G15" s="303">
        <v>0.05</v>
      </c>
      <c r="H15" s="8"/>
      <c r="I15" s="4">
        <v>0.73</v>
      </c>
      <c r="J15" s="5" t="s">
        <v>135</v>
      </c>
      <c r="L15" s="5"/>
    </row>
    <row r="16" spans="1:30">
      <c r="B16" s="92"/>
      <c r="D16" s="2"/>
      <c r="E16" s="2"/>
      <c r="F16" s="2"/>
      <c r="G16" s="303">
        <v>0.05</v>
      </c>
      <c r="H16" s="8"/>
      <c r="I16" s="4">
        <v>1.47</v>
      </c>
      <c r="J16" s="3" t="s">
        <v>389</v>
      </c>
    </row>
    <row r="17" spans="2:12">
      <c r="B17" s="92"/>
      <c r="D17" s="2"/>
      <c r="E17" s="2"/>
      <c r="F17" s="2"/>
      <c r="G17" s="303">
        <v>0.05</v>
      </c>
      <c r="H17" s="8"/>
      <c r="I17" s="4">
        <v>3.99</v>
      </c>
      <c r="J17" s="5" t="s">
        <v>390</v>
      </c>
      <c r="K17" s="5"/>
      <c r="L17" s="5"/>
    </row>
    <row r="18" spans="2:12">
      <c r="B18" s="92"/>
      <c r="D18" s="2"/>
      <c r="E18" s="2"/>
      <c r="F18" s="2"/>
      <c r="G18" s="303">
        <v>0.05</v>
      </c>
      <c r="H18" s="8"/>
      <c r="I18" s="4"/>
      <c r="J18" s="5" t="s">
        <v>441</v>
      </c>
      <c r="K18" s="5"/>
      <c r="L18" s="5"/>
    </row>
    <row r="19" spans="2:12">
      <c r="B19" s="92"/>
      <c r="D19" s="2"/>
      <c r="E19" s="2"/>
      <c r="F19" s="2"/>
      <c r="G19" s="303">
        <v>0.05</v>
      </c>
      <c r="H19" s="8"/>
      <c r="I19" s="4"/>
      <c r="J19" s="5" t="s">
        <v>442</v>
      </c>
      <c r="K19" s="5"/>
      <c r="L19" s="5"/>
    </row>
    <row r="20" spans="2:12">
      <c r="B20" s="92"/>
      <c r="D20" s="2"/>
      <c r="E20" s="2"/>
      <c r="F20" s="2"/>
      <c r="G20" s="303"/>
      <c r="H20" s="8"/>
      <c r="I20" s="4"/>
      <c r="J20" s="5"/>
      <c r="K20" s="5"/>
      <c r="L20" s="5"/>
    </row>
    <row r="21" spans="2:12">
      <c r="B21" s="92"/>
      <c r="D21" s="2"/>
      <c r="E21" s="2"/>
      <c r="F21" s="2"/>
      <c r="G21" s="2"/>
      <c r="H21" s="5" t="s">
        <v>443</v>
      </c>
      <c r="I21" s="5"/>
      <c r="J21" s="5" t="s">
        <v>135</v>
      </c>
      <c r="K21" s="5"/>
      <c r="L21" s="5"/>
    </row>
    <row r="22" spans="2:12">
      <c r="G22" s="2"/>
      <c r="H22" s="5" t="s">
        <v>444</v>
      </c>
      <c r="I22" s="5"/>
      <c r="J22" s="5" t="s">
        <v>136</v>
      </c>
      <c r="K22" s="5"/>
      <c r="L22" s="5"/>
    </row>
    <row r="23" spans="2:12">
      <c r="G23" s="2"/>
      <c r="H23" s="5" t="s">
        <v>445</v>
      </c>
      <c r="I23" s="5"/>
      <c r="J23" s="5" t="s">
        <v>137</v>
      </c>
      <c r="K23" s="5"/>
      <c r="L23" s="5"/>
    </row>
    <row r="24" spans="2:12" ht="15">
      <c r="G24" s="2"/>
      <c r="H24" s="4">
        <v>2.2000000000000002</v>
      </c>
      <c r="I24" s="308"/>
      <c r="J24" s="5" t="s">
        <v>391</v>
      </c>
      <c r="K24" s="5"/>
      <c r="L24" s="5"/>
    </row>
    <row r="25" spans="2:12" ht="15">
      <c r="G25" s="2"/>
      <c r="H25" s="2">
        <v>2.93</v>
      </c>
      <c r="I25" s="309"/>
      <c r="J25" s="3" t="s">
        <v>392</v>
      </c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8"/>
  <sheetViews>
    <sheetView workbookViewId="0">
      <pane ySplit="2" topLeftCell="A3" activePane="bottomLeft" state="frozen"/>
      <selection pane="bottomLeft" activeCell="K22" sqref="K22"/>
    </sheetView>
  </sheetViews>
  <sheetFormatPr defaultRowHeight="11.25"/>
  <cols>
    <col min="1" max="1" width="10.42578125" style="8" bestFit="1" customWidth="1"/>
    <col min="2" max="2" width="65.85546875" style="92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619" t="s">
        <v>1</v>
      </c>
      <c r="B1" s="621" t="s">
        <v>0</v>
      </c>
      <c r="C1" s="659" t="s">
        <v>7</v>
      </c>
      <c r="D1" s="754" t="s">
        <v>45</v>
      </c>
      <c r="E1" s="755"/>
      <c r="F1" s="756" t="s">
        <v>399</v>
      </c>
      <c r="G1" s="757"/>
      <c r="H1" s="752" t="s">
        <v>57</v>
      </c>
      <c r="I1" s="749" t="s">
        <v>29</v>
      </c>
      <c r="J1" s="750"/>
      <c r="K1" s="751"/>
    </row>
    <row r="2" spans="1:17" ht="12.75" thickBot="1">
      <c r="A2" s="620"/>
      <c r="B2" s="622"/>
      <c r="C2" s="660"/>
      <c r="D2" s="229" t="s">
        <v>322</v>
      </c>
      <c r="E2" s="233" t="s">
        <v>92</v>
      </c>
      <c r="F2" s="232" t="s">
        <v>322</v>
      </c>
      <c r="G2" s="230" t="s">
        <v>33</v>
      </c>
      <c r="H2" s="753"/>
      <c r="I2" s="649"/>
      <c r="J2" s="615"/>
      <c r="K2" s="616"/>
    </row>
    <row r="3" spans="1:17" s="459" customFormat="1" ht="15" thickBot="1">
      <c r="A3" s="550" t="str">
        <f>'1-συμβολαια'!A3</f>
        <v>2ο</v>
      </c>
      <c r="B3" s="551" t="str">
        <f>'1-συμβολαια'!C3</f>
        <v>πληρεξούσιο</v>
      </c>
      <c r="C3" s="552">
        <f>'1-συμβολαια'!D3</f>
        <v>0</v>
      </c>
      <c r="D3" s="553"/>
      <c r="E3" s="553"/>
      <c r="F3" s="554">
        <v>0.5</v>
      </c>
      <c r="G3" s="554"/>
      <c r="H3" s="554">
        <v>0.5</v>
      </c>
      <c r="I3" s="555" t="s">
        <v>139</v>
      </c>
      <c r="J3" s="555"/>
      <c r="K3" s="472"/>
    </row>
    <row r="4" spans="1:17" s="459" customFormat="1" ht="14.25">
      <c r="A4" s="547" t="str">
        <f>'1-συμβολαια'!A4</f>
        <v>3ο</v>
      </c>
      <c r="B4" s="548" t="str">
        <f>'1-συμβολαια'!C4</f>
        <v>κληρονομιάς ΑΠΟΔΟΧΗ</v>
      </c>
      <c r="C4" s="457">
        <f>'1-συμβολαια'!D4</f>
        <v>0</v>
      </c>
      <c r="D4" s="549"/>
      <c r="E4" s="549"/>
      <c r="F4" s="458">
        <v>3</v>
      </c>
      <c r="G4" s="458"/>
      <c r="H4" s="458">
        <v>3</v>
      </c>
      <c r="I4" s="437" t="s">
        <v>139</v>
      </c>
      <c r="J4" s="437"/>
      <c r="K4" s="348"/>
    </row>
    <row r="5" spans="1:17" s="459" customFormat="1" ht="15" thickBot="1">
      <c r="A5" s="558">
        <f>'1-συμβολαια'!A5</f>
        <v>0</v>
      </c>
      <c r="B5" s="559" t="str">
        <f>'1-συμβολαια'!C5</f>
        <v>χρησικτησία οικοπέδων &amp; οικίας = 1970 πατρός ΔΩΡΕΑ άτυπος</v>
      </c>
      <c r="C5" s="560">
        <f>'1-συμβολαια'!D5</f>
        <v>77777.77</v>
      </c>
      <c r="D5" s="561"/>
      <c r="E5" s="562"/>
      <c r="F5" s="562"/>
      <c r="G5" s="563"/>
      <c r="H5" s="563">
        <v>3</v>
      </c>
      <c r="I5" s="388" t="s">
        <v>139</v>
      </c>
      <c r="J5" s="388" t="s">
        <v>134</v>
      </c>
      <c r="K5" s="389"/>
    </row>
    <row r="6" spans="1:17" s="459" customFormat="1" ht="14.25">
      <c r="A6" s="556" t="str">
        <f>'1-συμβολαια'!A6</f>
        <v>4ο</v>
      </c>
      <c r="B6" s="548" t="str">
        <f>'1-συμβολαια'!C6</f>
        <v>δωρεά ΕΠΙΚΑΡΠΙΑΣ</v>
      </c>
      <c r="C6" s="457">
        <f>'1-συμβολαια'!D6</f>
        <v>16702.88</v>
      </c>
      <c r="D6" s="557"/>
      <c r="E6" s="549"/>
      <c r="F6" s="458">
        <v>3</v>
      </c>
      <c r="G6" s="458"/>
      <c r="H6" s="458">
        <v>3</v>
      </c>
      <c r="I6" s="437" t="s">
        <v>139</v>
      </c>
      <c r="J6" s="437"/>
      <c r="K6" s="348"/>
    </row>
    <row r="7" spans="1:17" s="459" customFormat="1" ht="15" thickBot="1">
      <c r="A7" s="565">
        <f>'1-συμβολαια'!A7</f>
        <v>0</v>
      </c>
      <c r="B7" s="559" t="str">
        <f>'1-συμβολαια'!C7</f>
        <v>δωρεά ΨΙΛΗΣ ΚΥΡΙΟΤΗΤΑΣ</v>
      </c>
      <c r="C7" s="560">
        <f>'1-συμβολαια'!D7</f>
        <v>25054.32</v>
      </c>
      <c r="D7" s="561"/>
      <c r="E7" s="562"/>
      <c r="F7" s="562"/>
      <c r="G7" s="563"/>
      <c r="H7" s="563">
        <v>3</v>
      </c>
      <c r="I7" s="388" t="s">
        <v>139</v>
      </c>
      <c r="J7" s="388" t="s">
        <v>134</v>
      </c>
      <c r="K7" s="389"/>
    </row>
    <row r="8" spans="1:17" s="459" customFormat="1" ht="14.25">
      <c r="A8" s="564" t="str">
        <f>'1-συμβολαια'!A8</f>
        <v>5ο</v>
      </c>
      <c r="B8" s="548" t="str">
        <f>'1-συμβολαια'!C8</f>
        <v>γονική ΨΙΛΗΣ ΚΥΡΙΟΤΗΤΑΣ</v>
      </c>
      <c r="C8" s="457">
        <f>'1-συμβολαια'!D8</f>
        <v>25054.32</v>
      </c>
      <c r="D8" s="557"/>
      <c r="E8" s="549"/>
      <c r="F8" s="458">
        <v>3</v>
      </c>
      <c r="G8" s="458"/>
      <c r="H8" s="458">
        <v>3</v>
      </c>
      <c r="I8" s="437" t="s">
        <v>139</v>
      </c>
      <c r="J8" s="437"/>
      <c r="K8" s="348"/>
    </row>
    <row r="9" spans="1:17" ht="15.75">
      <c r="A9" s="635" t="s">
        <v>56</v>
      </c>
      <c r="B9" s="636"/>
      <c r="C9" s="636"/>
      <c r="D9" s="234">
        <f>SUM(D3:D8)</f>
        <v>0</v>
      </c>
      <c r="E9" s="234">
        <f>SUM(E3:E8)</f>
        <v>0</v>
      </c>
      <c r="F9" s="371">
        <f>SUM(F3:F8)</f>
        <v>9.5</v>
      </c>
      <c r="G9" s="371">
        <f>SUM(G3:G8)</f>
        <v>0</v>
      </c>
      <c r="H9" s="371">
        <f>SUM(H3:H8)</f>
        <v>15.5</v>
      </c>
    </row>
    <row r="10" spans="1:17" ht="15.75">
      <c r="I10" s="126" t="s">
        <v>104</v>
      </c>
      <c r="J10" s="140"/>
      <c r="K10" s="140"/>
      <c r="L10" s="122"/>
      <c r="M10" s="122"/>
      <c r="N10" s="122"/>
      <c r="O10" s="122"/>
      <c r="P10" s="5"/>
    </row>
    <row r="11" spans="1:17" ht="15.75">
      <c r="I11" s="236"/>
      <c r="J11" s="140" t="s">
        <v>105</v>
      </c>
      <c r="K11" s="140"/>
      <c r="L11" s="140"/>
      <c r="M11" s="140"/>
      <c r="N11" s="140"/>
      <c r="O11" s="140"/>
      <c r="P11" s="236"/>
      <c r="Q11" s="235"/>
    </row>
    <row r="12" spans="1:17" ht="15.75">
      <c r="I12" s="236"/>
      <c r="J12" s="236"/>
      <c r="K12" s="237"/>
      <c r="L12" s="237"/>
      <c r="M12" s="237"/>
      <c r="N12" s="237"/>
      <c r="O12" s="237"/>
      <c r="P12" s="237"/>
      <c r="Q12" s="235"/>
    </row>
    <row r="13" spans="1:17" ht="15.75">
      <c r="I13" s="236"/>
      <c r="J13" s="236"/>
      <c r="K13" s="140"/>
      <c r="L13" s="237"/>
      <c r="M13" s="237"/>
      <c r="N13" s="140"/>
      <c r="O13" s="140"/>
      <c r="P13" s="140"/>
      <c r="Q13" s="235"/>
    </row>
    <row r="14" spans="1:17" ht="15.75">
      <c r="I14" s="236"/>
      <c r="J14" s="236"/>
      <c r="K14" s="237"/>
      <c r="L14" s="237"/>
      <c r="M14" s="237"/>
      <c r="N14" s="237"/>
      <c r="O14" s="237"/>
      <c r="P14" s="237"/>
      <c r="Q14" s="235"/>
    </row>
    <row r="15" spans="1:17" ht="15.75">
      <c r="L15" s="128"/>
      <c r="Q15" s="235"/>
    </row>
    <row r="16" spans="1:17" ht="15.75">
      <c r="L16" s="128"/>
    </row>
    <row r="17" spans="12:12" ht="15.75">
      <c r="L17" s="128"/>
    </row>
    <row r="18" spans="12:12" ht="15.75">
      <c r="L18" s="128"/>
    </row>
  </sheetData>
  <mergeCells count="8">
    <mergeCell ref="I1:K2"/>
    <mergeCell ref="H1:H2"/>
    <mergeCell ref="A9:C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B24" sqref="B24"/>
    </sheetView>
  </sheetViews>
  <sheetFormatPr defaultRowHeight="15"/>
  <cols>
    <col min="1" max="1" width="11.5703125" style="105" bestFit="1" customWidth="1"/>
    <col min="2" max="2" width="66.285156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619" t="s">
        <v>1</v>
      </c>
      <c r="B1" s="758" t="s">
        <v>0</v>
      </c>
      <c r="C1" s="760" t="s">
        <v>146</v>
      </c>
      <c r="D1" s="760"/>
      <c r="E1" s="760"/>
      <c r="F1" s="761" t="s">
        <v>29</v>
      </c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62"/>
      <c r="R1" s="762"/>
      <c r="S1" s="762"/>
      <c r="T1" s="762"/>
      <c r="U1" s="762"/>
      <c r="V1" s="763"/>
    </row>
    <row r="2" spans="1:22" ht="16.5" thickBot="1">
      <c r="A2" s="620"/>
      <c r="B2" s="759"/>
      <c r="C2" s="103" t="s">
        <v>23</v>
      </c>
      <c r="D2" s="108" t="s">
        <v>9</v>
      </c>
      <c r="E2" s="111" t="s">
        <v>33</v>
      </c>
      <c r="F2" s="283">
        <v>61</v>
      </c>
      <c r="G2" s="283">
        <v>62</v>
      </c>
      <c r="H2" s="283">
        <v>63</v>
      </c>
      <c r="I2" s="284">
        <v>64</v>
      </c>
      <c r="J2" s="285" t="s">
        <v>409</v>
      </c>
      <c r="K2" s="285" t="s">
        <v>410</v>
      </c>
      <c r="L2" s="285" t="s">
        <v>411</v>
      </c>
      <c r="M2" s="286">
        <v>65</v>
      </c>
      <c r="N2" s="287" t="s">
        <v>412</v>
      </c>
      <c r="O2" s="287" t="s">
        <v>413</v>
      </c>
      <c r="P2" s="287" t="s">
        <v>414</v>
      </c>
      <c r="Q2" s="287" t="s">
        <v>415</v>
      </c>
      <c r="R2" s="287" t="s">
        <v>416</v>
      </c>
      <c r="S2" s="283">
        <v>67</v>
      </c>
      <c r="T2" s="175"/>
      <c r="U2" s="175"/>
      <c r="V2" s="282"/>
    </row>
    <row r="3" spans="1:22" s="137" customFormat="1">
      <c r="A3" s="367" t="str">
        <f>'1-συμβολαια'!A3</f>
        <v>2ο</v>
      </c>
      <c r="B3" s="349" t="str">
        <f>'1-συμβολαια'!C3</f>
        <v>πληρεξούσιο</v>
      </c>
      <c r="C3" s="334"/>
      <c r="D3" s="350"/>
      <c r="E3" s="380"/>
      <c r="F3" s="335"/>
      <c r="G3" s="335"/>
      <c r="H3" s="351"/>
      <c r="I3" s="352"/>
      <c r="J3" s="352"/>
      <c r="K3" s="352"/>
      <c r="L3" s="352"/>
      <c r="M3" s="352"/>
      <c r="N3" s="335"/>
      <c r="O3" s="335"/>
      <c r="P3" s="335"/>
      <c r="Q3" s="335"/>
      <c r="R3" s="354"/>
      <c r="S3" s="335"/>
      <c r="T3" s="335"/>
      <c r="U3" s="335"/>
      <c r="V3" s="335"/>
    </row>
    <row r="4" spans="1:22" s="137" customFormat="1">
      <c r="A4" s="353" t="str">
        <f>'1-συμβολαια'!A4</f>
        <v>3ο</v>
      </c>
      <c r="B4" s="349" t="str">
        <f>'1-συμβολαια'!C4</f>
        <v>κληρονομιάς ΑΠΟΔΟΧΗ</v>
      </c>
      <c r="C4" s="334"/>
      <c r="D4" s="350"/>
      <c r="E4" s="380"/>
      <c r="F4" s="335"/>
      <c r="G4" s="335"/>
      <c r="H4" s="351"/>
      <c r="I4" s="352"/>
      <c r="J4" s="352"/>
      <c r="K4" s="352"/>
      <c r="L4" s="352"/>
      <c r="M4" s="352"/>
      <c r="N4" s="335"/>
      <c r="O4" s="335"/>
      <c r="P4" s="335"/>
      <c r="Q4" s="335"/>
      <c r="R4" s="354"/>
      <c r="S4" s="335"/>
      <c r="T4" s="335"/>
      <c r="U4" s="335"/>
      <c r="V4" s="335"/>
    </row>
    <row r="5" spans="1:22" s="137" customFormat="1">
      <c r="A5" s="353">
        <f>'1-συμβολαια'!A5</f>
        <v>0</v>
      </c>
      <c r="B5" s="349" t="str">
        <f>'1-συμβολαια'!C5</f>
        <v>χρησικτησία οικοπέδων &amp; οικίας = 1970 πατρός ΔΩΡΕΑ άτυπος</v>
      </c>
      <c r="C5" s="334">
        <f>'1-συμβολαια'!L5</f>
        <v>828.01325400000007</v>
      </c>
      <c r="D5" s="460">
        <f>'1-συμβολαια'!N5</f>
        <v>0</v>
      </c>
      <c r="E5" s="334">
        <f t="shared" ref="E5" si="0">C5-D5</f>
        <v>828.01325400000007</v>
      </c>
      <c r="F5" s="335">
        <v>61</v>
      </c>
      <c r="G5" s="335">
        <v>62</v>
      </c>
      <c r="H5" s="351"/>
      <c r="I5" s="352"/>
      <c r="J5" s="352"/>
      <c r="K5" s="352"/>
      <c r="L5" s="352"/>
      <c r="M5" s="352"/>
      <c r="N5" s="335"/>
      <c r="O5" s="335"/>
      <c r="P5" s="335"/>
      <c r="Q5" s="335"/>
      <c r="R5" s="354"/>
      <c r="S5" s="335"/>
      <c r="T5" s="335"/>
      <c r="U5" s="335"/>
      <c r="V5" s="335"/>
    </row>
    <row r="6" spans="1:22" s="137" customFormat="1">
      <c r="A6" s="566" t="str">
        <f>'1-συμβολαια'!A6</f>
        <v>4ο</v>
      </c>
      <c r="B6" s="349" t="str">
        <f>'1-συμβολαια'!C6</f>
        <v>δωρεά ΕΠΙΚΑΡΠΙΑΣ</v>
      </c>
      <c r="C6" s="334"/>
      <c r="D6" s="460"/>
      <c r="E6" s="334"/>
      <c r="F6" s="335"/>
      <c r="G6" s="335"/>
      <c r="H6" s="351"/>
      <c r="I6" s="352"/>
      <c r="J6" s="352"/>
      <c r="K6" s="352"/>
      <c r="L6" s="352"/>
      <c r="M6" s="352"/>
      <c r="N6" s="335"/>
      <c r="O6" s="335"/>
      <c r="P6" s="335"/>
      <c r="Q6" s="335"/>
      <c r="R6" s="354"/>
      <c r="S6" s="335"/>
      <c r="T6" s="335"/>
      <c r="U6" s="335"/>
      <c r="V6" s="335"/>
    </row>
    <row r="7" spans="1:22" s="137" customFormat="1">
      <c r="A7" s="566">
        <f>'1-συμβολαια'!A7</f>
        <v>0</v>
      </c>
      <c r="B7" s="349" t="str">
        <f>'1-συμβολαια'!C7</f>
        <v>δωρεά ΨΙΛΗΣ ΚΥΡΙΟΤΗΤΑΣ</v>
      </c>
      <c r="C7" s="334"/>
      <c r="D7" s="460"/>
      <c r="E7" s="334"/>
      <c r="F7" s="335">
        <v>61</v>
      </c>
      <c r="G7" s="335">
        <v>62</v>
      </c>
      <c r="H7" s="351"/>
      <c r="I7" s="352"/>
      <c r="J7" s="352"/>
      <c r="K7" s="352"/>
      <c r="L7" s="352"/>
      <c r="M7" s="352"/>
      <c r="N7" s="335"/>
      <c r="O7" s="335"/>
      <c r="P7" s="335"/>
      <c r="Q7" s="335"/>
      <c r="R7" s="354"/>
      <c r="S7" s="335"/>
      <c r="T7" s="335"/>
      <c r="U7" s="335"/>
      <c r="V7" s="335"/>
    </row>
    <row r="8" spans="1:22" s="137" customFormat="1">
      <c r="A8" s="367" t="str">
        <f>'1-συμβολαια'!A8</f>
        <v>5ο</v>
      </c>
      <c r="B8" s="349" t="str">
        <f>'1-συμβολαια'!C8</f>
        <v>γονική ΨΙΛΗΣ ΚΥΡΙΟΤΗΤΑΣ</v>
      </c>
      <c r="C8" s="334"/>
      <c r="D8" s="350"/>
      <c r="E8" s="380"/>
      <c r="F8" s="335"/>
      <c r="G8" s="335"/>
      <c r="H8" s="351"/>
      <c r="I8" s="352"/>
      <c r="J8" s="352"/>
      <c r="K8" s="352"/>
      <c r="L8" s="352"/>
      <c r="M8" s="352"/>
      <c r="N8" s="335"/>
      <c r="O8" s="335"/>
      <c r="P8" s="335"/>
      <c r="Q8" s="335"/>
      <c r="R8" s="354"/>
      <c r="S8" s="335"/>
      <c r="T8" s="335"/>
      <c r="U8" s="335"/>
      <c r="V8" s="335"/>
    </row>
    <row r="9" spans="1:22" ht="15.75">
      <c r="A9" s="635" t="s">
        <v>47</v>
      </c>
      <c r="B9" s="636"/>
      <c r="C9" s="99">
        <f>SUM(C3:C8)</f>
        <v>828.01325400000007</v>
      </c>
      <c r="D9" s="109">
        <f>SUM(D3:D8)</f>
        <v>0</v>
      </c>
      <c r="E9" s="99">
        <f>SUM(E3:E8)</f>
        <v>828.01325400000007</v>
      </c>
      <c r="I9" s="70">
        <f t="shared" ref="I9:T9" si="1">SUM(I3:I8)</f>
        <v>0</v>
      </c>
      <c r="J9" s="70">
        <f t="shared" si="1"/>
        <v>0</v>
      </c>
      <c r="K9" s="70">
        <f t="shared" si="1"/>
        <v>0</v>
      </c>
      <c r="L9" s="70">
        <f t="shared" si="1"/>
        <v>0</v>
      </c>
      <c r="M9" s="70">
        <f t="shared" si="1"/>
        <v>0</v>
      </c>
      <c r="N9" s="70">
        <f t="shared" si="1"/>
        <v>0</v>
      </c>
      <c r="O9" s="70">
        <f t="shared" si="1"/>
        <v>0</v>
      </c>
      <c r="P9" s="70">
        <f t="shared" si="1"/>
        <v>0</v>
      </c>
      <c r="Q9" s="70">
        <f t="shared" si="1"/>
        <v>0</v>
      </c>
      <c r="R9" s="70">
        <f t="shared" si="1"/>
        <v>0</v>
      </c>
      <c r="S9" s="70">
        <f t="shared" si="1"/>
        <v>0</v>
      </c>
      <c r="T9" s="70">
        <f t="shared" si="1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57" t="s">
        <v>243</v>
      </c>
      <c r="G11" s="126"/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9"/>
    </row>
    <row r="12" spans="1:22" ht="15.75">
      <c r="F12" s="290"/>
      <c r="G12" s="140" t="s">
        <v>244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9"/>
    </row>
    <row r="13" spans="1:22" ht="15.75">
      <c r="F13" s="289"/>
      <c r="G13" s="289"/>
      <c r="H13" s="157" t="s">
        <v>245</v>
      </c>
      <c r="I13" s="126"/>
      <c r="J13" s="126"/>
      <c r="K13" s="126"/>
      <c r="L13" s="288"/>
      <c r="M13" s="288"/>
      <c r="N13" s="288"/>
      <c r="O13" s="288"/>
      <c r="P13" s="288"/>
      <c r="Q13" s="288"/>
      <c r="R13" s="288"/>
      <c r="S13" s="288"/>
      <c r="T13" s="288"/>
      <c r="U13" s="288"/>
      <c r="V13" s="289"/>
    </row>
    <row r="14" spans="1:22" ht="15.75">
      <c r="F14" s="289"/>
      <c r="G14" s="290"/>
      <c r="H14" s="289"/>
      <c r="I14" s="140" t="s">
        <v>270</v>
      </c>
      <c r="J14" s="140"/>
      <c r="K14" s="140"/>
      <c r="L14" s="291"/>
      <c r="M14" s="291"/>
      <c r="N14" s="291"/>
      <c r="O14" s="291"/>
      <c r="P14" s="291"/>
      <c r="Q14" s="291"/>
      <c r="R14" s="291"/>
      <c r="S14" s="291"/>
      <c r="T14" s="291"/>
      <c r="U14" s="288"/>
      <c r="V14" s="289"/>
    </row>
    <row r="15" spans="1:22" ht="15.75">
      <c r="F15" s="289"/>
      <c r="G15" s="290"/>
      <c r="H15" s="289"/>
      <c r="I15" s="140"/>
      <c r="J15" s="157" t="s">
        <v>417</v>
      </c>
      <c r="K15" s="140"/>
      <c r="L15" s="291"/>
      <c r="M15" s="291"/>
      <c r="N15" s="291"/>
      <c r="O15" s="291"/>
      <c r="P15" s="291"/>
      <c r="Q15" s="291"/>
      <c r="R15" s="291"/>
      <c r="S15" s="291"/>
      <c r="T15" s="291"/>
      <c r="U15" s="288"/>
      <c r="V15" s="289"/>
    </row>
    <row r="16" spans="1:22" ht="15.75">
      <c r="F16" s="289"/>
      <c r="G16" s="290"/>
      <c r="H16" s="289"/>
      <c r="I16" s="140"/>
      <c r="J16" s="140"/>
      <c r="K16" s="140" t="s">
        <v>418</v>
      </c>
      <c r="L16" s="291"/>
      <c r="M16" s="291"/>
      <c r="N16" s="291"/>
      <c r="O16" s="291"/>
      <c r="P16" s="291"/>
      <c r="Q16" s="291"/>
      <c r="R16" s="291"/>
      <c r="S16" s="291"/>
      <c r="T16" s="291"/>
      <c r="U16" s="288"/>
      <c r="V16" s="289"/>
    </row>
    <row r="17" spans="2:22" ht="15.75">
      <c r="F17" s="289"/>
      <c r="G17" s="289"/>
      <c r="H17" s="288"/>
      <c r="I17" s="291"/>
      <c r="J17" s="291"/>
      <c r="K17" s="291"/>
      <c r="L17" s="157" t="s">
        <v>419</v>
      </c>
      <c r="M17" s="291"/>
      <c r="N17" s="291"/>
      <c r="O17" s="291"/>
      <c r="P17" s="291"/>
      <c r="Q17" s="291"/>
      <c r="R17" s="291"/>
      <c r="S17" s="291"/>
      <c r="T17" s="291"/>
      <c r="U17" s="288"/>
      <c r="V17" s="289"/>
    </row>
    <row r="18" spans="2:22" ht="15.75">
      <c r="C18" s="107">
        <f>SUM(C10:C11)</f>
        <v>0</v>
      </c>
      <c r="F18" s="288"/>
      <c r="G18" s="288"/>
      <c r="H18" s="288"/>
      <c r="I18" s="291"/>
      <c r="J18" s="291"/>
      <c r="K18" s="291"/>
      <c r="L18" s="291"/>
      <c r="M18" s="140" t="s">
        <v>271</v>
      </c>
      <c r="N18" s="291"/>
      <c r="O18" s="291"/>
      <c r="P18" s="291"/>
      <c r="Q18" s="291"/>
      <c r="R18" s="291"/>
      <c r="S18" s="291"/>
      <c r="T18" s="291"/>
      <c r="U18" s="288"/>
      <c r="V18" s="289"/>
    </row>
    <row r="19" spans="2:22" ht="15.75">
      <c r="F19" s="289"/>
      <c r="G19" s="289"/>
      <c r="H19" s="288"/>
      <c r="I19" s="291"/>
      <c r="J19" s="291"/>
      <c r="K19" s="291"/>
      <c r="L19" s="291"/>
      <c r="M19" s="291"/>
      <c r="N19" s="157" t="s">
        <v>420</v>
      </c>
      <c r="O19" s="291"/>
      <c r="P19" s="291"/>
      <c r="Q19" s="291"/>
      <c r="R19" s="291"/>
      <c r="S19" s="291"/>
      <c r="T19" s="291"/>
      <c r="U19" s="288"/>
      <c r="V19" s="289"/>
    </row>
    <row r="20" spans="2:22" ht="15.75">
      <c r="F20" s="289"/>
      <c r="G20" s="289"/>
      <c r="H20" s="288"/>
      <c r="I20" s="291"/>
      <c r="J20" s="291"/>
      <c r="K20" s="291"/>
      <c r="L20" s="291"/>
      <c r="M20" s="291"/>
      <c r="N20" s="291"/>
      <c r="O20" s="140" t="s">
        <v>421</v>
      </c>
      <c r="P20" s="291"/>
      <c r="Q20" s="291"/>
      <c r="R20" s="291"/>
      <c r="S20" s="291"/>
      <c r="T20" s="291"/>
      <c r="U20" s="288"/>
      <c r="V20" s="289"/>
    </row>
    <row r="21" spans="2:22" ht="15.75">
      <c r="F21" s="289"/>
      <c r="G21" s="289"/>
      <c r="H21" s="288"/>
      <c r="I21" s="291"/>
      <c r="J21" s="291"/>
      <c r="K21" s="291"/>
      <c r="L21" s="291"/>
      <c r="M21" s="291"/>
      <c r="N21" s="291"/>
      <c r="O21" s="291"/>
      <c r="P21" s="157" t="s">
        <v>272</v>
      </c>
      <c r="Q21" s="291"/>
      <c r="R21" s="291"/>
      <c r="S21" s="291"/>
      <c r="T21" s="291"/>
      <c r="U21" s="288"/>
      <c r="V21" s="289"/>
    </row>
    <row r="22" spans="2:22" ht="15.75">
      <c r="F22" s="289"/>
      <c r="G22" s="289"/>
      <c r="H22" s="288"/>
      <c r="I22" s="291"/>
      <c r="J22" s="291"/>
      <c r="K22" s="291"/>
      <c r="L22" s="291"/>
      <c r="M22" s="291"/>
      <c r="N22" s="291"/>
      <c r="O22" s="291"/>
      <c r="P22" s="291"/>
      <c r="Q22" s="140" t="s">
        <v>273</v>
      </c>
      <c r="R22" s="140"/>
      <c r="S22" s="140"/>
      <c r="T22" s="291"/>
      <c r="U22" s="288"/>
      <c r="V22" s="289"/>
    </row>
    <row r="23" spans="2:22" ht="15.75">
      <c r="F23" s="289"/>
      <c r="G23" s="289"/>
      <c r="H23" s="288"/>
      <c r="I23" s="291"/>
      <c r="J23" s="291"/>
      <c r="K23" s="291"/>
      <c r="L23" s="291"/>
      <c r="M23" s="291"/>
      <c r="N23" s="291"/>
      <c r="O23" s="291"/>
      <c r="P23" s="291"/>
      <c r="Q23" s="291"/>
      <c r="R23" s="157" t="s">
        <v>274</v>
      </c>
      <c r="S23" s="291"/>
      <c r="T23" s="291"/>
      <c r="U23" s="288"/>
      <c r="V23" s="289"/>
    </row>
    <row r="24" spans="2:22" ht="15.75">
      <c r="F24" s="289"/>
      <c r="G24" s="289"/>
      <c r="H24" s="288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140" t="s">
        <v>275</v>
      </c>
      <c r="T24" s="291"/>
      <c r="U24" s="288"/>
      <c r="V24" s="289"/>
    </row>
    <row r="25" spans="2:22" ht="15.75">
      <c r="F25" s="289"/>
      <c r="G25" s="289"/>
      <c r="H25" s="288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157" t="s">
        <v>422</v>
      </c>
      <c r="U25" s="288"/>
      <c r="V25" s="289"/>
    </row>
    <row r="26" spans="2:22">
      <c r="F26" s="289"/>
      <c r="G26" s="289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9"/>
    </row>
    <row r="27" spans="2:22" ht="15.75" customHeight="1">
      <c r="B27" s="223"/>
      <c r="C27" s="321"/>
      <c r="D27" s="323"/>
      <c r="E27" s="322"/>
      <c r="F27" s="322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 ht="15.75" customHeight="1">
      <c r="B28" s="222"/>
      <c r="C28" s="112"/>
      <c r="D28" s="323"/>
      <c r="E28" s="322"/>
      <c r="F28" s="322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D32" s="323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36"/>
  <sheetViews>
    <sheetView workbookViewId="0">
      <pane ySplit="2" topLeftCell="A3" activePane="bottomLeft" state="frozen"/>
      <selection pane="bottomLeft" activeCell="C13" sqref="C13:D27"/>
    </sheetView>
  </sheetViews>
  <sheetFormatPr defaultRowHeight="11.25"/>
  <cols>
    <col min="1" max="2" width="9" style="8" customWidth="1"/>
    <col min="3" max="3" width="48.28515625" style="143" customWidth="1"/>
    <col min="4" max="5" width="9.42578125" style="2" customWidth="1"/>
    <col min="6" max="6" width="9.42578125" style="81" customWidth="1"/>
    <col min="7" max="7" width="8.140625" style="81" customWidth="1"/>
    <col min="8" max="8" width="10.7109375" style="81" customWidth="1"/>
    <col min="9" max="9" width="9.42578125" style="81" customWidth="1"/>
    <col min="10" max="10" width="7.85546875" style="81" customWidth="1"/>
    <col min="11" max="11" width="7.42578125" style="81" customWidth="1"/>
    <col min="12" max="12" width="7.7109375" style="81" customWidth="1"/>
    <col min="13" max="28" width="7.140625" style="81" customWidth="1"/>
    <col min="29" max="29" width="6.140625" style="356" customWidth="1"/>
    <col min="30" max="30" width="7.140625" style="81" customWidth="1"/>
    <col min="31" max="31" width="6.140625" style="81" customWidth="1"/>
    <col min="32" max="32" width="7" style="356" customWidth="1"/>
    <col min="33" max="34" width="6.140625" style="81" customWidth="1"/>
    <col min="35" max="35" width="7.85546875" style="81" customWidth="1"/>
    <col min="36" max="36" width="16.28515625" style="81" customWidth="1"/>
    <col min="37" max="38" width="7.140625" style="81" customWidth="1"/>
    <col min="39" max="39" width="8.140625" style="81" customWidth="1"/>
    <col min="40" max="40" width="7.7109375" style="81" customWidth="1"/>
    <col min="41" max="41" width="7" style="81" customWidth="1"/>
    <col min="42" max="42" width="6.85546875" style="81" customWidth="1"/>
    <col min="43" max="47" width="7.85546875" style="81" customWidth="1"/>
    <col min="48" max="50" width="6.140625" style="81" customWidth="1"/>
    <col min="51" max="51" width="8.28515625" style="81" customWidth="1"/>
    <col min="52" max="52" width="8.5703125" style="81" customWidth="1"/>
    <col min="53" max="53" width="6.140625" style="81" customWidth="1"/>
    <col min="54" max="54" width="7.140625" style="81" customWidth="1"/>
    <col min="55" max="55" width="6.140625" style="81" customWidth="1"/>
    <col min="56" max="56" width="7.140625" style="81" customWidth="1"/>
    <col min="57" max="57" width="8" style="81" customWidth="1"/>
    <col min="58" max="59" width="6.140625" style="81" customWidth="1"/>
    <col min="60" max="60" width="7.42578125" style="356" customWidth="1"/>
    <col min="61" max="61" width="8.5703125" style="356" customWidth="1"/>
    <col min="62" max="62" width="7.5703125" style="356" customWidth="1"/>
    <col min="63" max="68" width="6.140625" style="356" customWidth="1"/>
    <col min="69" max="69" width="7" style="356" customWidth="1"/>
    <col min="70" max="71" width="6.140625" style="356" customWidth="1"/>
    <col min="72" max="72" width="5.5703125" style="356" customWidth="1"/>
    <col min="73" max="79" width="10.5703125" style="356" customWidth="1"/>
    <col min="80" max="81" width="12.42578125" style="356" customWidth="1"/>
    <col min="82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589" t="s">
        <v>1</v>
      </c>
      <c r="B1" s="786" t="s">
        <v>555</v>
      </c>
      <c r="C1" s="775" t="s">
        <v>0</v>
      </c>
      <c r="D1" s="779" t="s">
        <v>95</v>
      </c>
      <c r="E1" s="780"/>
      <c r="F1" s="767" t="s">
        <v>96</v>
      </c>
      <c r="G1" s="767"/>
      <c r="H1" s="767"/>
      <c r="I1" s="784" t="s">
        <v>173</v>
      </c>
      <c r="J1" s="785"/>
      <c r="K1" s="601" t="s">
        <v>177</v>
      </c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02"/>
      <c r="AF1" s="602"/>
      <c r="AG1" s="602"/>
      <c r="AH1" s="602"/>
      <c r="AI1" s="602"/>
      <c r="AJ1" s="777"/>
      <c r="AK1" s="778" t="s">
        <v>178</v>
      </c>
      <c r="AL1" s="778"/>
      <c r="AM1" s="778"/>
      <c r="AN1" s="778"/>
      <c r="AO1" s="778"/>
      <c r="AP1" s="778"/>
      <c r="AQ1" s="778"/>
      <c r="AR1" s="778"/>
      <c r="AS1" s="778"/>
      <c r="AT1" s="778"/>
      <c r="AU1" s="778"/>
      <c r="AV1" s="778"/>
      <c r="AW1" s="778"/>
      <c r="AX1" s="778"/>
      <c r="AY1" s="778"/>
      <c r="AZ1" s="768" t="s">
        <v>193</v>
      </c>
      <c r="BA1" s="769"/>
      <c r="BB1" s="769"/>
      <c r="BC1" s="769"/>
      <c r="BD1" s="769"/>
      <c r="BE1" s="770"/>
      <c r="BF1" s="771" t="s">
        <v>197</v>
      </c>
      <c r="BG1" s="772"/>
      <c r="BH1" s="772"/>
      <c r="BI1" s="773"/>
      <c r="BJ1" s="774" t="s">
        <v>185</v>
      </c>
      <c r="BK1" s="774"/>
      <c r="BL1" s="774"/>
      <c r="BM1" s="774"/>
      <c r="BN1" s="774"/>
      <c r="BO1" s="774"/>
      <c r="BP1" s="774"/>
      <c r="BQ1" s="774"/>
      <c r="BR1" s="774"/>
      <c r="BS1" s="774"/>
      <c r="BT1" s="774"/>
      <c r="BU1" s="774"/>
      <c r="BV1" s="781" t="s">
        <v>509</v>
      </c>
      <c r="BW1" s="782"/>
      <c r="BX1" s="782"/>
      <c r="BY1" s="782"/>
      <c r="BZ1" s="782"/>
      <c r="CA1" s="783"/>
      <c r="CB1" s="764" t="s">
        <v>294</v>
      </c>
      <c r="CC1" s="764"/>
    </row>
    <row r="2" spans="1:81" ht="23.25" thickBot="1">
      <c r="A2" s="658"/>
      <c r="B2" s="787"/>
      <c r="C2" s="776"/>
      <c r="D2" s="164"/>
      <c r="E2" s="180" t="s">
        <v>93</v>
      </c>
      <c r="F2" s="146"/>
      <c r="G2" s="181" t="s">
        <v>93</v>
      </c>
      <c r="H2" s="145" t="s">
        <v>172</v>
      </c>
      <c r="I2" s="146"/>
      <c r="J2" s="208" t="s">
        <v>93</v>
      </c>
      <c r="K2" s="146" t="s">
        <v>246</v>
      </c>
      <c r="L2" s="146" t="s">
        <v>247</v>
      </c>
      <c r="M2" s="146" t="s">
        <v>248</v>
      </c>
      <c r="N2" s="146" t="s">
        <v>249</v>
      </c>
      <c r="O2" s="146" t="s">
        <v>250</v>
      </c>
      <c r="P2" s="146" t="s">
        <v>439</v>
      </c>
      <c r="Q2" s="146" t="s">
        <v>448</v>
      </c>
      <c r="R2" s="146" t="s">
        <v>450</v>
      </c>
      <c r="S2" s="146" t="s">
        <v>528</v>
      </c>
      <c r="T2" s="146" t="s">
        <v>251</v>
      </c>
      <c r="U2" s="146" t="s">
        <v>407</v>
      </c>
      <c r="V2" s="146" t="s">
        <v>408</v>
      </c>
      <c r="W2" s="146" t="s">
        <v>434</v>
      </c>
      <c r="X2" s="146" t="s">
        <v>530</v>
      </c>
      <c r="Y2" s="146" t="s">
        <v>440</v>
      </c>
      <c r="Z2" s="146" t="s">
        <v>532</v>
      </c>
      <c r="AA2" s="146" t="s">
        <v>252</v>
      </c>
      <c r="AB2" s="146" t="s">
        <v>253</v>
      </c>
      <c r="AC2" s="146" t="s">
        <v>254</v>
      </c>
      <c r="AD2" s="146" t="s">
        <v>290</v>
      </c>
      <c r="AE2" s="146" t="s">
        <v>288</v>
      </c>
      <c r="AF2" s="146" t="s">
        <v>289</v>
      </c>
      <c r="AG2" s="146"/>
      <c r="AH2" s="146"/>
      <c r="AI2" s="146" t="s">
        <v>47</v>
      </c>
      <c r="AJ2" s="144" t="s">
        <v>29</v>
      </c>
      <c r="AK2" s="146" t="s">
        <v>179</v>
      </c>
      <c r="AL2" s="146" t="s">
        <v>180</v>
      </c>
      <c r="AM2" s="146" t="s">
        <v>181</v>
      </c>
      <c r="AN2" s="146" t="s">
        <v>182</v>
      </c>
      <c r="AO2" s="146" t="s">
        <v>183</v>
      </c>
      <c r="AP2" s="146" t="s">
        <v>184</v>
      </c>
      <c r="AQ2" s="146" t="s">
        <v>276</v>
      </c>
      <c r="AR2" s="146" t="s">
        <v>277</v>
      </c>
      <c r="AS2" s="146" t="s">
        <v>278</v>
      </c>
      <c r="AT2" s="146" t="s">
        <v>453</v>
      </c>
      <c r="AU2" s="146" t="s">
        <v>436</v>
      </c>
      <c r="AV2" s="146" t="s">
        <v>437</v>
      </c>
      <c r="AW2" s="146"/>
      <c r="AX2" s="146"/>
      <c r="AY2" s="149" t="s">
        <v>47</v>
      </c>
      <c r="AZ2" s="146" t="s">
        <v>190</v>
      </c>
      <c r="BA2" s="146" t="s">
        <v>191</v>
      </c>
      <c r="BB2" s="146" t="s">
        <v>194</v>
      </c>
      <c r="BC2" s="146" t="s">
        <v>192</v>
      </c>
      <c r="BD2" s="146" t="s">
        <v>196</v>
      </c>
      <c r="BE2" s="144" t="s">
        <v>47</v>
      </c>
      <c r="BF2" s="146" t="s">
        <v>201</v>
      </c>
      <c r="BG2" s="146" t="s">
        <v>202</v>
      </c>
      <c r="BH2" s="146" t="s">
        <v>203</v>
      </c>
      <c r="BI2" s="147" t="s">
        <v>47</v>
      </c>
      <c r="BJ2" s="146" t="s">
        <v>212</v>
      </c>
      <c r="BK2" s="146" t="s">
        <v>213</v>
      </c>
      <c r="BL2" s="146" t="s">
        <v>216</v>
      </c>
      <c r="BM2" s="146" t="s">
        <v>221</v>
      </c>
      <c r="BN2" s="146" t="s">
        <v>222</v>
      </c>
      <c r="BO2" s="146" t="s">
        <v>223</v>
      </c>
      <c r="BP2" s="146" t="s">
        <v>291</v>
      </c>
      <c r="BQ2" s="146" t="s">
        <v>292</v>
      </c>
      <c r="BR2" s="146" t="s">
        <v>423</v>
      </c>
      <c r="BS2" s="146" t="s">
        <v>424</v>
      </c>
      <c r="BT2" s="146"/>
      <c r="BU2" s="144" t="s">
        <v>47</v>
      </c>
      <c r="BV2" s="146"/>
      <c r="BW2" s="146"/>
      <c r="BX2" s="146"/>
      <c r="BY2" s="146"/>
      <c r="BZ2" s="146"/>
      <c r="CA2" s="149" t="s">
        <v>510</v>
      </c>
      <c r="CB2" s="164" t="s">
        <v>141</v>
      </c>
      <c r="CC2" s="317" t="s">
        <v>447</v>
      </c>
    </row>
    <row r="3" spans="1:81" s="5" customFormat="1" ht="12" thickBot="1">
      <c r="A3" s="515" t="str">
        <f>'1-συμβολαια'!A3</f>
        <v>2ο</v>
      </c>
      <c r="B3" s="521">
        <f>'1-συμβολαια'!B3</f>
        <v>38617</v>
      </c>
      <c r="C3" s="522" t="str">
        <f>'1-συμβολαια'!C3</f>
        <v>πληρεξούσιο</v>
      </c>
      <c r="D3" s="567">
        <f>'5-αντίγρ'!AN3</f>
        <v>0</v>
      </c>
      <c r="E3" s="567">
        <f>'5-αντίγρ'!AM3</f>
        <v>0</v>
      </c>
      <c r="F3" s="568">
        <f>'6-μεταγρ'!R3</f>
        <v>0</v>
      </c>
      <c r="G3" s="568">
        <f>'6-μεταγρ'!P3+'6-μεταγρ'!Q3</f>
        <v>0</v>
      </c>
      <c r="H3" s="568">
        <f>'6-μεταγρ'!S3</f>
        <v>0</v>
      </c>
      <c r="I3" s="568">
        <f>'7-προςΔΟΥ'!W3</f>
        <v>0</v>
      </c>
      <c r="J3" s="569">
        <f>'7-προςΔΟΥ'!L3</f>
        <v>0</v>
      </c>
      <c r="K3" s="568"/>
      <c r="L3" s="568"/>
      <c r="M3" s="568"/>
      <c r="N3" s="568"/>
      <c r="O3" s="568"/>
      <c r="P3" s="568"/>
      <c r="Q3" s="568"/>
      <c r="R3" s="568"/>
      <c r="S3" s="568"/>
      <c r="T3" s="568"/>
      <c r="U3" s="568"/>
      <c r="V3" s="568"/>
      <c r="W3" s="568"/>
      <c r="X3" s="568"/>
      <c r="Y3" s="568"/>
      <c r="Z3" s="568"/>
      <c r="AA3" s="568"/>
      <c r="AB3" s="568"/>
      <c r="AC3" s="568"/>
      <c r="AD3" s="568"/>
      <c r="AE3" s="568">
        <f>2*1.98</f>
        <v>3.96</v>
      </c>
      <c r="AF3" s="568"/>
      <c r="AG3" s="570"/>
      <c r="AH3" s="570"/>
      <c r="AI3" s="568">
        <f t="shared" ref="AI3:AI8" si="0">SUM(K3:AH3)</f>
        <v>3.96</v>
      </c>
      <c r="AJ3" s="570"/>
      <c r="AK3" s="568"/>
      <c r="AL3" s="568"/>
      <c r="AM3" s="568"/>
      <c r="AN3" s="568"/>
      <c r="AO3" s="568"/>
      <c r="AP3" s="568"/>
      <c r="AQ3" s="568"/>
      <c r="AR3" s="568"/>
      <c r="AS3" s="568"/>
      <c r="AT3" s="568"/>
      <c r="AU3" s="568"/>
      <c r="AV3" s="568"/>
      <c r="AW3" s="570"/>
      <c r="AX3" s="570"/>
      <c r="AY3" s="568">
        <f t="shared" ref="AY3:AY8" si="1">SUM(AK3:AX3)</f>
        <v>0</v>
      </c>
      <c r="AZ3" s="568"/>
      <c r="BA3" s="570"/>
      <c r="BB3" s="568"/>
      <c r="BC3" s="570"/>
      <c r="BD3" s="568"/>
      <c r="BE3" s="568">
        <f t="shared" ref="BE3:BE8" si="2">SUM(AZ3:BD3)</f>
        <v>0</v>
      </c>
      <c r="BF3" s="570"/>
      <c r="BG3" s="570"/>
      <c r="BH3" s="568"/>
      <c r="BI3" s="568">
        <f t="shared" ref="BI3:BI8" si="3">SUM(BF3:BH3)</f>
        <v>0</v>
      </c>
      <c r="BJ3" s="568"/>
      <c r="BK3" s="568"/>
      <c r="BL3" s="568"/>
      <c r="BM3" s="568"/>
      <c r="BN3" s="568"/>
      <c r="BO3" s="568"/>
      <c r="BP3" s="568"/>
      <c r="BQ3" s="568"/>
      <c r="BR3" s="568"/>
      <c r="BS3" s="568"/>
      <c r="BT3" s="568"/>
      <c r="BU3" s="568">
        <f t="shared" ref="BU3:BU8" si="4">SUM(BJ3:BT3)</f>
        <v>0</v>
      </c>
      <c r="BV3" s="568"/>
      <c r="BW3" s="568"/>
      <c r="BX3" s="568"/>
      <c r="BY3" s="568"/>
      <c r="BZ3" s="568"/>
      <c r="CA3" s="568"/>
      <c r="CB3" s="571">
        <f>D3+F3+H3+I3+AI3+AY3+BE3+BI3+BU3+CA3-CC3</f>
        <v>0</v>
      </c>
      <c r="CC3" s="571">
        <f>E3+G3+J3+AC3+AE3+BZ3</f>
        <v>3.96</v>
      </c>
    </row>
    <row r="4" spans="1:81" s="5" customFormat="1">
      <c r="A4" s="462" t="str">
        <f>'1-συμβολαια'!A4</f>
        <v>3ο</v>
      </c>
      <c r="B4" s="360">
        <f>'1-συμβολαια'!B4</f>
        <v>39806</v>
      </c>
      <c r="C4" s="412" t="str">
        <f>'1-συμβολαια'!C4</f>
        <v>κληρονομιάς ΑΠΟΔΟΧΗ</v>
      </c>
      <c r="D4" s="446">
        <f>'5-αντίγρ'!AN4</f>
        <v>16</v>
      </c>
      <c r="E4" s="446">
        <f>'5-αντίγρ'!AM4</f>
        <v>3.96</v>
      </c>
      <c r="F4" s="316">
        <f>'6-μεταγρ'!R4</f>
        <v>14.8</v>
      </c>
      <c r="G4" s="316">
        <f>'6-μεταγρ'!P4+'6-μεταγρ'!Q4</f>
        <v>3.96</v>
      </c>
      <c r="H4" s="316">
        <f>'6-μεταγρ'!S4</f>
        <v>0</v>
      </c>
      <c r="I4" s="316">
        <f>'7-προςΔΟΥ'!W4</f>
        <v>335.8</v>
      </c>
      <c r="J4" s="277">
        <f>'7-προςΔΟΥ'!L4</f>
        <v>0</v>
      </c>
      <c r="K4" s="316"/>
      <c r="L4" s="316">
        <f>7.4+7.4+2*4</f>
        <v>22.8</v>
      </c>
      <c r="M4" s="316">
        <v>8</v>
      </c>
      <c r="N4" s="316">
        <v>4</v>
      </c>
      <c r="O4" s="316">
        <v>4</v>
      </c>
      <c r="P4" s="316"/>
      <c r="Q4" s="316">
        <v>8</v>
      </c>
      <c r="R4" s="316">
        <v>4</v>
      </c>
      <c r="S4" s="316">
        <v>8</v>
      </c>
      <c r="T4" s="316"/>
      <c r="U4" s="316">
        <f>7.4+2*4</f>
        <v>15.4</v>
      </c>
      <c r="V4" s="316">
        <v>4</v>
      </c>
      <c r="W4" s="316">
        <v>8</v>
      </c>
      <c r="X4" s="316"/>
      <c r="Y4" s="316"/>
      <c r="Z4" s="316"/>
      <c r="AA4" s="316">
        <f>18.4+18.4+4</f>
        <v>40.799999999999997</v>
      </c>
      <c r="AB4" s="316">
        <v>18.8</v>
      </c>
      <c r="AC4" s="316"/>
      <c r="AD4" s="316"/>
      <c r="AE4" s="316"/>
      <c r="AF4" s="316"/>
      <c r="AG4" s="278"/>
      <c r="AH4" s="278"/>
      <c r="AI4" s="316">
        <f t="shared" si="0"/>
        <v>145.80000000000001</v>
      </c>
      <c r="AJ4" s="278"/>
      <c r="AK4" s="316">
        <f>2*2*4</f>
        <v>16</v>
      </c>
      <c r="AL4" s="316">
        <v>8</v>
      </c>
      <c r="AM4" s="316">
        <v>8</v>
      </c>
      <c r="AN4" s="316">
        <v>8</v>
      </c>
      <c r="AO4" s="316"/>
      <c r="AP4" s="316"/>
      <c r="AQ4" s="316"/>
      <c r="AR4" s="316">
        <f>2*2*4</f>
        <v>16</v>
      </c>
      <c r="AS4" s="316">
        <f>2*2*4</f>
        <v>16</v>
      </c>
      <c r="AT4" s="316"/>
      <c r="AU4" s="316"/>
      <c r="AV4" s="316"/>
      <c r="AW4" s="278"/>
      <c r="AX4" s="278"/>
      <c r="AY4" s="316">
        <f t="shared" si="1"/>
        <v>72</v>
      </c>
      <c r="AZ4" s="316">
        <f>7.4+2*4</f>
        <v>15.4</v>
      </c>
      <c r="BA4" s="278"/>
      <c r="BB4" s="316">
        <f>7.4+2*4</f>
        <v>15.4</v>
      </c>
      <c r="BC4" s="278"/>
      <c r="BD4" s="316">
        <f>7.4+2*4</f>
        <v>15.4</v>
      </c>
      <c r="BE4" s="316">
        <f t="shared" si="2"/>
        <v>46.2</v>
      </c>
      <c r="BF4" s="278"/>
      <c r="BG4" s="278"/>
      <c r="BH4" s="316"/>
      <c r="BI4" s="316">
        <f t="shared" si="3"/>
        <v>0</v>
      </c>
      <c r="BJ4" s="316"/>
      <c r="BK4" s="316"/>
      <c r="BL4" s="316"/>
      <c r="BM4" s="316"/>
      <c r="BN4" s="316"/>
      <c r="BO4" s="316"/>
      <c r="BP4" s="316"/>
      <c r="BQ4" s="316">
        <v>10</v>
      </c>
      <c r="BR4" s="316">
        <v>0.3</v>
      </c>
      <c r="BS4" s="316">
        <v>0.6</v>
      </c>
      <c r="BT4" s="316"/>
      <c r="BU4" s="316">
        <f t="shared" si="4"/>
        <v>10.9</v>
      </c>
      <c r="BV4" s="316">
        <v>4</v>
      </c>
      <c r="BW4" s="316">
        <v>8</v>
      </c>
      <c r="BX4" s="316">
        <v>8</v>
      </c>
      <c r="BY4" s="316"/>
      <c r="BZ4" s="316">
        <v>1.98</v>
      </c>
      <c r="CA4" s="316">
        <f>SUM(BV4:BZ4)</f>
        <v>21.98</v>
      </c>
      <c r="CB4" s="381">
        <f t="shared" ref="CB4:CB8" si="5">D4+F4+H4+I4+AI4+AY4+BE4+BI4+BU4+CA4-CC4</f>
        <v>653.58000000000015</v>
      </c>
      <c r="CC4" s="381">
        <f t="shared" ref="CC4:CC8" si="6">E4+G4+J4+AC4+AE4+BZ4</f>
        <v>9.9</v>
      </c>
    </row>
    <row r="5" spans="1:81" s="5" customFormat="1" ht="12" thickBot="1">
      <c r="A5" s="413">
        <f>'1-συμβολαια'!A5</f>
        <v>0</v>
      </c>
      <c r="B5" s="421"/>
      <c r="C5" s="414" t="str">
        <f>'1-συμβολαια'!C5</f>
        <v>χρησικτησία οικοπέδων &amp; οικίας = 1970 πατρός ΔΩΡΕΑ άτυπος</v>
      </c>
      <c r="D5" s="448">
        <f>'5-αντίγρ'!AN5</f>
        <v>0</v>
      </c>
      <c r="E5" s="448">
        <f>'5-αντίγρ'!AM5</f>
        <v>0</v>
      </c>
      <c r="F5" s="415">
        <f>'6-μεταγρ'!R5</f>
        <v>0</v>
      </c>
      <c r="G5" s="415">
        <f>'6-μεταγρ'!P5+'6-μεταγρ'!Q5</f>
        <v>0</v>
      </c>
      <c r="H5" s="415">
        <f>'6-μεταγρ'!S5</f>
        <v>0</v>
      </c>
      <c r="I5" s="415">
        <f>'7-προςΔΟΥ'!W5</f>
        <v>226</v>
      </c>
      <c r="J5" s="416">
        <f>'7-προςΔΟΥ'!L5</f>
        <v>0</v>
      </c>
      <c r="K5" s="415"/>
      <c r="L5" s="415"/>
      <c r="M5" s="415"/>
      <c r="N5" s="415"/>
      <c r="O5" s="415"/>
      <c r="P5" s="415"/>
      <c r="Q5" s="415"/>
      <c r="R5" s="415"/>
      <c r="S5" s="415"/>
      <c r="T5" s="415"/>
      <c r="U5" s="415"/>
      <c r="V5" s="415"/>
      <c r="W5" s="415"/>
      <c r="X5" s="415"/>
      <c r="Y5" s="415"/>
      <c r="Z5" s="415"/>
      <c r="AA5" s="415"/>
      <c r="AB5" s="415"/>
      <c r="AC5" s="415"/>
      <c r="AD5" s="415"/>
      <c r="AE5" s="415"/>
      <c r="AF5" s="415"/>
      <c r="AG5" s="417"/>
      <c r="AH5" s="417"/>
      <c r="AI5" s="415">
        <f t="shared" si="0"/>
        <v>0</v>
      </c>
      <c r="AJ5" s="417"/>
      <c r="AK5" s="415"/>
      <c r="AL5" s="415"/>
      <c r="AM5" s="415"/>
      <c r="AN5" s="415"/>
      <c r="AO5" s="415"/>
      <c r="AP5" s="415"/>
      <c r="AQ5" s="415"/>
      <c r="AR5" s="415"/>
      <c r="AS5" s="415"/>
      <c r="AT5" s="415"/>
      <c r="AU5" s="415"/>
      <c r="AV5" s="415"/>
      <c r="AW5" s="417"/>
      <c r="AX5" s="417"/>
      <c r="AY5" s="415">
        <f t="shared" si="1"/>
        <v>0</v>
      </c>
      <c r="AZ5" s="415"/>
      <c r="BA5" s="417"/>
      <c r="BB5" s="415"/>
      <c r="BC5" s="417"/>
      <c r="BD5" s="415"/>
      <c r="BE5" s="415">
        <f t="shared" si="2"/>
        <v>0</v>
      </c>
      <c r="BF5" s="417"/>
      <c r="BG5" s="417"/>
      <c r="BH5" s="415">
        <f>7.4+2*4</f>
        <v>15.4</v>
      </c>
      <c r="BI5" s="415">
        <f t="shared" si="3"/>
        <v>15.4</v>
      </c>
      <c r="BJ5" s="415"/>
      <c r="BK5" s="415"/>
      <c r="BL5" s="415"/>
      <c r="BM5" s="415"/>
      <c r="BN5" s="415"/>
      <c r="BO5" s="415"/>
      <c r="BP5" s="415"/>
      <c r="BQ5" s="415"/>
      <c r="BR5" s="415"/>
      <c r="BS5" s="415"/>
      <c r="BT5" s="415"/>
      <c r="BU5" s="415">
        <f t="shared" si="4"/>
        <v>0</v>
      </c>
      <c r="BV5" s="415"/>
      <c r="BW5" s="415"/>
      <c r="BX5" s="415"/>
      <c r="BY5" s="415"/>
      <c r="BZ5" s="415"/>
      <c r="CA5" s="415">
        <f>SUM(BV5:BZ5)</f>
        <v>0</v>
      </c>
      <c r="CB5" s="418">
        <f t="shared" si="5"/>
        <v>241.4</v>
      </c>
      <c r="CC5" s="418">
        <f t="shared" si="6"/>
        <v>0</v>
      </c>
    </row>
    <row r="6" spans="1:81" s="5" customFormat="1">
      <c r="A6" s="481" t="str">
        <f>'1-συμβολαια'!A6</f>
        <v>4ο</v>
      </c>
      <c r="B6" s="360">
        <f>'1-συμβολαια'!B6</f>
        <v>39806</v>
      </c>
      <c r="C6" s="412" t="str">
        <f>'1-συμβολαια'!C6</f>
        <v>δωρεά ΕΠΙΚΑΡΠΙΑΣ</v>
      </c>
      <c r="D6" s="446">
        <f>'5-αντίγρ'!AN6</f>
        <v>87</v>
      </c>
      <c r="E6" s="446">
        <f>'5-αντίγρ'!AM6</f>
        <v>3.96</v>
      </c>
      <c r="F6" s="316">
        <f>'6-μεταγρ'!R6</f>
        <v>0</v>
      </c>
      <c r="G6" s="316">
        <f>'6-μεταγρ'!P6+'6-μεταγρ'!Q6</f>
        <v>1.98</v>
      </c>
      <c r="H6" s="316">
        <f>'6-μεταγρ'!S6</f>
        <v>0</v>
      </c>
      <c r="I6" s="316">
        <f>'7-προςΔΟΥ'!W6</f>
        <v>196</v>
      </c>
      <c r="J6" s="277">
        <f>'7-προςΔΟΥ'!L6</f>
        <v>0</v>
      </c>
      <c r="K6" s="316"/>
      <c r="L6" s="316">
        <v>8</v>
      </c>
      <c r="M6" s="316">
        <v>8</v>
      </c>
      <c r="N6" s="316"/>
      <c r="O6" s="316"/>
      <c r="P6" s="316">
        <v>4</v>
      </c>
      <c r="Q6" s="316">
        <v>8</v>
      </c>
      <c r="R6" s="316">
        <v>4</v>
      </c>
      <c r="S6" s="316">
        <v>8</v>
      </c>
      <c r="T6" s="316"/>
      <c r="U6" s="316">
        <v>8</v>
      </c>
      <c r="V6" s="316">
        <v>4</v>
      </c>
      <c r="W6" s="316">
        <v>8</v>
      </c>
      <c r="X6" s="316"/>
      <c r="Y6" s="316"/>
      <c r="Z6" s="316"/>
      <c r="AA6" s="316"/>
      <c r="AB6" s="316"/>
      <c r="AC6" s="316"/>
      <c r="AD6" s="316"/>
      <c r="AE6" s="316"/>
      <c r="AF6" s="316"/>
      <c r="AG6" s="278"/>
      <c r="AH6" s="278"/>
      <c r="AI6" s="316">
        <f t="shared" si="0"/>
        <v>60</v>
      </c>
      <c r="AJ6" s="278"/>
      <c r="AK6" s="316">
        <f t="shared" ref="AK6:AK8" si="7">2*2*4</f>
        <v>16</v>
      </c>
      <c r="AL6" s="316">
        <v>8</v>
      </c>
      <c r="AM6" s="316">
        <v>8</v>
      </c>
      <c r="AN6" s="316">
        <v>8</v>
      </c>
      <c r="AO6" s="316"/>
      <c r="AP6" s="316"/>
      <c r="AQ6" s="316"/>
      <c r="AR6" s="316">
        <f t="shared" ref="AR6:AS8" si="8">2*2*4</f>
        <v>16</v>
      </c>
      <c r="AS6" s="316">
        <f t="shared" si="8"/>
        <v>16</v>
      </c>
      <c r="AT6" s="316"/>
      <c r="AU6" s="316"/>
      <c r="AV6" s="316"/>
      <c r="AW6" s="278"/>
      <c r="AX6" s="278"/>
      <c r="AY6" s="316">
        <f t="shared" si="1"/>
        <v>72</v>
      </c>
      <c r="AZ6" s="316">
        <v>8</v>
      </c>
      <c r="BA6" s="278"/>
      <c r="BB6" s="316">
        <v>8</v>
      </c>
      <c r="BC6" s="278"/>
      <c r="BD6" s="316">
        <v>8</v>
      </c>
      <c r="BE6" s="316">
        <f t="shared" si="2"/>
        <v>24</v>
      </c>
      <c r="BF6" s="278"/>
      <c r="BG6" s="278"/>
      <c r="BH6" s="316">
        <v>8</v>
      </c>
      <c r="BI6" s="316">
        <f t="shared" si="3"/>
        <v>8</v>
      </c>
      <c r="BJ6" s="316"/>
      <c r="BK6" s="316"/>
      <c r="BL6" s="316"/>
      <c r="BM6" s="316"/>
      <c r="BN6" s="316"/>
      <c r="BO6" s="316"/>
      <c r="BP6" s="316"/>
      <c r="BQ6" s="316">
        <v>10</v>
      </c>
      <c r="BR6" s="316">
        <v>0.3</v>
      </c>
      <c r="BS6" s="316">
        <v>0.6</v>
      </c>
      <c r="BT6" s="316"/>
      <c r="BU6" s="316">
        <f t="shared" si="4"/>
        <v>10.9</v>
      </c>
      <c r="BV6" s="316">
        <v>4</v>
      </c>
      <c r="BW6" s="316">
        <v>8</v>
      </c>
      <c r="BX6" s="316">
        <v>20</v>
      </c>
      <c r="BY6" s="316"/>
      <c r="BZ6" s="316">
        <v>1.98</v>
      </c>
      <c r="CA6" s="316">
        <f>SUM(BV6:BZ6)</f>
        <v>33.979999999999997</v>
      </c>
      <c r="CB6" s="381">
        <f t="shared" si="5"/>
        <v>483.96</v>
      </c>
      <c r="CC6" s="381">
        <f t="shared" si="6"/>
        <v>7.92</v>
      </c>
    </row>
    <row r="7" spans="1:81" s="5" customFormat="1" ht="12" thickBot="1">
      <c r="A7" s="483">
        <f>'1-συμβολαια'!A7</f>
        <v>0</v>
      </c>
      <c r="B7" s="421"/>
      <c r="C7" s="414" t="str">
        <f>'1-συμβολαια'!C7</f>
        <v>δωρεά ΨΙΛΗΣ ΚΥΡΙΟΤΗΤΑΣ</v>
      </c>
      <c r="D7" s="448">
        <f>'5-αντίγρ'!AN7</f>
        <v>0</v>
      </c>
      <c r="E7" s="448">
        <f>'5-αντίγρ'!AM7</f>
        <v>0</v>
      </c>
      <c r="F7" s="415">
        <f>'6-μεταγρ'!R7</f>
        <v>0</v>
      </c>
      <c r="G7" s="415">
        <f>'6-μεταγρ'!P7+'6-μεταγρ'!Q7</f>
        <v>1.98</v>
      </c>
      <c r="H7" s="415">
        <f>'6-μεταγρ'!S7</f>
        <v>0</v>
      </c>
      <c r="I7" s="415">
        <f>'7-προςΔΟΥ'!W7</f>
        <v>45</v>
      </c>
      <c r="J7" s="416">
        <f>'7-προςΔΟΥ'!L7</f>
        <v>0</v>
      </c>
      <c r="K7" s="415"/>
      <c r="L7" s="415">
        <v>8</v>
      </c>
      <c r="M7" s="415">
        <v>8</v>
      </c>
      <c r="N7" s="415"/>
      <c r="O7" s="415"/>
      <c r="P7" s="415">
        <v>4</v>
      </c>
      <c r="Q7" s="415">
        <v>8</v>
      </c>
      <c r="R7" s="415">
        <v>4</v>
      </c>
      <c r="S7" s="415">
        <v>8</v>
      </c>
      <c r="T7" s="415"/>
      <c r="U7" s="415">
        <v>8</v>
      </c>
      <c r="V7" s="415">
        <v>4</v>
      </c>
      <c r="W7" s="415">
        <v>8</v>
      </c>
      <c r="X7" s="415"/>
      <c r="Y7" s="415"/>
      <c r="Z7" s="415"/>
      <c r="AA7" s="415"/>
      <c r="AB7" s="415"/>
      <c r="AC7" s="415"/>
      <c r="AD7" s="415"/>
      <c r="AE7" s="415"/>
      <c r="AF7" s="415"/>
      <c r="AG7" s="417"/>
      <c r="AH7" s="417"/>
      <c r="AI7" s="415">
        <f t="shared" si="0"/>
        <v>60</v>
      </c>
      <c r="AJ7" s="417"/>
      <c r="AK7" s="415">
        <f t="shared" si="7"/>
        <v>16</v>
      </c>
      <c r="AL7" s="415">
        <v>8</v>
      </c>
      <c r="AM7" s="415">
        <v>8</v>
      </c>
      <c r="AN7" s="415">
        <v>8</v>
      </c>
      <c r="AO7" s="415"/>
      <c r="AP7" s="415"/>
      <c r="AQ7" s="415"/>
      <c r="AR7" s="415">
        <f t="shared" si="8"/>
        <v>16</v>
      </c>
      <c r="AS7" s="415">
        <f t="shared" si="8"/>
        <v>16</v>
      </c>
      <c r="AT7" s="415"/>
      <c r="AU7" s="415"/>
      <c r="AV7" s="415"/>
      <c r="AW7" s="417"/>
      <c r="AX7" s="417"/>
      <c r="AY7" s="415">
        <f t="shared" si="1"/>
        <v>72</v>
      </c>
      <c r="AZ7" s="415">
        <v>8</v>
      </c>
      <c r="BA7" s="417"/>
      <c r="BB7" s="415">
        <v>8</v>
      </c>
      <c r="BC7" s="417"/>
      <c r="BD7" s="415">
        <v>8</v>
      </c>
      <c r="BE7" s="415">
        <f t="shared" si="2"/>
        <v>24</v>
      </c>
      <c r="BF7" s="417"/>
      <c r="BG7" s="417"/>
      <c r="BH7" s="415">
        <v>8</v>
      </c>
      <c r="BI7" s="415">
        <f t="shared" si="3"/>
        <v>8</v>
      </c>
      <c r="BJ7" s="415"/>
      <c r="BK7" s="415"/>
      <c r="BL7" s="415"/>
      <c r="BM7" s="415"/>
      <c r="BN7" s="415"/>
      <c r="BO7" s="415"/>
      <c r="BP7" s="415"/>
      <c r="BQ7" s="415">
        <v>10</v>
      </c>
      <c r="BR7" s="415">
        <v>0.3</v>
      </c>
      <c r="BS7" s="415"/>
      <c r="BT7" s="415"/>
      <c r="BU7" s="415">
        <f t="shared" si="4"/>
        <v>10.3</v>
      </c>
      <c r="BV7" s="415">
        <v>4</v>
      </c>
      <c r="BW7" s="415">
        <v>8</v>
      </c>
      <c r="BX7" s="415"/>
      <c r="BY7" s="415"/>
      <c r="BZ7" s="415">
        <v>1.98</v>
      </c>
      <c r="CA7" s="415">
        <f t="shared" ref="CA7:CA8" si="9">SUM(BV7:BZ7)</f>
        <v>13.98</v>
      </c>
      <c r="CB7" s="418">
        <f t="shared" si="5"/>
        <v>229.32</v>
      </c>
      <c r="CC7" s="418">
        <f t="shared" si="6"/>
        <v>3.96</v>
      </c>
    </row>
    <row r="8" spans="1:81" s="5" customFormat="1">
      <c r="A8" s="404" t="str">
        <f>'1-συμβολαια'!A8</f>
        <v>5ο</v>
      </c>
      <c r="B8" s="360">
        <f>'1-συμβολαια'!B8</f>
        <v>39806</v>
      </c>
      <c r="C8" s="412" t="str">
        <f>'1-συμβολαια'!C8</f>
        <v>γονική ΨΙΛΗΣ ΚΥΡΙΟΤΗΤΑΣ</v>
      </c>
      <c r="D8" s="446">
        <f>'5-αντίγρ'!AN8</f>
        <v>87</v>
      </c>
      <c r="E8" s="446">
        <f>'5-αντίγρ'!AM8</f>
        <v>3.96</v>
      </c>
      <c r="F8" s="316">
        <f>'6-μεταγρ'!R8</f>
        <v>0</v>
      </c>
      <c r="G8" s="316">
        <f>'6-μεταγρ'!P8+'6-μεταγρ'!Q8</f>
        <v>1.98</v>
      </c>
      <c r="H8" s="316">
        <f>'6-μεταγρ'!S8</f>
        <v>0</v>
      </c>
      <c r="I8" s="316">
        <f>'7-προςΔΟΥ'!W8</f>
        <v>211</v>
      </c>
      <c r="J8" s="277">
        <f>'7-προςΔΟΥ'!L8</f>
        <v>0</v>
      </c>
      <c r="K8" s="316"/>
      <c r="L8" s="316">
        <v>8</v>
      </c>
      <c r="M8" s="316">
        <v>8</v>
      </c>
      <c r="N8" s="316"/>
      <c r="O8" s="316"/>
      <c r="P8" s="316">
        <v>4</v>
      </c>
      <c r="Q8" s="316">
        <v>8</v>
      </c>
      <c r="R8" s="316">
        <v>4</v>
      </c>
      <c r="S8" s="316">
        <v>8</v>
      </c>
      <c r="T8" s="316"/>
      <c r="U8" s="316">
        <v>8</v>
      </c>
      <c r="V8" s="316">
        <v>4</v>
      </c>
      <c r="W8" s="316">
        <v>8</v>
      </c>
      <c r="X8" s="316"/>
      <c r="Y8" s="316"/>
      <c r="Z8" s="316"/>
      <c r="AA8" s="316"/>
      <c r="AB8" s="316"/>
      <c r="AC8" s="316"/>
      <c r="AD8" s="316"/>
      <c r="AE8" s="316"/>
      <c r="AF8" s="316"/>
      <c r="AG8" s="278"/>
      <c r="AH8" s="278"/>
      <c r="AI8" s="316">
        <f t="shared" si="0"/>
        <v>60</v>
      </c>
      <c r="AJ8" s="278"/>
      <c r="AK8" s="316">
        <f t="shared" si="7"/>
        <v>16</v>
      </c>
      <c r="AL8" s="316">
        <v>8</v>
      </c>
      <c r="AM8" s="316">
        <v>8</v>
      </c>
      <c r="AN8" s="316">
        <v>8</v>
      </c>
      <c r="AO8" s="316"/>
      <c r="AP8" s="316"/>
      <c r="AQ8" s="316"/>
      <c r="AR8" s="316">
        <f t="shared" si="8"/>
        <v>16</v>
      </c>
      <c r="AS8" s="316">
        <f t="shared" si="8"/>
        <v>16</v>
      </c>
      <c r="AT8" s="316"/>
      <c r="AU8" s="316"/>
      <c r="AV8" s="316"/>
      <c r="AW8" s="278"/>
      <c r="AX8" s="278"/>
      <c r="AY8" s="316">
        <f t="shared" si="1"/>
        <v>72</v>
      </c>
      <c r="AZ8" s="316">
        <v>8</v>
      </c>
      <c r="BA8" s="278"/>
      <c r="BB8" s="316">
        <v>8</v>
      </c>
      <c r="BC8" s="278"/>
      <c r="BD8" s="316">
        <v>8</v>
      </c>
      <c r="BE8" s="316">
        <f t="shared" si="2"/>
        <v>24</v>
      </c>
      <c r="BF8" s="278"/>
      <c r="BG8" s="278"/>
      <c r="BH8" s="316">
        <v>8</v>
      </c>
      <c r="BI8" s="316">
        <f t="shared" si="3"/>
        <v>8</v>
      </c>
      <c r="BJ8" s="316"/>
      <c r="BK8" s="316"/>
      <c r="BL8" s="316"/>
      <c r="BM8" s="316"/>
      <c r="BN8" s="316"/>
      <c r="BO8" s="316"/>
      <c r="BP8" s="316"/>
      <c r="BQ8" s="316">
        <v>10</v>
      </c>
      <c r="BR8" s="316">
        <v>0.3</v>
      </c>
      <c r="BS8" s="316">
        <v>0.6</v>
      </c>
      <c r="BT8" s="316"/>
      <c r="BU8" s="316">
        <f t="shared" si="4"/>
        <v>10.9</v>
      </c>
      <c r="BV8" s="316">
        <v>4</v>
      </c>
      <c r="BW8" s="316">
        <v>8</v>
      </c>
      <c r="BX8" s="316">
        <v>20</v>
      </c>
      <c r="BY8" s="316"/>
      <c r="BZ8" s="316">
        <v>1.98</v>
      </c>
      <c r="CA8" s="316">
        <f t="shared" si="9"/>
        <v>33.979999999999997</v>
      </c>
      <c r="CB8" s="381">
        <f t="shared" si="5"/>
        <v>498.96</v>
      </c>
      <c r="CC8" s="381">
        <f t="shared" si="6"/>
        <v>7.92</v>
      </c>
    </row>
    <row r="9" spans="1:81" s="2" customFormat="1">
      <c r="A9" s="765" t="s">
        <v>47</v>
      </c>
      <c r="B9" s="766"/>
      <c r="C9" s="766"/>
      <c r="D9" s="38">
        <f t="shared" ref="D9:Y9" si="10">SUM(D3:D8)</f>
        <v>190</v>
      </c>
      <c r="E9" s="38">
        <f t="shared" si="10"/>
        <v>11.879999999999999</v>
      </c>
      <c r="F9" s="38">
        <f t="shared" si="10"/>
        <v>14.8</v>
      </c>
      <c r="G9" s="38">
        <f t="shared" si="10"/>
        <v>9.9</v>
      </c>
      <c r="H9" s="38">
        <f t="shared" si="10"/>
        <v>0</v>
      </c>
      <c r="I9" s="38">
        <f t="shared" si="10"/>
        <v>1013.8</v>
      </c>
      <c r="J9" s="38">
        <f t="shared" si="10"/>
        <v>0</v>
      </c>
      <c r="K9" s="38">
        <f t="shared" si="10"/>
        <v>0</v>
      </c>
      <c r="L9" s="38">
        <f t="shared" si="10"/>
        <v>46.8</v>
      </c>
      <c r="M9" s="38">
        <f t="shared" si="10"/>
        <v>32</v>
      </c>
      <c r="N9" s="38">
        <f t="shared" si="10"/>
        <v>4</v>
      </c>
      <c r="O9" s="38">
        <f t="shared" si="10"/>
        <v>4</v>
      </c>
      <c r="P9" s="38">
        <f t="shared" si="10"/>
        <v>12</v>
      </c>
      <c r="Q9" s="38">
        <f t="shared" si="10"/>
        <v>32</v>
      </c>
      <c r="R9" s="38">
        <f t="shared" si="10"/>
        <v>16</v>
      </c>
      <c r="S9" s="38">
        <f t="shared" si="10"/>
        <v>32</v>
      </c>
      <c r="T9" s="38">
        <f t="shared" si="10"/>
        <v>0</v>
      </c>
      <c r="U9" s="38">
        <f t="shared" si="10"/>
        <v>39.4</v>
      </c>
      <c r="V9" s="38">
        <f t="shared" si="10"/>
        <v>16</v>
      </c>
      <c r="W9" s="38">
        <f t="shared" si="10"/>
        <v>32</v>
      </c>
      <c r="X9" s="38">
        <f t="shared" si="10"/>
        <v>0</v>
      </c>
      <c r="Y9" s="38">
        <f t="shared" si="10"/>
        <v>0</v>
      </c>
      <c r="Z9" s="38"/>
      <c r="AA9" s="38">
        <f t="shared" ref="AA9:AI9" si="11">SUM(AA3:AA8)</f>
        <v>40.799999999999997</v>
      </c>
      <c r="AB9" s="38">
        <f t="shared" si="11"/>
        <v>18.8</v>
      </c>
      <c r="AC9" s="38">
        <f t="shared" si="11"/>
        <v>0</v>
      </c>
      <c r="AD9" s="38">
        <f t="shared" si="11"/>
        <v>0</v>
      </c>
      <c r="AE9" s="38">
        <f t="shared" si="11"/>
        <v>3.96</v>
      </c>
      <c r="AF9" s="38">
        <f t="shared" si="11"/>
        <v>0</v>
      </c>
      <c r="AG9" s="38">
        <f t="shared" si="11"/>
        <v>0</v>
      </c>
      <c r="AH9" s="38">
        <f t="shared" si="11"/>
        <v>0</v>
      </c>
      <c r="AI9" s="38">
        <f t="shared" si="11"/>
        <v>329.76</v>
      </c>
      <c r="AJ9" s="38"/>
      <c r="AK9" s="38">
        <f t="shared" ref="AK9:AV9" si="12">SUM(AK3:AK8)</f>
        <v>64</v>
      </c>
      <c r="AL9" s="38">
        <f t="shared" si="12"/>
        <v>32</v>
      </c>
      <c r="AM9" s="38">
        <f t="shared" si="12"/>
        <v>32</v>
      </c>
      <c r="AN9" s="38">
        <f t="shared" si="12"/>
        <v>32</v>
      </c>
      <c r="AO9" s="38">
        <f t="shared" si="12"/>
        <v>0</v>
      </c>
      <c r="AP9" s="239">
        <f t="shared" si="12"/>
        <v>0</v>
      </c>
      <c r="AQ9" s="38">
        <f t="shared" si="12"/>
        <v>0</v>
      </c>
      <c r="AR9" s="38">
        <f t="shared" si="12"/>
        <v>64</v>
      </c>
      <c r="AS9" s="38">
        <f t="shared" si="12"/>
        <v>64</v>
      </c>
      <c r="AT9" s="38">
        <f t="shared" si="12"/>
        <v>0</v>
      </c>
      <c r="AU9" s="38">
        <f t="shared" si="12"/>
        <v>0</v>
      </c>
      <c r="AV9" s="38">
        <f t="shared" si="12"/>
        <v>0</v>
      </c>
      <c r="AW9" s="38"/>
      <c r="AX9" s="38">
        <f t="shared" ref="AX9:BU9" si="13">SUM(AX3:AX8)</f>
        <v>0</v>
      </c>
      <c r="AY9" s="38">
        <f t="shared" si="13"/>
        <v>288</v>
      </c>
      <c r="AZ9" s="38">
        <f t="shared" si="13"/>
        <v>39.4</v>
      </c>
      <c r="BA9" s="243">
        <f t="shared" si="13"/>
        <v>0</v>
      </c>
      <c r="BB9" s="38">
        <f t="shared" si="13"/>
        <v>39.4</v>
      </c>
      <c r="BC9" s="243">
        <f t="shared" si="13"/>
        <v>0</v>
      </c>
      <c r="BD9" s="243">
        <f t="shared" si="13"/>
        <v>39.4</v>
      </c>
      <c r="BE9" s="38">
        <f t="shared" si="13"/>
        <v>118.2</v>
      </c>
      <c r="BF9" s="38">
        <f t="shared" si="13"/>
        <v>0</v>
      </c>
      <c r="BG9" s="243">
        <f t="shared" si="13"/>
        <v>0</v>
      </c>
      <c r="BH9" s="38">
        <f t="shared" si="13"/>
        <v>39.4</v>
      </c>
      <c r="BI9" s="38">
        <f t="shared" si="13"/>
        <v>39.4</v>
      </c>
      <c r="BJ9" s="38">
        <f t="shared" si="13"/>
        <v>0</v>
      </c>
      <c r="BK9" s="38">
        <f t="shared" si="13"/>
        <v>0</v>
      </c>
      <c r="BL9" s="38">
        <f t="shared" si="13"/>
        <v>0</v>
      </c>
      <c r="BM9" s="38">
        <f t="shared" si="13"/>
        <v>0</v>
      </c>
      <c r="BN9" s="38">
        <f t="shared" si="13"/>
        <v>0</v>
      </c>
      <c r="BO9" s="38">
        <f t="shared" si="13"/>
        <v>0</v>
      </c>
      <c r="BP9" s="38">
        <f t="shared" si="13"/>
        <v>0</v>
      </c>
      <c r="BQ9" s="38">
        <f t="shared" si="13"/>
        <v>40</v>
      </c>
      <c r="BR9" s="38">
        <f t="shared" si="13"/>
        <v>1.2</v>
      </c>
      <c r="BS9" s="38">
        <f t="shared" si="13"/>
        <v>1.7999999999999998</v>
      </c>
      <c r="BT9" s="38">
        <f t="shared" si="13"/>
        <v>0</v>
      </c>
      <c r="BU9" s="38">
        <f t="shared" si="13"/>
        <v>43</v>
      </c>
      <c r="BV9" s="38">
        <f t="shared" ref="BV9:CA9" si="14">SUM(BV3:BV8)</f>
        <v>16</v>
      </c>
      <c r="BW9" s="38">
        <f t="shared" si="14"/>
        <v>32</v>
      </c>
      <c r="BX9" s="38">
        <f t="shared" si="14"/>
        <v>48</v>
      </c>
      <c r="BY9" s="38">
        <f t="shared" si="14"/>
        <v>0</v>
      </c>
      <c r="BZ9" s="38">
        <f t="shared" si="14"/>
        <v>7.92</v>
      </c>
      <c r="CA9" s="38">
        <f t="shared" si="14"/>
        <v>103.91999999999999</v>
      </c>
      <c r="CB9" s="38">
        <f>SUM(CB3:CB8)</f>
        <v>2107.2199999999998</v>
      </c>
      <c r="CC9" s="38">
        <f>SUM(CC3:CC8)</f>
        <v>33.660000000000004</v>
      </c>
    </row>
    <row r="10" spans="1:81" ht="11.25" customHeight="1"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</row>
    <row r="11" spans="1:81" ht="11.25" customHeight="1">
      <c r="D11" s="129"/>
      <c r="E11" s="129"/>
      <c r="F11" s="2"/>
      <c r="G11" s="2"/>
      <c r="H11" s="2"/>
      <c r="I11" s="2"/>
      <c r="J11" s="2"/>
      <c r="K11" s="161" t="s">
        <v>473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18" t="s">
        <v>485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153" t="s">
        <v>186</v>
      </c>
      <c r="BA11" s="2"/>
      <c r="BB11" s="2"/>
      <c r="BC11" s="2"/>
      <c r="BD11" s="2"/>
      <c r="BE11" s="2"/>
      <c r="BF11" s="153" t="s">
        <v>198</v>
      </c>
      <c r="BG11" s="2"/>
      <c r="BH11" s="2"/>
      <c r="BI11" s="2"/>
      <c r="BJ11" s="153" t="s">
        <v>211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506</v>
      </c>
      <c r="BW11" s="2"/>
      <c r="BX11" s="2"/>
      <c r="BY11" s="2"/>
      <c r="BZ11" s="2"/>
      <c r="CA11" s="2"/>
      <c r="CB11" s="2"/>
      <c r="CC11" s="2"/>
    </row>
    <row r="12" spans="1:81" ht="11.25" customHeight="1">
      <c r="D12" s="129"/>
      <c r="E12" s="129"/>
      <c r="F12" s="2"/>
      <c r="G12" s="2"/>
      <c r="H12" s="2"/>
      <c r="I12" s="2"/>
      <c r="J12" s="2"/>
      <c r="K12" s="4"/>
      <c r="L12" s="318" t="s">
        <v>476</v>
      </c>
      <c r="M12" s="319"/>
      <c r="N12" s="319"/>
      <c r="O12" s="319"/>
      <c r="P12" s="319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161" t="s">
        <v>486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42" t="s">
        <v>189</v>
      </c>
      <c r="BB12" s="2"/>
      <c r="BC12" s="2"/>
      <c r="BD12" s="2"/>
      <c r="BE12" s="2"/>
      <c r="BF12" s="2"/>
      <c r="BG12" s="241" t="s">
        <v>199</v>
      </c>
      <c r="BH12" s="2"/>
      <c r="BI12" s="2"/>
      <c r="BJ12" s="2"/>
      <c r="BK12" s="172" t="s">
        <v>214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507</v>
      </c>
      <c r="BX12" s="2"/>
      <c r="BY12" s="2"/>
      <c r="BZ12" s="2"/>
      <c r="CA12" s="2"/>
      <c r="CB12" s="2"/>
      <c r="CC12" s="2"/>
    </row>
    <row r="13" spans="1:81" ht="11.25" customHeight="1">
      <c r="C13" s="92"/>
      <c r="D13" s="77" t="s">
        <v>562</v>
      </c>
      <c r="E13" s="129"/>
      <c r="F13" s="2"/>
      <c r="G13" s="2"/>
      <c r="H13" s="2"/>
      <c r="I13" s="2"/>
      <c r="J13" s="2"/>
      <c r="K13" s="4"/>
      <c r="L13" s="319"/>
      <c r="M13" s="318" t="s">
        <v>477</v>
      </c>
      <c r="N13" s="319"/>
      <c r="O13" s="319"/>
      <c r="P13" s="319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18" t="s">
        <v>487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>
        <v>4</v>
      </c>
      <c r="BA13" s="2"/>
      <c r="BB13" s="4" t="s">
        <v>187</v>
      </c>
      <c r="BC13" s="2"/>
      <c r="BD13" s="2"/>
      <c r="BE13" s="2"/>
      <c r="BF13" s="2"/>
      <c r="BG13" s="2"/>
      <c r="BH13" s="153" t="s">
        <v>200</v>
      </c>
      <c r="BI13" s="2"/>
      <c r="BJ13" s="2"/>
      <c r="BK13" s="2"/>
      <c r="BL13" s="153" t="s">
        <v>215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 t="s">
        <v>31</v>
      </c>
      <c r="BY13" s="2"/>
      <c r="BZ13" s="2"/>
      <c r="CA13" s="2"/>
      <c r="CB13" s="2"/>
      <c r="CC13" s="2"/>
    </row>
    <row r="14" spans="1:81" ht="11.25" customHeight="1">
      <c r="C14" s="429"/>
      <c r="D14" s="77" t="s">
        <v>545</v>
      </c>
      <c r="E14" s="129"/>
      <c r="F14" s="2"/>
      <c r="G14" s="2"/>
      <c r="H14" s="2"/>
      <c r="I14" s="2"/>
      <c r="J14" s="2"/>
      <c r="K14" s="4"/>
      <c r="L14" s="319"/>
      <c r="M14" s="319"/>
      <c r="N14" s="319" t="s">
        <v>478</v>
      </c>
      <c r="O14" s="319"/>
      <c r="P14" s="319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117" t="s">
        <v>488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>
        <v>7.4</v>
      </c>
      <c r="BA14" s="2"/>
      <c r="BB14" s="2"/>
      <c r="BC14" s="242" t="s">
        <v>188</v>
      </c>
      <c r="BD14" s="2"/>
      <c r="BE14" s="2"/>
      <c r="BF14" s="2"/>
      <c r="BG14" s="2"/>
      <c r="BH14" s="2"/>
      <c r="BI14" s="2"/>
      <c r="BJ14" s="2"/>
      <c r="BK14" s="2"/>
      <c r="BL14" s="2"/>
      <c r="BM14" s="172" t="s">
        <v>217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 t="s">
        <v>508</v>
      </c>
      <c r="BZ14" s="2"/>
      <c r="CA14" s="2"/>
      <c r="CB14" s="2"/>
      <c r="CC14" s="2"/>
    </row>
    <row r="15" spans="1:81" ht="11.25" customHeight="1">
      <c r="C15" s="92"/>
      <c r="D15" s="77" t="s">
        <v>517</v>
      </c>
      <c r="E15" s="129"/>
      <c r="F15" s="2"/>
      <c r="G15" s="2"/>
      <c r="H15" s="2"/>
      <c r="I15" s="2"/>
      <c r="J15" s="2"/>
      <c r="K15" s="4"/>
      <c r="L15" s="4"/>
      <c r="M15" s="4"/>
      <c r="N15" s="4"/>
      <c r="O15" s="4" t="s">
        <v>479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18" t="s">
        <v>489</v>
      </c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4" t="s">
        <v>195</v>
      </c>
      <c r="BE15" s="2"/>
      <c r="BF15" s="2"/>
      <c r="BG15" s="2"/>
      <c r="BH15" s="2"/>
      <c r="BI15" s="2"/>
      <c r="BJ15" s="2"/>
      <c r="BK15" s="2"/>
      <c r="BL15" s="2"/>
      <c r="BM15" s="2"/>
      <c r="BN15" s="153" t="s">
        <v>218</v>
      </c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 t="s">
        <v>59</v>
      </c>
      <c r="CA15" s="2"/>
      <c r="CB15" s="2"/>
      <c r="CC15" s="2"/>
    </row>
    <row r="16" spans="1:81" ht="11.25" customHeight="1">
      <c r="C16" s="132"/>
      <c r="D16" s="77"/>
      <c r="E16" s="129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480</v>
      </c>
      <c r="Q16" s="4"/>
      <c r="R16" s="4"/>
      <c r="S16" s="4"/>
      <c r="T16" s="4"/>
      <c r="U16" s="174"/>
      <c r="V16" s="174"/>
      <c r="W16" s="174"/>
      <c r="X16" s="17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40" t="s">
        <v>490</v>
      </c>
      <c r="AQ16" s="117"/>
      <c r="AR16" s="117"/>
      <c r="AS16" s="117"/>
      <c r="AT16" s="117"/>
      <c r="AU16" s="117"/>
      <c r="AV16" s="117"/>
      <c r="AW16" s="117"/>
      <c r="AX16" s="117"/>
      <c r="AY16" s="2"/>
      <c r="AZ16" s="2"/>
      <c r="BA16" s="2"/>
      <c r="BB16" s="2"/>
      <c r="BC16" s="2"/>
      <c r="BD16" s="2"/>
      <c r="BE16" s="2"/>
      <c r="BF16" s="2"/>
      <c r="BG16" s="2"/>
      <c r="BH16" s="153" t="s">
        <v>206</v>
      </c>
      <c r="BI16" s="2"/>
      <c r="BJ16" s="2"/>
      <c r="BK16" s="2"/>
      <c r="BL16" s="2"/>
      <c r="BM16" s="2"/>
      <c r="BN16" s="2"/>
      <c r="BO16" s="172" t="s">
        <v>219</v>
      </c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</row>
    <row r="17" spans="3:81" ht="11.25" customHeight="1">
      <c r="C17" s="92" t="s">
        <v>541</v>
      </c>
      <c r="D17" s="77" t="s">
        <v>563</v>
      </c>
      <c r="E17" s="129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449</v>
      </c>
      <c r="R17" s="4"/>
      <c r="S17" s="4"/>
      <c r="T17" s="4"/>
      <c r="U17" s="174"/>
      <c r="V17" s="174"/>
      <c r="W17" s="174"/>
      <c r="X17" s="17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2"/>
      <c r="AN17" s="2"/>
      <c r="AO17" s="2"/>
      <c r="AP17" s="2"/>
      <c r="AQ17" s="160" t="s">
        <v>491</v>
      </c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42" t="s">
        <v>204</v>
      </c>
      <c r="BI17" s="2"/>
      <c r="BJ17" s="2"/>
      <c r="BK17" s="2"/>
      <c r="BL17" s="2"/>
      <c r="BM17" s="2"/>
      <c r="BN17" s="2"/>
      <c r="BO17" s="172"/>
      <c r="BP17" s="153" t="s">
        <v>220</v>
      </c>
      <c r="BQ17" s="2"/>
      <c r="BR17" s="2"/>
      <c r="BS17" s="2"/>
      <c r="BT17" s="2"/>
      <c r="BU17" s="2"/>
      <c r="BV17" s="2"/>
      <c r="BW17" s="2"/>
      <c r="BX17" s="2">
        <v>8</v>
      </c>
      <c r="BY17" s="2"/>
      <c r="BZ17" s="2"/>
      <c r="CA17" s="2"/>
      <c r="CB17" s="2"/>
      <c r="CC17" s="2"/>
    </row>
    <row r="18" spans="3:81" ht="11.25" customHeight="1">
      <c r="C18" s="429" t="s">
        <v>540</v>
      </c>
      <c r="D18" s="77" t="s">
        <v>543</v>
      </c>
      <c r="E18" s="129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 t="s">
        <v>451</v>
      </c>
      <c r="S18" s="4"/>
      <c r="T18" s="4"/>
      <c r="U18" s="174"/>
      <c r="V18" s="174"/>
      <c r="W18" s="174"/>
      <c r="X18" s="17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2"/>
      <c r="AK18" s="2"/>
      <c r="AL18" s="2"/>
      <c r="AM18" s="2"/>
      <c r="AN18" s="2"/>
      <c r="AO18" s="2"/>
      <c r="AP18" s="2"/>
      <c r="AQ18" s="2"/>
      <c r="AR18" s="117" t="s">
        <v>438</v>
      </c>
      <c r="AS18" s="117"/>
      <c r="AT18" s="117"/>
      <c r="AU18" s="117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153" t="s">
        <v>205</v>
      </c>
      <c r="BI18" s="2"/>
      <c r="BJ18" s="2"/>
      <c r="BK18" s="2"/>
      <c r="BL18" s="2"/>
      <c r="BM18" s="2"/>
      <c r="BN18" s="2"/>
      <c r="BO18" s="172"/>
      <c r="BP18" s="4"/>
      <c r="BQ18" s="172" t="s">
        <v>511</v>
      </c>
      <c r="BR18" s="172"/>
      <c r="BS18" s="172"/>
      <c r="BT18" s="2"/>
      <c r="BU18" s="2"/>
      <c r="BV18" s="2"/>
      <c r="BW18" s="2"/>
      <c r="BX18" s="2">
        <v>20</v>
      </c>
      <c r="BY18" s="2"/>
      <c r="BZ18" s="2"/>
      <c r="CA18" s="2"/>
      <c r="CB18" s="2"/>
      <c r="CC18" s="2"/>
    </row>
    <row r="19" spans="3:81">
      <c r="C19" s="92" t="s">
        <v>560</v>
      </c>
      <c r="D19" s="77" t="s">
        <v>544</v>
      </c>
      <c r="E19" s="81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153" t="s">
        <v>529</v>
      </c>
      <c r="T19" s="174"/>
      <c r="U19" s="174"/>
      <c r="V19" s="174"/>
      <c r="W19" s="174"/>
      <c r="X19" s="17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160" t="s">
        <v>492</v>
      </c>
      <c r="AT19" s="2"/>
      <c r="AU19" s="160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172" t="s">
        <v>207</v>
      </c>
      <c r="BI19" s="2"/>
      <c r="BJ19" s="2"/>
      <c r="BK19" s="2"/>
      <c r="BL19" s="2"/>
      <c r="BM19" s="2"/>
      <c r="BN19" s="2"/>
      <c r="BO19" s="2"/>
      <c r="BP19" s="2"/>
      <c r="BQ19" s="2"/>
      <c r="BR19" s="153" t="s">
        <v>426</v>
      </c>
      <c r="BS19" s="153"/>
      <c r="BT19" s="2"/>
      <c r="BU19" s="2"/>
      <c r="BV19" s="2"/>
      <c r="BW19" s="2"/>
      <c r="BX19" s="2">
        <v>20</v>
      </c>
      <c r="BY19" s="2"/>
      <c r="BZ19" s="2"/>
      <c r="CA19" s="2"/>
      <c r="CB19" s="2"/>
      <c r="CC19" s="2"/>
    </row>
    <row r="20" spans="3:81">
      <c r="C20" s="132"/>
      <c r="D20" s="77"/>
      <c r="E20" s="81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174" t="s">
        <v>481</v>
      </c>
      <c r="U20" s="174"/>
      <c r="V20" s="174"/>
      <c r="W20" s="174"/>
      <c r="X20" s="17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2"/>
      <c r="AJ20" s="2"/>
      <c r="AK20" s="2"/>
      <c r="AL20" s="2"/>
      <c r="AM20" s="2"/>
      <c r="AN20" s="2"/>
      <c r="AO20" s="2"/>
      <c r="AP20" s="2"/>
      <c r="AQ20" s="2"/>
      <c r="AR20" s="86"/>
      <c r="AS20" s="86"/>
      <c r="AT20" s="117" t="s">
        <v>452</v>
      </c>
      <c r="AU20" s="117"/>
      <c r="AV20" s="86"/>
      <c r="AW20" s="86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357" t="s">
        <v>255</v>
      </c>
      <c r="BI20" s="2"/>
      <c r="BJ20" s="2"/>
      <c r="BK20" s="2"/>
      <c r="BL20" s="2"/>
      <c r="BM20" s="2"/>
      <c r="BN20" s="2"/>
      <c r="BO20" s="2"/>
      <c r="BP20" s="2"/>
      <c r="BQ20" s="355"/>
      <c r="BR20" s="355"/>
      <c r="BS20" s="174" t="s">
        <v>425</v>
      </c>
      <c r="BT20" s="2"/>
      <c r="BU20" s="2"/>
      <c r="BV20" s="2"/>
      <c r="BW20" s="2"/>
      <c r="BX20" s="2"/>
      <c r="BY20" s="2"/>
      <c r="BZ20" s="2"/>
      <c r="CA20" s="2"/>
      <c r="CB20" s="2"/>
      <c r="CC20" s="2"/>
    </row>
    <row r="21" spans="3:81">
      <c r="C21" s="92" t="s">
        <v>549</v>
      </c>
      <c r="D21" s="77" t="s">
        <v>564</v>
      </c>
      <c r="E21" s="81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4" t="s">
        <v>482</v>
      </c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2"/>
      <c r="AJ21" s="2"/>
      <c r="AK21" s="2"/>
      <c r="AL21" s="2"/>
      <c r="AM21" s="2"/>
      <c r="AN21" s="2"/>
      <c r="AO21" s="2"/>
      <c r="AP21" s="2"/>
      <c r="AQ21" s="86"/>
      <c r="AR21" s="86"/>
      <c r="AS21" s="86"/>
      <c r="AT21" s="2"/>
      <c r="AU21" s="117" t="s">
        <v>493</v>
      </c>
      <c r="AV21" s="117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358" t="s">
        <v>256</v>
      </c>
      <c r="BI21" s="2"/>
      <c r="BJ21" s="2"/>
      <c r="BK21" s="2"/>
      <c r="BL21" s="2"/>
      <c r="BM21" s="2"/>
      <c r="BN21" s="2"/>
      <c r="BO21" s="2"/>
      <c r="BP21" s="355"/>
      <c r="BQ21" s="355"/>
      <c r="BR21" s="355"/>
      <c r="BS21" s="355"/>
      <c r="BT21" s="153" t="s">
        <v>457</v>
      </c>
      <c r="BU21" s="355"/>
      <c r="BV21" s="355"/>
      <c r="BW21" s="3"/>
      <c r="BX21" s="3"/>
      <c r="BY21" s="3"/>
      <c r="BZ21" s="3"/>
      <c r="CA21" s="3"/>
      <c r="CB21" s="355"/>
      <c r="CC21" s="2"/>
    </row>
    <row r="22" spans="3:81">
      <c r="C22" s="429" t="s">
        <v>540</v>
      </c>
      <c r="D22" s="77" t="s">
        <v>516</v>
      </c>
      <c r="E22" s="81"/>
      <c r="F22" s="86"/>
      <c r="G22" s="86"/>
      <c r="H22" s="86"/>
      <c r="I22" s="86"/>
      <c r="J22" s="86"/>
      <c r="K22" s="86"/>
      <c r="L22" s="86"/>
      <c r="M22" s="86"/>
      <c r="N22" s="86"/>
      <c r="O22" s="4"/>
      <c r="P22" s="4"/>
      <c r="Q22" s="4"/>
      <c r="R22" s="4"/>
      <c r="S22" s="4"/>
      <c r="T22" s="4"/>
      <c r="U22" s="4"/>
      <c r="V22" s="319" t="s">
        <v>483</v>
      </c>
      <c r="W22" s="174"/>
      <c r="X22" s="17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2"/>
      <c r="AJ22" s="2"/>
      <c r="AK22" s="2"/>
      <c r="AL22" s="2"/>
      <c r="AM22" s="86"/>
      <c r="AN22" s="86"/>
      <c r="AO22" s="86"/>
      <c r="AP22" s="86"/>
      <c r="AQ22" s="86"/>
      <c r="AR22" s="86"/>
      <c r="AS22" s="86"/>
      <c r="AT22" s="2"/>
      <c r="AU22" s="2"/>
      <c r="AV22" s="160" t="s">
        <v>494</v>
      </c>
      <c r="AW22" s="2"/>
      <c r="AX22" s="2"/>
      <c r="AY22" s="2"/>
      <c r="AZ22" s="86"/>
      <c r="BA22" s="86"/>
      <c r="BB22" s="86"/>
      <c r="BC22" s="86"/>
      <c r="BD22" s="86"/>
      <c r="BE22" s="86"/>
      <c r="BF22" s="86"/>
      <c r="BG22" s="86"/>
      <c r="BH22" s="357" t="s">
        <v>257</v>
      </c>
      <c r="BI22" s="355"/>
      <c r="BJ22" s="355"/>
      <c r="BK22" s="355"/>
      <c r="BL22" s="355"/>
      <c r="BM22" s="355"/>
      <c r="BN22" s="355"/>
      <c r="BO22" s="355"/>
      <c r="BP22" s="355"/>
      <c r="BQ22" s="355"/>
      <c r="BR22" s="355"/>
      <c r="BS22" s="355"/>
      <c r="BT22" s="355"/>
      <c r="BU22" s="355"/>
      <c r="BV22" s="355"/>
      <c r="BW22" s="355"/>
      <c r="BX22" s="355"/>
      <c r="BY22" s="355"/>
      <c r="BZ22" s="355"/>
      <c r="CA22" s="355"/>
      <c r="CB22" s="2"/>
      <c r="CC22" s="2"/>
    </row>
    <row r="23" spans="3:81">
      <c r="C23" s="92" t="s">
        <v>561</v>
      </c>
      <c r="D23" s="77" t="s">
        <v>517</v>
      </c>
      <c r="E23" s="81"/>
      <c r="K23" s="86"/>
      <c r="L23" s="86"/>
      <c r="M23" s="86"/>
      <c r="N23" s="86"/>
      <c r="O23" s="86"/>
      <c r="P23" s="86"/>
      <c r="Q23" s="86"/>
      <c r="R23" s="86"/>
      <c r="S23" s="86"/>
      <c r="T23" s="4"/>
      <c r="U23" s="4"/>
      <c r="V23" s="4"/>
      <c r="W23" s="4" t="s">
        <v>435</v>
      </c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2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355"/>
      <c r="BI23" s="355"/>
      <c r="BJ23" s="355"/>
      <c r="BK23" s="355"/>
      <c r="BL23" s="355"/>
      <c r="BM23" s="355"/>
      <c r="BN23" s="355"/>
      <c r="BO23" s="355"/>
      <c r="BP23" s="355"/>
      <c r="BQ23" s="355"/>
      <c r="BR23" s="355"/>
      <c r="BS23" s="355"/>
      <c r="BT23" s="355"/>
      <c r="BU23" s="355"/>
      <c r="BV23" s="355"/>
      <c r="BW23" s="355"/>
      <c r="BX23" s="355"/>
      <c r="BY23" s="355"/>
      <c r="BZ23" s="355"/>
      <c r="CA23" s="355"/>
      <c r="CB23" s="2"/>
      <c r="CC23" s="2"/>
    </row>
    <row r="24" spans="3:81" ht="20.25">
      <c r="C24" s="92"/>
      <c r="D24" s="8"/>
      <c r="E24" s="81"/>
      <c r="M24" s="86"/>
      <c r="N24" s="86"/>
      <c r="O24" s="86"/>
      <c r="P24" s="86"/>
      <c r="Q24" s="86"/>
      <c r="R24" s="86"/>
      <c r="S24" s="86"/>
      <c r="T24" s="4"/>
      <c r="U24" s="4"/>
      <c r="V24" s="4"/>
      <c r="W24" s="4"/>
      <c r="X24" s="153" t="s">
        <v>531</v>
      </c>
      <c r="Y24" s="174"/>
      <c r="Z24" s="174"/>
      <c r="AA24" s="4"/>
      <c r="AB24" s="4"/>
      <c r="AC24" s="4"/>
      <c r="AD24" s="4"/>
      <c r="AE24" s="4"/>
      <c r="AF24" s="4"/>
      <c r="AG24" s="4"/>
      <c r="AH24" s="4"/>
      <c r="AI24" s="2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419" t="s">
        <v>514</v>
      </c>
      <c r="BI24" s="355"/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5"/>
      <c r="BU24" s="355"/>
      <c r="BV24" s="355"/>
      <c r="BW24" s="355"/>
      <c r="BX24" s="355"/>
      <c r="BY24" s="355"/>
      <c r="BZ24" s="355"/>
      <c r="CA24" s="355"/>
      <c r="CB24" s="2"/>
      <c r="CC24" s="2"/>
    </row>
    <row r="25" spans="3:81">
      <c r="C25" s="92" t="s">
        <v>549</v>
      </c>
      <c r="D25" s="77" t="s">
        <v>565</v>
      </c>
      <c r="E25" s="81"/>
      <c r="M25" s="86"/>
      <c r="N25" s="86"/>
      <c r="O25" s="86"/>
      <c r="P25" s="86"/>
      <c r="Q25" s="86"/>
      <c r="R25" s="86"/>
      <c r="S25" s="86"/>
      <c r="T25" s="4"/>
      <c r="U25" s="4"/>
      <c r="V25" s="4"/>
      <c r="W25" s="4"/>
      <c r="X25" s="4"/>
      <c r="Y25" s="174" t="s">
        <v>534</v>
      </c>
      <c r="Z25" s="174"/>
      <c r="AA25" s="4"/>
      <c r="AB25" s="4"/>
      <c r="AC25" s="4"/>
      <c r="AD25" s="4"/>
      <c r="AE25" s="4"/>
      <c r="AF25" s="4"/>
      <c r="AG25" s="4"/>
      <c r="AH25" s="4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5"/>
      <c r="BU25" s="355"/>
      <c r="BV25" s="355"/>
      <c r="BW25" s="355"/>
      <c r="BX25" s="355"/>
      <c r="BY25" s="355"/>
      <c r="BZ25" s="355"/>
      <c r="CA25" s="355"/>
      <c r="CB25" s="2"/>
      <c r="CC25" s="2"/>
    </row>
    <row r="26" spans="3:81">
      <c r="C26" s="429" t="s">
        <v>540</v>
      </c>
      <c r="D26" s="77" t="s">
        <v>516</v>
      </c>
      <c r="E26" s="81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4"/>
      <c r="Z26" s="153" t="s">
        <v>533</v>
      </c>
      <c r="AA26" s="174"/>
      <c r="AB26" s="4"/>
      <c r="AC26" s="4"/>
      <c r="AD26" s="4"/>
      <c r="AE26" s="4"/>
      <c r="AF26" s="4"/>
      <c r="AG26" s="4"/>
      <c r="AH26" s="4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2"/>
      <c r="CC26" s="2"/>
    </row>
    <row r="27" spans="3:81">
      <c r="C27" s="92" t="s">
        <v>561</v>
      </c>
      <c r="D27" s="77" t="s">
        <v>517</v>
      </c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4"/>
      <c r="Z27" s="4"/>
      <c r="AA27" s="174" t="s">
        <v>535</v>
      </c>
      <c r="AB27" s="4"/>
      <c r="AC27" s="4"/>
      <c r="AD27" s="4"/>
      <c r="AE27" s="4"/>
      <c r="AF27" s="4"/>
      <c r="AG27" s="4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355"/>
      <c r="BI27" s="355"/>
      <c r="BJ27" s="355"/>
      <c r="BK27" s="355"/>
      <c r="BL27" s="355"/>
      <c r="BM27" s="355"/>
      <c r="BN27" s="355"/>
      <c r="BO27" s="355"/>
      <c r="BP27" s="355"/>
      <c r="BQ27" s="355"/>
      <c r="BR27" s="355"/>
      <c r="BS27" s="355"/>
      <c r="BT27" s="355"/>
      <c r="BU27" s="355"/>
      <c r="BV27" s="355"/>
      <c r="BW27" s="355"/>
      <c r="BX27" s="355"/>
      <c r="BY27" s="355"/>
      <c r="BZ27" s="355"/>
      <c r="CA27" s="355"/>
    </row>
    <row r="28" spans="3:81">
      <c r="C28" s="92"/>
      <c r="D28" s="8"/>
      <c r="L28" s="3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4"/>
      <c r="Z28" s="4"/>
      <c r="AA28" s="4"/>
      <c r="AB28" s="4" t="s">
        <v>474</v>
      </c>
      <c r="AC28" s="4"/>
      <c r="AD28" s="4"/>
      <c r="AE28" s="4"/>
      <c r="AF28" s="4"/>
      <c r="AG28" s="4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355"/>
      <c r="BI28" s="355"/>
      <c r="BJ28" s="355"/>
      <c r="BK28" s="355"/>
      <c r="BL28" s="355"/>
      <c r="BM28" s="355"/>
      <c r="BN28" s="355"/>
      <c r="BO28" s="355"/>
      <c r="BP28" s="355"/>
      <c r="BQ28" s="355"/>
      <c r="BR28" s="355"/>
      <c r="BS28" s="355"/>
      <c r="BT28" s="355"/>
      <c r="BU28" s="355"/>
      <c r="BV28" s="355"/>
      <c r="BW28" s="355"/>
      <c r="BX28" s="355"/>
      <c r="BY28" s="355"/>
      <c r="BZ28" s="355"/>
      <c r="CA28" s="355"/>
    </row>
    <row r="29" spans="3:81">
      <c r="C29" s="92"/>
      <c r="D29" s="8"/>
      <c r="L29" s="3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4"/>
      <c r="Z29" s="4"/>
      <c r="AA29" s="4"/>
      <c r="AB29" s="4"/>
      <c r="AC29" s="173" t="s">
        <v>400</v>
      </c>
      <c r="AD29" s="4"/>
      <c r="AE29" s="4"/>
      <c r="AF29" s="4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355"/>
      <c r="BI29" s="355"/>
      <c r="BJ29" s="355"/>
      <c r="BK29" s="355"/>
      <c r="BL29" s="355"/>
      <c r="BM29" s="355"/>
      <c r="BN29" s="355"/>
      <c r="BO29" s="355"/>
      <c r="BP29" s="355"/>
      <c r="BQ29" s="355"/>
      <c r="BR29" s="355"/>
      <c r="BS29" s="355"/>
      <c r="BT29" s="355"/>
      <c r="BU29" s="355"/>
      <c r="BV29" s="355"/>
      <c r="BW29" s="355"/>
      <c r="BX29" s="355"/>
      <c r="BY29" s="355"/>
      <c r="BZ29" s="355"/>
      <c r="CA29" s="355"/>
    </row>
    <row r="30" spans="3:81">
      <c r="C30" s="92"/>
      <c r="D30" s="8"/>
      <c r="L30" s="3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4"/>
      <c r="AB30" s="4"/>
      <c r="AC30" s="4"/>
      <c r="AD30" s="174" t="s">
        <v>475</v>
      </c>
      <c r="AE30" s="86"/>
      <c r="AF30" s="355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355"/>
      <c r="BI30" s="355"/>
      <c r="BJ30" s="355"/>
      <c r="BK30" s="355"/>
      <c r="BL30" s="355"/>
      <c r="BM30" s="355"/>
      <c r="BN30" s="355"/>
      <c r="BO30" s="355"/>
      <c r="BP30" s="355"/>
      <c r="BQ30" s="355"/>
      <c r="BR30" s="355"/>
      <c r="BS30" s="355"/>
      <c r="BT30" s="355"/>
      <c r="BU30" s="355"/>
      <c r="BV30" s="355"/>
      <c r="BW30" s="355"/>
      <c r="BX30" s="355"/>
      <c r="BY30" s="355"/>
      <c r="BZ30" s="355"/>
      <c r="CA30" s="355"/>
    </row>
    <row r="31" spans="3:81">
      <c r="C31" s="92"/>
      <c r="D31" s="8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355"/>
      <c r="AD31" s="86"/>
      <c r="AE31" s="153" t="s">
        <v>455</v>
      </c>
      <c r="AF31" s="355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355"/>
      <c r="BI31" s="355"/>
      <c r="BJ31" s="355"/>
      <c r="BK31" s="355"/>
      <c r="BL31" s="355"/>
      <c r="BM31" s="355"/>
      <c r="BN31" s="355"/>
      <c r="BO31" s="355"/>
      <c r="BP31" s="355"/>
      <c r="BQ31" s="355"/>
      <c r="BR31" s="355"/>
      <c r="BS31" s="355"/>
      <c r="BT31" s="355"/>
      <c r="BU31" s="355"/>
      <c r="BV31" s="355"/>
      <c r="BW31" s="355"/>
      <c r="BX31" s="355"/>
      <c r="BY31" s="355"/>
      <c r="BZ31" s="355"/>
      <c r="CA31" s="355"/>
    </row>
    <row r="32" spans="3:81"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355"/>
      <c r="AD32" s="86"/>
      <c r="AE32" s="86"/>
      <c r="AF32" s="174" t="s">
        <v>484</v>
      </c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355"/>
      <c r="BI32" s="355"/>
      <c r="BJ32" s="355"/>
      <c r="BK32" s="355"/>
      <c r="BL32" s="355"/>
      <c r="BM32" s="355"/>
      <c r="BN32" s="355"/>
      <c r="BO32" s="355"/>
      <c r="BP32" s="355"/>
      <c r="BQ32" s="355"/>
      <c r="BR32" s="355"/>
      <c r="BS32" s="355"/>
      <c r="BT32" s="355"/>
      <c r="BU32" s="355"/>
      <c r="BV32" s="355"/>
      <c r="BW32" s="355"/>
      <c r="BX32" s="355"/>
      <c r="BY32" s="355"/>
      <c r="BZ32" s="355"/>
      <c r="CA32" s="355"/>
    </row>
    <row r="33" spans="13:79"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355"/>
      <c r="AD33" s="86"/>
      <c r="AE33" s="86"/>
      <c r="AF33" s="355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355"/>
      <c r="BI33" s="355"/>
      <c r="BJ33" s="355"/>
      <c r="BK33" s="355"/>
      <c r="BL33" s="355"/>
      <c r="BM33" s="355"/>
      <c r="BN33" s="355"/>
      <c r="BO33" s="355"/>
      <c r="BP33" s="355"/>
      <c r="BQ33" s="355"/>
      <c r="BR33" s="355"/>
      <c r="BS33" s="355"/>
      <c r="BT33" s="355"/>
      <c r="BU33" s="355"/>
      <c r="BV33" s="355"/>
      <c r="BW33" s="355"/>
      <c r="BX33" s="355"/>
      <c r="BY33" s="355"/>
      <c r="BZ33" s="355"/>
      <c r="CA33" s="355"/>
    </row>
    <row r="34" spans="13:79"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355"/>
      <c r="AD34" s="86"/>
      <c r="AE34" s="86"/>
      <c r="AF34" s="355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355"/>
      <c r="BI34" s="355"/>
      <c r="BJ34" s="355"/>
      <c r="BK34" s="355"/>
      <c r="BL34" s="355"/>
      <c r="BM34" s="355"/>
      <c r="BN34" s="355"/>
      <c r="BO34" s="355"/>
      <c r="BP34" s="355"/>
      <c r="BQ34" s="355"/>
      <c r="BR34" s="355"/>
      <c r="BS34" s="355"/>
      <c r="BT34" s="355"/>
      <c r="BU34" s="355"/>
      <c r="BV34" s="355"/>
      <c r="BW34" s="355"/>
      <c r="BX34" s="355"/>
      <c r="BY34" s="355"/>
      <c r="BZ34" s="355"/>
      <c r="CA34" s="355"/>
    </row>
    <row r="35" spans="13:79"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355"/>
      <c r="AD35" s="86"/>
      <c r="AE35" s="86"/>
      <c r="AF35" s="355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355"/>
      <c r="BI35" s="355"/>
      <c r="BJ35" s="355"/>
      <c r="BK35" s="355"/>
      <c r="BL35" s="355"/>
      <c r="BM35" s="355"/>
      <c r="BN35" s="355"/>
      <c r="BO35" s="355"/>
      <c r="BP35" s="355"/>
      <c r="BQ35" s="355"/>
      <c r="BR35" s="355"/>
      <c r="BS35" s="355"/>
      <c r="BT35" s="355"/>
      <c r="BU35" s="355"/>
      <c r="BV35" s="355"/>
      <c r="BW35" s="355"/>
      <c r="BX35" s="355"/>
      <c r="BY35" s="355"/>
      <c r="BZ35" s="355"/>
      <c r="CA35" s="355"/>
    </row>
    <row r="36" spans="13:79"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355"/>
      <c r="AD36" s="86"/>
      <c r="AE36" s="86"/>
      <c r="AF36" s="355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355"/>
      <c r="BI36" s="355"/>
      <c r="BJ36" s="355"/>
      <c r="BK36" s="355"/>
      <c r="BL36" s="355"/>
      <c r="BM36" s="355"/>
      <c r="BN36" s="355"/>
      <c r="BO36" s="355"/>
      <c r="BP36" s="355"/>
      <c r="BQ36" s="355"/>
      <c r="BR36" s="355"/>
      <c r="BS36" s="355"/>
      <c r="BT36" s="355"/>
      <c r="BU36" s="355"/>
      <c r="BV36" s="355"/>
      <c r="BW36" s="355"/>
      <c r="BX36" s="355"/>
      <c r="BY36" s="355"/>
      <c r="BZ36" s="355"/>
      <c r="CA36" s="355"/>
    </row>
  </sheetData>
  <mergeCells count="14">
    <mergeCell ref="CB1:CC1"/>
    <mergeCell ref="A9:C9"/>
    <mergeCell ref="F1:H1"/>
    <mergeCell ref="AZ1:BE1"/>
    <mergeCell ref="BF1:BI1"/>
    <mergeCell ref="BJ1:BU1"/>
    <mergeCell ref="A1:A2"/>
    <mergeCell ref="C1:C2"/>
    <mergeCell ref="K1:AJ1"/>
    <mergeCell ref="AK1:AY1"/>
    <mergeCell ref="D1:E1"/>
    <mergeCell ref="BV1:CA1"/>
    <mergeCell ref="I1:J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3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7.28515625" style="8" bestFit="1" customWidth="1"/>
    <col min="2" max="2" width="10.7109375" style="136" customWidth="1"/>
    <col min="3" max="3" width="61.140625" style="90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3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797" t="s">
        <v>1</v>
      </c>
      <c r="B1" s="798" t="s">
        <v>2</v>
      </c>
      <c r="C1" s="800" t="s">
        <v>0</v>
      </c>
      <c r="D1" s="802" t="s">
        <v>7</v>
      </c>
      <c r="E1" s="792" t="s">
        <v>6</v>
      </c>
      <c r="F1" s="793"/>
      <c r="G1" s="794" t="s">
        <v>5</v>
      </c>
      <c r="H1" s="795"/>
      <c r="I1" s="792" t="s">
        <v>64</v>
      </c>
      <c r="J1" s="793"/>
      <c r="K1" s="652" t="s">
        <v>9</v>
      </c>
      <c r="L1" s="601" t="s">
        <v>401</v>
      </c>
      <c r="M1" s="777"/>
      <c r="N1" s="601" t="s">
        <v>84</v>
      </c>
      <c r="O1" s="602"/>
      <c r="P1" s="602"/>
      <c r="Q1" s="602"/>
      <c r="R1" s="602"/>
      <c r="S1" s="788" t="s">
        <v>86</v>
      </c>
      <c r="T1" s="788"/>
      <c r="U1" s="788"/>
      <c r="V1" s="788"/>
      <c r="W1" s="788"/>
      <c r="X1" s="788"/>
      <c r="Y1" s="788"/>
    </row>
    <row r="2" spans="1:29" ht="15.75" customHeight="1" thickBot="1">
      <c r="A2" s="787"/>
      <c r="B2" s="799"/>
      <c r="C2" s="801"/>
      <c r="D2" s="596"/>
      <c r="E2" s="62"/>
      <c r="F2" s="37" t="s">
        <v>9</v>
      </c>
      <c r="G2" s="62"/>
      <c r="H2" s="63" t="s">
        <v>9</v>
      </c>
      <c r="I2" s="62"/>
      <c r="J2" s="37" t="s">
        <v>9</v>
      </c>
      <c r="K2" s="653"/>
      <c r="L2" s="336"/>
      <c r="M2" s="176" t="s">
        <v>9</v>
      </c>
      <c r="N2" s="177" t="s">
        <v>142</v>
      </c>
      <c r="O2" s="177" t="s">
        <v>401</v>
      </c>
      <c r="P2" s="177" t="s">
        <v>365</v>
      </c>
      <c r="Q2" s="177" t="s">
        <v>59</v>
      </c>
      <c r="R2" s="177" t="s">
        <v>141</v>
      </c>
      <c r="S2" s="789" t="s">
        <v>406</v>
      </c>
      <c r="T2" s="790"/>
      <c r="U2" s="790"/>
      <c r="V2" s="790"/>
      <c r="W2" s="790"/>
      <c r="X2" s="791"/>
      <c r="Y2" s="178" t="s">
        <v>47</v>
      </c>
    </row>
    <row r="3" spans="1:29" s="5" customFormat="1" ht="12" thickBot="1">
      <c r="A3" s="515" t="str">
        <f>'1-συμβολαια'!A3</f>
        <v>2ο</v>
      </c>
      <c r="B3" s="521">
        <f>'1-συμβολαια'!B3</f>
        <v>38617</v>
      </c>
      <c r="C3" s="522" t="str">
        <f>'1-συμβολαια'!C3</f>
        <v>πληρεξούσιο</v>
      </c>
      <c r="D3" s="523">
        <f>'1-συμβολαια'!D3</f>
        <v>0</v>
      </c>
      <c r="E3" s="514"/>
      <c r="F3" s="514"/>
      <c r="G3" s="514"/>
      <c r="H3" s="514"/>
      <c r="I3" s="514"/>
      <c r="J3" s="514"/>
      <c r="K3" s="517">
        <f>'1-συμβολαια'!N3</f>
        <v>31.92</v>
      </c>
      <c r="L3" s="517">
        <f>'2-δικαιώμ'!N3+'5-αντίγρ'!O3</f>
        <v>3.08</v>
      </c>
      <c r="M3" s="517">
        <v>3.08</v>
      </c>
      <c r="N3" s="517">
        <f>'1-συμβολαια'!O3</f>
        <v>5</v>
      </c>
      <c r="O3" s="517">
        <f t="shared" ref="O3:O8" si="0">L3-M3</f>
        <v>0</v>
      </c>
      <c r="P3" s="517">
        <f>'8-κ-15-17'!AG3</f>
        <v>0</v>
      </c>
      <c r="Q3" s="517">
        <f>'5-αντίγρ'!AM3+'6-μεταγρ'!P3+'6-μεταγρ'!Q3+'7-προςΔΟΥ'!L3+'11-χαρτόσ'!H3+'13-ντιΜιΧο'!CC3</f>
        <v>4.46</v>
      </c>
      <c r="R3" s="517">
        <f>'13-ντιΜιΧο'!CB3+'13-ντιΜιΧο'!CC3</f>
        <v>3.96</v>
      </c>
      <c r="S3" s="524"/>
      <c r="T3" s="525"/>
      <c r="U3" s="525"/>
      <c r="V3" s="525"/>
      <c r="W3" s="525"/>
      <c r="X3" s="525"/>
      <c r="Y3" s="274"/>
    </row>
    <row r="4" spans="1:29" s="5" customFormat="1">
      <c r="A4" s="462" t="str">
        <f>'1-συμβολαια'!A4</f>
        <v>3ο</v>
      </c>
      <c r="B4" s="360">
        <f>'1-συμβολαια'!B4</f>
        <v>39806</v>
      </c>
      <c r="C4" s="412" t="str">
        <f>'1-συμβολαια'!C4</f>
        <v>κληρονομιάς ΑΠΟΔΟΧΗ</v>
      </c>
      <c r="D4" s="420">
        <f>'1-συμβολαια'!D4</f>
        <v>0</v>
      </c>
      <c r="E4" s="332"/>
      <c r="F4" s="332"/>
      <c r="G4" s="332"/>
      <c r="H4" s="332"/>
      <c r="I4" s="332"/>
      <c r="J4" s="332"/>
      <c r="K4" s="325">
        <f>'1-συμβολαια'!N4</f>
        <v>59.879999999999995</v>
      </c>
      <c r="L4" s="325">
        <f>'2-δικαιώμ'!N4+'5-αντίγρ'!O4</f>
        <v>5.72</v>
      </c>
      <c r="M4" s="325">
        <v>4.84</v>
      </c>
      <c r="N4" s="325">
        <f>'1-συμβολαια'!O4</f>
        <v>66.399999999999991</v>
      </c>
      <c r="O4" s="325">
        <f t="shared" si="0"/>
        <v>0.87999999999999989</v>
      </c>
      <c r="P4" s="325">
        <f>'8-κ-15-17'!AG4</f>
        <v>0</v>
      </c>
      <c r="Q4" s="325">
        <f>'5-αντίγρ'!AM4+'6-μεταγρ'!P4+'6-μεταγρ'!Q4+'7-προςΔΟΥ'!L4+'11-χαρτόσ'!H4+'13-ντιΜιΧο'!CC4</f>
        <v>20.82</v>
      </c>
      <c r="R4" s="325">
        <f>'13-ντιΜιΧο'!CB4+'13-ντιΜιΧο'!CC4</f>
        <v>663.48000000000013</v>
      </c>
      <c r="S4" s="279"/>
      <c r="T4" s="275"/>
      <c r="U4" s="275"/>
      <c r="V4" s="275"/>
      <c r="W4" s="275"/>
      <c r="X4" s="275"/>
      <c r="Y4" s="274"/>
    </row>
    <row r="5" spans="1:29" s="5" customFormat="1" ht="12" thickBot="1">
      <c r="A5" s="413">
        <f>'1-συμβολαια'!A5</f>
        <v>0</v>
      </c>
      <c r="B5" s="421">
        <f>'1-συμβολαια'!B5</f>
        <v>0</v>
      </c>
      <c r="C5" s="414" t="str">
        <f>'1-συμβολαια'!C5</f>
        <v>χρησικτησία οικοπέδων &amp; οικίας = 1970 πατρός ΔΩΡΕΑ άτυπος</v>
      </c>
      <c r="D5" s="422">
        <f>'1-συμβολαια'!D5</f>
        <v>77777.77</v>
      </c>
      <c r="E5" s="386"/>
      <c r="F5" s="386"/>
      <c r="G5" s="386"/>
      <c r="H5" s="386"/>
      <c r="I5" s="386"/>
      <c r="J5" s="386"/>
      <c r="K5" s="385">
        <f>'1-συμβολαια'!N5</f>
        <v>0</v>
      </c>
      <c r="L5" s="385">
        <f>'2-δικαιώμ'!N5+'5-αντίγρ'!O5</f>
        <v>141.319986</v>
      </c>
      <c r="M5" s="385"/>
      <c r="N5" s="385">
        <f>'1-συμβολαια'!O5</f>
        <v>828.01325400000007</v>
      </c>
      <c r="O5" s="385">
        <f t="shared" si="0"/>
        <v>141.319986</v>
      </c>
      <c r="P5" s="385">
        <f>'8-κ-15-17'!AG5</f>
        <v>602.77771750000011</v>
      </c>
      <c r="Q5" s="385">
        <f>'5-αντίγρ'!AM5+'6-μεταγρ'!P5+'6-μεταγρ'!Q5+'7-προςΔΟΥ'!L5+'11-χαρτόσ'!H5+'13-ντιΜιΧο'!CC5</f>
        <v>3</v>
      </c>
      <c r="R5" s="385">
        <f>'13-ντιΜιΧο'!CB5+'13-ντιΜιΧο'!CC5</f>
        <v>241.4</v>
      </c>
      <c r="S5" s="423"/>
      <c r="T5" s="408"/>
      <c r="U5" s="408"/>
      <c r="V5" s="408"/>
      <c r="W5" s="408"/>
      <c r="X5" s="271"/>
      <c r="Y5" s="274"/>
    </row>
    <row r="6" spans="1:29" s="5" customFormat="1">
      <c r="A6" s="481" t="str">
        <f>'1-συμβολαια'!A6</f>
        <v>4ο</v>
      </c>
      <c r="B6" s="360">
        <f>'1-συμβολαια'!B6</f>
        <v>39806</v>
      </c>
      <c r="C6" s="412" t="str">
        <f>'1-συμβολαια'!C6</f>
        <v>δωρεά ΕΠΙΚΑΡΠΙΑΣ</v>
      </c>
      <c r="D6" s="420">
        <f>'1-συμβολαια'!D6</f>
        <v>16702.88</v>
      </c>
      <c r="E6" s="326"/>
      <c r="F6" s="326"/>
      <c r="G6" s="326"/>
      <c r="H6" s="326"/>
      <c r="I6" s="326"/>
      <c r="J6" s="326"/>
      <c r="K6" s="325">
        <f>'1-συμβολαια'!N6</f>
        <v>181.89</v>
      </c>
      <c r="L6" s="325">
        <f>'2-δικαιώμ'!N6+'5-αντίγρ'!O6</f>
        <v>35.785184000000001</v>
      </c>
      <c r="M6" s="325">
        <v>15.11</v>
      </c>
      <c r="N6" s="325">
        <f>'1-συμβολαια'!O6</f>
        <v>72.759376000000003</v>
      </c>
      <c r="O6" s="325">
        <f t="shared" si="0"/>
        <v>20.675184000000002</v>
      </c>
      <c r="P6" s="325">
        <f>'8-κ-15-17'!AG6</f>
        <v>-2.6799999999695956E-3</v>
      </c>
      <c r="Q6" s="325">
        <f>'5-αντίγρ'!AM6+'6-μεταγρ'!P6+'6-μεταγρ'!Q6+'7-προςΔΟΥ'!L6+'11-χαρτόσ'!H6+'13-ντιΜιΧο'!CC6</f>
        <v>16.86</v>
      </c>
      <c r="R6" s="325">
        <f>'13-ντιΜιΧο'!CB6+'13-ντιΜιΧο'!CC6</f>
        <v>491.88</v>
      </c>
      <c r="S6" s="279"/>
      <c r="T6" s="275"/>
      <c r="U6" s="275"/>
      <c r="V6" s="275"/>
      <c r="W6" s="275"/>
      <c r="X6" s="271"/>
      <c r="Y6" s="274"/>
    </row>
    <row r="7" spans="1:29" s="5" customFormat="1" ht="12" thickBot="1">
      <c r="A7" s="483">
        <f>'1-συμβολαια'!A7</f>
        <v>0</v>
      </c>
      <c r="B7" s="421">
        <f>'1-συμβολαια'!B7</f>
        <v>0</v>
      </c>
      <c r="C7" s="414" t="str">
        <f>'1-συμβολαια'!C7</f>
        <v>δωρεά ΨΙΛΗΣ ΚΥΡΙΟΤΗΤΑΣ</v>
      </c>
      <c r="D7" s="422">
        <f>'1-συμβολαια'!D7</f>
        <v>25054.32</v>
      </c>
      <c r="E7" s="386"/>
      <c r="F7" s="386"/>
      <c r="G7" s="386"/>
      <c r="H7" s="386"/>
      <c r="I7" s="386"/>
      <c r="J7" s="386"/>
      <c r="K7" s="385">
        <f>'1-συμβολαια'!N7</f>
        <v>54.78</v>
      </c>
      <c r="L7" s="385">
        <f>'2-δικαιώμ'!N7+'5-αντίγρ'!O7</f>
        <v>46.417776000000003</v>
      </c>
      <c r="M7" s="385">
        <v>12.66</v>
      </c>
      <c r="N7" s="385">
        <f>'1-συμβολαια'!O7</f>
        <v>249.45406399999999</v>
      </c>
      <c r="O7" s="385">
        <f t="shared" si="0"/>
        <v>33.757776000000007</v>
      </c>
      <c r="P7" s="385">
        <f>'8-κ-15-17'!AG7</f>
        <v>9.8000000002684828E-4</v>
      </c>
      <c r="Q7" s="385">
        <f>'5-αντίγρ'!AM7+'6-μεταγρ'!P7+'6-μεταγρ'!Q7+'7-προςΔΟΥ'!L7+'11-χαρτόσ'!H7+'13-ντιΜιΧο'!CC7</f>
        <v>8.9400000000000013</v>
      </c>
      <c r="R7" s="385">
        <f>'13-ντιΜιΧο'!CB7+'13-ντιΜιΧο'!CC7</f>
        <v>233.28</v>
      </c>
      <c r="S7" s="423"/>
      <c r="T7" s="408"/>
      <c r="U7" s="408"/>
      <c r="V7" s="408"/>
      <c r="W7" s="408"/>
      <c r="X7" s="408"/>
      <c r="Y7" s="274"/>
    </row>
    <row r="8" spans="1:29" s="5" customFormat="1">
      <c r="A8" s="404" t="str">
        <f>'1-συμβολαια'!A8</f>
        <v>5ο</v>
      </c>
      <c r="B8" s="360">
        <f>'1-συμβολαια'!B8</f>
        <v>39806</v>
      </c>
      <c r="C8" s="412" t="str">
        <f>'1-συμβολαια'!C8</f>
        <v>γονική ΨΙΛΗΣ ΚΥΡΙΟΤΗΤΑΣ</v>
      </c>
      <c r="D8" s="420">
        <f>'1-συμβολαια'!D8</f>
        <v>25054.32</v>
      </c>
      <c r="E8" s="326"/>
      <c r="F8" s="326"/>
      <c r="G8" s="326"/>
      <c r="H8" s="326"/>
      <c r="I8" s="326"/>
      <c r="J8" s="326"/>
      <c r="K8" s="325">
        <f>'1-συμβολαια'!N8</f>
        <v>261.44</v>
      </c>
      <c r="L8" s="325">
        <f>'2-δικαιώμ'!N8+'5-αντίγρ'!O8</f>
        <v>50.817776000000002</v>
      </c>
      <c r="M8" s="325"/>
      <c r="N8" s="325">
        <f>'1-συμβολαια'!O8</f>
        <v>78.394064000000014</v>
      </c>
      <c r="O8" s="325">
        <f t="shared" si="0"/>
        <v>50.817776000000002</v>
      </c>
      <c r="P8" s="325">
        <f>'8-κ-15-17'!AG8</f>
        <v>9.8000000002684828E-4</v>
      </c>
      <c r="Q8" s="325">
        <f>'5-αντίγρ'!AM8+'6-μεταγρ'!P8+'6-μεταγρ'!Q8+'7-προςΔΟΥ'!L8+'11-χαρτόσ'!H8+'13-ντιΜιΧο'!CC8</f>
        <v>16.86</v>
      </c>
      <c r="R8" s="325">
        <f>'13-ντιΜιΧο'!CB8+'13-ντιΜιΧο'!CC8</f>
        <v>506.88</v>
      </c>
      <c r="S8" s="279"/>
      <c r="T8" s="275"/>
      <c r="U8" s="275"/>
      <c r="V8" s="275"/>
      <c r="W8" s="275"/>
      <c r="X8" s="275"/>
      <c r="Y8" s="274"/>
    </row>
    <row r="9" spans="1:29">
      <c r="A9" s="796" t="s">
        <v>56</v>
      </c>
      <c r="B9" s="796"/>
      <c r="C9" s="796"/>
      <c r="D9" s="796"/>
      <c r="E9" s="11">
        <f t="shared" ref="E9:Y9" si="1">SUM(E3:E8)</f>
        <v>0</v>
      </c>
      <c r="F9" s="11">
        <f t="shared" si="1"/>
        <v>0</v>
      </c>
      <c r="G9" s="11">
        <f t="shared" si="1"/>
        <v>0</v>
      </c>
      <c r="H9" s="11">
        <f t="shared" si="1"/>
        <v>0</v>
      </c>
      <c r="I9" s="11">
        <f t="shared" si="1"/>
        <v>0</v>
      </c>
      <c r="J9" s="11">
        <f t="shared" si="1"/>
        <v>0</v>
      </c>
      <c r="K9" s="11">
        <f t="shared" si="1"/>
        <v>589.91000000000008</v>
      </c>
      <c r="L9" s="11">
        <f t="shared" si="1"/>
        <v>283.14072199999998</v>
      </c>
      <c r="M9" s="11">
        <f t="shared" si="1"/>
        <v>35.69</v>
      </c>
      <c r="N9" s="11">
        <f t="shared" si="1"/>
        <v>1300.0207580000001</v>
      </c>
      <c r="O9" s="11">
        <f t="shared" si="1"/>
        <v>247.45072200000001</v>
      </c>
      <c r="P9" s="11">
        <f t="shared" si="1"/>
        <v>602.77699750000022</v>
      </c>
      <c r="Q9" s="11">
        <f t="shared" si="1"/>
        <v>70.94</v>
      </c>
      <c r="R9" s="11">
        <f t="shared" si="1"/>
        <v>2140.88</v>
      </c>
      <c r="S9" s="280">
        <f t="shared" si="1"/>
        <v>0</v>
      </c>
      <c r="T9" s="280">
        <f t="shared" si="1"/>
        <v>0</v>
      </c>
      <c r="U9" s="280">
        <f t="shared" si="1"/>
        <v>0</v>
      </c>
      <c r="V9" s="280">
        <f t="shared" si="1"/>
        <v>0</v>
      </c>
      <c r="W9" s="280">
        <f t="shared" si="1"/>
        <v>0</v>
      </c>
      <c r="X9" s="280">
        <f t="shared" si="1"/>
        <v>0</v>
      </c>
      <c r="Y9" s="281">
        <f t="shared" si="1"/>
        <v>0</v>
      </c>
    </row>
    <row r="11" spans="1:29">
      <c r="T11" s="83"/>
      <c r="U11" s="83"/>
      <c r="V11" s="83"/>
      <c r="W11" s="83"/>
      <c r="X11" s="83"/>
      <c r="Y11" s="83"/>
      <c r="Z11" s="83"/>
      <c r="AA11" s="83"/>
      <c r="AB11" s="83"/>
      <c r="AC11" s="83"/>
    </row>
    <row r="12" spans="1:29">
      <c r="T12" s="83"/>
      <c r="U12" s="83"/>
      <c r="V12" s="83"/>
      <c r="W12" s="83"/>
      <c r="X12" s="83"/>
      <c r="Y12" s="83"/>
      <c r="Z12" s="83"/>
      <c r="AA12" s="83"/>
      <c r="AB12" s="83"/>
      <c r="AC12" s="83"/>
    </row>
    <row r="13" spans="1:29" s="5" customFormat="1">
      <c r="A13" s="58"/>
      <c r="B13" s="113"/>
      <c r="C13" s="11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3"/>
  <sheetViews>
    <sheetView workbookViewId="0">
      <pane ySplit="2" topLeftCell="A3" activePane="bottomLeft" state="frozen"/>
      <selection pane="bottomLeft" activeCell="M173" sqref="M173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05" t="s">
        <v>76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</row>
    <row r="2" spans="1:17" s="9" customFormat="1" ht="23.25" customHeight="1" thickBot="1">
      <c r="A2" s="247" t="s">
        <v>19</v>
      </c>
      <c r="B2" s="806" t="s">
        <v>29</v>
      </c>
      <c r="C2" s="807"/>
      <c r="D2" s="808"/>
      <c r="E2" s="809" t="s">
        <v>86</v>
      </c>
      <c r="F2" s="810"/>
      <c r="G2" s="810"/>
      <c r="H2" s="811"/>
      <c r="I2" s="812" t="s">
        <v>86</v>
      </c>
      <c r="J2" s="813"/>
      <c r="K2" s="813"/>
      <c r="L2" s="814"/>
      <c r="M2" s="248" t="s">
        <v>38</v>
      </c>
      <c r="N2" s="248" t="s">
        <v>39</v>
      </c>
      <c r="O2" s="248" t="s">
        <v>40</v>
      </c>
      <c r="P2" s="248" t="s">
        <v>41</v>
      </c>
      <c r="Q2" s="248" t="s">
        <v>42</v>
      </c>
    </row>
    <row r="3" spans="1:17" s="18" customFormat="1">
      <c r="A3" s="30" t="str">
        <f>'1-συμβολαια'!A3</f>
        <v>2ο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0" t="str">
        <f>'1-συμβολαια'!A4</f>
        <v>3ο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0" t="str">
        <f>'1-συμβολαια'!A6</f>
        <v>4ο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0" t="str">
        <f>'1-συμβολαια'!A8</f>
        <v>5ο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 hidden="1">
      <c r="A9" s="30" t="e">
        <f>'1-συμβολαια'!#REF!</f>
        <v>#REF!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 hidden="1">
      <c r="A10" s="30" t="e">
        <f>'1-συμβολαια'!#REF!</f>
        <v>#REF!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 hidden="1">
      <c r="A11" s="30" t="e">
        <f>'1-συμβολαια'!#REF!</f>
        <v>#REF!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 hidden="1">
      <c r="A12" s="30" t="e">
        <f>'1-συμβολαια'!#REF!</f>
        <v>#REF!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 hidden="1">
      <c r="A13" s="30" t="e">
        <f>'1-συμβολαια'!#REF!</f>
        <v>#REF!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 hidden="1">
      <c r="A14" s="30" t="e">
        <f>'1-συμβολαια'!#REF!</f>
        <v>#REF!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 hidden="1">
      <c r="A15" s="30" t="e">
        <f>'1-συμβολαια'!#REF!</f>
        <v>#REF!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 hidden="1">
      <c r="A16" s="30" t="e">
        <f>'1-συμβολαια'!#REF!</f>
        <v>#REF!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7" spans="1:17" s="18" customFormat="1" hidden="1">
      <c r="A17" s="30" t="e">
        <f>'1-συμβολαια'!#REF!</f>
        <v>#REF!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</row>
    <row r="18" spans="1:17" s="18" customFormat="1" hidden="1">
      <c r="A18" s="30" t="e">
        <f>'1-συμβολαια'!#REF!</f>
        <v>#REF!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</row>
    <row r="19" spans="1:17" s="18" customFormat="1" hidden="1">
      <c r="A19" s="30" t="e">
        <f>'1-συμβολαια'!#REF!</f>
        <v>#REF!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</row>
    <row r="20" spans="1:17" s="18" customFormat="1" hidden="1">
      <c r="A20" s="30" t="e">
        <f>'1-συμβολαια'!#REF!</f>
        <v>#REF!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</row>
    <row r="21" spans="1:17" s="18" customFormat="1" hidden="1">
      <c r="A21" s="30" t="e">
        <f>'1-συμβολαια'!#REF!</f>
        <v>#REF!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</row>
    <row r="22" spans="1:17" s="18" customFormat="1" hidden="1">
      <c r="A22" s="30" t="e">
        <f>'1-συμβολαια'!#REF!</f>
        <v>#REF!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</row>
    <row r="23" spans="1:17" s="18" customFormat="1" hidden="1">
      <c r="A23" s="30" t="e">
        <f>'1-συμβολαια'!#REF!</f>
        <v>#REF!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</row>
    <row r="24" spans="1:17" s="18" customFormat="1" hidden="1">
      <c r="A24" s="30" t="e">
        <f>'1-συμβολαια'!#REF!</f>
        <v>#REF!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</row>
    <row r="25" spans="1:17" s="18" customFormat="1" hidden="1">
      <c r="A25" s="30" t="e">
        <f>'1-συμβολαια'!#REF!</f>
        <v>#REF!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</row>
    <row r="26" spans="1:17" s="18" customFormat="1" hidden="1">
      <c r="A26" s="30" t="e">
        <f>'1-συμβολαια'!#REF!</f>
        <v>#REF!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</row>
    <row r="27" spans="1:17" s="18" customFormat="1" hidden="1">
      <c r="A27" s="30" t="e">
        <f>'1-συμβολαια'!#REF!</f>
        <v>#REF!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</row>
    <row r="28" spans="1:17" s="18" customFormat="1" hidden="1">
      <c r="A28" s="30" t="e">
        <f>'1-συμβολαια'!#REF!</f>
        <v>#REF!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</row>
    <row r="29" spans="1:17" s="18" customFormat="1" hidden="1">
      <c r="A29" s="30" t="e">
        <f>'1-συμβολαια'!#REF!</f>
        <v>#REF!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</row>
    <row r="30" spans="1:17" s="18" customFormat="1" hidden="1">
      <c r="A30" s="30" t="e">
        <f>'1-συμβολαια'!#REF!</f>
        <v>#REF!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</row>
    <row r="31" spans="1:17" s="18" customFormat="1" hidden="1">
      <c r="A31" s="30" t="e">
        <f>'1-συμβολαια'!#REF!</f>
        <v>#REF!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</row>
    <row r="32" spans="1:17" s="18" customFormat="1" hidden="1">
      <c r="A32" s="30" t="e">
        <f>'1-συμβολαια'!#REF!</f>
        <v>#REF!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</row>
    <row r="33" spans="1:17" s="18" customFormat="1" hidden="1">
      <c r="A33" s="30" t="e">
        <f>'1-συμβολαια'!#REF!</f>
        <v>#REF!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18" customFormat="1" hidden="1">
      <c r="A34" s="30" t="e">
        <f>'1-συμβολαια'!#REF!</f>
        <v>#REF!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18" customFormat="1" hidden="1">
      <c r="A35" s="30" t="e">
        <f>'1-συμβολαια'!#REF!</f>
        <v>#REF!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</row>
    <row r="36" spans="1:17" s="18" customFormat="1" hidden="1">
      <c r="A36" s="30" t="e">
        <f>'1-συμβολαια'!#REF!</f>
        <v>#REF!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</row>
    <row r="37" spans="1:17" s="18" customFormat="1" hidden="1">
      <c r="A37" s="30" t="e">
        <f>'1-συμβολαια'!#REF!</f>
        <v>#REF!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</row>
    <row r="38" spans="1:17" s="18" customFormat="1" hidden="1">
      <c r="A38" s="30" t="e">
        <f>'1-συμβολαια'!#REF!</f>
        <v>#REF!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</row>
    <row r="39" spans="1:17" s="18" customFormat="1" hidden="1">
      <c r="A39" s="30" t="e">
        <f>'1-συμβολαια'!#REF!</f>
        <v>#REF!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</row>
    <row r="40" spans="1:17" s="18" customFormat="1" hidden="1">
      <c r="A40" s="30" t="e">
        <f>'1-συμβολαια'!#REF!</f>
        <v>#REF!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</row>
    <row r="41" spans="1:17" s="18" customFormat="1" hidden="1">
      <c r="A41" s="30" t="e">
        <f>'1-συμβολαια'!#REF!</f>
        <v>#REF!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</row>
    <row r="42" spans="1:17" s="18" customFormat="1" hidden="1">
      <c r="A42" s="30" t="e">
        <f>'1-συμβολαια'!#REF!</f>
        <v>#REF!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</row>
    <row r="43" spans="1:17" s="18" customFormat="1" hidden="1">
      <c r="A43" s="30" t="e">
        <f>'1-συμβολαια'!#REF!</f>
        <v>#REF!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</row>
    <row r="44" spans="1:17" s="18" customFormat="1" hidden="1">
      <c r="A44" s="30" t="e">
        <f>'1-συμβολαια'!#REF!</f>
        <v>#REF!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</row>
    <row r="45" spans="1:17" s="18" customFormat="1" hidden="1">
      <c r="A45" s="30" t="e">
        <f>'1-συμβολαια'!#REF!</f>
        <v>#REF!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</row>
    <row r="46" spans="1:17" s="18" customFormat="1" hidden="1">
      <c r="A46" s="30" t="e">
        <f>'1-συμβολαια'!#REF!</f>
        <v>#REF!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</row>
    <row r="47" spans="1:17" s="18" customFormat="1" hidden="1">
      <c r="A47" s="30" t="e">
        <f>'1-συμβολαια'!#REF!</f>
        <v>#REF!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</row>
    <row r="48" spans="1:17" s="18" customFormat="1" hidden="1">
      <c r="A48" s="30" t="e">
        <f>'1-συμβολαια'!#REF!</f>
        <v>#REF!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</row>
    <row r="49" spans="1:17" s="18" customFormat="1" hidden="1">
      <c r="A49" s="30" t="e">
        <f>'1-συμβολαια'!#REF!</f>
        <v>#REF!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</row>
    <row r="50" spans="1:17" s="18" customFormat="1" hidden="1">
      <c r="A50" s="30" t="e">
        <f>'1-συμβολαια'!#REF!</f>
        <v>#REF!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</row>
    <row r="51" spans="1:17" s="18" customFormat="1" hidden="1">
      <c r="A51" s="30" t="e">
        <f>'1-συμβολαια'!#REF!</f>
        <v>#REF!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</row>
    <row r="52" spans="1:17" s="18" customFormat="1" hidden="1">
      <c r="A52" s="30" t="e">
        <f>'1-συμβολαια'!#REF!</f>
        <v>#REF!</v>
      </c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</row>
    <row r="53" spans="1:17" s="18" customFormat="1" hidden="1">
      <c r="A53" s="30" t="e">
        <f>'1-συμβολαια'!#REF!</f>
        <v>#REF!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</row>
    <row r="54" spans="1:17" s="18" customFormat="1" hidden="1">
      <c r="A54" s="30" t="e">
        <f>'1-συμβολαια'!#REF!</f>
        <v>#REF!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</row>
    <row r="55" spans="1:17" s="18" customFormat="1" hidden="1">
      <c r="A55" s="30" t="e">
        <f>'1-συμβολαια'!#REF!</f>
        <v>#REF!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</row>
    <row r="56" spans="1:17" s="18" customFormat="1" hidden="1">
      <c r="A56" s="30" t="e">
        <f>'1-συμβολαια'!#REF!</f>
        <v>#REF!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</row>
    <row r="57" spans="1:17" s="18" customFormat="1" hidden="1">
      <c r="A57" s="30" t="e">
        <f>'1-συμβολαια'!#REF!</f>
        <v>#REF!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</row>
    <row r="58" spans="1:17" s="18" customFormat="1" hidden="1">
      <c r="A58" s="30" t="e">
        <f>'1-συμβολαια'!#REF!</f>
        <v>#REF!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</row>
    <row r="59" spans="1:17" s="18" customFormat="1" hidden="1">
      <c r="A59" s="30" t="e">
        <f>'1-συμβολαια'!#REF!</f>
        <v>#REF!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</row>
    <row r="60" spans="1:17" s="18" customFormat="1" hidden="1">
      <c r="A60" s="30" t="e">
        <f>'1-συμβολαια'!#REF!</f>
        <v>#REF!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</row>
    <row r="61" spans="1:17" s="18" customFormat="1" hidden="1">
      <c r="A61" s="30" t="e">
        <f>'1-συμβολαια'!#REF!</f>
        <v>#REF!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1:17" s="18" customFormat="1" hidden="1">
      <c r="A62" s="30" t="e">
        <f>'1-συμβολαια'!#REF!</f>
        <v>#REF!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</row>
    <row r="63" spans="1:17" s="18" customFormat="1" hidden="1">
      <c r="A63" s="30" t="e">
        <f>'1-συμβολαια'!#REF!</f>
        <v>#REF!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</row>
    <row r="64" spans="1:17" s="18" customFormat="1" hidden="1">
      <c r="A64" s="30" t="e">
        <f>'1-συμβολαια'!#REF!</f>
        <v>#REF!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</row>
    <row r="65" spans="1:17" s="18" customFormat="1" hidden="1">
      <c r="A65" s="30" t="e">
        <f>'1-συμβολαια'!#REF!</f>
        <v>#REF!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</row>
    <row r="66" spans="1:17" s="18" customFormat="1" hidden="1">
      <c r="A66" s="30" t="e">
        <f>'1-συμβολαια'!#REF!</f>
        <v>#REF!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</row>
    <row r="67" spans="1:17" s="18" customFormat="1" hidden="1">
      <c r="A67" s="30" t="e">
        <f>'1-συμβολαια'!#REF!</f>
        <v>#REF!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</row>
    <row r="68" spans="1:17" s="18" customFormat="1" hidden="1">
      <c r="A68" s="30" t="e">
        <f>'1-συμβολαια'!#REF!</f>
        <v>#REF!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</row>
    <row r="69" spans="1:17" s="18" customFormat="1" hidden="1">
      <c r="A69" s="30" t="e">
        <f>'1-συμβολαια'!#REF!</f>
        <v>#REF!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</row>
    <row r="70" spans="1:17" s="18" customFormat="1" hidden="1">
      <c r="A70" s="30" t="e">
        <f>'1-συμβολαια'!#REF!</f>
        <v>#REF!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</row>
    <row r="71" spans="1:17" s="18" customFormat="1" hidden="1">
      <c r="A71" s="30" t="e">
        <f>'1-συμβολαια'!#REF!</f>
        <v>#REF!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</row>
    <row r="72" spans="1:17" s="18" customFormat="1" hidden="1">
      <c r="A72" s="30" t="e">
        <f>'1-συμβολαια'!#REF!</f>
        <v>#REF!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</row>
    <row r="73" spans="1:17" s="18" customFormat="1" hidden="1">
      <c r="A73" s="30" t="e">
        <f>'1-συμβολαια'!#REF!</f>
        <v>#REF!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</row>
    <row r="74" spans="1:17" s="18" customFormat="1" hidden="1">
      <c r="A74" s="30" t="e">
        <f>'1-συμβολαια'!#REF!</f>
        <v>#REF!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</row>
    <row r="75" spans="1:17" s="18" customFormat="1" hidden="1">
      <c r="A75" s="30" t="e">
        <f>'1-συμβολαια'!#REF!</f>
        <v>#REF!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</row>
    <row r="76" spans="1:17" s="18" customFormat="1" hidden="1">
      <c r="A76" s="30" t="e">
        <f>'1-συμβολαια'!#REF!</f>
        <v>#REF!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1:17" s="18" customFormat="1" hidden="1">
      <c r="A77" s="30" t="e">
        <f>'1-συμβολαια'!#REF!</f>
        <v>#REF!</v>
      </c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</row>
    <row r="78" spans="1:17" s="18" customFormat="1" hidden="1">
      <c r="A78" s="30" t="e">
        <f>'1-συμβολαια'!#REF!</f>
        <v>#REF!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pans="1:17" s="18" customFormat="1" hidden="1">
      <c r="A79" s="30" t="e">
        <f>'1-συμβολαια'!#REF!</f>
        <v>#REF!</v>
      </c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</row>
    <row r="80" spans="1:17" s="18" customFormat="1" hidden="1">
      <c r="A80" s="30" t="e">
        <f>'1-συμβολαια'!#REF!</f>
        <v>#REF!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</row>
    <row r="81" spans="1:17" s="18" customFormat="1" hidden="1">
      <c r="A81" s="30" t="e">
        <f>'1-συμβολαια'!#REF!</f>
        <v>#REF!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</row>
    <row r="82" spans="1:17" s="18" customFormat="1" hidden="1">
      <c r="A82" s="30" t="e">
        <f>'1-συμβολαια'!#REF!</f>
        <v>#REF!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</row>
    <row r="83" spans="1:17" s="18" customFormat="1" hidden="1">
      <c r="A83" s="30" t="e">
        <f>'1-συμβολαια'!#REF!</f>
        <v>#REF!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</row>
    <row r="84" spans="1:17" s="18" customFormat="1" hidden="1">
      <c r="A84" s="30" t="e">
        <f>'1-συμβολαια'!#REF!</f>
        <v>#REF!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</row>
    <row r="85" spans="1:17" s="18" customFormat="1" hidden="1">
      <c r="A85" s="30" t="e">
        <f>'1-συμβολαια'!#REF!</f>
        <v>#REF!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</row>
    <row r="86" spans="1:17" s="18" customFormat="1" hidden="1">
      <c r="A86" s="30" t="e">
        <f>'1-συμβολαια'!#REF!</f>
        <v>#REF!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1:17" s="18" customFormat="1" hidden="1">
      <c r="A87" s="30" t="e">
        <f>'1-συμβολαια'!#REF!</f>
        <v>#REF!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</row>
    <row r="88" spans="1:17" s="18" customFormat="1" hidden="1">
      <c r="A88" s="30" t="e">
        <f>'1-συμβολαια'!#REF!</f>
        <v>#REF!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</row>
    <row r="89" spans="1:17" s="18" customFormat="1" hidden="1">
      <c r="A89" s="30" t="e">
        <f>'1-συμβολαια'!#REF!</f>
        <v>#REF!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</row>
    <row r="90" spans="1:17" s="18" customFormat="1" hidden="1">
      <c r="A90" s="30" t="e">
        <f>'1-συμβολαια'!#REF!</f>
        <v>#REF!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</row>
    <row r="91" spans="1:17" s="18" customFormat="1" hidden="1">
      <c r="A91" s="30" t="e">
        <f>'1-συμβολαια'!#REF!</f>
        <v>#REF!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</row>
    <row r="92" spans="1:17" s="18" customFormat="1" hidden="1">
      <c r="A92" s="30" t="e">
        <f>'1-συμβολαια'!#REF!</f>
        <v>#REF!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</row>
    <row r="93" spans="1:17" s="18" customFormat="1" hidden="1">
      <c r="A93" s="30" t="e">
        <f>'1-συμβολαια'!#REF!</f>
        <v>#REF!</v>
      </c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</row>
    <row r="94" spans="1:17" s="18" customFormat="1" hidden="1">
      <c r="A94" s="30" t="e">
        <f>'1-συμβολαια'!#REF!</f>
        <v>#REF!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</row>
    <row r="95" spans="1:17" s="18" customFormat="1" hidden="1">
      <c r="A95" s="30" t="e">
        <f>'1-συμβολαια'!#REF!</f>
        <v>#REF!</v>
      </c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</row>
    <row r="96" spans="1:17" s="18" customFormat="1" hidden="1">
      <c r="A96" s="30" t="e">
        <f>'1-συμβολαια'!#REF!</f>
        <v>#REF!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</row>
    <row r="97" spans="1:17" s="18" customFormat="1" hidden="1">
      <c r="A97" s="30" t="e">
        <f>'1-συμβολαια'!#REF!</f>
        <v>#REF!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</row>
    <row r="98" spans="1:17" s="18" customFormat="1" hidden="1">
      <c r="A98" s="30" t="e">
        <f>'1-συμβολαια'!#REF!</f>
        <v>#REF!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</row>
    <row r="99" spans="1:17" s="18" customFormat="1" hidden="1">
      <c r="A99" s="30" t="e">
        <f>'1-συμβολαια'!#REF!</f>
        <v>#REF!</v>
      </c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</row>
    <row r="100" spans="1:17" s="18" customFormat="1" hidden="1">
      <c r="A100" s="30" t="e">
        <f>'1-συμβολαια'!#REF!</f>
        <v>#REF!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</row>
    <row r="101" spans="1:17" s="18" customFormat="1" hidden="1">
      <c r="A101" s="30" t="e">
        <f>'1-συμβολαια'!#REF!</f>
        <v>#REF!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</row>
    <row r="102" spans="1:17" s="18" customFormat="1" hidden="1">
      <c r="A102" s="30" t="e">
        <f>'1-συμβολαια'!#REF!</f>
        <v>#REF!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1:17" s="18" customFormat="1" hidden="1">
      <c r="A103" s="30" t="e">
        <f>'1-συμβολαια'!#REF!</f>
        <v>#REF!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</row>
    <row r="104" spans="1:17" s="18" customFormat="1" hidden="1">
      <c r="A104" s="30" t="e">
        <f>'1-συμβολαια'!#REF!</f>
        <v>#REF!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</row>
    <row r="105" spans="1:17" s="18" customFormat="1" hidden="1">
      <c r="A105" s="30" t="e">
        <f>'1-συμβολαια'!#REF!</f>
        <v>#REF!</v>
      </c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</row>
    <row r="106" spans="1:17" s="18" customFormat="1" hidden="1">
      <c r="A106" s="30" t="e">
        <f>'1-συμβολαια'!#REF!</f>
        <v>#REF!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</row>
    <row r="107" spans="1:17" s="18" customFormat="1" hidden="1">
      <c r="A107" s="30" t="e">
        <f>'1-συμβολαια'!#REF!</f>
        <v>#REF!</v>
      </c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</row>
    <row r="108" spans="1:17" s="18" customFormat="1" hidden="1">
      <c r="A108" s="30" t="e">
        <f>'1-συμβολαια'!#REF!</f>
        <v>#REF!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</row>
    <row r="109" spans="1:17" s="18" customFormat="1" hidden="1">
      <c r="A109" s="30" t="e">
        <f>'1-συμβολαια'!#REF!</f>
        <v>#REF!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</row>
    <row r="110" spans="1:17" s="18" customFormat="1" hidden="1">
      <c r="A110" s="30" t="e">
        <f>'1-συμβολαια'!#REF!</f>
        <v>#REF!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1:17" s="18" customFormat="1" hidden="1">
      <c r="A111" s="30" t="e">
        <f>'1-συμβολαια'!#REF!</f>
        <v>#REF!</v>
      </c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</row>
    <row r="112" spans="1:17" s="18" customFormat="1" hidden="1">
      <c r="A112" s="30" t="e">
        <f>'1-συμβολαια'!#REF!</f>
        <v>#REF!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</row>
    <row r="113" spans="1:17" s="18" customFormat="1" hidden="1">
      <c r="A113" s="30" t="e">
        <f>'1-συμβολαια'!#REF!</f>
        <v>#REF!</v>
      </c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</row>
    <row r="114" spans="1:17" s="18" customFormat="1" hidden="1">
      <c r="A114" s="30" t="e">
        <f>'1-συμβολαια'!#REF!</f>
        <v>#REF!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</row>
    <row r="115" spans="1:17" s="18" customFormat="1" hidden="1">
      <c r="A115" s="30" t="e">
        <f>'1-συμβολαια'!#REF!</f>
        <v>#REF!</v>
      </c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</row>
    <row r="116" spans="1:17" s="18" customFormat="1" hidden="1">
      <c r="A116" s="30" t="e">
        <f>'1-συμβολαια'!#REF!</f>
        <v>#REF!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</row>
    <row r="117" spans="1:17" s="18" customFormat="1" hidden="1">
      <c r="A117" s="30" t="e">
        <f>'1-συμβολαια'!#REF!</f>
        <v>#REF!</v>
      </c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</row>
    <row r="118" spans="1:17" s="18" customFormat="1" hidden="1">
      <c r="A118" s="30" t="e">
        <f>'1-συμβολαια'!#REF!</f>
        <v>#REF!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</row>
    <row r="119" spans="1:17" s="18" customFormat="1" hidden="1">
      <c r="A119" s="30" t="e">
        <f>'1-συμβολαια'!#REF!</f>
        <v>#REF!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</row>
    <row r="120" spans="1:17" s="18" customFormat="1" hidden="1">
      <c r="A120" s="30" t="e">
        <f>'1-συμβολαια'!#REF!</f>
        <v>#REF!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</row>
    <row r="121" spans="1:17" s="18" customFormat="1" hidden="1">
      <c r="A121" s="30" t="e">
        <f>'1-συμβολαια'!#REF!</f>
        <v>#REF!</v>
      </c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</row>
    <row r="122" spans="1:17" s="18" customFormat="1" hidden="1">
      <c r="A122" s="30" t="e">
        <f>'1-συμβολαια'!#REF!</f>
        <v>#REF!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</row>
    <row r="123" spans="1:17" s="18" customFormat="1" hidden="1">
      <c r="A123" s="30" t="e">
        <f>'1-συμβολαια'!#REF!</f>
        <v>#REF!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</row>
    <row r="124" spans="1:17" s="18" customFormat="1" hidden="1">
      <c r="A124" s="30" t="e">
        <f>'1-συμβολαια'!#REF!</f>
        <v>#REF!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</row>
    <row r="125" spans="1:17" s="18" customFormat="1" hidden="1">
      <c r="A125" s="30" t="e">
        <f>'1-συμβολαια'!#REF!</f>
        <v>#REF!</v>
      </c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</row>
    <row r="126" spans="1:17" s="18" customFormat="1" hidden="1">
      <c r="A126" s="30" t="e">
        <f>'1-συμβολαια'!#REF!</f>
        <v>#REF!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</row>
    <row r="127" spans="1:17" s="18" customFormat="1" hidden="1">
      <c r="A127" s="30" t="e">
        <f>'1-συμβολαια'!#REF!</f>
        <v>#REF!</v>
      </c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</row>
    <row r="128" spans="1:17" s="18" customFormat="1" hidden="1">
      <c r="A128" s="30" t="e">
        <f>'1-συμβολαια'!#REF!</f>
        <v>#REF!</v>
      </c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1:17" s="18" customFormat="1" hidden="1">
      <c r="A129" s="30" t="e">
        <f>'1-συμβολαια'!#REF!</f>
        <v>#REF!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</row>
    <row r="130" spans="1:17" s="18" customFormat="1" hidden="1">
      <c r="A130" s="30" t="e">
        <f>'1-συμβολαια'!#REF!</f>
        <v>#REF!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</row>
    <row r="131" spans="1:17" s="18" customFormat="1" hidden="1">
      <c r="A131" s="30" t="e">
        <f>'1-συμβολαια'!#REF!</f>
        <v>#REF!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</row>
    <row r="132" spans="1:17" s="18" customFormat="1" hidden="1">
      <c r="A132" s="30" t="e">
        <f>'1-συμβολαια'!#REF!</f>
        <v>#REF!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</row>
    <row r="133" spans="1:17" s="18" customFormat="1" hidden="1">
      <c r="A133" s="30" t="e">
        <f>'1-συμβολαια'!#REF!</f>
        <v>#REF!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</row>
    <row r="134" spans="1:17" s="18" customFormat="1" hidden="1">
      <c r="A134" s="30" t="e">
        <f>'1-συμβολαια'!#REF!</f>
        <v>#REF!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</row>
    <row r="135" spans="1:17" s="18" customFormat="1" hidden="1">
      <c r="A135" s="30" t="e">
        <f>'1-συμβολαια'!#REF!</f>
        <v>#REF!</v>
      </c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</row>
    <row r="136" spans="1:17" s="18" customFormat="1" hidden="1">
      <c r="A136" s="30" t="e">
        <f>'1-συμβολαια'!#REF!</f>
        <v>#REF!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</row>
    <row r="137" spans="1:17" s="18" customFormat="1" hidden="1">
      <c r="A137" s="30" t="e">
        <f>'1-συμβολαια'!#REF!</f>
        <v>#REF!</v>
      </c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</row>
    <row r="138" spans="1:17" s="18" customFormat="1" hidden="1">
      <c r="A138" s="30" t="e">
        <f>'1-συμβολαια'!#REF!</f>
        <v>#REF!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</row>
    <row r="139" spans="1:17" s="18" customFormat="1" hidden="1">
      <c r="A139" s="30" t="e">
        <f>'1-συμβολαια'!#REF!</f>
        <v>#REF!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</row>
    <row r="140" spans="1:17" s="18" customFormat="1" hidden="1">
      <c r="A140" s="30" t="e">
        <f>'1-συμβολαια'!#REF!</f>
        <v>#REF!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</row>
    <row r="141" spans="1:17" s="18" customFormat="1" hidden="1">
      <c r="A141" s="30" t="e">
        <f>'1-συμβολαια'!#REF!</f>
        <v>#REF!</v>
      </c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</row>
    <row r="142" spans="1:17" s="18" customFormat="1" hidden="1">
      <c r="A142" s="30" t="e">
        <f>'1-συμβολαια'!#REF!</f>
        <v>#REF!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</row>
    <row r="143" spans="1:17" s="18" customFormat="1" hidden="1">
      <c r="A143" s="30" t="e">
        <f>'1-συμβολαια'!#REF!</f>
        <v>#REF!</v>
      </c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</row>
    <row r="144" spans="1:17" s="18" customFormat="1" hidden="1">
      <c r="A144" s="30" t="e">
        <f>'1-συμβολαια'!#REF!</f>
        <v>#REF!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</row>
    <row r="145" spans="1:23" s="18" customFormat="1" hidden="1">
      <c r="A145" s="30" t="e">
        <f>'1-συμβολαια'!#REF!</f>
        <v>#REF!</v>
      </c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</row>
    <row r="146" spans="1:23" s="18" customFormat="1" hidden="1">
      <c r="A146" s="30" t="e">
        <f>'1-συμβολαια'!#REF!</f>
        <v>#REF!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</row>
    <row r="147" spans="1:23" s="18" customFormat="1" hidden="1">
      <c r="A147" s="30" t="e">
        <f>'1-συμβολαια'!#REF!</f>
        <v>#REF!</v>
      </c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</row>
    <row r="148" spans="1:23" s="18" customFormat="1" hidden="1">
      <c r="A148" s="30" t="e">
        <f>'1-συμβολαια'!#REF!</f>
        <v>#REF!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</row>
    <row r="150" spans="1:23" ht="15.75" customHeight="1">
      <c r="B150" s="803" t="s">
        <v>106</v>
      </c>
      <c r="C150" s="803"/>
      <c r="D150" s="803"/>
      <c r="E150" s="803"/>
      <c r="F150" s="803"/>
      <c r="G150" s="803"/>
      <c r="H150" s="803"/>
      <c r="I150" s="803"/>
      <c r="J150" s="803"/>
      <c r="K150" s="803"/>
      <c r="L150" s="3"/>
      <c r="M150" s="3"/>
      <c r="N150" s="3"/>
      <c r="O150" s="3"/>
      <c r="P150" s="3"/>
      <c r="Q150" s="3"/>
    </row>
    <row r="151" spans="1:23" ht="15.75" customHeight="1">
      <c r="C151" s="804" t="s">
        <v>107</v>
      </c>
      <c r="D151" s="804"/>
      <c r="E151" s="804"/>
      <c r="F151" s="804"/>
      <c r="G151" s="804"/>
      <c r="H151" s="804"/>
      <c r="I151" s="804"/>
      <c r="J151" s="804"/>
      <c r="K151" s="804"/>
      <c r="L151" s="3"/>
      <c r="M151" s="3"/>
      <c r="N151" s="3"/>
      <c r="O151" s="3"/>
      <c r="P151" s="3"/>
      <c r="Q151" s="3"/>
    </row>
    <row r="152" spans="1:23" ht="15.75" customHeight="1">
      <c r="D152" s="803" t="s">
        <v>293</v>
      </c>
      <c r="E152" s="803"/>
      <c r="F152" s="803"/>
      <c r="G152" s="803"/>
      <c r="H152" s="803"/>
      <c r="I152" s="803"/>
      <c r="J152" s="803"/>
      <c r="K152" s="803"/>
      <c r="L152" s="803"/>
      <c r="M152" s="803"/>
      <c r="N152" s="803"/>
      <c r="O152" s="803"/>
      <c r="P152" s="3"/>
      <c r="Q152" s="3"/>
    </row>
    <row r="153" spans="1:23" s="5" customFormat="1" ht="15.75" customHeight="1">
      <c r="A153" s="58"/>
      <c r="B153" s="245"/>
      <c r="C153" s="245"/>
      <c r="D153" s="246"/>
      <c r="E153" s="804" t="s">
        <v>402</v>
      </c>
      <c r="F153" s="804"/>
      <c r="G153" s="804"/>
      <c r="H153" s="804"/>
      <c r="I153" s="804"/>
      <c r="J153" s="804"/>
      <c r="K153" s="804"/>
      <c r="L153" s="804"/>
      <c r="M153" s="804"/>
      <c r="N153" s="3"/>
      <c r="O153" s="3"/>
      <c r="P153" s="3"/>
      <c r="Q153" s="3"/>
    </row>
    <row r="154" spans="1:23" s="5" customFormat="1" ht="15.75" customHeight="1">
      <c r="A154" s="58"/>
      <c r="B154" s="245"/>
      <c r="C154" s="245"/>
      <c r="D154" s="246"/>
      <c r="E154" s="6"/>
      <c r="F154" s="803" t="s">
        <v>129</v>
      </c>
      <c r="G154" s="803"/>
      <c r="H154" s="803"/>
      <c r="I154" s="803"/>
      <c r="J154" s="803"/>
      <c r="K154" s="803"/>
      <c r="L154" s="803"/>
      <c r="M154" s="803"/>
      <c r="N154" s="803"/>
      <c r="O154" s="803"/>
      <c r="P154" s="803"/>
      <c r="Q154" s="3"/>
    </row>
    <row r="155" spans="1:23" s="5" customFormat="1" ht="15.75" customHeight="1">
      <c r="A155" s="58"/>
      <c r="B155" s="245"/>
      <c r="C155" s="245"/>
      <c r="D155" s="246"/>
      <c r="E155" s="6"/>
      <c r="F155" s="6"/>
      <c r="G155" s="804" t="s">
        <v>403</v>
      </c>
      <c r="H155" s="804"/>
      <c r="I155" s="804"/>
      <c r="J155" s="804"/>
      <c r="K155" s="804"/>
      <c r="L155" s="804"/>
      <c r="M155" s="804"/>
      <c r="N155" s="804"/>
      <c r="O155" s="804"/>
      <c r="P155" s="804"/>
      <c r="Q155" s="804"/>
    </row>
    <row r="156" spans="1:23" s="5" customFormat="1" ht="15.75" customHeight="1">
      <c r="A156" s="58"/>
      <c r="B156" s="245"/>
      <c r="C156" s="245"/>
      <c r="D156" s="246"/>
      <c r="E156" s="6"/>
      <c r="F156" s="6"/>
      <c r="G156" s="238"/>
      <c r="H156" s="803" t="s">
        <v>108</v>
      </c>
      <c r="I156" s="803"/>
      <c r="J156" s="803"/>
      <c r="K156" s="803"/>
      <c r="L156" s="803"/>
      <c r="M156" s="803"/>
      <c r="N156" s="80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s="5" customFormat="1" ht="15.75" customHeight="1">
      <c r="A157" s="58"/>
      <c r="B157" s="245"/>
      <c r="C157" s="245"/>
      <c r="D157" s="246"/>
      <c r="E157" s="6"/>
      <c r="F157" s="6"/>
      <c r="G157" s="238"/>
      <c r="H157" s="6"/>
      <c r="I157" s="804" t="s">
        <v>109</v>
      </c>
      <c r="J157" s="804"/>
      <c r="K157" s="804"/>
      <c r="L157" s="804"/>
      <c r="M157" s="804"/>
      <c r="N157" s="804"/>
      <c r="O157" s="804"/>
      <c r="P157" s="804"/>
      <c r="Q157" s="804"/>
      <c r="R157" s="804"/>
      <c r="S157" s="3"/>
      <c r="T157" s="3"/>
      <c r="U157" s="3"/>
      <c r="V157" s="3"/>
      <c r="W157" s="3"/>
    </row>
    <row r="158" spans="1:23" s="5" customFormat="1" ht="15.75" customHeight="1">
      <c r="A158" s="58"/>
      <c r="B158" s="245"/>
      <c r="C158" s="245"/>
      <c r="D158" s="246"/>
      <c r="E158" s="6"/>
      <c r="F158" s="6"/>
      <c r="G158" s="238"/>
      <c r="H158" s="6"/>
      <c r="I158" s="6"/>
      <c r="J158" s="803" t="s">
        <v>110</v>
      </c>
      <c r="K158" s="803"/>
      <c r="L158" s="803"/>
      <c r="M158" s="803"/>
      <c r="N158" s="803"/>
      <c r="O158" s="803"/>
      <c r="P158" s="803"/>
      <c r="Q158" s="803"/>
      <c r="R158" s="3"/>
      <c r="S158" s="3"/>
      <c r="T158" s="3"/>
      <c r="U158" s="3"/>
      <c r="V158" s="3"/>
      <c r="W158" s="3"/>
    </row>
    <row r="159" spans="1:23" s="5" customFormat="1" ht="15.75" customHeight="1">
      <c r="A159" s="58"/>
      <c r="B159" s="245"/>
      <c r="C159" s="245"/>
      <c r="D159" s="246"/>
      <c r="E159" s="6"/>
      <c r="F159" s="6"/>
      <c r="G159" s="238"/>
      <c r="H159" s="6"/>
      <c r="I159" s="6"/>
      <c r="J159" s="6"/>
      <c r="K159" s="815" t="s">
        <v>130</v>
      </c>
      <c r="L159" s="815"/>
      <c r="M159" s="815"/>
      <c r="N159" s="815"/>
      <c r="O159" s="815"/>
      <c r="P159" s="815"/>
      <c r="Q159" s="815"/>
      <c r="R159" s="815"/>
      <c r="S159" s="815"/>
      <c r="T159" s="815"/>
      <c r="U159" s="815"/>
      <c r="V159" s="3"/>
      <c r="W159" s="3"/>
    </row>
    <row r="160" spans="1:23" s="5" customFormat="1" ht="15.75" customHeight="1">
      <c r="A160" s="58"/>
      <c r="B160" s="245"/>
      <c r="C160" s="245"/>
      <c r="D160" s="246"/>
      <c r="E160" s="6"/>
      <c r="F160" s="6"/>
      <c r="G160" s="238"/>
      <c r="H160" s="6"/>
      <c r="I160" s="6"/>
      <c r="J160" s="6"/>
      <c r="K160" s="6"/>
      <c r="L160" s="803" t="s">
        <v>111</v>
      </c>
      <c r="M160" s="803"/>
      <c r="N160" s="803"/>
      <c r="O160" s="803"/>
      <c r="P160" s="803"/>
      <c r="Q160" s="803"/>
      <c r="R160" s="803"/>
      <c r="S160" s="803"/>
      <c r="T160" s="3"/>
      <c r="U160" s="3"/>
      <c r="V160" s="3"/>
      <c r="W160" s="3"/>
    </row>
    <row r="161" spans="1:23" s="5" customFormat="1" ht="15.75" customHeight="1">
      <c r="A161" s="58"/>
      <c r="B161" s="245"/>
      <c r="C161" s="245"/>
      <c r="D161" s="246"/>
      <c r="E161" s="6"/>
      <c r="F161" s="6"/>
      <c r="G161" s="238"/>
      <c r="H161" s="6"/>
      <c r="I161" s="6"/>
      <c r="J161" s="6"/>
      <c r="K161" s="6"/>
      <c r="L161" s="3"/>
      <c r="M161" s="804" t="s">
        <v>112</v>
      </c>
      <c r="N161" s="804"/>
      <c r="O161" s="804"/>
      <c r="P161" s="804"/>
      <c r="Q161" s="804"/>
      <c r="R161" s="804"/>
      <c r="S161" s="804"/>
      <c r="T161" s="804"/>
      <c r="U161" s="3"/>
      <c r="V161" s="3"/>
      <c r="W161" s="3"/>
    </row>
    <row r="162" spans="1:23" s="5" customFormat="1" ht="15.75" customHeight="1">
      <c r="A162" s="58"/>
      <c r="B162" s="245"/>
      <c r="C162" s="245"/>
      <c r="D162" s="246"/>
      <c r="E162" s="6"/>
      <c r="F162" s="6"/>
      <c r="G162" s="238"/>
      <c r="H162" s="6"/>
      <c r="I162" s="6"/>
      <c r="J162" s="6"/>
      <c r="K162" s="6"/>
      <c r="L162" s="3"/>
      <c r="M162" s="3"/>
      <c r="N162" s="803" t="s">
        <v>113</v>
      </c>
      <c r="O162" s="803"/>
      <c r="P162" s="803"/>
      <c r="Q162" s="803"/>
      <c r="R162" s="803"/>
      <c r="S162" s="803"/>
      <c r="T162" s="803"/>
      <c r="U162" s="803"/>
      <c r="V162" s="803"/>
      <c r="W162" s="803"/>
    </row>
    <row r="163" spans="1:23" s="5" customFormat="1" ht="15.75" customHeight="1">
      <c r="A163" s="58"/>
      <c r="B163" s="245"/>
      <c r="C163" s="245"/>
      <c r="D163" s="246"/>
      <c r="E163" s="6"/>
      <c r="F163" s="6"/>
      <c r="G163" s="238"/>
      <c r="H163" s="238"/>
      <c r="I163" s="238"/>
      <c r="J163" s="238"/>
      <c r="K163" s="238"/>
      <c r="L163" s="238"/>
      <c r="M163" s="238"/>
      <c r="N163" s="238"/>
      <c r="O163" s="238"/>
      <c r="P163" s="238"/>
      <c r="Q163" s="238"/>
    </row>
  </sheetData>
  <mergeCells count="17">
    <mergeCell ref="J158:Q158"/>
    <mergeCell ref="K159:U159"/>
    <mergeCell ref="L160:S160"/>
    <mergeCell ref="M161:T161"/>
    <mergeCell ref="N162:W162"/>
    <mergeCell ref="A1:Q1"/>
    <mergeCell ref="B2:D2"/>
    <mergeCell ref="E2:H2"/>
    <mergeCell ref="I2:L2"/>
    <mergeCell ref="B150:K150"/>
    <mergeCell ref="H156:N156"/>
    <mergeCell ref="I157:R157"/>
    <mergeCell ref="C151:K151"/>
    <mergeCell ref="D152:O152"/>
    <mergeCell ref="E153:M153"/>
    <mergeCell ref="F154:P154"/>
    <mergeCell ref="G155:Q15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805" t="s">
        <v>76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</row>
    <row r="2" spans="1:20" s="9" customFormat="1" ht="23.25" customHeight="1" thickBot="1">
      <c r="A2" s="247" t="s">
        <v>19</v>
      </c>
      <c r="B2" s="806" t="s">
        <v>29</v>
      </c>
      <c r="C2" s="807"/>
      <c r="D2" s="808"/>
      <c r="E2" s="809" t="s">
        <v>86</v>
      </c>
      <c r="F2" s="810"/>
      <c r="G2" s="811"/>
      <c r="H2" s="816" t="s">
        <v>86</v>
      </c>
      <c r="I2" s="817"/>
      <c r="J2" s="818"/>
      <c r="K2" s="812" t="s">
        <v>86</v>
      </c>
      <c r="L2" s="813"/>
      <c r="M2" s="814"/>
      <c r="N2" s="248" t="s">
        <v>36</v>
      </c>
      <c r="O2" s="248" t="s">
        <v>37</v>
      </c>
      <c r="P2" s="248" t="s">
        <v>38</v>
      </c>
      <c r="Q2" s="248" t="s">
        <v>39</v>
      </c>
      <c r="R2" s="248" t="s">
        <v>40</v>
      </c>
      <c r="S2" s="248" t="s">
        <v>41</v>
      </c>
      <c r="T2" s="248" t="s">
        <v>42</v>
      </c>
    </row>
    <row r="3" spans="1:20" s="18" customFormat="1">
      <c r="A3" s="30" t="str">
        <f>'1-συμβολαια'!A3</f>
        <v>2ο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8" customFormat="1">
      <c r="A4" s="30" t="str">
        <f>'1-συμβολαια'!A4</f>
        <v>3ο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8" customFormat="1">
      <c r="A5" s="30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8" customFormat="1">
      <c r="A6" s="30" t="str">
        <f>'1-συμβολαια'!A6</f>
        <v>4ο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18" customFormat="1">
      <c r="A7" s="30">
        <f>'1-συμβολαια'!A7</f>
        <v>0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18" customFormat="1">
      <c r="A8" s="30" t="str">
        <f>'1-συμβολαια'!A8</f>
        <v>5ο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10" spans="1:20" ht="15.75">
      <c r="B10" s="803" t="s">
        <v>114</v>
      </c>
      <c r="C10" s="803"/>
      <c r="D10" s="803"/>
      <c r="E10" s="803"/>
      <c r="F10" s="803"/>
      <c r="G10" s="803"/>
      <c r="H10" s="803"/>
      <c r="I10" s="121"/>
      <c r="J10" s="6"/>
      <c r="K10" s="6"/>
      <c r="L10" s="3"/>
      <c r="M10" s="3"/>
      <c r="N10" s="3"/>
      <c r="O10" s="3"/>
    </row>
    <row r="11" spans="1:20" ht="15.75">
      <c r="B11" s="6"/>
      <c r="C11" s="804" t="s">
        <v>115</v>
      </c>
      <c r="D11" s="804"/>
      <c r="E11" s="804"/>
      <c r="F11" s="804"/>
      <c r="G11" s="804"/>
      <c r="H11" s="804"/>
      <c r="I11" s="804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803" t="s">
        <v>116</v>
      </c>
      <c r="E12" s="803"/>
      <c r="F12" s="803"/>
      <c r="G12" s="803"/>
      <c r="H12" s="803"/>
      <c r="I12" s="803"/>
      <c r="J12" s="803"/>
      <c r="K12" s="803"/>
      <c r="L12" s="3"/>
      <c r="M12" s="3"/>
      <c r="N12" s="3"/>
      <c r="O12" s="3"/>
    </row>
    <row r="13" spans="1:20" ht="15.75" customHeight="1">
      <c r="B13" s="6"/>
      <c r="C13" s="6"/>
      <c r="D13" s="6"/>
      <c r="E13" s="819" t="s">
        <v>121</v>
      </c>
      <c r="F13" s="819"/>
      <c r="G13" s="819"/>
      <c r="H13" s="819"/>
      <c r="I13" s="819"/>
      <c r="J13" s="819"/>
      <c r="K13" s="819"/>
      <c r="L13" s="819"/>
      <c r="M13" s="3"/>
      <c r="N13" s="3"/>
      <c r="O13" s="3"/>
    </row>
    <row r="14" spans="1:20" ht="15.75" customHeight="1">
      <c r="B14" s="6"/>
      <c r="C14" s="6"/>
      <c r="D14" s="6"/>
      <c r="E14" s="6"/>
      <c r="F14" s="803" t="s">
        <v>117</v>
      </c>
      <c r="G14" s="803"/>
      <c r="H14" s="803"/>
      <c r="I14" s="803"/>
      <c r="J14" s="803"/>
      <c r="K14" s="803"/>
      <c r="L14" s="803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804" t="s">
        <v>118</v>
      </c>
      <c r="H15" s="804"/>
      <c r="I15" s="804"/>
      <c r="J15" s="804"/>
      <c r="K15" s="804"/>
      <c r="L15" s="804"/>
      <c r="M15" s="804"/>
      <c r="N15" s="3"/>
      <c r="O15" s="3"/>
    </row>
    <row r="16" spans="1:20" ht="15.75">
      <c r="B16" s="6"/>
      <c r="C16" s="6"/>
      <c r="D16" s="6"/>
      <c r="E16" s="6"/>
      <c r="F16" s="6"/>
      <c r="G16" s="6"/>
      <c r="H16" s="803" t="s">
        <v>119</v>
      </c>
      <c r="I16" s="803"/>
      <c r="J16" s="803"/>
      <c r="K16" s="803"/>
      <c r="L16" s="803"/>
      <c r="M16" s="803"/>
      <c r="N16" s="803"/>
      <c r="O16" s="3"/>
    </row>
    <row r="17" spans="2:15" ht="15.75">
      <c r="B17" s="6"/>
      <c r="C17" s="6"/>
      <c r="D17" s="6"/>
      <c r="E17" s="6"/>
      <c r="F17" s="6"/>
      <c r="G17" s="6"/>
      <c r="H17" s="6"/>
      <c r="I17" s="804" t="s">
        <v>120</v>
      </c>
      <c r="J17" s="804"/>
      <c r="K17" s="804"/>
      <c r="L17" s="804"/>
      <c r="M17" s="804"/>
      <c r="N17" s="804"/>
      <c r="O17" s="804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650" t="s">
        <v>66</v>
      </c>
      <c r="B1" s="650"/>
      <c r="C1" s="821" t="s">
        <v>67</v>
      </c>
      <c r="D1" s="821"/>
      <c r="E1" s="650" t="s">
        <v>0</v>
      </c>
      <c r="F1" s="650"/>
      <c r="G1" s="822" t="s">
        <v>10</v>
      </c>
      <c r="H1" s="822"/>
      <c r="I1" s="822"/>
      <c r="J1" s="650" t="s">
        <v>8</v>
      </c>
      <c r="K1" s="650"/>
      <c r="L1" s="823" t="s">
        <v>404</v>
      </c>
      <c r="M1" s="824"/>
      <c r="N1" s="824"/>
      <c r="O1" s="825"/>
      <c r="P1" s="820" t="s">
        <v>65</v>
      </c>
      <c r="Q1" s="820"/>
      <c r="R1" s="822" t="s">
        <v>55</v>
      </c>
      <c r="S1" s="822"/>
      <c r="T1" s="828" t="s">
        <v>46</v>
      </c>
      <c r="U1" s="826" t="s">
        <v>86</v>
      </c>
      <c r="V1" s="826"/>
      <c r="W1" s="826"/>
      <c r="X1" s="826"/>
      <c r="Y1" s="826"/>
      <c r="Z1" s="826"/>
      <c r="AA1" s="826"/>
      <c r="AB1" s="826"/>
      <c r="AC1" s="826"/>
    </row>
    <row r="2" spans="1:35" s="12" customFormat="1" ht="15.75" customHeight="1" thickBot="1">
      <c r="A2" s="95"/>
      <c r="B2" s="51"/>
      <c r="C2" s="84"/>
      <c r="D2" s="54" t="s">
        <v>68</v>
      </c>
      <c r="E2" s="96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322</v>
      </c>
      <c r="M2" s="73" t="s">
        <v>323</v>
      </c>
      <c r="N2" s="73" t="s">
        <v>324</v>
      </c>
      <c r="O2" s="244" t="s">
        <v>29</v>
      </c>
      <c r="P2" s="60" t="s">
        <v>23</v>
      </c>
      <c r="Q2" s="53" t="s">
        <v>68</v>
      </c>
      <c r="R2" s="73" t="s">
        <v>23</v>
      </c>
      <c r="S2" s="36" t="s">
        <v>68</v>
      </c>
      <c r="T2" s="829"/>
      <c r="U2" s="827"/>
      <c r="V2" s="827"/>
      <c r="W2" s="827"/>
      <c r="X2" s="827"/>
      <c r="Y2" s="827"/>
      <c r="Z2" s="827"/>
      <c r="AA2" s="827"/>
      <c r="AB2" s="827"/>
      <c r="AC2" s="827"/>
    </row>
    <row r="3" spans="1:35" s="18" customFormat="1">
      <c r="A3" s="13" t="str">
        <f>'1-συμβολαια'!A3</f>
        <v>2ο</v>
      </c>
      <c r="B3" s="50"/>
      <c r="C3" s="79">
        <f>'1-συμβολαια'!B3</f>
        <v>38617</v>
      </c>
      <c r="D3" s="19"/>
      <c r="E3" s="91" t="str">
        <f>'1-συμβολαια'!C3</f>
        <v>πληρεξούσιο</v>
      </c>
      <c r="F3" s="14"/>
      <c r="G3" s="15" t="str">
        <f>'4-πολλυπρ'!D3</f>
        <v>;;;???</v>
      </c>
      <c r="H3" s="15" t="str">
        <f>'4-πολλυπρ'!I3</f>
        <v>;;;???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5"/>
      <c r="V3" s="85"/>
      <c r="W3" s="80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3ο</v>
      </c>
      <c r="B4" s="50"/>
      <c r="C4" s="79">
        <f>'1-συμβολαια'!B4</f>
        <v>39806</v>
      </c>
      <c r="D4" s="19"/>
      <c r="E4" s="91" t="str">
        <f>'1-συμβολαια'!C4</f>
        <v>κληρονομιάς ΑΠΟΔΟΧΗ</v>
      </c>
      <c r="F4" s="14"/>
      <c r="G4" s="15" t="str">
        <f>'4-πολλυπρ'!D4</f>
        <v xml:space="preserve">πατήρ </v>
      </c>
      <c r="H4" s="15" t="str">
        <f>'4-πολλυπρ'!I4</f>
        <v>;;;???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0.88</v>
      </c>
      <c r="S4" s="23"/>
      <c r="T4" s="24"/>
      <c r="U4" s="85"/>
      <c r="V4" s="85"/>
      <c r="W4" s="80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0"/>
      <c r="C5" s="79">
        <f>'1-συμβολαια'!B5</f>
        <v>0</v>
      </c>
      <c r="D5" s="19"/>
      <c r="E5" s="91" t="str">
        <f>'1-συμβολαια'!C5</f>
        <v>χρησικτησία οικοπέδων &amp; οικίας = 1970 πατρός ΔΩΡΕΑ άτυπος</v>
      </c>
      <c r="F5" s="14"/>
      <c r="G5" s="15" t="str">
        <f>'4-πολλυπρ'!D5</f>
        <v>παππούς</v>
      </c>
      <c r="H5" s="15" t="str">
        <f>'4-πολλυπρ'!I5</f>
        <v>πατήρ</v>
      </c>
      <c r="I5" s="20"/>
      <c r="J5" s="20">
        <f>'1-συμβολαια'!D5</f>
        <v>77777.77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5"/>
      <c r="V5" s="85"/>
      <c r="W5" s="80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4ο</v>
      </c>
      <c r="B6" s="50"/>
      <c r="C6" s="79">
        <f>'1-συμβολαια'!B6</f>
        <v>39806</v>
      </c>
      <c r="D6" s="19"/>
      <c r="E6" s="91" t="str">
        <f>'1-συμβολαια'!C6</f>
        <v>δωρεά ΕΠΙΚΑΡΠΙΑΣ</v>
      </c>
      <c r="F6" s="14"/>
      <c r="G6" s="15" t="str">
        <f>'4-πολλυπρ'!D6</f>
        <v>;;;???</v>
      </c>
      <c r="H6" s="15" t="str">
        <f>'4-πολλυπρ'!I6</f>
        <v>219-160</v>
      </c>
      <c r="I6" s="20"/>
      <c r="J6" s="20">
        <f>'1-συμβολαια'!D6</f>
        <v>16702.88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5"/>
      <c r="V6" s="85"/>
      <c r="W6" s="80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0"/>
      <c r="C7" s="79">
        <f>'1-συμβολαια'!B7</f>
        <v>0</v>
      </c>
      <c r="D7" s="19"/>
      <c r="E7" s="91" t="str">
        <f>'1-συμβολαια'!C7</f>
        <v>δωρεά ΨΙΛΗΣ ΚΥΡΙΟΤΗΤΑΣ</v>
      </c>
      <c r="F7" s="14"/>
      <c r="G7" s="15" t="str">
        <f>'4-πολλυπρ'!D7</f>
        <v>;;;???</v>
      </c>
      <c r="H7" s="15" t="str">
        <f>'4-πολλυπρ'!I7</f>
        <v>;;;???</v>
      </c>
      <c r="I7" s="20"/>
      <c r="J7" s="20">
        <f>'1-συμβολαια'!D7</f>
        <v>25054.32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5"/>
      <c r="V7" s="85"/>
      <c r="W7" s="80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5ο</v>
      </c>
      <c r="B8" s="50"/>
      <c r="C8" s="79">
        <f>'1-συμβολαια'!B8</f>
        <v>39806</v>
      </c>
      <c r="D8" s="19"/>
      <c r="E8" s="91" t="str">
        <f>'1-συμβολαια'!C8</f>
        <v>γονική ΨΙΛΗΣ ΚΥΡΙΟΤΗΤΑΣ</v>
      </c>
      <c r="F8" s="14"/>
      <c r="G8" s="15" t="str">
        <f>'4-πολλυπρ'!D8</f>
        <v>219-160</v>
      </c>
      <c r="H8" s="15" t="str">
        <f>'4-πολλυπρ'!I8</f>
        <v>;;;???</v>
      </c>
      <c r="I8" s="20"/>
      <c r="J8" s="20">
        <f>'1-συμβολαια'!D8</f>
        <v>25054.32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5"/>
      <c r="V8" s="85"/>
      <c r="W8" s="80"/>
      <c r="X8" s="25"/>
      <c r="Y8" s="25"/>
      <c r="Z8" s="25"/>
      <c r="AA8" s="25"/>
      <c r="AB8" s="25"/>
      <c r="AC8" s="25"/>
    </row>
    <row r="9" spans="1:35">
      <c r="A9" s="587" t="s">
        <v>56</v>
      </c>
      <c r="B9" s="588"/>
      <c r="C9" s="588"/>
      <c r="D9" s="588"/>
      <c r="E9" s="588"/>
      <c r="F9" s="588"/>
      <c r="G9" s="588"/>
      <c r="H9" s="588"/>
      <c r="I9" s="588"/>
      <c r="J9" s="588"/>
      <c r="K9" s="45"/>
      <c r="L9" s="1">
        <f>SUM(L3:L8)</f>
        <v>0</v>
      </c>
      <c r="M9" s="1"/>
      <c r="N9" s="1"/>
      <c r="O9" s="1">
        <f>SUM(O3:O8)</f>
        <v>0</v>
      </c>
      <c r="P9" s="38" t="e">
        <f>SUM(P3:P8)</f>
        <v>#REF!</v>
      </c>
      <c r="Q9" s="1">
        <f>SUM(Q3:Q8)</f>
        <v>0</v>
      </c>
      <c r="R9" s="1">
        <f>SUM(R3:R8)</f>
        <v>0.88</v>
      </c>
      <c r="S9" s="1">
        <f>SUM(S3:S8)</f>
        <v>0</v>
      </c>
      <c r="T9" s="3"/>
      <c r="U9" s="81"/>
      <c r="V9" s="81"/>
    </row>
    <row r="10" spans="1:35">
      <c r="T10" s="123"/>
    </row>
    <row r="11" spans="1:35" ht="15.75" customHeight="1">
      <c r="T11" s="123"/>
      <c r="U11" s="803" t="s">
        <v>122</v>
      </c>
      <c r="V11" s="803"/>
      <c r="W11" s="803"/>
      <c r="X11" s="803"/>
      <c r="Y11" s="803"/>
      <c r="Z11" s="803"/>
      <c r="AA11" s="803"/>
      <c r="AB11" s="803"/>
      <c r="AC11" s="803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804" t="s">
        <v>123</v>
      </c>
      <c r="W12" s="804"/>
      <c r="X12" s="804"/>
      <c r="Y12" s="804"/>
      <c r="Z12" s="804"/>
      <c r="AA12" s="804"/>
      <c r="AB12" s="804"/>
      <c r="AC12" s="804"/>
      <c r="AD12" s="804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803" t="s">
        <v>124</v>
      </c>
      <c r="X13" s="803"/>
      <c r="Y13" s="803"/>
      <c r="Z13" s="803"/>
      <c r="AA13" s="803"/>
      <c r="AB13" s="803"/>
      <c r="AC13" s="803"/>
      <c r="AD13" s="803"/>
      <c r="AE13" s="803"/>
      <c r="AF13" s="116"/>
      <c r="AG13" s="116"/>
      <c r="AH13" s="116"/>
      <c r="AI13" s="116"/>
    </row>
    <row r="14" spans="1:35" ht="15.75">
      <c r="U14" s="122"/>
      <c r="V14" s="122"/>
      <c r="W14" s="122"/>
      <c r="X14" s="804" t="s">
        <v>125</v>
      </c>
      <c r="Y14" s="804"/>
      <c r="Z14" s="804"/>
      <c r="AA14" s="804"/>
      <c r="AB14" s="804"/>
      <c r="AC14" s="804"/>
      <c r="AD14" s="804"/>
      <c r="AE14" s="804"/>
      <c r="AF14" s="804"/>
      <c r="AG14" s="116"/>
      <c r="AH14" s="116"/>
      <c r="AI14" s="116"/>
    </row>
    <row r="15" spans="1:35" ht="15.75">
      <c r="U15" s="122"/>
      <c r="V15" s="122"/>
      <c r="W15" s="122"/>
      <c r="X15" s="122"/>
      <c r="Y15" s="803" t="s">
        <v>126</v>
      </c>
      <c r="Z15" s="803"/>
      <c r="AA15" s="803"/>
      <c r="AB15" s="803"/>
      <c r="AC15" s="803"/>
      <c r="AD15" s="803"/>
      <c r="AE15" s="803"/>
      <c r="AF15" s="803"/>
      <c r="AG15" s="803"/>
      <c r="AH15" s="116"/>
      <c r="AI15" s="116"/>
    </row>
    <row r="16" spans="1:35" ht="15.75">
      <c r="U16" s="122"/>
      <c r="V16" s="122"/>
      <c r="W16" s="122"/>
      <c r="X16" s="122"/>
      <c r="Y16" s="122"/>
      <c r="Z16" s="804" t="s">
        <v>127</v>
      </c>
      <c r="AA16" s="804"/>
      <c r="AB16" s="804"/>
      <c r="AC16" s="804"/>
      <c r="AD16" s="804"/>
      <c r="AE16" s="804"/>
      <c r="AF16" s="804"/>
      <c r="AG16" s="804"/>
      <c r="AH16" s="804"/>
      <c r="AI16" s="116"/>
    </row>
    <row r="17" spans="21:35" ht="15.75">
      <c r="U17" s="122"/>
      <c r="V17" s="122"/>
      <c r="W17" s="122"/>
      <c r="X17" s="122"/>
      <c r="Y17" s="122"/>
      <c r="Z17" s="122"/>
      <c r="AA17" s="803" t="s">
        <v>128</v>
      </c>
      <c r="AB17" s="803"/>
      <c r="AC17" s="803"/>
      <c r="AD17" s="803"/>
      <c r="AE17" s="803"/>
      <c r="AF17" s="803"/>
      <c r="AG17" s="803"/>
      <c r="AH17" s="803"/>
      <c r="AI17" s="803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J22" sqref="J2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1" customFormat="1" ht="32.25" customHeight="1">
      <c r="A1" s="834" t="s">
        <v>31</v>
      </c>
      <c r="B1" s="835"/>
      <c r="C1" s="835"/>
      <c r="D1" s="835"/>
      <c r="E1" s="836"/>
      <c r="F1" s="837" t="s">
        <v>295</v>
      </c>
      <c r="G1" s="838"/>
      <c r="H1" s="838"/>
      <c r="I1" s="839"/>
      <c r="J1" s="830" t="s">
        <v>296</v>
      </c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2"/>
      <c r="Z1" s="840" t="s">
        <v>297</v>
      </c>
      <c r="AA1" s="841"/>
      <c r="AB1" s="841"/>
      <c r="AC1" s="842"/>
      <c r="AD1" s="830" t="s">
        <v>298</v>
      </c>
      <c r="AE1" s="831"/>
      <c r="AF1" s="831"/>
      <c r="AG1" s="831"/>
      <c r="AH1" s="831"/>
      <c r="AI1" s="831"/>
      <c r="AJ1" s="831"/>
      <c r="AK1" s="831"/>
      <c r="AL1" s="831"/>
      <c r="AM1" s="831"/>
      <c r="AN1" s="831"/>
      <c r="AO1" s="831"/>
      <c r="AP1" s="831"/>
      <c r="AQ1" s="831"/>
      <c r="AR1" s="831"/>
      <c r="AS1" s="832"/>
      <c r="AT1" s="837" t="s">
        <v>299</v>
      </c>
      <c r="AU1" s="838"/>
      <c r="AV1" s="838"/>
      <c r="AW1" s="839"/>
      <c r="AX1" s="830" t="s">
        <v>300</v>
      </c>
      <c r="AY1" s="831"/>
      <c r="AZ1" s="831"/>
      <c r="BA1" s="831"/>
      <c r="BB1" s="831"/>
      <c r="BC1" s="831"/>
      <c r="BD1" s="831"/>
      <c r="BE1" s="831"/>
      <c r="BF1" s="831"/>
      <c r="BG1" s="831"/>
      <c r="BH1" s="831"/>
      <c r="BI1" s="831"/>
      <c r="BJ1" s="831"/>
      <c r="BK1" s="831"/>
      <c r="BL1" s="831"/>
      <c r="BM1" s="832"/>
    </row>
    <row r="2" spans="1:65" s="4" customFormat="1" ht="23.25" customHeight="1">
      <c r="A2" s="183" t="s">
        <v>19</v>
      </c>
      <c r="B2" s="183" t="s">
        <v>301</v>
      </c>
      <c r="C2" s="184" t="s">
        <v>302</v>
      </c>
      <c r="D2" s="601" t="s">
        <v>29</v>
      </c>
      <c r="E2" s="777"/>
      <c r="F2" s="185" t="s">
        <v>303</v>
      </c>
      <c r="G2" s="183" t="s">
        <v>18</v>
      </c>
      <c r="H2" s="185" t="s">
        <v>23</v>
      </c>
      <c r="I2" s="186" t="s">
        <v>86</v>
      </c>
      <c r="J2" s="187" t="s">
        <v>304</v>
      </c>
      <c r="K2" s="187" t="s">
        <v>305</v>
      </c>
      <c r="L2" s="185" t="s">
        <v>306</v>
      </c>
      <c r="M2" s="185" t="s">
        <v>307</v>
      </c>
      <c r="N2" s="185" t="s">
        <v>308</v>
      </c>
      <c r="O2" s="185" t="s">
        <v>309</v>
      </c>
      <c r="P2" s="185" t="s">
        <v>310</v>
      </c>
      <c r="Q2" s="185" t="s">
        <v>311</v>
      </c>
      <c r="R2" s="185" t="s">
        <v>312</v>
      </c>
      <c r="S2" s="185" t="s">
        <v>313</v>
      </c>
      <c r="T2" s="185" t="s">
        <v>314</v>
      </c>
      <c r="U2" s="185" t="s">
        <v>23</v>
      </c>
      <c r="V2" s="185" t="s">
        <v>315</v>
      </c>
      <c r="W2" s="185" t="s">
        <v>316</v>
      </c>
      <c r="X2" s="185" t="s">
        <v>317</v>
      </c>
      <c r="Y2" s="188" t="s">
        <v>318</v>
      </c>
      <c r="Z2" s="185" t="s">
        <v>303</v>
      </c>
      <c r="AA2" s="183" t="s">
        <v>18</v>
      </c>
      <c r="AB2" s="185" t="s">
        <v>23</v>
      </c>
      <c r="AC2" s="189" t="s">
        <v>86</v>
      </c>
      <c r="AD2" s="187" t="s">
        <v>304</v>
      </c>
      <c r="AE2" s="187" t="s">
        <v>305</v>
      </c>
      <c r="AF2" s="185" t="s">
        <v>306</v>
      </c>
      <c r="AG2" s="185" t="s">
        <v>307</v>
      </c>
      <c r="AH2" s="185" t="s">
        <v>308</v>
      </c>
      <c r="AI2" s="185" t="s">
        <v>309</v>
      </c>
      <c r="AJ2" s="185" t="s">
        <v>310</v>
      </c>
      <c r="AK2" s="185" t="s">
        <v>311</v>
      </c>
      <c r="AL2" s="185" t="s">
        <v>312</v>
      </c>
      <c r="AM2" s="185" t="s">
        <v>313</v>
      </c>
      <c r="AN2" s="185" t="s">
        <v>314</v>
      </c>
      <c r="AO2" s="185" t="s">
        <v>23</v>
      </c>
      <c r="AP2" s="185" t="s">
        <v>315</v>
      </c>
      <c r="AQ2" s="185" t="s">
        <v>316</v>
      </c>
      <c r="AR2" s="185" t="s">
        <v>317</v>
      </c>
      <c r="AS2" s="188" t="s">
        <v>318</v>
      </c>
      <c r="AT2" s="185" t="s">
        <v>303</v>
      </c>
      <c r="AU2" s="183" t="s">
        <v>18</v>
      </c>
      <c r="AV2" s="185" t="s">
        <v>23</v>
      </c>
      <c r="AW2" s="186" t="s">
        <v>86</v>
      </c>
      <c r="AX2" s="187" t="s">
        <v>304</v>
      </c>
      <c r="AY2" s="187" t="s">
        <v>305</v>
      </c>
      <c r="AZ2" s="185" t="s">
        <v>306</v>
      </c>
      <c r="BA2" s="185" t="s">
        <v>307</v>
      </c>
      <c r="BB2" s="185" t="s">
        <v>308</v>
      </c>
      <c r="BC2" s="185" t="s">
        <v>309</v>
      </c>
      <c r="BD2" s="185" t="s">
        <v>310</v>
      </c>
      <c r="BE2" s="185" t="s">
        <v>311</v>
      </c>
      <c r="BF2" s="185" t="s">
        <v>312</v>
      </c>
      <c r="BG2" s="185" t="s">
        <v>313</v>
      </c>
      <c r="BH2" s="185" t="s">
        <v>314</v>
      </c>
      <c r="BI2" s="185" t="s">
        <v>23</v>
      </c>
      <c r="BJ2" s="185" t="s">
        <v>315</v>
      </c>
      <c r="BK2" s="185" t="s">
        <v>316</v>
      </c>
      <c r="BL2" s="185" t="s">
        <v>319</v>
      </c>
      <c r="BM2" s="188" t="s">
        <v>318</v>
      </c>
    </row>
    <row r="3" spans="1:65" s="34" customFormat="1">
      <c r="A3" s="30" t="str">
        <f>'1-συμβολαια'!A3</f>
        <v>2ο</v>
      </c>
      <c r="B3" s="15" t="str">
        <f>'4-πολλυπρ'!D3</f>
        <v>;;;???</v>
      </c>
      <c r="C3" s="15" t="str">
        <f>'4-πολλυπρ'!I3</f>
        <v>;;;???</v>
      </c>
      <c r="D3" s="32"/>
      <c r="E3" s="30"/>
      <c r="F3" s="30"/>
      <c r="G3" s="31"/>
      <c r="H3" s="30"/>
      <c r="I3" s="30"/>
      <c r="J3" s="30"/>
      <c r="K3" s="142" t="s">
        <v>320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0" t="s">
        <v>320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3ο</v>
      </c>
      <c r="B4" s="15" t="str">
        <f>'4-πολλυπρ'!D4</f>
        <v xml:space="preserve">πατήρ </v>
      </c>
      <c r="C4" s="15" t="str">
        <f>'4-πολλυπρ'!I4</f>
        <v>;;;???</v>
      </c>
      <c r="D4" s="32"/>
      <c r="E4" s="30"/>
      <c r="F4" s="30"/>
      <c r="G4" s="31"/>
      <c r="H4" s="30"/>
      <c r="I4" s="30"/>
      <c r="J4" s="30"/>
      <c r="K4" s="142" t="s">
        <v>320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0" t="s">
        <v>320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παππούς</v>
      </c>
      <c r="C5" s="15" t="str">
        <f>'4-πολλυπρ'!I5</f>
        <v>πατήρ</v>
      </c>
      <c r="D5" s="32"/>
      <c r="E5" s="30"/>
      <c r="F5" s="30"/>
      <c r="G5" s="31"/>
      <c r="H5" s="30"/>
      <c r="I5" s="30"/>
      <c r="J5" s="30"/>
      <c r="K5" s="142" t="s">
        <v>320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0" t="s">
        <v>320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4ο</v>
      </c>
      <c r="B6" s="15" t="str">
        <f>'4-πολλυπρ'!D6</f>
        <v>;;;???</v>
      </c>
      <c r="C6" s="15" t="str">
        <f>'4-πολλυπρ'!I6</f>
        <v>219-160</v>
      </c>
      <c r="D6" s="32"/>
      <c r="E6" s="30"/>
      <c r="F6" s="30"/>
      <c r="G6" s="31"/>
      <c r="H6" s="30"/>
      <c r="I6" s="30"/>
      <c r="J6" s="30"/>
      <c r="K6" s="142" t="s">
        <v>320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90" t="s">
        <v>320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>;;;???</v>
      </c>
      <c r="C7" s="15" t="str">
        <f>'4-πολλυπρ'!I7</f>
        <v>;;;???</v>
      </c>
      <c r="D7" s="32"/>
      <c r="E7" s="30"/>
      <c r="F7" s="30"/>
      <c r="G7" s="31"/>
      <c r="H7" s="30"/>
      <c r="I7" s="30"/>
      <c r="J7" s="30"/>
      <c r="K7" s="142" t="s">
        <v>320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190" t="s">
        <v>320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 t="str">
        <f>'1-συμβολαια'!A8</f>
        <v>5ο</v>
      </c>
      <c r="B8" s="15" t="str">
        <f>'4-πολλυπρ'!D8</f>
        <v>219-160</v>
      </c>
      <c r="C8" s="15" t="str">
        <f>'4-πολλυπρ'!I8</f>
        <v>;;;???</v>
      </c>
      <c r="D8" s="32"/>
      <c r="E8" s="30"/>
      <c r="F8" s="30"/>
      <c r="G8" s="31"/>
      <c r="H8" s="30"/>
      <c r="I8" s="30"/>
      <c r="J8" s="30"/>
      <c r="K8" s="142" t="s">
        <v>320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190" t="s">
        <v>320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833" t="s">
        <v>321</v>
      </c>
      <c r="G10" s="833"/>
      <c r="H10" s="833"/>
      <c r="I10" s="833"/>
    </row>
    <row r="11" spans="1:65">
      <c r="F11" s="833"/>
      <c r="G11" s="833"/>
      <c r="H11" s="833"/>
      <c r="I11" s="833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N74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.28515625" style="8" bestFit="1" customWidth="1"/>
    <col min="2" max="2" width="8.5703125" style="136" customWidth="1"/>
    <col min="3" max="3" width="48.28515625" style="92" customWidth="1"/>
    <col min="4" max="4" width="6.28515625" style="3" customWidth="1"/>
    <col min="5" max="5" width="7.42578125" style="3" customWidth="1"/>
    <col min="6" max="6" width="8.140625" style="3" customWidth="1"/>
    <col min="7" max="7" width="8.5703125" style="2" customWidth="1"/>
    <col min="8" max="8" width="8.140625" style="2" customWidth="1"/>
    <col min="9" max="9" width="9.42578125" style="2" bestFit="1" customWidth="1"/>
    <col min="10" max="10" width="8.7109375" style="2" customWidth="1"/>
    <col min="11" max="11" width="9.42578125" style="2" bestFit="1" customWidth="1"/>
    <col min="12" max="12" width="9.5703125" style="2" bestFit="1" customWidth="1"/>
    <col min="13" max="13" width="10.5703125" style="2" bestFit="1" customWidth="1"/>
    <col min="14" max="15" width="6" style="2" bestFit="1" customWidth="1"/>
    <col min="16" max="16" width="9.5703125" style="2" bestFit="1" customWidth="1"/>
    <col min="17" max="18" width="9.42578125" style="2" customWidth="1"/>
    <col min="19" max="19" width="9.7109375" style="2" customWidth="1"/>
    <col min="20" max="20" width="12.140625" style="76" customWidth="1"/>
    <col min="21" max="21" width="10.28515625" style="76" customWidth="1"/>
    <col min="22" max="22" width="10" style="2" customWidth="1"/>
    <col min="23" max="24" width="9.42578125" style="2" customWidth="1"/>
    <col min="25" max="25" width="8.28515625" style="8" customWidth="1"/>
    <col min="26" max="26" width="9.42578125" style="2" customWidth="1"/>
    <col min="27" max="27" width="10.5703125" style="8" customWidth="1"/>
    <col min="28" max="28" width="9.42578125" style="2" customWidth="1"/>
    <col min="29" max="29" width="9.85546875" style="2" customWidth="1"/>
    <col min="30" max="30" width="9.42578125" style="2" bestFit="1" customWidth="1"/>
    <col min="31" max="31" width="9.42578125" style="29" bestFit="1" customWidth="1"/>
    <col min="32" max="32" width="10.5703125" style="8" customWidth="1"/>
    <col min="33" max="33" width="21.42578125" style="77" customWidth="1"/>
    <col min="34" max="34" width="7.5703125" style="3" customWidth="1"/>
    <col min="35" max="35" width="9.5703125" style="3" customWidth="1"/>
    <col min="36" max="38" width="6.42578125" style="3" customWidth="1"/>
    <col min="39" max="39" width="7" style="3" customWidth="1"/>
    <col min="40" max="40" width="29.28515625" style="3" bestFit="1" customWidth="1"/>
    <col min="41" max="16384" width="9.140625" style="3"/>
  </cols>
  <sheetData>
    <row r="1" spans="1:40" ht="29.25" customHeight="1">
      <c r="A1" s="879" t="s">
        <v>1</v>
      </c>
      <c r="B1" s="881" t="s">
        <v>2</v>
      </c>
      <c r="C1" s="878" t="s">
        <v>0</v>
      </c>
      <c r="D1" s="882" t="s">
        <v>11</v>
      </c>
      <c r="E1" s="876" t="s">
        <v>12</v>
      </c>
      <c r="F1" s="846" t="s">
        <v>405</v>
      </c>
      <c r="G1" s="847"/>
      <c r="H1" s="847"/>
      <c r="I1" s="848" t="s">
        <v>365</v>
      </c>
      <c r="J1" s="868" t="s">
        <v>556</v>
      </c>
      <c r="K1" s="869"/>
      <c r="L1" s="869"/>
      <c r="M1" s="869"/>
      <c r="N1" s="869"/>
      <c r="O1" s="869"/>
      <c r="P1" s="870"/>
      <c r="Q1" s="852" t="s">
        <v>141</v>
      </c>
      <c r="R1" s="850" t="s">
        <v>495</v>
      </c>
      <c r="S1" s="856" t="s">
        <v>498</v>
      </c>
      <c r="T1" s="857"/>
      <c r="U1" s="857"/>
      <c r="V1" s="857"/>
      <c r="W1" s="359" t="s">
        <v>496</v>
      </c>
      <c r="X1" s="860" t="s">
        <v>43</v>
      </c>
      <c r="Y1" s="861"/>
      <c r="Z1" s="862" t="s">
        <v>58</v>
      </c>
      <c r="AA1" s="863"/>
      <c r="AB1" s="858" t="s">
        <v>79</v>
      </c>
      <c r="AC1" s="859"/>
      <c r="AD1" s="859"/>
      <c r="AE1" s="864" t="s">
        <v>54</v>
      </c>
      <c r="AF1" s="866" t="s">
        <v>44</v>
      </c>
      <c r="AG1" s="854" t="s">
        <v>82</v>
      </c>
      <c r="AH1" s="843" t="s">
        <v>29</v>
      </c>
      <c r="AI1" s="844"/>
      <c r="AJ1" s="844"/>
      <c r="AK1" s="844"/>
      <c r="AL1" s="845"/>
    </row>
    <row r="2" spans="1:40" ht="26.25" thickBot="1">
      <c r="A2" s="880"/>
      <c r="B2" s="592"/>
      <c r="C2" s="622"/>
      <c r="D2" s="883"/>
      <c r="E2" s="877"/>
      <c r="F2" s="253" t="s">
        <v>257</v>
      </c>
      <c r="G2" s="252" t="s">
        <v>93</v>
      </c>
      <c r="H2" s="324" t="s">
        <v>47</v>
      </c>
      <c r="I2" s="849"/>
      <c r="J2" s="572" t="s">
        <v>365</v>
      </c>
      <c r="K2" s="572" t="s">
        <v>536</v>
      </c>
      <c r="L2" s="573" t="s">
        <v>557</v>
      </c>
      <c r="M2" s="572" t="s">
        <v>96</v>
      </c>
      <c r="N2" s="572" t="s">
        <v>23</v>
      </c>
      <c r="O2" s="572" t="s">
        <v>536</v>
      </c>
      <c r="P2" s="573" t="s">
        <v>557</v>
      </c>
      <c r="Q2" s="853"/>
      <c r="R2" s="851"/>
      <c r="S2" s="71" t="s">
        <v>23</v>
      </c>
      <c r="T2" s="75" t="s">
        <v>83</v>
      </c>
      <c r="U2" s="75" t="s">
        <v>536</v>
      </c>
      <c r="V2" s="464" t="s">
        <v>537</v>
      </c>
      <c r="W2" s="71"/>
      <c r="X2" s="41" t="s">
        <v>23</v>
      </c>
      <c r="Y2" s="378" t="s">
        <v>34</v>
      </c>
      <c r="Z2" s="41" t="s">
        <v>23</v>
      </c>
      <c r="AA2" s="377" t="s">
        <v>34</v>
      </c>
      <c r="AB2" s="41" t="s">
        <v>77</v>
      </c>
      <c r="AC2" s="10" t="s">
        <v>78</v>
      </c>
      <c r="AD2" s="40" t="s">
        <v>33</v>
      </c>
      <c r="AE2" s="865"/>
      <c r="AF2" s="867"/>
      <c r="AG2" s="855"/>
      <c r="AH2" s="843"/>
      <c r="AI2" s="844"/>
      <c r="AJ2" s="844"/>
      <c r="AK2" s="844"/>
      <c r="AL2" s="845"/>
    </row>
    <row r="3" spans="1:40" s="5" customFormat="1" ht="12" thickBot="1">
      <c r="A3" s="512" t="str">
        <f>'1-συμβολαια'!A3</f>
        <v>2ο</v>
      </c>
      <c r="B3" s="574">
        <f>'1-συμβολαια'!B3</f>
        <v>38617</v>
      </c>
      <c r="C3" s="513" t="str">
        <f>'1-συμβολαια'!C3</f>
        <v>πληρεξούσιο</v>
      </c>
      <c r="D3" s="478" t="str">
        <f>'4-πολλυπρ'!D3</f>
        <v>;;;???</v>
      </c>
      <c r="E3" s="478" t="str">
        <f>'4-πολλυπρ'!I3</f>
        <v>;;;???</v>
      </c>
      <c r="F3" s="514">
        <f>'14-βιβλΕσ'!L3</f>
        <v>3.08</v>
      </c>
      <c r="G3" s="473">
        <f>'14-βιβλΕσ'!Q3</f>
        <v>4.46</v>
      </c>
      <c r="H3" s="473">
        <f t="shared" ref="H3:H8" si="0">F3+G3</f>
        <v>7.54</v>
      </c>
      <c r="I3" s="473">
        <f>'8-κ-15-17'!AG3</f>
        <v>0</v>
      </c>
      <c r="J3" s="473"/>
      <c r="K3" s="473"/>
      <c r="L3" s="575"/>
      <c r="M3" s="473"/>
      <c r="N3" s="473"/>
      <c r="O3" s="473"/>
      <c r="P3" s="575"/>
      <c r="Q3" s="473">
        <f>'14-βιβλΕσ'!R3</f>
        <v>3.96</v>
      </c>
      <c r="R3" s="473">
        <f>('14-βιβλΕσ'!N3+'14-βιβλΕσ'!O3+'14-βιβλΕσ'!R3)*40%</f>
        <v>3.5840000000000005</v>
      </c>
      <c r="S3" s="433"/>
      <c r="T3" s="433"/>
      <c r="U3" s="433"/>
      <c r="V3" s="433">
        <f>AD3</f>
        <v>12.920000000000002</v>
      </c>
      <c r="W3" s="580"/>
      <c r="X3" s="433">
        <f>AD3</f>
        <v>12.920000000000002</v>
      </c>
      <c r="Y3" s="399">
        <v>301</v>
      </c>
      <c r="Z3" s="581"/>
      <c r="AA3" s="581"/>
      <c r="AB3" s="433">
        <f>'1-συμβολαια'!L3+'1-συμβολαια'!P3+'8-κ-15-17'!AG3+'14-βιβλΕσ'!L3+'14-βιβλΕσ'!Q3+'14-βιβλΕσ'!R3</f>
        <v>48.92</v>
      </c>
      <c r="AC3" s="433">
        <f>'1-συμβολαια'!M3</f>
        <v>36</v>
      </c>
      <c r="AD3" s="433">
        <f t="shared" ref="AD3:AD8" si="1">AB3-AC3</f>
        <v>12.920000000000002</v>
      </c>
      <c r="AE3" s="582">
        <v>46058</v>
      </c>
      <c r="AF3" s="583">
        <f>Y3+AA3</f>
        <v>301</v>
      </c>
      <c r="AG3" s="584"/>
      <c r="AH3" s="389"/>
      <c r="AI3" s="389"/>
      <c r="AJ3" s="389"/>
      <c r="AK3" s="389"/>
      <c r="AL3" s="389"/>
    </row>
    <row r="4" spans="1:40" s="5" customFormat="1">
      <c r="A4" s="340" t="str">
        <f>'1-συμβολαια'!A4</f>
        <v>3ο</v>
      </c>
      <c r="B4" s="361">
        <f>'1-συμβολαια'!B4</f>
        <v>39806</v>
      </c>
      <c r="C4" s="338" t="str">
        <f>'1-συμβολαια'!C4</f>
        <v>κληρονομιάς ΑΠΟΔΟΧΗ</v>
      </c>
      <c r="D4" s="331" t="str">
        <f>'4-πολλυπρ'!D4</f>
        <v xml:space="preserve">πατήρ </v>
      </c>
      <c r="E4" s="331" t="str">
        <f>'4-πολλυπρ'!I4</f>
        <v>;;;???</v>
      </c>
      <c r="F4" s="332">
        <f>'14-βιβλΕσ'!L4</f>
        <v>5.72</v>
      </c>
      <c r="G4" s="326">
        <f>'14-βιβλΕσ'!Q4</f>
        <v>20.82</v>
      </c>
      <c r="H4" s="326">
        <f t="shared" si="0"/>
        <v>26.54</v>
      </c>
      <c r="I4" s="326">
        <f>'8-κ-15-17'!AG4</f>
        <v>0</v>
      </c>
      <c r="J4" s="326"/>
      <c r="K4" s="326"/>
      <c r="L4" s="270"/>
      <c r="M4" s="441">
        <v>44734</v>
      </c>
      <c r="N4" s="326"/>
      <c r="O4" s="326"/>
      <c r="P4" s="270"/>
      <c r="Q4" s="326">
        <f>'14-βιβλΕσ'!R4</f>
        <v>663.48000000000013</v>
      </c>
      <c r="R4" s="326">
        <f>('14-βιβλΕσ'!N4+'14-βιβλΕσ'!O4+'14-βιβλΕσ'!R4)*40%</f>
        <v>292.30400000000003</v>
      </c>
      <c r="S4" s="577">
        <f>AC4+500</f>
        <v>565.72</v>
      </c>
      <c r="T4" s="326" t="s">
        <v>558</v>
      </c>
      <c r="U4" s="326">
        <v>309.08</v>
      </c>
      <c r="V4" s="326">
        <f t="shared" ref="V4:V8" si="2">AD4</f>
        <v>751.08000000000015</v>
      </c>
      <c r="W4" s="466"/>
      <c r="X4" s="326">
        <f t="shared" ref="X4:X8" si="3">AD4</f>
        <v>751.08000000000015</v>
      </c>
      <c r="Y4" s="270">
        <v>15978</v>
      </c>
      <c r="Z4" s="362"/>
      <c r="AA4" s="362"/>
      <c r="AB4" s="326">
        <f>'1-συμβολαια'!L4+'1-συμβολαια'!P4+'8-κ-15-17'!AG4+'14-βιβλΕσ'!L4+'14-βιβλΕσ'!Q4+'14-βιβλΕσ'!R4</f>
        <v>816.80000000000018</v>
      </c>
      <c r="AC4" s="326">
        <f>'1-συμβολαια'!M4</f>
        <v>65.72</v>
      </c>
      <c r="AD4" s="326">
        <f t="shared" si="1"/>
        <v>751.08000000000015</v>
      </c>
      <c r="AE4" s="578">
        <v>46058</v>
      </c>
      <c r="AF4" s="270">
        <f t="shared" ref="AF4:AF8" si="4">Y4+AA4</f>
        <v>15978</v>
      </c>
      <c r="AG4" s="579"/>
      <c r="AH4" s="348"/>
      <c r="AI4" s="348"/>
      <c r="AJ4" s="348"/>
      <c r="AK4" s="348"/>
      <c r="AL4" s="348"/>
    </row>
    <row r="5" spans="1:40" s="5" customFormat="1" ht="12" thickBot="1">
      <c r="A5" s="413">
        <f>'1-συμβολαια'!A5</f>
        <v>0</v>
      </c>
      <c r="B5" s="382"/>
      <c r="C5" s="392" t="str">
        <f>'1-συμβολαια'!C5</f>
        <v>χρησικτησία οικοπέδων &amp; οικίας = 1970 πατρός ΔΩΡΕΑ άτυπος</v>
      </c>
      <c r="D5" s="393" t="str">
        <f>'4-πολλυπρ'!D5</f>
        <v>παππούς</v>
      </c>
      <c r="E5" s="393" t="str">
        <f>'4-πολλυπρ'!I5</f>
        <v>πατήρ</v>
      </c>
      <c r="F5" s="384">
        <f>'14-βιβλΕσ'!L5</f>
        <v>141.319986</v>
      </c>
      <c r="G5" s="386">
        <f>'14-βιβλΕσ'!Q5</f>
        <v>3</v>
      </c>
      <c r="H5" s="386">
        <f t="shared" si="0"/>
        <v>144.319986</v>
      </c>
      <c r="I5" s="386">
        <f>'8-κ-15-17'!AG5</f>
        <v>602.77771750000011</v>
      </c>
      <c r="J5" s="386"/>
      <c r="K5" s="386"/>
      <c r="L5" s="399"/>
      <c r="M5" s="383"/>
      <c r="N5" s="386"/>
      <c r="O5" s="386"/>
      <c r="P5" s="399"/>
      <c r="Q5" s="386">
        <f>'14-βιβλΕσ'!R5</f>
        <v>241.4</v>
      </c>
      <c r="R5" s="386">
        <f>('14-βιβλΕσ'!N5+'14-βιβλΕσ'!O5+'14-βιβλΕσ'!R5)*40%</f>
        <v>484.29329600000005</v>
      </c>
      <c r="S5" s="386">
        <f t="shared" ref="S5:S8" si="5">AC5</f>
        <v>0</v>
      </c>
      <c r="T5" s="386"/>
      <c r="U5" s="386"/>
      <c r="V5" s="386">
        <f t="shared" si="2"/>
        <v>1816.5109575000001</v>
      </c>
      <c r="W5" s="585"/>
      <c r="X5" s="386">
        <f t="shared" si="3"/>
        <v>1816.5109575000001</v>
      </c>
      <c r="Y5" s="399">
        <v>29487</v>
      </c>
      <c r="Z5" s="586"/>
      <c r="AA5" s="586"/>
      <c r="AB5" s="386">
        <f>'1-συμβολαια'!L5+'1-συμβολαια'!P5+'8-κ-15-17'!AG5+'14-βιβλΕσ'!L5+'14-βιβλΕσ'!Q5+'14-βιβλΕσ'!R5</f>
        <v>1816.5109575000001</v>
      </c>
      <c r="AC5" s="386">
        <f>'1-συμβολαια'!M5</f>
        <v>0</v>
      </c>
      <c r="AD5" s="386">
        <f t="shared" si="1"/>
        <v>1816.5109575000001</v>
      </c>
      <c r="AE5" s="582">
        <v>46058</v>
      </c>
      <c r="AF5" s="399">
        <f t="shared" si="4"/>
        <v>29487</v>
      </c>
      <c r="AG5" s="584"/>
      <c r="AH5" s="389"/>
      <c r="AI5" s="389"/>
      <c r="AJ5" s="389"/>
      <c r="AK5" s="74"/>
      <c r="AL5" s="74"/>
    </row>
    <row r="6" spans="1:40" s="5" customFormat="1">
      <c r="A6" s="481" t="str">
        <f>'1-συμβολαια'!A6</f>
        <v>4ο</v>
      </c>
      <c r="B6" s="361">
        <f>'1-συμβολαια'!B6</f>
        <v>39806</v>
      </c>
      <c r="C6" s="338" t="str">
        <f>'1-συμβολαια'!C6</f>
        <v>δωρεά ΕΠΙΚΑΡΠΙΑΣ</v>
      </c>
      <c r="D6" s="331" t="str">
        <f>'4-πολλυπρ'!D6</f>
        <v>;;;???</v>
      </c>
      <c r="E6" s="331" t="str">
        <f>'4-πολλυπρ'!I6</f>
        <v>219-160</v>
      </c>
      <c r="F6" s="332">
        <f>'14-βιβλΕσ'!L6</f>
        <v>35.785184000000001</v>
      </c>
      <c r="G6" s="326">
        <f>'14-βιβλΕσ'!Q6</f>
        <v>16.86</v>
      </c>
      <c r="H6" s="326">
        <f t="shared" si="0"/>
        <v>52.645184</v>
      </c>
      <c r="I6" s="326">
        <f>'8-κ-15-17'!AG6</f>
        <v>-2.6799999999695956E-3</v>
      </c>
      <c r="J6" s="326">
        <v>129.44999999999999</v>
      </c>
      <c r="K6" s="326">
        <v>595.59</v>
      </c>
      <c r="L6" s="270">
        <v>863</v>
      </c>
      <c r="M6" s="441">
        <v>44636</v>
      </c>
      <c r="N6" s="326"/>
      <c r="O6" s="326"/>
      <c r="P6" s="270"/>
      <c r="Q6" s="326">
        <f>'14-βιβλΕσ'!R6</f>
        <v>491.88</v>
      </c>
      <c r="R6" s="326">
        <f>('14-βιβλΕσ'!N6+'14-βιβλΕσ'!O6+'14-βιβλΕσ'!R6)*40%</f>
        <v>234.12582400000002</v>
      </c>
      <c r="S6" s="326">
        <f t="shared" si="5"/>
        <v>200</v>
      </c>
      <c r="T6" s="326" t="s">
        <v>558</v>
      </c>
      <c r="U6" s="326">
        <v>920.18</v>
      </c>
      <c r="V6" s="326">
        <f t="shared" si="2"/>
        <v>602.1718800000001</v>
      </c>
      <c r="W6" s="466"/>
      <c r="X6" s="326">
        <f t="shared" si="3"/>
        <v>602.1718800000001</v>
      </c>
      <c r="Y6" s="270">
        <v>11108</v>
      </c>
      <c r="Z6" s="362"/>
      <c r="AA6" s="362"/>
      <c r="AB6" s="326">
        <f>'1-συμβολαια'!L6+'1-συμβολαια'!P6+'8-κ-15-17'!AG6+'14-βιβλΕσ'!L6+'14-βιβλΕσ'!Q6+'14-βιβλΕσ'!R6</f>
        <v>802.1718800000001</v>
      </c>
      <c r="AC6" s="326">
        <f>'1-συμβολαια'!M6</f>
        <v>200</v>
      </c>
      <c r="AD6" s="326">
        <f t="shared" si="1"/>
        <v>602.1718800000001</v>
      </c>
      <c r="AE6" s="578">
        <v>46058</v>
      </c>
      <c r="AF6" s="270">
        <f t="shared" si="4"/>
        <v>11108</v>
      </c>
      <c r="AG6" s="579"/>
      <c r="AH6" s="348"/>
      <c r="AI6" s="348"/>
      <c r="AJ6" s="348"/>
      <c r="AK6" s="74"/>
      <c r="AL6" s="74"/>
    </row>
    <row r="7" spans="1:40" s="5" customFormat="1" ht="12" thickBot="1">
      <c r="A7" s="483">
        <f>'1-συμβολαια'!A7</f>
        <v>0</v>
      </c>
      <c r="B7" s="382"/>
      <c r="C7" s="392" t="str">
        <f>'1-συμβολαια'!C7</f>
        <v>δωρεά ΨΙΛΗΣ ΚΥΡΙΟΤΗΤΑΣ</v>
      </c>
      <c r="D7" s="393" t="str">
        <f>'4-πολλυπρ'!D7</f>
        <v>;;;???</v>
      </c>
      <c r="E7" s="393" t="str">
        <f>'4-πολλυπρ'!I7</f>
        <v>;;;???</v>
      </c>
      <c r="F7" s="384">
        <f>'14-βιβλΕσ'!L7</f>
        <v>46.417776000000003</v>
      </c>
      <c r="G7" s="386">
        <f>'14-βιβλΕσ'!Q7</f>
        <v>8.9400000000000013</v>
      </c>
      <c r="H7" s="386">
        <f t="shared" si="0"/>
        <v>55.357776000000001</v>
      </c>
      <c r="I7" s="386">
        <f>'8-κ-15-17'!AG7</f>
        <v>9.8000000002684828E-4</v>
      </c>
      <c r="J7" s="386">
        <v>194.17</v>
      </c>
      <c r="K7" s="386">
        <v>893.36</v>
      </c>
      <c r="L7" s="399">
        <v>1295</v>
      </c>
      <c r="M7" s="438">
        <v>44636</v>
      </c>
      <c r="N7" s="386"/>
      <c r="O7" s="386"/>
      <c r="P7" s="399"/>
      <c r="Q7" s="386">
        <f>'14-βιβλΕσ'!R7</f>
        <v>233.28</v>
      </c>
      <c r="R7" s="386">
        <f>('14-βιβλΕσ'!N7+'14-βιβλΕσ'!O7+'14-βιβλΕσ'!R7)*40%</f>
        <v>206.59673600000002</v>
      </c>
      <c r="S7" s="386">
        <f t="shared" si="5"/>
        <v>67.44</v>
      </c>
      <c r="T7" s="386" t="s">
        <v>558</v>
      </c>
      <c r="U7" s="386">
        <v>310.27999999999997</v>
      </c>
      <c r="V7" s="386">
        <f t="shared" si="2"/>
        <v>525.43281999999999</v>
      </c>
      <c r="W7" s="585"/>
      <c r="X7" s="386">
        <f t="shared" si="3"/>
        <v>525.43281999999999</v>
      </c>
      <c r="Y7" s="399">
        <v>8979</v>
      </c>
      <c r="Z7" s="586"/>
      <c r="AA7" s="586"/>
      <c r="AB7" s="386">
        <f>'1-συμβολαια'!L7+'1-συμβολαια'!P7+'8-κ-15-17'!AG7+'14-βιβλΕσ'!L7+'14-βιβλΕσ'!Q7+'14-βιβλΕσ'!R7</f>
        <v>592.87282000000005</v>
      </c>
      <c r="AC7" s="386">
        <f>'1-συμβολαια'!M7</f>
        <v>67.44</v>
      </c>
      <c r="AD7" s="386">
        <f t="shared" si="1"/>
        <v>525.43281999999999</v>
      </c>
      <c r="AE7" s="582">
        <v>46058</v>
      </c>
      <c r="AF7" s="399">
        <f t="shared" si="4"/>
        <v>8979</v>
      </c>
      <c r="AG7" s="584"/>
      <c r="AH7" s="389"/>
      <c r="AI7" s="389"/>
      <c r="AJ7" s="389"/>
      <c r="AK7" s="389"/>
      <c r="AL7" s="389"/>
    </row>
    <row r="8" spans="1:40" s="5" customFormat="1">
      <c r="A8" s="436" t="str">
        <f>'1-συμβολαια'!A8</f>
        <v>5ο</v>
      </c>
      <c r="B8" s="361">
        <f>'1-συμβολαια'!B8</f>
        <v>39806</v>
      </c>
      <c r="C8" s="338" t="str">
        <f>'1-συμβολαια'!C8</f>
        <v>γονική ΨΙΛΗΣ ΚΥΡΙΟΤΗΤΑΣ</v>
      </c>
      <c r="D8" s="331" t="str">
        <f>'4-πολλυπρ'!D8</f>
        <v>219-160</v>
      </c>
      <c r="E8" s="331" t="str">
        <f>'4-πολλυπρ'!I8</f>
        <v>;;;???</v>
      </c>
      <c r="F8" s="332">
        <f>'14-βιβλΕσ'!L8</f>
        <v>50.817776000000002</v>
      </c>
      <c r="G8" s="326">
        <f>'14-βιβλΕσ'!Q8</f>
        <v>16.86</v>
      </c>
      <c r="H8" s="326">
        <f t="shared" si="0"/>
        <v>67.677775999999994</v>
      </c>
      <c r="I8" s="326">
        <f>'8-κ-15-17'!AG8</f>
        <v>9.8000000002684828E-4</v>
      </c>
      <c r="J8" s="326">
        <v>194.17</v>
      </c>
      <c r="K8" s="326">
        <v>893.36</v>
      </c>
      <c r="L8" s="270">
        <v>1295</v>
      </c>
      <c r="M8" s="441">
        <v>44636</v>
      </c>
      <c r="N8" s="326"/>
      <c r="O8" s="326"/>
      <c r="P8" s="270"/>
      <c r="Q8" s="326">
        <f>'14-βιβλΕσ'!R8</f>
        <v>506.88</v>
      </c>
      <c r="R8" s="326">
        <f>('14-βιβλΕσ'!N8+'14-βιβλΕσ'!O8+'14-βιβλΕσ'!R8)*40%</f>
        <v>254.43673600000002</v>
      </c>
      <c r="S8" s="326">
        <f t="shared" si="5"/>
        <v>267.44</v>
      </c>
      <c r="T8" s="326" t="s">
        <v>558</v>
      </c>
      <c r="U8" s="326">
        <v>1230.46</v>
      </c>
      <c r="V8" s="326">
        <f t="shared" si="2"/>
        <v>652.95281999999997</v>
      </c>
      <c r="W8" s="466"/>
      <c r="X8" s="326">
        <f t="shared" si="3"/>
        <v>652.95281999999997</v>
      </c>
      <c r="Y8" s="270">
        <v>12382</v>
      </c>
      <c r="Z8" s="362"/>
      <c r="AA8" s="362"/>
      <c r="AB8" s="326">
        <f>'1-συμβολαια'!L8+'1-συμβολαια'!P8+'8-κ-15-17'!AG8+'14-βιβλΕσ'!L8+'14-βιβλΕσ'!Q8+'14-βιβλΕσ'!R8+3</f>
        <v>920.39282000000003</v>
      </c>
      <c r="AC8" s="326">
        <f>'1-συμβολαια'!M8</f>
        <v>267.44</v>
      </c>
      <c r="AD8" s="326">
        <f t="shared" si="1"/>
        <v>652.95281999999997</v>
      </c>
      <c r="AE8" s="578">
        <v>46058</v>
      </c>
      <c r="AF8" s="270">
        <f t="shared" si="4"/>
        <v>12382</v>
      </c>
      <c r="AG8" s="579"/>
      <c r="AH8" s="348"/>
      <c r="AI8" s="348"/>
      <c r="AJ8" s="348"/>
      <c r="AK8" s="348"/>
      <c r="AL8" s="348"/>
    </row>
    <row r="9" spans="1:40">
      <c r="A9" s="873" t="s">
        <v>35</v>
      </c>
      <c r="B9" s="874"/>
      <c r="C9" s="874"/>
      <c r="D9" s="874"/>
      <c r="E9" s="875"/>
      <c r="F9" s="43">
        <f>SUM(F3:F8)</f>
        <v>283.14072199999998</v>
      </c>
      <c r="G9" s="43">
        <f>SUM(G3:G8)</f>
        <v>70.94</v>
      </c>
      <c r="H9" s="43">
        <f>SUM(H3:H8)</f>
        <v>354.08072200000004</v>
      </c>
      <c r="I9" s="43">
        <f>SUM(I3:I8)</f>
        <v>602.77699750000022</v>
      </c>
      <c r="J9" s="43">
        <f t="shared" ref="J9:P9" si="6">SUM(J3:J8)</f>
        <v>517.79</v>
      </c>
      <c r="K9" s="43">
        <f t="shared" si="6"/>
        <v>2382.31</v>
      </c>
      <c r="L9" s="376">
        <f t="shared" si="6"/>
        <v>3453</v>
      </c>
      <c r="M9" s="43"/>
      <c r="N9" s="43">
        <f t="shared" si="6"/>
        <v>0</v>
      </c>
      <c r="O9" s="43">
        <f t="shared" si="6"/>
        <v>0</v>
      </c>
      <c r="P9" s="376">
        <f t="shared" si="6"/>
        <v>0</v>
      </c>
      <c r="Q9" s="43">
        <f>SUM(Q3:Q8)</f>
        <v>2140.88</v>
      </c>
      <c r="R9" s="43">
        <f>SUM(R3:R8)</f>
        <v>1475.3405920000002</v>
      </c>
      <c r="S9" s="463">
        <f>SUM(S3:S8)</f>
        <v>1100.6000000000001</v>
      </c>
      <c r="T9" s="463"/>
      <c r="U9" s="463">
        <f t="shared" ref="U9:AD9" si="7">SUM(U3:U8)</f>
        <v>2770</v>
      </c>
      <c r="V9" s="463">
        <f t="shared" si="7"/>
        <v>4361.0684775000009</v>
      </c>
      <c r="W9" s="424">
        <f t="shared" si="7"/>
        <v>0</v>
      </c>
      <c r="X9" s="43">
        <f t="shared" si="7"/>
        <v>4361.0684775000009</v>
      </c>
      <c r="Y9" s="376">
        <f t="shared" si="7"/>
        <v>78235</v>
      </c>
      <c r="Z9" s="424">
        <f t="shared" si="7"/>
        <v>0</v>
      </c>
      <c r="AA9" s="425">
        <f t="shared" si="7"/>
        <v>0</v>
      </c>
      <c r="AB9" s="43">
        <f t="shared" si="7"/>
        <v>4997.6684775000012</v>
      </c>
      <c r="AC9" s="43">
        <f t="shared" si="7"/>
        <v>636.6</v>
      </c>
      <c r="AD9" s="43">
        <f t="shared" si="7"/>
        <v>4361.0684775000009</v>
      </c>
      <c r="AE9" s="43"/>
      <c r="AF9" s="376">
        <f>SUM(AF3:AF8)</f>
        <v>78235</v>
      </c>
    </row>
    <row r="10" spans="1:40">
      <c r="Q10" s="76"/>
      <c r="R10" s="76"/>
    </row>
    <row r="11" spans="1:40">
      <c r="Q11" s="134"/>
      <c r="R11" s="134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</row>
    <row r="12" spans="1:40">
      <c r="J12" s="871" t="s">
        <v>559</v>
      </c>
      <c r="K12" s="871"/>
      <c r="L12" s="871"/>
      <c r="M12" s="871"/>
      <c r="N12" s="871"/>
      <c r="O12" s="871"/>
      <c r="P12" s="871"/>
      <c r="AB12" s="135"/>
    </row>
    <row r="13" spans="1:40">
      <c r="J13" s="92"/>
      <c r="S13" s="576">
        <v>500</v>
      </c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I13" s="379"/>
      <c r="AJ13" s="379"/>
      <c r="AK13" s="379"/>
      <c r="AL13" s="379"/>
      <c r="AM13" s="12"/>
      <c r="AN13" s="12"/>
    </row>
    <row r="14" spans="1:40" ht="15" customHeight="1">
      <c r="J14" s="92"/>
      <c r="L14" s="872" t="s">
        <v>551</v>
      </c>
      <c r="M14" s="872"/>
      <c r="N14" s="872"/>
      <c r="S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12"/>
      <c r="AI14" s="12"/>
      <c r="AJ14" s="12"/>
      <c r="AK14" s="12"/>
      <c r="AL14" s="12"/>
      <c r="AM14" s="12"/>
      <c r="AN14" s="12"/>
    </row>
    <row r="15" spans="1:40">
      <c r="J15" s="92"/>
      <c r="S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12"/>
      <c r="AI15" s="12"/>
      <c r="AJ15" s="12"/>
      <c r="AK15" s="12"/>
      <c r="AL15" s="12"/>
      <c r="AM15" s="465"/>
      <c r="AN15" s="12"/>
    </row>
    <row r="16" spans="1:40">
      <c r="J16" s="92"/>
      <c r="S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12"/>
      <c r="AI16" s="12"/>
      <c r="AJ16" s="12"/>
      <c r="AK16" s="12"/>
      <c r="AL16" s="12"/>
      <c r="AM16" s="12"/>
      <c r="AN16" s="12"/>
    </row>
    <row r="17" spans="10:40">
      <c r="J17" s="92"/>
      <c r="S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12"/>
      <c r="AI17" s="12"/>
      <c r="AJ17" s="12"/>
      <c r="AK17" s="12"/>
      <c r="AL17" s="12"/>
      <c r="AM17" s="12"/>
      <c r="AN17" s="12"/>
    </row>
    <row r="18" spans="10:40">
      <c r="J18" s="92"/>
      <c r="S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12"/>
      <c r="AI18" s="12"/>
      <c r="AJ18" s="12"/>
      <c r="AK18" s="12"/>
      <c r="AL18" s="12"/>
      <c r="AM18" s="12"/>
      <c r="AN18" s="12"/>
    </row>
    <row r="19" spans="10:40">
      <c r="J19" s="92"/>
      <c r="S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12"/>
      <c r="AI19" s="12"/>
      <c r="AJ19" s="12"/>
      <c r="AK19" s="12"/>
      <c r="AL19" s="12"/>
      <c r="AM19" s="12"/>
      <c r="AN19" s="12"/>
    </row>
    <row r="20" spans="10:40">
      <c r="J20" s="92"/>
      <c r="S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12"/>
      <c r="AI20" s="12"/>
      <c r="AJ20" s="12"/>
      <c r="AK20" s="12"/>
      <c r="AL20" s="12"/>
      <c r="AM20" s="12"/>
      <c r="AN20" s="12"/>
    </row>
    <row r="21" spans="10:40">
      <c r="J21" s="92"/>
      <c r="S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</row>
    <row r="22" spans="10:40">
      <c r="J22" s="92"/>
      <c r="S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</row>
    <row r="23" spans="10:40">
      <c r="J23" s="92"/>
      <c r="S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</row>
    <row r="24" spans="10:40">
      <c r="J24" s="92"/>
      <c r="S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</row>
    <row r="25" spans="10:40">
      <c r="J25" s="92"/>
      <c r="S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</row>
    <row r="26" spans="10:40">
      <c r="S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</row>
    <row r="27" spans="10:40">
      <c r="S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</row>
    <row r="28" spans="10:40">
      <c r="S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</row>
    <row r="33" spans="34:40" ht="15">
      <c r="AH33" s="125"/>
      <c r="AI33" s="125"/>
      <c r="AJ33" s="125"/>
      <c r="AK33" s="125"/>
      <c r="AL33" s="125"/>
      <c r="AM33" s="125"/>
      <c r="AN33" s="125"/>
    </row>
    <row r="34" spans="34:40" ht="15">
      <c r="AH34" s="125"/>
      <c r="AI34" s="125"/>
      <c r="AJ34" s="125"/>
      <c r="AK34" s="125"/>
      <c r="AL34" s="125"/>
      <c r="AM34" s="125"/>
      <c r="AN34" s="125"/>
    </row>
    <row r="35" spans="34:40" ht="15">
      <c r="AH35" s="125"/>
      <c r="AI35" s="125"/>
      <c r="AJ35" s="125"/>
      <c r="AK35" s="125"/>
      <c r="AL35" s="125"/>
      <c r="AM35" s="125"/>
      <c r="AN35" s="125"/>
    </row>
    <row r="36" spans="34:40" ht="15">
      <c r="AH36" s="125"/>
      <c r="AI36" s="125"/>
      <c r="AJ36" s="125"/>
      <c r="AK36" s="125"/>
      <c r="AL36" s="125"/>
      <c r="AM36" s="125"/>
      <c r="AN36" s="125"/>
    </row>
    <row r="37" spans="34:40" ht="15">
      <c r="AH37" s="125"/>
      <c r="AI37" s="125"/>
      <c r="AJ37" s="125"/>
      <c r="AK37" s="125"/>
      <c r="AL37" s="125"/>
      <c r="AM37" s="125"/>
      <c r="AN37" s="125"/>
    </row>
    <row r="38" spans="34:40" ht="15">
      <c r="AH38" s="125"/>
      <c r="AI38" s="125"/>
      <c r="AJ38" s="125"/>
      <c r="AK38" s="125"/>
      <c r="AL38" s="125"/>
      <c r="AM38" s="125"/>
      <c r="AN38" s="125"/>
    </row>
    <row r="39" spans="34:40" ht="15">
      <c r="AH39" s="125"/>
      <c r="AI39" s="125"/>
      <c r="AJ39" s="125"/>
      <c r="AK39" s="125"/>
      <c r="AL39" s="125"/>
      <c r="AM39" s="125"/>
      <c r="AN39" s="125"/>
    </row>
    <row r="40" spans="34:40" ht="15">
      <c r="AH40" s="125"/>
      <c r="AI40" s="125"/>
      <c r="AJ40" s="125"/>
      <c r="AK40" s="125"/>
      <c r="AL40" s="125"/>
      <c r="AM40" s="125"/>
      <c r="AN40" s="125"/>
    </row>
    <row r="41" spans="34:40" ht="15">
      <c r="AH41" s="125"/>
      <c r="AI41" s="125"/>
      <c r="AJ41" s="125"/>
      <c r="AK41" s="125"/>
      <c r="AL41" s="125"/>
      <c r="AM41" s="125"/>
      <c r="AN41" s="125"/>
    </row>
    <row r="42" spans="34:40" ht="15.75" customHeight="1">
      <c r="AH42" s="125"/>
      <c r="AI42" s="125"/>
      <c r="AJ42" s="125"/>
      <c r="AK42" s="125"/>
      <c r="AL42" s="125"/>
      <c r="AM42" s="125"/>
      <c r="AN42" s="125"/>
    </row>
    <row r="43" spans="34:40" ht="15">
      <c r="AH43" s="125"/>
      <c r="AI43" s="125"/>
      <c r="AJ43" s="125"/>
      <c r="AK43" s="125"/>
      <c r="AL43" s="125"/>
      <c r="AM43" s="125"/>
      <c r="AN43" s="125"/>
    </row>
    <row r="44" spans="34:40" ht="15">
      <c r="AH44" s="125"/>
      <c r="AI44" s="125"/>
      <c r="AJ44" s="125"/>
      <c r="AK44" s="125"/>
      <c r="AL44" s="125"/>
      <c r="AM44" s="125"/>
      <c r="AN44" s="125"/>
    </row>
    <row r="45" spans="34:40" ht="15.75">
      <c r="AH45" s="125"/>
      <c r="AI45" s="125"/>
      <c r="AJ45" s="125"/>
      <c r="AK45" s="125"/>
      <c r="AL45" s="125"/>
      <c r="AM45" s="128"/>
      <c r="AN45" s="128"/>
    </row>
    <row r="46" spans="34:40" ht="15.75" customHeight="1">
      <c r="AH46" s="125"/>
      <c r="AI46" s="125"/>
      <c r="AJ46" s="125"/>
      <c r="AK46" s="125"/>
      <c r="AL46" s="125"/>
      <c r="AM46" s="128"/>
      <c r="AN46" s="128"/>
    </row>
    <row r="47" spans="34:40" ht="15">
      <c r="AH47" s="125"/>
      <c r="AI47" s="125"/>
      <c r="AJ47" s="125"/>
      <c r="AK47" s="125"/>
      <c r="AL47" s="125"/>
      <c r="AM47" s="125"/>
      <c r="AN47" s="125"/>
    </row>
    <row r="48" spans="34:40" ht="15">
      <c r="AH48" s="125"/>
      <c r="AI48" s="125"/>
      <c r="AJ48" s="125"/>
      <c r="AK48" s="125"/>
      <c r="AL48" s="125"/>
      <c r="AM48" s="125"/>
      <c r="AN48" s="125"/>
    </row>
    <row r="49" spans="34:40" ht="15">
      <c r="AH49" s="125"/>
      <c r="AI49" s="125"/>
      <c r="AJ49" s="125"/>
      <c r="AK49" s="125"/>
      <c r="AL49" s="125"/>
      <c r="AM49" s="125"/>
      <c r="AN49" s="125"/>
    </row>
    <row r="50" spans="34:40" ht="15">
      <c r="AH50" s="125"/>
      <c r="AI50" s="125"/>
      <c r="AJ50" s="125"/>
      <c r="AK50" s="125"/>
      <c r="AL50" s="125"/>
      <c r="AM50" s="125"/>
      <c r="AN50" s="125"/>
    </row>
    <row r="51" spans="34:40" ht="15">
      <c r="AH51" s="125"/>
      <c r="AI51" s="125"/>
      <c r="AJ51" s="125"/>
      <c r="AK51" s="125"/>
      <c r="AL51" s="125"/>
      <c r="AM51" s="125"/>
      <c r="AN51" s="125"/>
    </row>
    <row r="52" spans="34:40" ht="15">
      <c r="AH52" s="125"/>
      <c r="AI52" s="125"/>
      <c r="AJ52" s="125"/>
      <c r="AK52" s="125"/>
      <c r="AL52" s="125"/>
      <c r="AM52" s="125"/>
      <c r="AN52" s="125"/>
    </row>
    <row r="53" spans="34:40" ht="15">
      <c r="AH53" s="125"/>
      <c r="AI53" s="125"/>
      <c r="AJ53" s="125"/>
      <c r="AK53" s="125"/>
      <c r="AL53" s="125"/>
      <c r="AM53" s="125"/>
      <c r="AN53" s="125"/>
    </row>
    <row r="54" spans="34:40" ht="15">
      <c r="AH54" s="125"/>
      <c r="AI54" s="125"/>
      <c r="AJ54" s="125"/>
      <c r="AK54" s="125"/>
      <c r="AL54" s="125"/>
      <c r="AM54" s="125"/>
      <c r="AN54" s="125"/>
    </row>
    <row r="55" spans="34:40" ht="15">
      <c r="AH55" s="125"/>
      <c r="AI55" s="125"/>
      <c r="AJ55" s="125"/>
      <c r="AK55" s="125"/>
      <c r="AL55" s="125"/>
      <c r="AM55" s="125"/>
      <c r="AN55" s="125"/>
    </row>
    <row r="56" spans="34:40" ht="15">
      <c r="AH56" s="125"/>
      <c r="AI56" s="125"/>
      <c r="AJ56" s="125"/>
      <c r="AK56" s="125"/>
      <c r="AL56" s="125"/>
      <c r="AM56" s="125"/>
      <c r="AN56" s="125"/>
    </row>
    <row r="57" spans="34:40" ht="15.75">
      <c r="AH57" s="125"/>
      <c r="AI57" s="125"/>
      <c r="AJ57" s="125"/>
      <c r="AK57" s="125"/>
      <c r="AL57" s="125"/>
      <c r="AM57" s="127"/>
      <c r="AN57" s="125"/>
    </row>
    <row r="58" spans="34:40" ht="15">
      <c r="AH58" s="125"/>
      <c r="AI58" s="125"/>
      <c r="AJ58" s="125"/>
      <c r="AK58" s="125"/>
      <c r="AL58" s="125"/>
      <c r="AM58" s="125"/>
      <c r="AN58" s="125"/>
    </row>
    <row r="59" spans="34:40" ht="15">
      <c r="AH59" s="125"/>
      <c r="AI59" s="125"/>
      <c r="AJ59" s="125"/>
      <c r="AK59" s="125"/>
      <c r="AL59" s="125"/>
      <c r="AM59" s="125"/>
      <c r="AN59" s="125"/>
    </row>
    <row r="60" spans="34:40" ht="15">
      <c r="AH60" s="125"/>
      <c r="AI60" s="125"/>
      <c r="AJ60" s="125"/>
      <c r="AK60" s="125"/>
      <c r="AL60" s="125"/>
      <c r="AM60" s="125"/>
      <c r="AN60" s="125"/>
    </row>
    <row r="61" spans="34:40" ht="15">
      <c r="AH61" s="125"/>
      <c r="AI61" s="125"/>
      <c r="AJ61" s="125"/>
      <c r="AK61" s="125"/>
      <c r="AL61" s="125"/>
      <c r="AM61" s="125"/>
      <c r="AN61" s="125"/>
    </row>
    <row r="62" spans="34:40" ht="15">
      <c r="AH62" s="125"/>
      <c r="AI62" s="125"/>
      <c r="AJ62" s="125"/>
      <c r="AK62" s="125"/>
      <c r="AL62" s="125"/>
      <c r="AM62" s="125"/>
      <c r="AN62" s="125"/>
    </row>
    <row r="63" spans="34:40" ht="15">
      <c r="AH63" s="125"/>
      <c r="AI63" s="125"/>
      <c r="AJ63" s="125"/>
      <c r="AK63" s="125"/>
      <c r="AL63" s="125"/>
      <c r="AM63" s="125"/>
      <c r="AN63" s="125"/>
    </row>
    <row r="64" spans="34:40" ht="15">
      <c r="AH64" s="125"/>
      <c r="AI64" s="125"/>
      <c r="AJ64" s="125"/>
      <c r="AK64" s="125"/>
      <c r="AL64" s="125"/>
      <c r="AM64" s="125"/>
      <c r="AN64" s="125"/>
    </row>
    <row r="65" spans="34:40" ht="15">
      <c r="AH65" s="125"/>
      <c r="AI65" s="125"/>
      <c r="AJ65" s="125"/>
      <c r="AK65" s="125"/>
      <c r="AL65" s="125"/>
      <c r="AM65" s="125"/>
      <c r="AN65" s="125"/>
    </row>
    <row r="66" spans="34:40" ht="15">
      <c r="AH66" s="125"/>
      <c r="AI66" s="125"/>
      <c r="AJ66" s="125"/>
      <c r="AK66" s="125"/>
      <c r="AL66" s="125"/>
      <c r="AM66" s="125"/>
      <c r="AN66" s="125"/>
    </row>
    <row r="67" spans="34:40" ht="15">
      <c r="AH67" s="125"/>
      <c r="AI67" s="125"/>
      <c r="AJ67" s="125"/>
      <c r="AK67" s="125"/>
      <c r="AL67" s="125"/>
      <c r="AM67" s="125"/>
      <c r="AN67" s="125"/>
    </row>
    <row r="68" spans="34:40" ht="15">
      <c r="AH68" s="125"/>
      <c r="AI68" s="125"/>
      <c r="AJ68" s="125"/>
      <c r="AK68" s="125"/>
      <c r="AL68" s="125"/>
      <c r="AM68" s="125"/>
      <c r="AN68" s="125"/>
    </row>
    <row r="69" spans="34:40" ht="15">
      <c r="AH69" s="125"/>
      <c r="AI69" s="125"/>
      <c r="AJ69" s="125"/>
      <c r="AK69" s="125"/>
      <c r="AL69" s="125"/>
      <c r="AM69" s="125"/>
      <c r="AN69" s="125"/>
    </row>
    <row r="70" spans="34:40" ht="15">
      <c r="AH70" s="125"/>
      <c r="AI70" s="125"/>
      <c r="AJ70" s="125"/>
      <c r="AK70" s="125"/>
      <c r="AL70" s="125"/>
      <c r="AM70" s="125"/>
      <c r="AN70" s="125"/>
    </row>
    <row r="71" spans="34:40" ht="15">
      <c r="AH71" s="125"/>
      <c r="AI71" s="125"/>
      <c r="AJ71" s="125"/>
      <c r="AK71" s="125"/>
      <c r="AL71" s="125"/>
      <c r="AM71" s="125"/>
      <c r="AN71" s="125"/>
    </row>
    <row r="72" spans="34:40" ht="15">
      <c r="AH72" s="125"/>
      <c r="AI72" s="125"/>
      <c r="AJ72" s="125"/>
      <c r="AK72" s="125"/>
      <c r="AL72" s="125"/>
      <c r="AM72" s="125"/>
      <c r="AN72" s="125"/>
    </row>
    <row r="73" spans="34:40" ht="15">
      <c r="AH73" s="125"/>
      <c r="AI73" s="125"/>
      <c r="AJ73" s="125"/>
      <c r="AK73" s="125"/>
      <c r="AL73" s="125"/>
      <c r="AM73" s="125"/>
      <c r="AN73" s="125"/>
    </row>
    <row r="74" spans="34:40" ht="15">
      <c r="AH74" s="125"/>
      <c r="AI74" s="125"/>
      <c r="AJ74" s="125"/>
      <c r="AK74" s="125"/>
      <c r="AL74" s="125"/>
      <c r="AM74" s="125"/>
      <c r="AN74" s="125"/>
    </row>
  </sheetData>
  <mergeCells count="21">
    <mergeCell ref="J12:P12"/>
    <mergeCell ref="L14:N14"/>
    <mergeCell ref="A9:E9"/>
    <mergeCell ref="E1:E2"/>
    <mergeCell ref="C1:C2"/>
    <mergeCell ref="A1:A2"/>
    <mergeCell ref="B1:B2"/>
    <mergeCell ref="D1:D2"/>
    <mergeCell ref="AH1:AL2"/>
    <mergeCell ref="F1:H1"/>
    <mergeCell ref="I1:I2"/>
    <mergeCell ref="R1:R2"/>
    <mergeCell ref="Q1:Q2"/>
    <mergeCell ref="AG1:AG2"/>
    <mergeCell ref="S1:V1"/>
    <mergeCell ref="AB1:AD1"/>
    <mergeCell ref="X1:Y1"/>
    <mergeCell ref="Z1:AA1"/>
    <mergeCell ref="AE1:AE2"/>
    <mergeCell ref="AF1:AF2"/>
    <mergeCell ref="J1:P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workbookViewId="0">
      <pane ySplit="1" topLeftCell="A2" activePane="bottomLeft" state="frozen"/>
      <selection pane="bottomLeft" activeCell="E3" sqref="E3:E7"/>
    </sheetView>
  </sheetViews>
  <sheetFormatPr defaultRowHeight="11.25"/>
  <cols>
    <col min="1" max="1" width="9.140625" style="3"/>
    <col min="2" max="2" width="61.140625" style="3" bestFit="1" customWidth="1"/>
    <col min="3" max="3" width="11" style="2" customWidth="1"/>
    <col min="4" max="7" width="9.140625" style="3"/>
    <col min="8" max="8" width="9.42578125" style="2" bestFit="1" customWidth="1"/>
    <col min="9" max="9" width="51.42578125" style="3" bestFit="1" customWidth="1"/>
    <col min="10" max="16384" width="9.140625" style="3"/>
  </cols>
  <sheetData>
    <row r="1" spans="1:13">
      <c r="A1" s="192"/>
      <c r="B1" s="192"/>
      <c r="C1" s="312"/>
      <c r="D1" s="192" t="s">
        <v>322</v>
      </c>
      <c r="E1" s="609" t="s">
        <v>325</v>
      </c>
      <c r="F1" s="610"/>
      <c r="G1" s="610"/>
      <c r="H1" s="610"/>
      <c r="I1" s="611" t="s">
        <v>326</v>
      </c>
      <c r="J1" s="611"/>
      <c r="K1" s="611"/>
      <c r="L1" s="611"/>
      <c r="M1" s="612"/>
    </row>
    <row r="2" spans="1:13" s="5" customFormat="1" ht="12" thickBot="1">
      <c r="A2" s="399" t="str">
        <f>'1-συμβολαια'!A3</f>
        <v>2ο</v>
      </c>
      <c r="B2" s="389" t="str">
        <f>'1-συμβολαια'!C3</f>
        <v>πληρεξούσιο</v>
      </c>
      <c r="C2" s="386">
        <f>'1-συμβολαια'!D3</f>
        <v>0</v>
      </c>
      <c r="D2" s="384">
        <v>0.5</v>
      </c>
      <c r="E2" s="434"/>
      <c r="F2" s="435"/>
      <c r="G2" s="383"/>
      <c r="H2" s="386"/>
      <c r="I2" s="389"/>
      <c r="J2" s="389"/>
      <c r="K2" s="389"/>
      <c r="L2" s="389"/>
      <c r="M2" s="389"/>
    </row>
    <row r="3" spans="1:13" s="5" customFormat="1">
      <c r="A3" s="439" t="str">
        <f>'1-συμβολαια'!A4</f>
        <v>3ο</v>
      </c>
      <c r="B3" s="348" t="str">
        <f>'1-συμβολαια'!C4</f>
        <v>κληρονομιάς ΑΠΟΔΟΧΗ</v>
      </c>
      <c r="C3" s="326">
        <f>'1-συμβολαια'!D4</f>
        <v>0</v>
      </c>
      <c r="D3" s="332">
        <v>0.5</v>
      </c>
      <c r="E3" s="441">
        <v>44734</v>
      </c>
      <c r="F3" s="390">
        <v>656</v>
      </c>
      <c r="G3" s="390">
        <v>54</v>
      </c>
      <c r="H3" s="326">
        <v>17.649999999999999</v>
      </c>
      <c r="I3" s="348"/>
      <c r="J3" s="348"/>
      <c r="K3" s="348"/>
      <c r="L3" s="348"/>
      <c r="M3" s="348"/>
    </row>
    <row r="4" spans="1:13" s="5" customFormat="1" ht="12" thickBot="1">
      <c r="A4" s="391">
        <f>'1-συμβολαια'!A5</f>
        <v>0</v>
      </c>
      <c r="B4" s="389" t="str">
        <f>'1-συμβολαια'!C5</f>
        <v>χρησικτησία οικοπέδων &amp; οικίας = 1970 πατρός ΔΩΡΕΑ άτυπος</v>
      </c>
      <c r="C4" s="386">
        <f>'1-συμβολαια'!D5</f>
        <v>77777.77</v>
      </c>
      <c r="D4" s="488"/>
      <c r="E4" s="490"/>
      <c r="F4" s="490"/>
      <c r="G4" s="490"/>
      <c r="H4" s="491"/>
      <c r="I4" s="389"/>
      <c r="J4" s="389"/>
      <c r="K4" s="389"/>
      <c r="L4" s="389"/>
      <c r="M4" s="389"/>
    </row>
    <row r="5" spans="1:13" s="5" customFormat="1">
      <c r="A5" s="486" t="str">
        <f>'1-συμβολαια'!A6</f>
        <v>4ο</v>
      </c>
      <c r="B5" s="348" t="str">
        <f>'1-συμβολαια'!C6</f>
        <v>δωρεά ΕΠΙΚΑΡΠΙΑΣ</v>
      </c>
      <c r="C5" s="326">
        <f>'1-συμβολαια'!D6</f>
        <v>16702.88</v>
      </c>
      <c r="D5" s="332">
        <v>3</v>
      </c>
      <c r="E5" s="441">
        <v>44636</v>
      </c>
      <c r="F5" s="471">
        <v>652</v>
      </c>
      <c r="G5" s="390">
        <v>73</v>
      </c>
      <c r="H5" s="326">
        <v>492.42</v>
      </c>
      <c r="I5" s="348"/>
      <c r="J5" s="348"/>
      <c r="K5" s="348"/>
      <c r="L5" s="348"/>
      <c r="M5" s="348"/>
    </row>
    <row r="6" spans="1:13" s="5" customFormat="1" ht="12" thickBot="1">
      <c r="A6" s="487">
        <f>'1-συμβολαια'!A7</f>
        <v>0</v>
      </c>
      <c r="B6" s="389" t="str">
        <f>'1-συμβολαια'!C7</f>
        <v>δωρεά ΨΙΛΗΣ ΚΥΡΙΟΤΗΤΑΣ</v>
      </c>
      <c r="C6" s="386">
        <f>'1-συμβολαια'!D7</f>
        <v>25054.32</v>
      </c>
      <c r="D6" s="488"/>
      <c r="E6" s="489"/>
      <c r="F6" s="490"/>
      <c r="G6" s="490"/>
      <c r="H6" s="491"/>
      <c r="I6" s="389"/>
      <c r="J6" s="389"/>
      <c r="K6" s="389"/>
      <c r="L6" s="389"/>
      <c r="M6" s="389"/>
    </row>
    <row r="7" spans="1:13" s="5" customFormat="1">
      <c r="A7" s="270" t="str">
        <f>'1-συμβολαια'!A8</f>
        <v>5ο</v>
      </c>
      <c r="B7" s="348" t="str">
        <f>'1-συμβολαια'!C8</f>
        <v>γονική ΨΙΛΗΣ ΚΥΡΙΟΤΗΤΑΣ</v>
      </c>
      <c r="C7" s="326">
        <f>'1-συμβολαια'!D8</f>
        <v>25054.32</v>
      </c>
      <c r="D7" s="332">
        <v>3</v>
      </c>
      <c r="E7" s="441">
        <v>44636</v>
      </c>
      <c r="F7" s="390">
        <v>652</v>
      </c>
      <c r="G7" s="390">
        <v>74</v>
      </c>
      <c r="H7" s="326">
        <v>307.98</v>
      </c>
      <c r="I7" s="348"/>
      <c r="J7" s="348"/>
      <c r="K7" s="348"/>
      <c r="L7" s="348"/>
      <c r="M7" s="348"/>
    </row>
    <row r="8" spans="1:13">
      <c r="A8" s="606" t="str">
        <f>'1-συμβολαια'!A9</f>
        <v>σύνολο</v>
      </c>
      <c r="B8" s="607"/>
      <c r="C8" s="608"/>
      <c r="D8" s="311">
        <f>SUM(D2:D7)</f>
        <v>7</v>
      </c>
    </row>
    <row r="10" spans="1:13">
      <c r="C10" s="2" t="s">
        <v>395</v>
      </c>
      <c r="D10" s="2">
        <v>5</v>
      </c>
    </row>
    <row r="18" spans="3:4">
      <c r="C18" s="4"/>
      <c r="D18" s="5"/>
    </row>
    <row r="19" spans="3:4">
      <c r="C19" s="4"/>
      <c r="D19" s="5"/>
    </row>
    <row r="20" spans="3:4">
      <c r="C20" s="4"/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</sheetData>
  <mergeCells count="3">
    <mergeCell ref="A8:C8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L33" sqref="L33"/>
    </sheetView>
  </sheetViews>
  <sheetFormatPr defaultRowHeight="11.25"/>
  <cols>
    <col min="1" max="1" width="7" style="8" customWidth="1"/>
    <col min="2" max="2" width="50.4257812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1" customWidth="1"/>
    <col min="22" max="22" width="18.7109375" style="81" customWidth="1"/>
    <col min="23" max="23" width="8" style="81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19" t="s">
        <v>1</v>
      </c>
      <c r="B1" s="621" t="s">
        <v>0</v>
      </c>
      <c r="C1" s="623" t="s">
        <v>7</v>
      </c>
      <c r="D1" s="617" t="s">
        <v>465</v>
      </c>
      <c r="E1" s="618"/>
      <c r="F1" s="618"/>
      <c r="G1" s="618"/>
      <c r="H1" s="618"/>
      <c r="I1" s="618"/>
      <c r="J1" s="618"/>
      <c r="K1" s="618"/>
      <c r="L1" s="625" t="s">
        <v>94</v>
      </c>
      <c r="M1" s="626"/>
      <c r="N1" s="627" t="s">
        <v>257</v>
      </c>
      <c r="O1" s="613"/>
      <c r="P1" s="613"/>
      <c r="Q1" s="613"/>
      <c r="R1" s="613"/>
      <c r="S1" s="613"/>
      <c r="T1" s="613"/>
      <c r="U1" s="613"/>
      <c r="V1" s="613"/>
      <c r="W1" s="614"/>
    </row>
    <row r="2" spans="1:23" s="12" customFormat="1" ht="24" customHeight="1" thickBot="1">
      <c r="A2" s="620"/>
      <c r="B2" s="622"/>
      <c r="C2" s="624"/>
      <c r="D2" s="60" t="s">
        <v>80</v>
      </c>
      <c r="E2" s="60" t="s">
        <v>81</v>
      </c>
      <c r="F2" s="60" t="s">
        <v>367</v>
      </c>
      <c r="G2" s="60" t="s">
        <v>23</v>
      </c>
      <c r="H2" s="212" t="s">
        <v>357</v>
      </c>
      <c r="I2" s="212" t="s">
        <v>358</v>
      </c>
      <c r="J2" s="212" t="s">
        <v>375</v>
      </c>
      <c r="K2" s="213" t="s">
        <v>360</v>
      </c>
      <c r="L2" s="215" t="s">
        <v>376</v>
      </c>
      <c r="M2" s="214" t="s">
        <v>377</v>
      </c>
      <c r="N2" s="628"/>
      <c r="O2" s="615"/>
      <c r="P2" s="615"/>
      <c r="Q2" s="615"/>
      <c r="R2" s="615"/>
      <c r="S2" s="615"/>
      <c r="T2" s="615"/>
      <c r="U2" s="615"/>
      <c r="V2" s="615"/>
      <c r="W2" s="616"/>
    </row>
    <row r="3" spans="1:23" s="5" customFormat="1" ht="12" thickBot="1">
      <c r="A3" s="512" t="str">
        <f>'1-συμβολαια'!A3</f>
        <v>2ο</v>
      </c>
      <c r="B3" s="513" t="str">
        <f>'1-συμβολαια'!C3</f>
        <v>πληρεξούσιο</v>
      </c>
      <c r="C3" s="514">
        <f>'1-συμβολαια'!D3</f>
        <v>0</v>
      </c>
      <c r="D3" s="517">
        <v>12</v>
      </c>
      <c r="E3" s="517"/>
      <c r="F3" s="517"/>
      <c r="G3" s="517">
        <f t="shared" ref="G3:G8" si="0">D3+E3+F3</f>
        <v>12</v>
      </c>
      <c r="H3" s="517">
        <f t="shared" ref="H3:H8" si="1">F3*9%</f>
        <v>0</v>
      </c>
      <c r="I3" s="517">
        <f t="shared" ref="I3:I8" si="2">(D3+E3)*5%</f>
        <v>0.60000000000000009</v>
      </c>
      <c r="J3" s="517">
        <f t="shared" ref="J3:J8" si="3">G3*5%</f>
        <v>0.60000000000000009</v>
      </c>
      <c r="K3" s="514">
        <f t="shared" ref="K3:K8" si="4">G3*1%</f>
        <v>0.12</v>
      </c>
      <c r="L3" s="514">
        <f t="shared" ref="L3:L8" si="5">G3-N3</f>
        <v>10.68</v>
      </c>
      <c r="M3" s="514">
        <f t="shared" ref="M3:M8" si="6">D3+E3</f>
        <v>12</v>
      </c>
      <c r="N3" s="514">
        <f t="shared" ref="N3:N8" si="7">H3+I3+J3+K3</f>
        <v>1.3200000000000003</v>
      </c>
      <c r="O3" s="506"/>
      <c r="P3" s="506"/>
      <c r="Q3" s="506"/>
      <c r="R3" s="333"/>
      <c r="S3" s="333"/>
      <c r="T3" s="272"/>
      <c r="U3" s="272"/>
      <c r="V3" s="272"/>
      <c r="W3" s="272"/>
    </row>
    <row r="4" spans="1:23" s="5" customFormat="1" ht="11.25" customHeight="1">
      <c r="A4" s="340" t="str">
        <f>'1-συμβολαια'!A4</f>
        <v>3ο</v>
      </c>
      <c r="B4" s="338" t="str">
        <f>'1-συμβολαια'!C4</f>
        <v>κληρονομιάς ΑΠΟΔΟΧΗ</v>
      </c>
      <c r="C4" s="332">
        <f>'1-συμβολαια'!D4</f>
        <v>0</v>
      </c>
      <c r="D4" s="325">
        <v>36</v>
      </c>
      <c r="E4" s="325"/>
      <c r="F4" s="325">
        <f t="shared" ref="F4:F8" si="8">C4*1.2%</f>
        <v>0</v>
      </c>
      <c r="G4" s="325">
        <f t="shared" si="0"/>
        <v>36</v>
      </c>
      <c r="H4" s="325">
        <f t="shared" si="1"/>
        <v>0</v>
      </c>
      <c r="I4" s="325">
        <f t="shared" si="2"/>
        <v>1.8</v>
      </c>
      <c r="J4" s="325">
        <f t="shared" si="3"/>
        <v>1.8</v>
      </c>
      <c r="K4" s="332">
        <f t="shared" si="4"/>
        <v>0.36</v>
      </c>
      <c r="L4" s="332">
        <f t="shared" si="5"/>
        <v>32.04</v>
      </c>
      <c r="M4" s="332">
        <f t="shared" si="6"/>
        <v>36</v>
      </c>
      <c r="N4" s="332">
        <f t="shared" si="7"/>
        <v>3.96</v>
      </c>
      <c r="O4" s="343"/>
      <c r="P4" s="343"/>
      <c r="Q4" s="343"/>
      <c r="R4" s="333"/>
      <c r="S4" s="333"/>
      <c r="T4" s="272"/>
      <c r="U4" s="272"/>
      <c r="V4" s="272"/>
      <c r="W4" s="272"/>
    </row>
    <row r="5" spans="1:23" s="5" customFormat="1" ht="12" thickBot="1">
      <c r="A5" s="413">
        <f>'1-συμβολαια'!A5</f>
        <v>0</v>
      </c>
      <c r="B5" s="392" t="str">
        <f>'1-συμβολαια'!C5</f>
        <v>χρησικτησία οικοπέδων &amp; οικίας = 1970 πατρός ΔΩΡΕΑ άτυπος</v>
      </c>
      <c r="C5" s="384">
        <f>'1-συμβολαια'!D5</f>
        <v>77777.77</v>
      </c>
      <c r="D5" s="385"/>
      <c r="E5" s="385">
        <v>12</v>
      </c>
      <c r="F5" s="385">
        <f t="shared" si="8"/>
        <v>933.33324000000005</v>
      </c>
      <c r="G5" s="385">
        <f t="shared" si="0"/>
        <v>945.33324000000005</v>
      </c>
      <c r="H5" s="385">
        <f t="shared" si="1"/>
        <v>83.999991600000001</v>
      </c>
      <c r="I5" s="385">
        <f t="shared" si="2"/>
        <v>0.60000000000000009</v>
      </c>
      <c r="J5" s="385">
        <f t="shared" si="3"/>
        <v>47.266662000000004</v>
      </c>
      <c r="K5" s="384">
        <f t="shared" si="4"/>
        <v>9.4533324000000007</v>
      </c>
      <c r="L5" s="384">
        <f t="shared" si="5"/>
        <v>804.01325400000007</v>
      </c>
      <c r="M5" s="384">
        <f t="shared" si="6"/>
        <v>12</v>
      </c>
      <c r="N5" s="384">
        <f t="shared" si="7"/>
        <v>141.319986</v>
      </c>
      <c r="O5" s="394" t="s">
        <v>393</v>
      </c>
      <c r="P5" s="394" t="s">
        <v>394</v>
      </c>
      <c r="Q5" s="394"/>
      <c r="R5" s="394"/>
      <c r="S5" s="394"/>
      <c r="T5" s="272"/>
      <c r="U5" s="272"/>
      <c r="V5" s="272"/>
      <c r="W5" s="272"/>
    </row>
    <row r="6" spans="1:23" s="5" customFormat="1">
      <c r="A6" s="481" t="str">
        <f>'1-συμβολαια'!A6</f>
        <v>4ο</v>
      </c>
      <c r="B6" s="338" t="str">
        <f>'1-συμβολαια'!C6</f>
        <v>δωρεά ΕΠΙΚΑΡΠΙΑΣ</v>
      </c>
      <c r="C6" s="332">
        <f>'1-συμβολαια'!D6</f>
        <v>16702.88</v>
      </c>
      <c r="D6" s="325"/>
      <c r="E6" s="325">
        <v>12</v>
      </c>
      <c r="F6" s="325">
        <f t="shared" si="8"/>
        <v>200.43456</v>
      </c>
      <c r="G6" s="325">
        <f t="shared" si="0"/>
        <v>212.43456</v>
      </c>
      <c r="H6" s="325">
        <f t="shared" si="1"/>
        <v>18.039110399999998</v>
      </c>
      <c r="I6" s="325">
        <f t="shared" si="2"/>
        <v>0.60000000000000009</v>
      </c>
      <c r="J6" s="325">
        <f t="shared" si="3"/>
        <v>10.621728000000001</v>
      </c>
      <c r="K6" s="332">
        <f t="shared" si="4"/>
        <v>2.1243456000000003</v>
      </c>
      <c r="L6" s="332">
        <f t="shared" si="5"/>
        <v>181.049376</v>
      </c>
      <c r="M6" s="332">
        <f t="shared" si="6"/>
        <v>12</v>
      </c>
      <c r="N6" s="332">
        <f t="shared" si="7"/>
        <v>31.385184000000002</v>
      </c>
      <c r="O6" s="343" t="s">
        <v>393</v>
      </c>
      <c r="P6" s="343" t="s">
        <v>394</v>
      </c>
      <c r="Q6" s="343"/>
      <c r="R6" s="343"/>
      <c r="S6" s="343" t="s">
        <v>553</v>
      </c>
      <c r="T6" s="272"/>
      <c r="U6" s="272"/>
      <c r="V6" s="272"/>
      <c r="W6" s="272"/>
    </row>
    <row r="7" spans="1:23" s="5" customFormat="1" ht="12" thickBot="1">
      <c r="A7" s="483">
        <f>'1-συμβολαια'!A7</f>
        <v>0</v>
      </c>
      <c r="B7" s="392" t="str">
        <f>'1-συμβολαια'!C7</f>
        <v>δωρεά ΨΙΛΗΣ ΚΥΡΙΟΤΗΤΑΣ</v>
      </c>
      <c r="C7" s="384">
        <f>'1-συμβολαια'!D7</f>
        <v>25054.32</v>
      </c>
      <c r="D7" s="385">
        <v>12</v>
      </c>
      <c r="E7" s="385"/>
      <c r="F7" s="385">
        <f t="shared" si="8"/>
        <v>300.65183999999999</v>
      </c>
      <c r="G7" s="385">
        <f t="shared" si="0"/>
        <v>312.65183999999999</v>
      </c>
      <c r="H7" s="385">
        <f t="shared" si="1"/>
        <v>27.058665599999998</v>
      </c>
      <c r="I7" s="385">
        <f t="shared" si="2"/>
        <v>0.60000000000000009</v>
      </c>
      <c r="J7" s="385">
        <f t="shared" si="3"/>
        <v>15.632592000000001</v>
      </c>
      <c r="K7" s="384">
        <f t="shared" si="4"/>
        <v>3.1265184000000001</v>
      </c>
      <c r="L7" s="384">
        <f t="shared" si="5"/>
        <v>266.23406399999999</v>
      </c>
      <c r="M7" s="384">
        <f t="shared" si="6"/>
        <v>12</v>
      </c>
      <c r="N7" s="384">
        <f t="shared" si="7"/>
        <v>46.417776000000003</v>
      </c>
      <c r="O7" s="394" t="s">
        <v>393</v>
      </c>
      <c r="P7" s="394" t="s">
        <v>394</v>
      </c>
      <c r="Q7" s="394"/>
      <c r="R7" s="394"/>
      <c r="S7" s="394"/>
      <c r="T7" s="529"/>
      <c r="U7" s="529"/>
      <c r="V7" s="272"/>
      <c r="W7" s="272"/>
    </row>
    <row r="8" spans="1:23" s="5" customFormat="1">
      <c r="A8" s="404" t="str">
        <f>'1-συμβολαια'!A8</f>
        <v>5ο</v>
      </c>
      <c r="B8" s="338" t="str">
        <f>'1-συμβολαια'!C8</f>
        <v>γονική ΨΙΛΗΣ ΚΥΡΙΟΤΗΤΑΣ</v>
      </c>
      <c r="C8" s="332">
        <f>'1-συμβολαια'!D8</f>
        <v>25054.32</v>
      </c>
      <c r="D8" s="325"/>
      <c r="E8" s="325">
        <v>12</v>
      </c>
      <c r="F8" s="325">
        <f t="shared" si="8"/>
        <v>300.65183999999999</v>
      </c>
      <c r="G8" s="325">
        <f t="shared" si="0"/>
        <v>312.65183999999999</v>
      </c>
      <c r="H8" s="325">
        <f t="shared" si="1"/>
        <v>27.058665599999998</v>
      </c>
      <c r="I8" s="325">
        <f t="shared" si="2"/>
        <v>0.60000000000000009</v>
      </c>
      <c r="J8" s="325">
        <f t="shared" si="3"/>
        <v>15.632592000000001</v>
      </c>
      <c r="K8" s="332">
        <f t="shared" si="4"/>
        <v>3.1265184000000001</v>
      </c>
      <c r="L8" s="332">
        <f t="shared" si="5"/>
        <v>266.23406399999999</v>
      </c>
      <c r="M8" s="332">
        <f t="shared" si="6"/>
        <v>12</v>
      </c>
      <c r="N8" s="332">
        <f t="shared" si="7"/>
        <v>46.417776000000003</v>
      </c>
      <c r="O8" s="343" t="s">
        <v>393</v>
      </c>
      <c r="P8" s="343" t="s">
        <v>394</v>
      </c>
      <c r="Q8" s="343"/>
      <c r="R8" s="343"/>
      <c r="S8" s="343" t="s">
        <v>552</v>
      </c>
      <c r="T8" s="528"/>
      <c r="U8" s="528"/>
      <c r="V8" s="272"/>
      <c r="W8" s="272"/>
    </row>
    <row r="9" spans="1:23">
      <c r="A9" s="587" t="s">
        <v>56</v>
      </c>
      <c r="B9" s="588"/>
      <c r="C9" s="588"/>
      <c r="D9" s="38">
        <f t="shared" ref="D9:N9" si="9">SUM(D3:D8)</f>
        <v>60</v>
      </c>
      <c r="E9" s="38">
        <f t="shared" si="9"/>
        <v>36</v>
      </c>
      <c r="F9" s="38">
        <f t="shared" si="9"/>
        <v>1735.0714800000001</v>
      </c>
      <c r="G9" s="38">
        <f t="shared" si="9"/>
        <v>1831.0714800000001</v>
      </c>
      <c r="H9" s="38">
        <f t="shared" si="9"/>
        <v>156.15643319999998</v>
      </c>
      <c r="I9" s="38">
        <f t="shared" si="9"/>
        <v>4.8000000000000007</v>
      </c>
      <c r="J9" s="38">
        <f t="shared" si="9"/>
        <v>91.553574000000012</v>
      </c>
      <c r="K9" s="38">
        <f t="shared" si="9"/>
        <v>18.3107148</v>
      </c>
      <c r="L9" s="38">
        <f t="shared" si="9"/>
        <v>1560.2507580000001</v>
      </c>
      <c r="M9" s="38">
        <f t="shared" si="9"/>
        <v>96</v>
      </c>
      <c r="N9" s="38">
        <f t="shared" si="9"/>
        <v>270.82072200000005</v>
      </c>
    </row>
    <row r="10" spans="1:23">
      <c r="K10" s="8"/>
      <c r="O10" s="129"/>
      <c r="P10" s="129"/>
      <c r="Q10" s="129"/>
      <c r="R10" s="129"/>
      <c r="S10" s="129"/>
      <c r="T10" s="129"/>
      <c r="U10" s="129"/>
      <c r="V10" s="129"/>
    </row>
    <row r="11" spans="1:23">
      <c r="J11" s="199">
        <v>0.15</v>
      </c>
      <c r="K11" s="328" t="s">
        <v>386</v>
      </c>
      <c r="O11" s="159" t="s">
        <v>378</v>
      </c>
      <c r="P11" s="129"/>
      <c r="Q11" s="129"/>
      <c r="R11" s="129"/>
      <c r="S11" s="129"/>
      <c r="T11" s="129"/>
      <c r="U11" s="129"/>
      <c r="V11" s="138"/>
    </row>
    <row r="12" spans="1:23">
      <c r="O12" s="138"/>
      <c r="P12" s="129" t="s">
        <v>379</v>
      </c>
      <c r="Q12" s="138"/>
      <c r="R12" s="138"/>
      <c r="S12" s="138"/>
      <c r="T12" s="138"/>
      <c r="U12" s="138"/>
      <c r="V12" s="138"/>
    </row>
    <row r="13" spans="1:23">
      <c r="O13" s="138"/>
      <c r="P13" s="138"/>
      <c r="Q13" s="129" t="s">
        <v>380</v>
      </c>
      <c r="R13" s="138"/>
      <c r="S13" s="138"/>
      <c r="T13" s="138"/>
      <c r="U13" s="138"/>
      <c r="V13" s="138"/>
    </row>
    <row r="14" spans="1:23">
      <c r="O14" s="138"/>
      <c r="P14" s="129"/>
      <c r="Q14" s="138"/>
      <c r="R14" s="159" t="s">
        <v>381</v>
      </c>
      <c r="S14" s="138"/>
      <c r="T14" s="129"/>
      <c r="U14" s="129"/>
      <c r="V14" s="129"/>
      <c r="W14" s="129"/>
    </row>
    <row r="15" spans="1:23">
      <c r="O15" s="138"/>
      <c r="P15" s="129"/>
      <c r="Q15" s="138"/>
      <c r="R15" s="138"/>
      <c r="S15" s="129" t="s">
        <v>382</v>
      </c>
      <c r="T15" s="129"/>
      <c r="U15" s="129"/>
      <c r="V15" s="129"/>
      <c r="W15" s="138"/>
    </row>
    <row r="16" spans="1:23" ht="15.75">
      <c r="B16" s="293" t="s">
        <v>459</v>
      </c>
      <c r="C16" s="293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38"/>
      <c r="S16" s="138"/>
      <c r="T16" s="138"/>
      <c r="U16" s="138"/>
      <c r="V16" s="138"/>
      <c r="W16" s="138"/>
    </row>
    <row r="17" spans="2:21" ht="15.75">
      <c r="B17" s="140"/>
      <c r="C17" s="297" t="s">
        <v>460</v>
      </c>
      <c r="D17" s="297"/>
      <c r="E17" s="297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</row>
    <row r="18" spans="2:21" ht="15.75">
      <c r="B18" s="299"/>
      <c r="C18" s="300"/>
      <c r="D18" s="301" t="s">
        <v>461</v>
      </c>
      <c r="E18" s="301"/>
      <c r="F18" s="301"/>
      <c r="G18" s="302"/>
      <c r="H18" s="302"/>
      <c r="I18" s="302"/>
      <c r="J18" s="302"/>
      <c r="K18" s="302"/>
      <c r="L18" s="302"/>
      <c r="N18" s="330">
        <v>0.05</v>
      </c>
      <c r="O18" s="364">
        <v>0.73</v>
      </c>
      <c r="P18" s="329" t="s">
        <v>135</v>
      </c>
      <c r="Q18" s="329"/>
    </row>
    <row r="19" spans="2:21" ht="15.75">
      <c r="B19" s="299"/>
      <c r="C19" s="300"/>
      <c r="D19" s="300"/>
      <c r="E19" s="300"/>
      <c r="F19" s="300"/>
      <c r="G19" s="300"/>
      <c r="H19" s="304"/>
      <c r="I19" s="304"/>
      <c r="J19" s="304"/>
      <c r="K19" s="304"/>
      <c r="L19" s="61"/>
      <c r="N19" s="330">
        <v>0.05</v>
      </c>
      <c r="O19" s="364">
        <v>1.83</v>
      </c>
      <c r="P19" s="329" t="s">
        <v>389</v>
      </c>
      <c r="Q19" s="329"/>
    </row>
    <row r="20" spans="2:21" ht="15.75">
      <c r="B20" s="299"/>
      <c r="C20" s="224" t="s">
        <v>61</v>
      </c>
      <c r="D20" s="224"/>
      <c r="E20" s="298"/>
      <c r="F20" s="304"/>
      <c r="G20" s="304"/>
      <c r="H20" s="304"/>
      <c r="I20" s="305"/>
      <c r="J20" s="300"/>
      <c r="K20" s="300"/>
      <c r="L20" s="304"/>
      <c r="N20" s="330">
        <v>0.05</v>
      </c>
      <c r="O20" s="364">
        <v>3.7</v>
      </c>
      <c r="P20" s="329" t="s">
        <v>390</v>
      </c>
      <c r="Q20" s="329"/>
    </row>
    <row r="21" spans="2:21" ht="15.75">
      <c r="B21" s="299"/>
      <c r="C21" s="300"/>
      <c r="D21" s="216" t="s">
        <v>462</v>
      </c>
      <c r="E21" s="216"/>
      <c r="F21" s="306"/>
      <c r="G21" s="306"/>
      <c r="H21" s="306"/>
      <c r="I21" s="306"/>
      <c r="J21" s="306"/>
      <c r="K21" s="306"/>
      <c r="L21" s="298"/>
      <c r="N21" s="330">
        <v>0.05</v>
      </c>
      <c r="O21" s="200"/>
      <c r="P21" s="329" t="s">
        <v>441</v>
      </c>
      <c r="Q21" s="329"/>
    </row>
    <row r="22" spans="2:21" ht="15.75">
      <c r="B22" s="299"/>
      <c r="C22" s="300"/>
      <c r="D22" s="217" t="s">
        <v>463</v>
      </c>
      <c r="E22" s="217"/>
      <c r="F22" s="304"/>
      <c r="G22" s="306"/>
      <c r="H22" s="306"/>
      <c r="I22" s="306"/>
      <c r="J22" s="306"/>
      <c r="K22" s="306"/>
      <c r="L22" s="306"/>
      <c r="N22" s="330">
        <v>0.05</v>
      </c>
      <c r="O22" s="200"/>
      <c r="P22" s="329" t="s">
        <v>442</v>
      </c>
      <c r="Q22" s="329"/>
      <c r="R22" s="3"/>
      <c r="S22" s="3"/>
      <c r="T22" s="3"/>
      <c r="U22" s="3"/>
    </row>
    <row r="23" spans="2:21" ht="15.75">
      <c r="B23" s="299"/>
      <c r="C23" s="300"/>
      <c r="D23" s="217" t="s">
        <v>464</v>
      </c>
      <c r="E23" s="217"/>
      <c r="F23" s="304"/>
      <c r="G23" s="304"/>
      <c r="H23" s="300"/>
      <c r="I23" s="304"/>
      <c r="J23" s="304"/>
      <c r="K23" s="304"/>
      <c r="L23" s="307"/>
      <c r="N23" s="330"/>
      <c r="O23" s="200"/>
      <c r="P23" s="329"/>
      <c r="Q23" s="329"/>
      <c r="R23" s="3"/>
      <c r="S23" s="3"/>
      <c r="T23" s="3"/>
      <c r="U23" s="3"/>
    </row>
    <row r="24" spans="2:21" ht="15.75">
      <c r="B24" s="299"/>
      <c r="C24" s="300"/>
      <c r="D24" s="218" t="s">
        <v>385</v>
      </c>
      <c r="E24" s="300"/>
      <c r="F24" s="300"/>
      <c r="G24" s="300"/>
      <c r="H24" s="300"/>
      <c r="I24" s="300"/>
      <c r="J24" s="300"/>
      <c r="K24" s="300"/>
      <c r="L24" s="300"/>
      <c r="N24" s="200"/>
      <c r="O24" s="363" t="s">
        <v>499</v>
      </c>
      <c r="P24" s="329" t="s">
        <v>135</v>
      </c>
      <c r="Q24" s="329"/>
      <c r="R24" s="3"/>
      <c r="S24" s="3"/>
      <c r="T24" s="3"/>
      <c r="U24" s="3"/>
    </row>
    <row r="25" spans="2:21">
      <c r="N25" s="200"/>
      <c r="O25" s="363" t="s">
        <v>500</v>
      </c>
      <c r="P25" s="329" t="s">
        <v>136</v>
      </c>
      <c r="Q25" s="329"/>
    </row>
    <row r="26" spans="2:21">
      <c r="N26" s="200"/>
      <c r="O26" s="363" t="s">
        <v>501</v>
      </c>
      <c r="P26" s="329" t="s">
        <v>137</v>
      </c>
      <c r="Q26" s="329"/>
    </row>
    <row r="27" spans="2:21">
      <c r="N27" s="200"/>
      <c r="O27" s="364">
        <v>2.5</v>
      </c>
      <c r="P27" s="329" t="s">
        <v>391</v>
      </c>
      <c r="Q27" s="329"/>
    </row>
    <row r="28" spans="2:21">
      <c r="D28" s="2"/>
      <c r="N28" s="200"/>
      <c r="O28" s="364">
        <v>3.7</v>
      </c>
      <c r="P28" s="329" t="s">
        <v>392</v>
      </c>
      <c r="Q28" s="329"/>
    </row>
    <row r="29" spans="2:21" ht="15">
      <c r="O29" s="220"/>
      <c r="P29" s="309"/>
      <c r="Q29" s="3"/>
    </row>
    <row r="30" spans="2:21">
      <c r="B30" s="133"/>
      <c r="C30" s="4"/>
      <c r="D30" s="58"/>
      <c r="E30" s="4"/>
      <c r="F30" s="4"/>
      <c r="G30" s="58"/>
      <c r="H30" s="58"/>
      <c r="I30" s="58"/>
      <c r="J30" s="58"/>
      <c r="N30" s="8"/>
      <c r="O30" s="5"/>
      <c r="P30" s="5"/>
    </row>
    <row r="31" spans="2:21">
      <c r="B31" s="93"/>
      <c r="C31" s="4"/>
      <c r="D31" s="58"/>
      <c r="E31" s="4"/>
      <c r="F31" s="4"/>
      <c r="G31" s="58"/>
      <c r="H31" s="58"/>
      <c r="I31" s="58"/>
      <c r="J31" s="58"/>
      <c r="N31" s="8"/>
      <c r="O31" s="5"/>
      <c r="P31" s="5"/>
    </row>
    <row r="32" spans="2:21">
      <c r="N32" s="8"/>
      <c r="O32" s="5"/>
      <c r="P32" s="5"/>
    </row>
    <row r="33" spans="14:16">
      <c r="N33" s="8"/>
      <c r="O33" s="5"/>
      <c r="P33" s="5"/>
    </row>
  </sheetData>
  <mergeCells count="8">
    <mergeCell ref="O1:W2"/>
    <mergeCell ref="D1:K1"/>
    <mergeCell ref="A9:C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F35" sqref="F35"/>
    </sheetView>
  </sheetViews>
  <sheetFormatPr defaultRowHeight="11.25"/>
  <cols>
    <col min="1" max="1" width="11.5703125" style="3" bestFit="1" customWidth="1"/>
    <col min="2" max="2" width="87" style="90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38" t="s">
        <v>1</v>
      </c>
      <c r="B1" s="644" t="s">
        <v>0</v>
      </c>
      <c r="C1" s="646" t="s">
        <v>87</v>
      </c>
      <c r="D1" s="640" t="s">
        <v>3</v>
      </c>
      <c r="E1" s="641"/>
      <c r="F1" s="642" t="s">
        <v>467</v>
      </c>
      <c r="G1" s="643"/>
      <c r="H1" s="629" t="s">
        <v>29</v>
      </c>
      <c r="I1" s="630"/>
      <c r="J1" s="630"/>
      <c r="K1" s="630"/>
      <c r="L1" s="630"/>
      <c r="M1" s="630"/>
      <c r="N1" s="631"/>
    </row>
    <row r="2" spans="1:14" s="9" customFormat="1" ht="16.5" thickBot="1">
      <c r="A2" s="639"/>
      <c r="B2" s="645"/>
      <c r="C2" s="647"/>
      <c r="D2" s="48"/>
      <c r="E2" s="59" t="s">
        <v>9</v>
      </c>
      <c r="F2" s="310"/>
      <c r="G2" s="101" t="s">
        <v>9</v>
      </c>
      <c r="H2" s="632"/>
      <c r="I2" s="633"/>
      <c r="J2" s="633"/>
      <c r="K2" s="633"/>
      <c r="L2" s="633"/>
      <c r="M2" s="633"/>
      <c r="N2" s="634"/>
    </row>
    <row r="3" spans="1:14" s="137" customFormat="1" ht="15.75" thickBot="1">
      <c r="A3" s="475" t="str">
        <f>'1-συμβολαια'!A3</f>
        <v>2ο</v>
      </c>
      <c r="B3" s="503" t="str">
        <f>'1-συμβολαια'!C3</f>
        <v>πληρεξούσιο</v>
      </c>
      <c r="C3" s="504">
        <f>'1-συμβολαια'!D3</f>
        <v>0</v>
      </c>
      <c r="D3" s="505">
        <v>4</v>
      </c>
      <c r="E3" s="505">
        <v>4</v>
      </c>
      <c r="F3" s="479">
        <f t="shared" ref="F3:G8" si="0">(D3-1)*4</f>
        <v>12</v>
      </c>
      <c r="G3" s="479">
        <f t="shared" si="0"/>
        <v>12</v>
      </c>
      <c r="H3" s="506"/>
      <c r="I3" s="506"/>
      <c r="J3" s="506"/>
      <c r="K3" s="507"/>
      <c r="L3" s="507"/>
      <c r="M3" s="507"/>
      <c r="N3" s="507"/>
    </row>
    <row r="4" spans="1:14" s="137" customFormat="1" ht="15">
      <c r="A4" s="500" t="str">
        <f>'1-συμβολαια'!A4</f>
        <v>3ο</v>
      </c>
      <c r="B4" s="501" t="str">
        <f>'1-συμβολαια'!C4</f>
        <v>κληρονομιάς ΑΠΟΔΟΧΗ</v>
      </c>
      <c r="C4" s="502">
        <f>'1-συμβολαια'!D4</f>
        <v>0</v>
      </c>
      <c r="D4" s="426">
        <v>2</v>
      </c>
      <c r="E4" s="426">
        <v>2</v>
      </c>
      <c r="F4" s="380">
        <f t="shared" si="0"/>
        <v>4</v>
      </c>
      <c r="G4" s="380"/>
      <c r="H4" s="343"/>
      <c r="I4" s="343" t="s">
        <v>138</v>
      </c>
      <c r="J4" s="343"/>
      <c r="K4" s="372"/>
      <c r="L4" s="372"/>
      <c r="M4" s="372"/>
      <c r="N4" s="372"/>
    </row>
    <row r="5" spans="1:14" s="137" customFormat="1" ht="15.75" thickBot="1">
      <c r="A5" s="411">
        <f>'1-συμβολαια'!A5</f>
        <v>0</v>
      </c>
      <c r="B5" s="409" t="str">
        <f>'1-συμβολαια'!C5</f>
        <v>χρησικτησία οικοπέδων &amp; οικίας = 1970 πατρός ΔΩΡΕΑ άτυπος</v>
      </c>
      <c r="C5" s="498">
        <f>'1-συμβολαια'!D5</f>
        <v>77777.77</v>
      </c>
      <c r="D5" s="499">
        <v>2</v>
      </c>
      <c r="E5" s="499"/>
      <c r="F5" s="395">
        <f t="shared" si="0"/>
        <v>4</v>
      </c>
      <c r="G5" s="395"/>
      <c r="H5" s="394" t="s">
        <v>230</v>
      </c>
      <c r="I5" s="394" t="s">
        <v>138</v>
      </c>
      <c r="J5" s="394"/>
      <c r="K5" s="396"/>
      <c r="L5" s="396"/>
      <c r="M5" s="396"/>
      <c r="N5" s="396"/>
    </row>
    <row r="6" spans="1:14" s="137" customFormat="1" ht="15">
      <c r="A6" s="492" t="str">
        <f>'1-συμβολαια'!A6</f>
        <v>4ο</v>
      </c>
      <c r="B6" s="410" t="str">
        <f>'1-συμβολαια'!C6</f>
        <v>δωρεά ΕΠΙΚΑΡΠΙΑΣ</v>
      </c>
      <c r="C6" s="496">
        <f>'1-συμβολαια'!D6</f>
        <v>16702.88</v>
      </c>
      <c r="D6" s="497">
        <v>5</v>
      </c>
      <c r="E6" s="497">
        <v>5</v>
      </c>
      <c r="F6" s="380">
        <f t="shared" si="0"/>
        <v>16</v>
      </c>
      <c r="G6" s="380">
        <f t="shared" si="0"/>
        <v>16</v>
      </c>
      <c r="H6" s="343"/>
      <c r="I6" s="343" t="s">
        <v>138</v>
      </c>
      <c r="J6" s="343"/>
      <c r="K6" s="372"/>
      <c r="L6" s="372"/>
      <c r="M6" s="372"/>
      <c r="N6" s="372"/>
    </row>
    <row r="7" spans="1:14" s="137" customFormat="1" ht="15.75" thickBot="1">
      <c r="A7" s="494">
        <f>'1-συμβολαια'!A7</f>
        <v>0</v>
      </c>
      <c r="B7" s="409" t="str">
        <f>'1-συμβολαια'!C7</f>
        <v>δωρεά ΨΙΛΗΣ ΚΥΡΙΟΤΗΤΑΣ</v>
      </c>
      <c r="C7" s="498">
        <f>'1-συμβολαια'!D7</f>
        <v>25054.32</v>
      </c>
      <c r="D7" s="499">
        <v>5</v>
      </c>
      <c r="E7" s="499"/>
      <c r="F7" s="395">
        <f t="shared" si="0"/>
        <v>16</v>
      </c>
      <c r="G7" s="395"/>
      <c r="H7" s="394" t="s">
        <v>230</v>
      </c>
      <c r="I7" s="394" t="s">
        <v>138</v>
      </c>
      <c r="J7" s="394"/>
      <c r="K7" s="396"/>
      <c r="L7" s="396"/>
      <c r="M7" s="396"/>
      <c r="N7" s="396"/>
    </row>
    <row r="8" spans="1:14" s="137" customFormat="1" ht="15">
      <c r="A8" s="426" t="str">
        <f>'1-συμβολαια'!A8</f>
        <v>5ο</v>
      </c>
      <c r="B8" s="410" t="str">
        <f>'1-συμβολαια'!C8</f>
        <v>γονική ΨΙΛΗΣ ΚΥΡΙΟΤΗΤΑΣ</v>
      </c>
      <c r="C8" s="496">
        <f>'1-συμβολαια'!D8</f>
        <v>25054.32</v>
      </c>
      <c r="D8" s="497">
        <v>5</v>
      </c>
      <c r="E8" s="497">
        <v>5</v>
      </c>
      <c r="F8" s="380">
        <f t="shared" si="0"/>
        <v>16</v>
      </c>
      <c r="G8" s="380">
        <f t="shared" si="0"/>
        <v>16</v>
      </c>
      <c r="H8" s="343"/>
      <c r="I8" s="530" t="s">
        <v>138</v>
      </c>
      <c r="J8" s="343"/>
      <c r="K8" s="372"/>
      <c r="L8" s="372"/>
      <c r="M8" s="372"/>
      <c r="N8" s="372"/>
    </row>
    <row r="9" spans="1:14" ht="15.75">
      <c r="A9" s="635" t="s">
        <v>60</v>
      </c>
      <c r="B9" s="636"/>
      <c r="C9" s="636"/>
      <c r="D9" s="636"/>
      <c r="E9" s="637"/>
      <c r="F9" s="110">
        <f>SUM(F3:F8)</f>
        <v>68</v>
      </c>
      <c r="G9" s="110">
        <f>SUM(G3:G8)</f>
        <v>44</v>
      </c>
    </row>
    <row r="10" spans="1:14" ht="15.75">
      <c r="H10" s="139" t="s">
        <v>147</v>
      </c>
      <c r="I10" s="140"/>
      <c r="J10" s="140"/>
      <c r="K10" s="140"/>
      <c r="L10" s="140"/>
      <c r="M10" s="140"/>
    </row>
    <row r="11" spans="1:14" ht="15.75">
      <c r="B11" s="313" t="s">
        <v>466</v>
      </c>
      <c r="C11" s="314"/>
      <c r="D11" s="314"/>
      <c r="E11" s="314"/>
      <c r="F11" s="314"/>
      <c r="I11" s="140" t="s">
        <v>148</v>
      </c>
      <c r="J11" s="140"/>
      <c r="K11" s="140"/>
      <c r="L11" s="140"/>
      <c r="M11" s="86"/>
    </row>
    <row r="12" spans="1:14" ht="15.75">
      <c r="B12" s="3"/>
      <c r="C12" s="224" t="s">
        <v>61</v>
      </c>
      <c r="D12" s="3"/>
      <c r="J12" s="139" t="s">
        <v>149</v>
      </c>
    </row>
    <row r="15" spans="1:14">
      <c r="B15" s="223"/>
    </row>
    <row r="16" spans="1:14">
      <c r="B16" s="222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10.28515625" style="8" bestFit="1" customWidth="1"/>
    <col min="2" max="2" width="75.28515625" style="92" bestFit="1" customWidth="1"/>
    <col min="3" max="3" width="7.28515625" style="8" bestFit="1" customWidth="1"/>
    <col min="4" max="4" width="9.28515625" style="8" bestFit="1" customWidth="1"/>
    <col min="5" max="6" width="4.140625" style="8" bestFit="1" customWidth="1"/>
    <col min="7" max="7" width="4.28515625" style="8" bestFit="1" customWidth="1"/>
    <col min="8" max="8" width="10" style="8" bestFit="1" customWidth="1"/>
    <col min="9" max="10" width="7.85546875" style="8" bestFit="1" customWidth="1"/>
    <col min="11" max="11" width="8.140625" style="8" bestFit="1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19" t="s">
        <v>1</v>
      </c>
      <c r="B1" s="621" t="s">
        <v>0</v>
      </c>
      <c r="C1" s="650" t="s">
        <v>11</v>
      </c>
      <c r="D1" s="650"/>
      <c r="E1" s="650"/>
      <c r="F1" s="650"/>
      <c r="G1" s="650"/>
      <c r="H1" s="651" t="s">
        <v>12</v>
      </c>
      <c r="I1" s="651"/>
      <c r="J1" s="651"/>
      <c r="K1" s="651"/>
      <c r="L1" s="651"/>
      <c r="M1" s="651"/>
      <c r="N1" s="651"/>
      <c r="O1" s="654" t="s">
        <v>88</v>
      </c>
      <c r="P1" s="652" t="s">
        <v>231</v>
      </c>
      <c r="Q1" s="648" t="s">
        <v>29</v>
      </c>
      <c r="R1" s="613"/>
      <c r="S1" s="613"/>
      <c r="T1" s="613"/>
      <c r="U1" s="614"/>
    </row>
    <row r="2" spans="1:25" ht="24" customHeight="1" thickBot="1">
      <c r="A2" s="620"/>
      <c r="B2" s="622"/>
      <c r="C2" s="7" t="s">
        <v>47</v>
      </c>
      <c r="D2" s="87" t="s">
        <v>48</v>
      </c>
      <c r="E2" s="87" t="s">
        <v>49</v>
      </c>
      <c r="F2" s="87" t="s">
        <v>50</v>
      </c>
      <c r="G2" s="39" t="s">
        <v>51</v>
      </c>
      <c r="H2" s="87" t="s">
        <v>47</v>
      </c>
      <c r="I2" s="87" t="s">
        <v>48</v>
      </c>
      <c r="J2" s="87" t="s">
        <v>49</v>
      </c>
      <c r="K2" s="87" t="s">
        <v>50</v>
      </c>
      <c r="L2" s="87" t="s">
        <v>51</v>
      </c>
      <c r="M2" s="87" t="s">
        <v>52</v>
      </c>
      <c r="N2" s="40" t="s">
        <v>53</v>
      </c>
      <c r="O2" s="655"/>
      <c r="P2" s="653"/>
      <c r="Q2" s="649"/>
      <c r="R2" s="615"/>
      <c r="S2" s="615"/>
      <c r="T2" s="615"/>
      <c r="U2" s="616"/>
    </row>
    <row r="3" spans="1:25" s="273" customFormat="1" ht="15.75" thickBot="1">
      <c r="A3" s="475" t="str">
        <f>'1-συμβολαια'!A3</f>
        <v>2ο</v>
      </c>
      <c r="B3" s="476" t="str">
        <f>'1-συμβολαια'!C3</f>
        <v>πληρεξούσιο</v>
      </c>
      <c r="C3" s="477">
        <v>1</v>
      </c>
      <c r="D3" s="478" t="s">
        <v>567</v>
      </c>
      <c r="E3" s="478"/>
      <c r="F3" s="478"/>
      <c r="G3" s="478"/>
      <c r="H3" s="478">
        <v>1</v>
      </c>
      <c r="I3" s="478" t="s">
        <v>567</v>
      </c>
      <c r="J3" s="478"/>
      <c r="K3" s="478"/>
      <c r="L3" s="478"/>
      <c r="M3" s="478"/>
      <c r="N3" s="478"/>
      <c r="O3" s="477"/>
      <c r="P3" s="479">
        <f>O3*('2-δικαιώμ'!M3+'3-φύλλα2α'!F3)</f>
        <v>0</v>
      </c>
      <c r="Q3" s="480"/>
      <c r="R3" s="480"/>
      <c r="S3" s="480"/>
      <c r="T3" s="341"/>
      <c r="U3" s="342"/>
    </row>
    <row r="4" spans="1:25" s="273" customFormat="1" ht="15.75" thickBot="1">
      <c r="A4" s="461" t="str">
        <f>'1-συμβολαια'!A4</f>
        <v>3ο</v>
      </c>
      <c r="B4" s="401" t="str">
        <f>'1-συμβολαια'!C4</f>
        <v>κληρονομιάς ΑΠΟΔΟΧΗ</v>
      </c>
      <c r="C4" s="402">
        <v>1</v>
      </c>
      <c r="D4" s="331" t="s">
        <v>568</v>
      </c>
      <c r="E4" s="331"/>
      <c r="F4" s="331"/>
      <c r="G4" s="331"/>
      <c r="H4" s="331">
        <v>2</v>
      </c>
      <c r="I4" s="478" t="s">
        <v>567</v>
      </c>
      <c r="J4" s="331" t="s">
        <v>566</v>
      </c>
      <c r="K4" s="331"/>
      <c r="L4" s="331"/>
      <c r="M4" s="331"/>
      <c r="N4" s="331"/>
      <c r="O4" s="402">
        <v>1</v>
      </c>
      <c r="P4" s="380">
        <f>O4*('2-δικαιώμ'!M4+'3-φύλλα2α'!F4)</f>
        <v>40</v>
      </c>
      <c r="Q4" s="403"/>
      <c r="R4" s="403"/>
      <c r="S4" s="403"/>
      <c r="T4" s="341"/>
      <c r="U4" s="342"/>
    </row>
    <row r="5" spans="1:25" s="273" customFormat="1" ht="15.75" thickBot="1">
      <c r="A5" s="411">
        <f>'1-συμβολαια'!A5</f>
        <v>0</v>
      </c>
      <c r="B5" s="397" t="str">
        <f>'1-συμβολαια'!C5</f>
        <v>χρησικτησία οικοπέδων &amp; οικίας = 1970 πατρός ΔΩΡΕΑ άτυπος</v>
      </c>
      <c r="C5" s="398"/>
      <c r="D5" s="393" t="s">
        <v>550</v>
      </c>
      <c r="E5" s="393"/>
      <c r="F5" s="399"/>
      <c r="G5" s="399"/>
      <c r="H5" s="399"/>
      <c r="I5" s="393" t="s">
        <v>569</v>
      </c>
      <c r="J5" s="399"/>
      <c r="K5" s="399"/>
      <c r="L5" s="399"/>
      <c r="M5" s="399"/>
      <c r="N5" s="399"/>
      <c r="O5" s="398"/>
      <c r="P5" s="395">
        <f>O5*('2-δικαιώμ'!M5+'3-φύλλα2α'!F5)</f>
        <v>0</v>
      </c>
      <c r="Q5" s="400"/>
      <c r="R5" s="400"/>
      <c r="S5" s="400"/>
      <c r="T5" s="341"/>
      <c r="U5" s="342"/>
    </row>
    <row r="6" spans="1:25" s="273" customFormat="1" ht="15">
      <c r="A6" s="492" t="str">
        <f>'1-συμβολαια'!A6</f>
        <v>4ο</v>
      </c>
      <c r="B6" s="401" t="str">
        <f>'1-συμβολαια'!C6</f>
        <v>δωρεά ΕΠΙΚΑΡΠΙΑΣ</v>
      </c>
      <c r="C6" s="402"/>
      <c r="D6" s="885" t="s">
        <v>567</v>
      </c>
      <c r="E6" s="885"/>
      <c r="F6" s="886"/>
      <c r="G6" s="886"/>
      <c r="H6" s="886"/>
      <c r="I6" s="885" t="s">
        <v>566</v>
      </c>
      <c r="J6" s="270"/>
      <c r="K6" s="270"/>
      <c r="L6" s="270"/>
      <c r="M6" s="270"/>
      <c r="N6" s="270"/>
      <c r="O6" s="402"/>
      <c r="P6" s="380">
        <f>O6*('2-δικαιώμ'!M6+'3-φύλλα2α'!F6)</f>
        <v>0</v>
      </c>
      <c r="Q6" s="403"/>
      <c r="R6" s="403"/>
      <c r="S6" s="403"/>
      <c r="T6" s="341"/>
      <c r="U6" s="342"/>
    </row>
    <row r="7" spans="1:25" s="273" customFormat="1" ht="15.75" thickBot="1">
      <c r="A7" s="494">
        <f>'1-συμβολαια'!A7</f>
        <v>0</v>
      </c>
      <c r="B7" s="397" t="str">
        <f>'1-συμβολαια'!C7</f>
        <v>δωρεά ΨΙΛΗΣ ΚΥΡΙΟΤΗΤΑΣ</v>
      </c>
      <c r="C7" s="398"/>
      <c r="D7" s="884" t="s">
        <v>567</v>
      </c>
      <c r="E7" s="884"/>
      <c r="F7" s="583"/>
      <c r="G7" s="583"/>
      <c r="H7" s="583"/>
      <c r="I7" s="884" t="s">
        <v>567</v>
      </c>
      <c r="J7" s="399"/>
      <c r="K7" s="399"/>
      <c r="L7" s="399"/>
      <c r="M7" s="399"/>
      <c r="N7" s="399"/>
      <c r="O7" s="398"/>
      <c r="P7" s="395">
        <f>O7*('2-δικαιώμ'!M7+'3-φύλλα2α'!F7)</f>
        <v>0</v>
      </c>
      <c r="Q7" s="400"/>
      <c r="R7" s="400"/>
      <c r="S7" s="400"/>
      <c r="T7" s="400"/>
      <c r="U7" s="495"/>
    </row>
    <row r="8" spans="1:25" s="273" customFormat="1" ht="15">
      <c r="A8" s="426" t="str">
        <f>'1-συμβολαια'!A8</f>
        <v>5ο</v>
      </c>
      <c r="B8" s="401" t="str">
        <f>'1-συμβολαια'!C8</f>
        <v>γονική ΨΙΛΗΣ ΚΥΡΙΟΤΗΤΑΣ</v>
      </c>
      <c r="C8" s="402"/>
      <c r="D8" s="331" t="s">
        <v>566</v>
      </c>
      <c r="E8" s="331"/>
      <c r="F8" s="270"/>
      <c r="G8" s="270"/>
      <c r="H8" s="270"/>
      <c r="I8" s="885" t="s">
        <v>567</v>
      </c>
      <c r="J8" s="270"/>
      <c r="K8" s="270"/>
      <c r="L8" s="270"/>
      <c r="M8" s="270"/>
      <c r="N8" s="270"/>
      <c r="O8" s="402"/>
      <c r="P8" s="380">
        <f>O8*('2-δικαιώμ'!M8+'3-φύλλα2α'!F8)</f>
        <v>0</v>
      </c>
      <c r="Q8" s="403"/>
      <c r="R8" s="403"/>
      <c r="S8" s="403"/>
      <c r="T8" s="403"/>
      <c r="U8" s="493"/>
    </row>
    <row r="9" spans="1:25" ht="15.75">
      <c r="A9" s="635" t="s">
        <v>47</v>
      </c>
      <c r="B9" s="636"/>
      <c r="C9" s="636"/>
      <c r="D9" s="636"/>
      <c r="E9" s="636"/>
      <c r="F9" s="636"/>
      <c r="G9" s="636"/>
      <c r="H9" s="636"/>
      <c r="I9" s="887"/>
      <c r="J9" s="636"/>
      <c r="K9" s="636"/>
      <c r="L9" s="636"/>
      <c r="M9" s="636"/>
      <c r="N9" s="636"/>
      <c r="O9" s="636"/>
      <c r="P9" s="99">
        <f>SUM(P3:P8)</f>
        <v>40</v>
      </c>
    </row>
    <row r="11" spans="1:25" ht="15.75">
      <c r="Q11" s="157" t="s">
        <v>150</v>
      </c>
      <c r="R11" s="126"/>
      <c r="S11" s="126"/>
      <c r="T11" s="126"/>
      <c r="U11" s="126"/>
      <c r="V11" s="126"/>
      <c r="W11" s="126"/>
      <c r="X11" s="126"/>
      <c r="Y11" s="116"/>
    </row>
    <row r="12" spans="1:25" ht="15.75">
      <c r="R12" s="140" t="s">
        <v>151</v>
      </c>
      <c r="S12" s="140"/>
      <c r="T12" s="140"/>
      <c r="U12" s="140"/>
      <c r="V12" s="140"/>
      <c r="W12" s="140"/>
      <c r="X12" s="140"/>
    </row>
    <row r="13" spans="1:25" ht="15.75">
      <c r="S13" s="157" t="s">
        <v>152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9"/>
  <sheetViews>
    <sheetView workbookViewId="0">
      <pane ySplit="2" topLeftCell="A3" activePane="bottomLeft" state="frozen"/>
      <selection pane="bottomLeft" activeCell="B16" sqref="B16:C30"/>
    </sheetView>
  </sheetViews>
  <sheetFormatPr defaultRowHeight="11.25"/>
  <cols>
    <col min="1" max="1" width="10.28515625" style="8" customWidth="1"/>
    <col min="2" max="2" width="49.42578125" style="92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0" width="9.42578125" style="2" customWidth="1"/>
    <col min="11" max="11" width="9.57031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7.140625" style="81" customWidth="1"/>
    <col min="19" max="19" width="7.28515625" style="81" customWidth="1"/>
    <col min="20" max="20" width="7.28515625" style="356" customWidth="1"/>
    <col min="21" max="21" width="8.85546875" style="356" customWidth="1"/>
    <col min="22" max="22" width="7.28515625" style="356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6.5703125" style="356" customWidth="1"/>
    <col min="29" max="29" width="6.28515625" style="81" customWidth="1"/>
    <col min="30" max="30" width="7.7109375" style="81" customWidth="1"/>
    <col min="31" max="31" width="7.7109375" style="356" customWidth="1"/>
    <col min="32" max="32" width="7.5703125" style="81" customWidth="1"/>
    <col min="33" max="33" width="6.28515625" style="81" customWidth="1"/>
    <col min="34" max="34" width="9" style="81" customWidth="1"/>
    <col min="35" max="35" width="8.5703125" style="81" customWidth="1"/>
    <col min="36" max="38" width="6.28515625" style="81" customWidth="1"/>
    <col min="39" max="39" width="7.425781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89" t="s">
        <v>1</v>
      </c>
      <c r="B1" s="659" t="s">
        <v>0</v>
      </c>
      <c r="C1" s="595" t="s">
        <v>7</v>
      </c>
      <c r="D1" s="661" t="s">
        <v>3</v>
      </c>
      <c r="E1" s="662"/>
      <c r="F1" s="663" t="s">
        <v>469</v>
      </c>
      <c r="G1" s="664"/>
      <c r="H1" s="664"/>
      <c r="I1" s="664"/>
      <c r="J1" s="664"/>
      <c r="K1" s="664"/>
      <c r="L1" s="665"/>
      <c r="M1" s="666" t="s">
        <v>397</v>
      </c>
      <c r="N1" s="667"/>
      <c r="O1" s="668" t="s">
        <v>257</v>
      </c>
      <c r="P1" s="669"/>
      <c r="Q1" s="670" t="s">
        <v>396</v>
      </c>
      <c r="R1" s="657" t="s">
        <v>176</v>
      </c>
      <c r="S1" s="657"/>
      <c r="T1" s="657"/>
      <c r="U1" s="657"/>
      <c r="V1" s="657"/>
      <c r="W1" s="657"/>
      <c r="X1" s="657"/>
      <c r="Y1" s="657"/>
      <c r="Z1" s="657"/>
      <c r="AA1" s="657"/>
      <c r="AB1" s="657"/>
      <c r="AC1" s="657"/>
      <c r="AD1" s="657"/>
      <c r="AE1" s="657"/>
      <c r="AF1" s="657"/>
      <c r="AG1" s="657"/>
      <c r="AH1" s="657"/>
      <c r="AI1" s="657"/>
      <c r="AJ1" s="657"/>
      <c r="AK1" s="657"/>
      <c r="AL1" s="657"/>
      <c r="AM1" s="657"/>
      <c r="AN1" s="657"/>
      <c r="AO1" s="657"/>
    </row>
    <row r="2" spans="1:41" ht="23.25" thickBot="1">
      <c r="A2" s="658"/>
      <c r="B2" s="660"/>
      <c r="C2" s="596"/>
      <c r="D2" s="162" t="s">
        <v>4</v>
      </c>
      <c r="E2" s="148" t="s">
        <v>9</v>
      </c>
      <c r="F2" s="226" t="s">
        <v>4</v>
      </c>
      <c r="G2" s="163" t="s">
        <v>9</v>
      </c>
      <c r="H2" s="146" t="s">
        <v>47</v>
      </c>
      <c r="I2" s="225" t="s">
        <v>9</v>
      </c>
      <c r="J2" s="206" t="s">
        <v>358</v>
      </c>
      <c r="K2" s="206" t="s">
        <v>375</v>
      </c>
      <c r="L2" s="208" t="s">
        <v>360</v>
      </c>
      <c r="M2" s="225" t="s">
        <v>23</v>
      </c>
      <c r="N2" s="227" t="s">
        <v>89</v>
      </c>
      <c r="O2" s="225" t="s">
        <v>23</v>
      </c>
      <c r="P2" s="221" t="s">
        <v>9</v>
      </c>
      <c r="Q2" s="671"/>
      <c r="R2" s="165" t="s">
        <v>131</v>
      </c>
      <c r="S2" s="165" t="s">
        <v>174</v>
      </c>
      <c r="T2" s="369" t="s">
        <v>132</v>
      </c>
      <c r="U2" s="369" t="s">
        <v>261</v>
      </c>
      <c r="V2" s="369" t="s">
        <v>133</v>
      </c>
      <c r="W2" s="165" t="s">
        <v>262</v>
      </c>
      <c r="X2" s="165" t="s">
        <v>153</v>
      </c>
      <c r="Y2" s="165" t="s">
        <v>175</v>
      </c>
      <c r="Z2" s="165" t="s">
        <v>154</v>
      </c>
      <c r="AA2" s="165" t="s">
        <v>263</v>
      </c>
      <c r="AB2" s="369" t="s">
        <v>155</v>
      </c>
      <c r="AC2" s="165" t="s">
        <v>264</v>
      </c>
      <c r="AD2" s="165" t="s">
        <v>156</v>
      </c>
      <c r="AE2" s="369" t="s">
        <v>279</v>
      </c>
      <c r="AF2" s="165" t="s">
        <v>280</v>
      </c>
      <c r="AG2" s="266" t="s">
        <v>281</v>
      </c>
      <c r="AH2" s="165" t="s">
        <v>282</v>
      </c>
      <c r="AI2" s="165" t="s">
        <v>283</v>
      </c>
      <c r="AJ2" s="165" t="s">
        <v>428</v>
      </c>
      <c r="AK2" s="165" t="s">
        <v>429</v>
      </c>
      <c r="AL2" s="165"/>
      <c r="AM2" s="251" t="s">
        <v>93</v>
      </c>
      <c r="AN2" s="249" t="s">
        <v>47</v>
      </c>
      <c r="AO2" s="250" t="s">
        <v>29</v>
      </c>
    </row>
    <row r="3" spans="1:41" s="5" customFormat="1" ht="12" thickBot="1">
      <c r="A3" s="512" t="str">
        <f>'1-συμβολαια'!A3</f>
        <v>2ο</v>
      </c>
      <c r="B3" s="513" t="str">
        <f>'1-συμβολαια'!C3</f>
        <v>πληρεξούσιο</v>
      </c>
      <c r="C3" s="514">
        <f>'1-συμβολαια'!D3</f>
        <v>0</v>
      </c>
      <c r="D3" s="515">
        <f>'3-φύλλα2α'!D3</f>
        <v>4</v>
      </c>
      <c r="E3" s="515">
        <f>'3-φύλλα2α'!E3</f>
        <v>4</v>
      </c>
      <c r="F3" s="516">
        <v>1</v>
      </c>
      <c r="G3" s="516">
        <v>1</v>
      </c>
      <c r="H3" s="517">
        <f t="shared" ref="H3:H8" si="0">F3*D3*4</f>
        <v>16</v>
      </c>
      <c r="I3" s="518">
        <f t="shared" ref="I3:I8" si="1">E3*G3*4</f>
        <v>16</v>
      </c>
      <c r="J3" s="518">
        <f t="shared" ref="J3:J8" si="2">H3*5%</f>
        <v>0.8</v>
      </c>
      <c r="K3" s="518">
        <f t="shared" ref="K3:K8" si="3">H3*5%</f>
        <v>0.8</v>
      </c>
      <c r="L3" s="518">
        <f t="shared" ref="L3:L8" si="4">H3*1%</f>
        <v>0.16</v>
      </c>
      <c r="M3" s="518">
        <f t="shared" ref="M3:M8" si="5">H3-O3</f>
        <v>14.24</v>
      </c>
      <c r="N3" s="518">
        <f t="shared" ref="N3:N8" si="6">I3-P3</f>
        <v>14.24</v>
      </c>
      <c r="O3" s="518">
        <f t="shared" ref="O3:O8" si="7">J3+K3+L3</f>
        <v>1.76</v>
      </c>
      <c r="P3" s="518">
        <f t="shared" ref="P3:P8" si="8">I3*11%</f>
        <v>1.76</v>
      </c>
      <c r="Q3" s="517">
        <f t="shared" ref="Q3:Q8" si="9">O3-P3</f>
        <v>0</v>
      </c>
      <c r="R3" s="442"/>
      <c r="S3" s="442"/>
      <c r="T3" s="443"/>
      <c r="U3" s="443"/>
      <c r="V3" s="443"/>
      <c r="W3" s="443"/>
      <c r="X3" s="442"/>
      <c r="Y3" s="442"/>
      <c r="Z3" s="442"/>
      <c r="AA3" s="442"/>
      <c r="AB3" s="443"/>
      <c r="AC3" s="442"/>
      <c r="AD3" s="443"/>
      <c r="AE3" s="443"/>
      <c r="AF3" s="443"/>
      <c r="AG3" s="444"/>
      <c r="AH3" s="446"/>
      <c r="AI3" s="444"/>
      <c r="AJ3" s="444"/>
      <c r="AK3" s="444"/>
      <c r="AL3" s="444"/>
      <c r="AM3" s="445">
        <f t="shared" ref="AM3:AM8" si="10">U3+Y3+AA3+AI3+AK3</f>
        <v>0</v>
      </c>
      <c r="AN3" s="446">
        <f t="shared" ref="AN3:AN8" si="11">R3+S3+T3+V3+W3+X3+Z3+AB3+AC3+AD3+AE3+AF3+AG3+AH3+AJ3+AL3</f>
        <v>0</v>
      </c>
      <c r="AO3" s="442"/>
    </row>
    <row r="4" spans="1:41" s="5" customFormat="1">
      <c r="A4" s="340" t="str">
        <f>'1-συμβολαια'!A4</f>
        <v>3ο</v>
      </c>
      <c r="B4" s="338" t="str">
        <f>'1-συμβολαια'!C4</f>
        <v>κληρονομιάς ΑΠΟΔΟΧΗ</v>
      </c>
      <c r="C4" s="332">
        <f>'1-συμβολαια'!D4</f>
        <v>0</v>
      </c>
      <c r="D4" s="404">
        <f>'3-φύλλα2α'!D4</f>
        <v>2</v>
      </c>
      <c r="E4" s="404">
        <f>'3-φύλλα2α'!E4</f>
        <v>2</v>
      </c>
      <c r="F4" s="508">
        <v>2</v>
      </c>
      <c r="G4" s="509">
        <v>1</v>
      </c>
      <c r="H4" s="325">
        <f t="shared" si="0"/>
        <v>16</v>
      </c>
      <c r="I4" s="510">
        <f t="shared" si="1"/>
        <v>8</v>
      </c>
      <c r="J4" s="511">
        <f t="shared" si="2"/>
        <v>0.8</v>
      </c>
      <c r="K4" s="511">
        <f t="shared" si="3"/>
        <v>0.8</v>
      </c>
      <c r="L4" s="511">
        <f t="shared" si="4"/>
        <v>0.16</v>
      </c>
      <c r="M4" s="511">
        <f t="shared" si="5"/>
        <v>14.24</v>
      </c>
      <c r="N4" s="511">
        <f t="shared" si="6"/>
        <v>7.12</v>
      </c>
      <c r="O4" s="511">
        <f t="shared" si="7"/>
        <v>1.76</v>
      </c>
      <c r="P4" s="511">
        <f t="shared" si="8"/>
        <v>0.88</v>
      </c>
      <c r="Q4" s="511">
        <f t="shared" si="9"/>
        <v>0.88</v>
      </c>
      <c r="R4" s="442"/>
      <c r="S4" s="442"/>
      <c r="T4" s="443">
        <v>8</v>
      </c>
      <c r="U4" s="443">
        <v>1.98</v>
      </c>
      <c r="V4" s="443"/>
      <c r="W4" s="443"/>
      <c r="X4" s="442"/>
      <c r="Y4" s="442"/>
      <c r="Z4" s="442"/>
      <c r="AA4" s="442"/>
      <c r="AB4" s="443"/>
      <c r="AC4" s="442"/>
      <c r="AD4" s="443"/>
      <c r="AE4" s="443"/>
      <c r="AF4" s="443"/>
      <c r="AG4" s="444"/>
      <c r="AH4" s="446">
        <v>8</v>
      </c>
      <c r="AI4" s="442">
        <v>1.98</v>
      </c>
      <c r="AJ4" s="444"/>
      <c r="AK4" s="444"/>
      <c r="AL4" s="444"/>
      <c r="AM4" s="445">
        <f t="shared" si="10"/>
        <v>3.96</v>
      </c>
      <c r="AN4" s="446">
        <f t="shared" si="11"/>
        <v>16</v>
      </c>
      <c r="AO4" s="442"/>
    </row>
    <row r="5" spans="1:41" s="5" customFormat="1" ht="12" thickBot="1">
      <c r="A5" s="413">
        <f>'1-συμβολαια'!A5</f>
        <v>0</v>
      </c>
      <c r="B5" s="392" t="str">
        <f>'1-συμβολαια'!C5</f>
        <v>χρησικτησία οικοπέδων &amp; οικίας = 1970 πατρός ΔΩΡΕΑ άτυπος</v>
      </c>
      <c r="C5" s="384">
        <f>'1-συμβολαια'!D5</f>
        <v>77777.77</v>
      </c>
      <c r="D5" s="405">
        <f>'3-φύλλα2α'!D5</f>
        <v>2</v>
      </c>
      <c r="E5" s="405">
        <f>'3-φύλλα2α'!E5</f>
        <v>0</v>
      </c>
      <c r="F5" s="399"/>
      <c r="G5" s="399"/>
      <c r="H5" s="385">
        <f t="shared" si="0"/>
        <v>0</v>
      </c>
      <c r="I5" s="385">
        <f t="shared" si="1"/>
        <v>0</v>
      </c>
      <c r="J5" s="385">
        <f t="shared" si="2"/>
        <v>0</v>
      </c>
      <c r="K5" s="385">
        <f t="shared" si="3"/>
        <v>0</v>
      </c>
      <c r="L5" s="385">
        <f t="shared" si="4"/>
        <v>0</v>
      </c>
      <c r="M5" s="385">
        <f t="shared" si="5"/>
        <v>0</v>
      </c>
      <c r="N5" s="385">
        <f t="shared" si="6"/>
        <v>0</v>
      </c>
      <c r="O5" s="385">
        <f t="shared" si="7"/>
        <v>0</v>
      </c>
      <c r="P5" s="385">
        <f t="shared" si="8"/>
        <v>0</v>
      </c>
      <c r="Q5" s="385">
        <f t="shared" si="9"/>
        <v>0</v>
      </c>
      <c r="R5" s="442"/>
      <c r="S5" s="442"/>
      <c r="T5" s="443"/>
      <c r="U5" s="443"/>
      <c r="V5" s="443"/>
      <c r="W5" s="443"/>
      <c r="X5" s="442"/>
      <c r="Y5" s="442"/>
      <c r="Z5" s="442"/>
      <c r="AA5" s="442"/>
      <c r="AB5" s="443"/>
      <c r="AC5" s="442"/>
      <c r="AD5" s="443"/>
      <c r="AE5" s="443"/>
      <c r="AF5" s="443"/>
      <c r="AG5" s="442"/>
      <c r="AH5" s="443"/>
      <c r="AI5" s="442"/>
      <c r="AJ5" s="442"/>
      <c r="AK5" s="442"/>
      <c r="AL5" s="442"/>
      <c r="AM5" s="447">
        <f t="shared" si="10"/>
        <v>0</v>
      </c>
      <c r="AN5" s="443">
        <f t="shared" si="11"/>
        <v>0</v>
      </c>
      <c r="AO5" s="442"/>
    </row>
    <row r="6" spans="1:41" s="5" customFormat="1">
      <c r="A6" s="481" t="str">
        <f>'1-συμβολαια'!A6</f>
        <v>4ο</v>
      </c>
      <c r="B6" s="338" t="str">
        <f>'1-συμβολαια'!C6</f>
        <v>δωρεά ΕΠΙΚΑΡΠΙΑΣ</v>
      </c>
      <c r="C6" s="332">
        <f>'1-συμβολαια'!D6</f>
        <v>16702.88</v>
      </c>
      <c r="D6" s="404">
        <f>'3-φύλλα2α'!D6</f>
        <v>5</v>
      </c>
      <c r="E6" s="404">
        <f>'3-φύλλα2α'!E6</f>
        <v>5</v>
      </c>
      <c r="F6" s="270">
        <v>2</v>
      </c>
      <c r="G6" s="270">
        <v>2</v>
      </c>
      <c r="H6" s="325">
        <f t="shared" si="0"/>
        <v>40</v>
      </c>
      <c r="I6" s="325">
        <f t="shared" si="1"/>
        <v>40</v>
      </c>
      <c r="J6" s="325">
        <f t="shared" si="2"/>
        <v>2</v>
      </c>
      <c r="K6" s="325">
        <f t="shared" si="3"/>
        <v>2</v>
      </c>
      <c r="L6" s="325">
        <f t="shared" si="4"/>
        <v>0.4</v>
      </c>
      <c r="M6" s="325">
        <f t="shared" si="5"/>
        <v>35.6</v>
      </c>
      <c r="N6" s="325">
        <f t="shared" si="6"/>
        <v>35.6</v>
      </c>
      <c r="O6" s="325">
        <f t="shared" si="7"/>
        <v>4.4000000000000004</v>
      </c>
      <c r="P6" s="325">
        <f t="shared" si="8"/>
        <v>4.4000000000000004</v>
      </c>
      <c r="Q6" s="325">
        <f t="shared" si="9"/>
        <v>0</v>
      </c>
      <c r="R6" s="442">
        <v>8</v>
      </c>
      <c r="S6" s="442">
        <v>5</v>
      </c>
      <c r="T6" s="443">
        <v>20</v>
      </c>
      <c r="U6" s="443">
        <v>1.98</v>
      </c>
      <c r="V6" s="443">
        <v>20</v>
      </c>
      <c r="W6" s="443">
        <v>5</v>
      </c>
      <c r="X6" s="442"/>
      <c r="Y6" s="442"/>
      <c r="Z6" s="442"/>
      <c r="AA6" s="442"/>
      <c r="AB6" s="443"/>
      <c r="AC6" s="442"/>
      <c r="AD6" s="443">
        <v>8</v>
      </c>
      <c r="AE6" s="443">
        <v>8</v>
      </c>
      <c r="AF6" s="443">
        <v>5</v>
      </c>
      <c r="AG6" s="442"/>
      <c r="AH6" s="443">
        <v>8</v>
      </c>
      <c r="AI6" s="442">
        <v>1.98</v>
      </c>
      <c r="AJ6" s="442"/>
      <c r="AK6" s="442"/>
      <c r="AL6" s="442"/>
      <c r="AM6" s="447">
        <f t="shared" si="10"/>
        <v>3.96</v>
      </c>
      <c r="AN6" s="443">
        <f t="shared" si="11"/>
        <v>87</v>
      </c>
      <c r="AO6" s="442"/>
    </row>
    <row r="7" spans="1:41" s="5" customFormat="1" ht="12" thickBot="1">
      <c r="A7" s="483">
        <f>'1-συμβολαια'!A7</f>
        <v>0</v>
      </c>
      <c r="B7" s="392" t="str">
        <f>'1-συμβολαια'!C7</f>
        <v>δωρεά ΨΙΛΗΣ ΚΥΡΙΟΤΗΤΑΣ</v>
      </c>
      <c r="C7" s="384">
        <f>'1-συμβολαια'!D7</f>
        <v>25054.32</v>
      </c>
      <c r="D7" s="405">
        <f>'3-φύλλα2α'!D7</f>
        <v>5</v>
      </c>
      <c r="E7" s="405">
        <f>'3-φύλλα2α'!E7</f>
        <v>0</v>
      </c>
      <c r="F7" s="399"/>
      <c r="G7" s="399"/>
      <c r="H7" s="385">
        <f t="shared" si="0"/>
        <v>0</v>
      </c>
      <c r="I7" s="385">
        <f t="shared" si="1"/>
        <v>0</v>
      </c>
      <c r="J7" s="385">
        <f t="shared" si="2"/>
        <v>0</v>
      </c>
      <c r="K7" s="385">
        <f t="shared" si="3"/>
        <v>0</v>
      </c>
      <c r="L7" s="385">
        <f t="shared" si="4"/>
        <v>0</v>
      </c>
      <c r="M7" s="385">
        <f t="shared" si="5"/>
        <v>0</v>
      </c>
      <c r="N7" s="385">
        <f t="shared" si="6"/>
        <v>0</v>
      </c>
      <c r="O7" s="385">
        <f t="shared" si="7"/>
        <v>0</v>
      </c>
      <c r="P7" s="385">
        <f t="shared" si="8"/>
        <v>0</v>
      </c>
      <c r="Q7" s="385">
        <f t="shared" si="9"/>
        <v>0</v>
      </c>
      <c r="R7" s="442"/>
      <c r="S7" s="442"/>
      <c r="T7" s="443"/>
      <c r="U7" s="443"/>
      <c r="V7" s="443"/>
      <c r="W7" s="443"/>
      <c r="X7" s="442"/>
      <c r="Y7" s="442"/>
      <c r="Z7" s="442"/>
      <c r="AA7" s="442"/>
      <c r="AB7" s="443"/>
      <c r="AC7" s="442"/>
      <c r="AD7" s="443"/>
      <c r="AE7" s="443"/>
      <c r="AF7" s="443"/>
      <c r="AG7" s="442"/>
      <c r="AH7" s="443"/>
      <c r="AI7" s="442"/>
      <c r="AJ7" s="442"/>
      <c r="AK7" s="442"/>
      <c r="AL7" s="442"/>
      <c r="AM7" s="447">
        <f t="shared" si="10"/>
        <v>0</v>
      </c>
      <c r="AN7" s="443">
        <f t="shared" si="11"/>
        <v>0</v>
      </c>
      <c r="AO7" s="442"/>
    </row>
    <row r="8" spans="1:41" s="5" customFormat="1">
      <c r="A8" s="404" t="str">
        <f>'1-συμβολαια'!A8</f>
        <v>5ο</v>
      </c>
      <c r="B8" s="338" t="str">
        <f>'1-συμβολαια'!C8</f>
        <v>γονική ΨΙΛΗΣ ΚΥΡΙΟΤΗΤΑΣ</v>
      </c>
      <c r="C8" s="332">
        <f>'1-συμβολαια'!D8</f>
        <v>25054.32</v>
      </c>
      <c r="D8" s="404">
        <f>'3-φύλλα2α'!D8</f>
        <v>5</v>
      </c>
      <c r="E8" s="404">
        <f>'3-φύλλα2α'!E8</f>
        <v>5</v>
      </c>
      <c r="F8" s="270">
        <v>2</v>
      </c>
      <c r="G8" s="270">
        <v>2</v>
      </c>
      <c r="H8" s="325">
        <f t="shared" si="0"/>
        <v>40</v>
      </c>
      <c r="I8" s="325">
        <f t="shared" si="1"/>
        <v>40</v>
      </c>
      <c r="J8" s="325">
        <f t="shared" si="2"/>
        <v>2</v>
      </c>
      <c r="K8" s="325">
        <f t="shared" si="3"/>
        <v>2</v>
      </c>
      <c r="L8" s="325">
        <f t="shared" si="4"/>
        <v>0.4</v>
      </c>
      <c r="M8" s="325">
        <f t="shared" si="5"/>
        <v>35.6</v>
      </c>
      <c r="N8" s="325">
        <f t="shared" si="6"/>
        <v>35.6</v>
      </c>
      <c r="O8" s="325">
        <f t="shared" si="7"/>
        <v>4.4000000000000004</v>
      </c>
      <c r="P8" s="325">
        <f t="shared" si="8"/>
        <v>4.4000000000000004</v>
      </c>
      <c r="Q8" s="325">
        <f t="shared" si="9"/>
        <v>0</v>
      </c>
      <c r="R8" s="442">
        <v>8</v>
      </c>
      <c r="S8" s="442">
        <v>5</v>
      </c>
      <c r="T8" s="443">
        <v>20</v>
      </c>
      <c r="U8" s="443">
        <v>1.98</v>
      </c>
      <c r="V8" s="443">
        <v>20</v>
      </c>
      <c r="W8" s="443">
        <v>5</v>
      </c>
      <c r="X8" s="442"/>
      <c r="Y8" s="442"/>
      <c r="Z8" s="442"/>
      <c r="AA8" s="442"/>
      <c r="AB8" s="443"/>
      <c r="AC8" s="442"/>
      <c r="AD8" s="443">
        <v>8</v>
      </c>
      <c r="AE8" s="443">
        <v>8</v>
      </c>
      <c r="AF8" s="443">
        <v>5</v>
      </c>
      <c r="AG8" s="442"/>
      <c r="AH8" s="443">
        <v>8</v>
      </c>
      <c r="AI8" s="442">
        <v>1.98</v>
      </c>
      <c r="AJ8" s="442"/>
      <c r="AK8" s="442"/>
      <c r="AL8" s="442"/>
      <c r="AM8" s="447">
        <f t="shared" si="10"/>
        <v>3.96</v>
      </c>
      <c r="AN8" s="443">
        <f t="shared" si="11"/>
        <v>87</v>
      </c>
      <c r="AO8" s="442"/>
    </row>
    <row r="9" spans="1:41">
      <c r="A9" s="587" t="s">
        <v>47</v>
      </c>
      <c r="B9" s="588"/>
      <c r="C9" s="588"/>
      <c r="D9" s="588"/>
      <c r="E9" s="588"/>
      <c r="F9" s="588"/>
      <c r="G9" s="656"/>
      <c r="H9" s="38">
        <f t="shared" ref="H9:W9" si="12">SUM(H3:H8)</f>
        <v>112</v>
      </c>
      <c r="I9" s="38">
        <f t="shared" si="12"/>
        <v>104</v>
      </c>
      <c r="J9" s="38">
        <f t="shared" si="12"/>
        <v>5.6</v>
      </c>
      <c r="K9" s="38">
        <f t="shared" si="12"/>
        <v>5.6</v>
      </c>
      <c r="L9" s="38">
        <f t="shared" si="12"/>
        <v>1.1200000000000001</v>
      </c>
      <c r="M9" s="38">
        <f t="shared" si="12"/>
        <v>99.68</v>
      </c>
      <c r="N9" s="38">
        <f t="shared" si="12"/>
        <v>92.56</v>
      </c>
      <c r="O9" s="38">
        <f t="shared" si="12"/>
        <v>12.32</v>
      </c>
      <c r="P9" s="38">
        <f t="shared" si="12"/>
        <v>11.440000000000001</v>
      </c>
      <c r="Q9" s="38">
        <f t="shared" si="12"/>
        <v>0.88</v>
      </c>
      <c r="R9" s="38">
        <f t="shared" si="12"/>
        <v>16</v>
      </c>
      <c r="S9" s="38">
        <f t="shared" si="12"/>
        <v>10</v>
      </c>
      <c r="T9" s="38">
        <f t="shared" si="12"/>
        <v>48</v>
      </c>
      <c r="U9" s="38">
        <f t="shared" si="12"/>
        <v>5.9399999999999995</v>
      </c>
      <c r="V9" s="38">
        <f t="shared" si="12"/>
        <v>40</v>
      </c>
      <c r="W9" s="38">
        <f t="shared" si="12"/>
        <v>10</v>
      </c>
      <c r="X9" s="38"/>
      <c r="Y9" s="38"/>
      <c r="Z9" s="38"/>
      <c r="AA9" s="38">
        <f t="shared" ref="AA9:AF9" si="13">SUM(AA3:AA8)</f>
        <v>0</v>
      </c>
      <c r="AB9" s="38">
        <f t="shared" si="13"/>
        <v>0</v>
      </c>
      <c r="AC9" s="38">
        <f t="shared" si="13"/>
        <v>0</v>
      </c>
      <c r="AD9" s="38">
        <f t="shared" si="13"/>
        <v>16</v>
      </c>
      <c r="AE9" s="38">
        <f t="shared" si="13"/>
        <v>16</v>
      </c>
      <c r="AF9" s="38">
        <f t="shared" si="13"/>
        <v>10</v>
      </c>
      <c r="AG9" s="267"/>
      <c r="AH9" s="38">
        <f>SUM(AH3:AH8)</f>
        <v>24</v>
      </c>
      <c r="AI9" s="38">
        <f>SUM(AI3:AI8)</f>
        <v>5.9399999999999995</v>
      </c>
      <c r="AJ9" s="38"/>
      <c r="AK9" s="38"/>
      <c r="AL9" s="38">
        <f>SUM(AL3:AL8)</f>
        <v>0</v>
      </c>
      <c r="AM9" s="38">
        <f>SUM(AM3:AM8)</f>
        <v>11.879999999999999</v>
      </c>
      <c r="AN9" s="38">
        <f>SUM(AN3:AN8)</f>
        <v>190</v>
      </c>
    </row>
    <row r="11" spans="1:41">
      <c r="R11" s="159" t="s">
        <v>427</v>
      </c>
      <c r="S11" s="168"/>
      <c r="T11" s="171"/>
      <c r="U11" s="171"/>
      <c r="V11" s="171"/>
      <c r="W11" s="168"/>
      <c r="X11" s="169"/>
      <c r="Y11" s="169"/>
      <c r="Z11" s="169"/>
      <c r="AA11" s="169"/>
      <c r="AB11" s="370"/>
      <c r="AC11" s="169"/>
      <c r="AD11" s="169"/>
      <c r="AE11" s="355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 ht="15.75">
      <c r="B12" s="313" t="s">
        <v>468</v>
      </c>
      <c r="C12" s="314"/>
      <c r="D12" s="314"/>
      <c r="E12" s="314"/>
      <c r="R12" s="169"/>
      <c r="S12" s="170" t="s">
        <v>232</v>
      </c>
      <c r="T12" s="370"/>
      <c r="U12" s="370"/>
      <c r="V12" s="370"/>
      <c r="W12" s="169"/>
      <c r="X12" s="169"/>
      <c r="Y12" s="169"/>
      <c r="Z12" s="169"/>
      <c r="AA12" s="169"/>
      <c r="AB12" s="370"/>
      <c r="AC12" s="169"/>
      <c r="AD12" s="169"/>
      <c r="AE12" s="355"/>
      <c r="AF12" s="86"/>
      <c r="AG12" s="86"/>
      <c r="AH12" s="86"/>
      <c r="AI12" s="86"/>
      <c r="AJ12" s="86"/>
      <c r="AK12" s="86"/>
      <c r="AL12" s="86"/>
      <c r="AM12" s="86"/>
      <c r="AN12" s="86"/>
    </row>
    <row r="13" spans="1:41">
      <c r="R13" s="169"/>
      <c r="S13" s="169"/>
      <c r="T13" s="167" t="s">
        <v>233</v>
      </c>
      <c r="U13" s="370"/>
      <c r="V13" s="370"/>
      <c r="W13" s="169"/>
      <c r="X13" s="169"/>
      <c r="Y13" s="169"/>
      <c r="Z13" s="169"/>
      <c r="AA13" s="169"/>
      <c r="AB13" s="370"/>
      <c r="AC13" s="169"/>
      <c r="AD13" s="169"/>
      <c r="AE13" s="355"/>
      <c r="AF13" s="86"/>
      <c r="AG13" s="86"/>
      <c r="AH13" s="86"/>
      <c r="AI13" s="86"/>
      <c r="AJ13" s="86"/>
      <c r="AK13" s="86"/>
      <c r="AL13" s="86"/>
      <c r="AM13" s="86"/>
      <c r="AN13" s="86"/>
    </row>
    <row r="14" spans="1:41">
      <c r="Q14" s="8"/>
      <c r="R14" s="169"/>
      <c r="S14" s="169"/>
      <c r="T14" s="370"/>
      <c r="U14" s="170" t="s">
        <v>234</v>
      </c>
      <c r="V14" s="370"/>
      <c r="W14" s="169"/>
      <c r="X14" s="169"/>
      <c r="Y14" s="169"/>
      <c r="Z14" s="169"/>
      <c r="AA14" s="169"/>
      <c r="AB14" s="370"/>
      <c r="AC14" s="169"/>
      <c r="AD14" s="169"/>
      <c r="AE14" s="355"/>
      <c r="AF14" s="86"/>
      <c r="AG14" s="86"/>
      <c r="AH14" s="86"/>
      <c r="AI14" s="86"/>
      <c r="AJ14" s="86"/>
      <c r="AK14" s="86"/>
      <c r="AL14" s="86"/>
      <c r="AM14" s="86"/>
      <c r="AN14" s="86"/>
    </row>
    <row r="15" spans="1:41">
      <c r="Q15" s="8">
        <v>8394</v>
      </c>
      <c r="R15" s="169">
        <v>8393</v>
      </c>
      <c r="S15" s="169"/>
      <c r="T15" s="370"/>
      <c r="U15" s="370"/>
      <c r="V15" s="167" t="s">
        <v>265</v>
      </c>
      <c r="W15" s="169"/>
      <c r="X15" s="169"/>
      <c r="Y15" s="169"/>
      <c r="Z15" s="169"/>
      <c r="AA15" s="169"/>
      <c r="AB15" s="370"/>
      <c r="AC15" s="169"/>
      <c r="AD15" s="169"/>
      <c r="AE15" s="370"/>
      <c r="AF15" s="169"/>
      <c r="AG15" s="169"/>
      <c r="AH15" s="169"/>
      <c r="AI15" s="169"/>
      <c r="AJ15" s="169"/>
      <c r="AK15" s="169"/>
      <c r="AL15" s="169"/>
      <c r="AM15" s="86"/>
      <c r="AN15" s="86"/>
    </row>
    <row r="16" spans="1:41">
      <c r="C16" s="77" t="s">
        <v>562</v>
      </c>
      <c r="D16" s="431">
        <f>H3/F3</f>
        <v>16</v>
      </c>
      <c r="Q16" s="8">
        <v>8395</v>
      </c>
      <c r="R16" s="169">
        <v>8394</v>
      </c>
      <c r="S16" s="169"/>
      <c r="T16" s="427"/>
      <c r="U16" s="370"/>
      <c r="V16" s="370"/>
      <c r="W16" s="170" t="s">
        <v>235</v>
      </c>
      <c r="X16" s="169"/>
      <c r="Y16" s="169"/>
      <c r="Z16" s="169"/>
      <c r="AA16" s="169"/>
      <c r="AB16" s="370"/>
      <c r="AC16" s="169"/>
      <c r="AD16" s="169"/>
      <c r="AE16" s="370"/>
      <c r="AF16" s="169"/>
      <c r="AG16" s="169"/>
      <c r="AH16" s="169"/>
      <c r="AI16" s="169"/>
      <c r="AJ16" s="169"/>
      <c r="AK16" s="169"/>
      <c r="AL16" s="169"/>
      <c r="AM16" s="86"/>
      <c r="AN16" s="86"/>
    </row>
    <row r="17" spans="2:41">
      <c r="B17" s="429"/>
      <c r="C17" s="77" t="s">
        <v>545</v>
      </c>
      <c r="Q17" s="8"/>
      <c r="R17" s="169"/>
      <c r="S17" s="169"/>
      <c r="T17" s="427"/>
      <c r="U17" s="370"/>
      <c r="V17" s="370"/>
      <c r="W17" s="169"/>
      <c r="X17" s="167" t="s">
        <v>236</v>
      </c>
      <c r="Y17" s="167"/>
      <c r="Z17" s="169"/>
      <c r="AA17" s="169"/>
      <c r="AB17" s="370"/>
      <c r="AC17" s="169"/>
      <c r="AD17" s="169"/>
      <c r="AE17" s="370"/>
      <c r="AF17" s="169"/>
      <c r="AG17" s="169"/>
      <c r="AH17" s="169"/>
      <c r="AI17" s="169"/>
      <c r="AJ17" s="169"/>
      <c r="AK17" s="169"/>
      <c r="AL17" s="169"/>
      <c r="AM17" s="86"/>
      <c r="AN17" s="86"/>
    </row>
    <row r="18" spans="2:41">
      <c r="C18" s="77" t="s">
        <v>517</v>
      </c>
      <c r="Q18" s="8"/>
      <c r="R18" s="169"/>
      <c r="S18" s="169"/>
      <c r="T18" s="427"/>
      <c r="U18" s="427"/>
      <c r="V18" s="427"/>
      <c r="W18" s="169"/>
      <c r="X18" s="169"/>
      <c r="Y18" s="170" t="s">
        <v>266</v>
      </c>
      <c r="Z18" s="169"/>
      <c r="AA18" s="169"/>
      <c r="AB18" s="370"/>
      <c r="AC18" s="169"/>
      <c r="AD18" s="169"/>
      <c r="AE18" s="370"/>
      <c r="AF18" s="169"/>
      <c r="AG18" s="169"/>
      <c r="AH18" s="169"/>
      <c r="AI18" s="169"/>
      <c r="AJ18" s="169"/>
      <c r="AK18" s="169"/>
      <c r="AL18" s="169"/>
      <c r="AM18" s="86"/>
      <c r="AN18" s="86"/>
    </row>
    <row r="19" spans="2:41">
      <c r="B19" s="132"/>
      <c r="C19" s="77"/>
      <c r="Q19" s="8"/>
      <c r="R19" s="169"/>
      <c r="S19" s="169"/>
      <c r="T19" s="427"/>
      <c r="U19" s="370"/>
      <c r="V19" s="370"/>
      <c r="W19" s="169"/>
      <c r="X19" s="169"/>
      <c r="Y19" s="169"/>
      <c r="Z19" s="167" t="s">
        <v>237</v>
      </c>
      <c r="AA19" s="170"/>
      <c r="AB19" s="370"/>
      <c r="AC19" s="169"/>
      <c r="AD19" s="169"/>
      <c r="AE19" s="370"/>
      <c r="AF19" s="169"/>
      <c r="AG19" s="169"/>
      <c r="AH19" s="169"/>
      <c r="AI19" s="169"/>
      <c r="AJ19" s="169"/>
      <c r="AK19" s="169"/>
      <c r="AL19" s="169"/>
      <c r="AM19" s="86"/>
      <c r="AN19" s="86"/>
      <c r="AO19" s="166"/>
    </row>
    <row r="20" spans="2:41">
      <c r="B20" s="92" t="s">
        <v>541</v>
      </c>
      <c r="C20" s="77" t="s">
        <v>563</v>
      </c>
      <c r="D20" s="431">
        <f>H4/F4</f>
        <v>8</v>
      </c>
      <c r="Q20" s="8"/>
      <c r="R20" s="169"/>
      <c r="S20" s="169"/>
      <c r="T20" s="427"/>
      <c r="U20" s="370"/>
      <c r="V20" s="370"/>
      <c r="W20" s="169"/>
      <c r="X20" s="169"/>
      <c r="Y20" s="169"/>
      <c r="Z20" s="170"/>
      <c r="AA20" s="170" t="s">
        <v>267</v>
      </c>
      <c r="AB20" s="370"/>
      <c r="AC20" s="169"/>
      <c r="AD20" s="169"/>
      <c r="AE20" s="370"/>
      <c r="AF20" s="169"/>
      <c r="AG20" s="169"/>
      <c r="AH20" s="169"/>
      <c r="AI20" s="169"/>
      <c r="AJ20" s="169"/>
      <c r="AK20" s="169"/>
      <c r="AL20" s="169"/>
      <c r="AM20" s="86"/>
      <c r="AN20" s="86"/>
      <c r="AO20" s="166"/>
    </row>
    <row r="21" spans="2:41">
      <c r="B21" s="429" t="s">
        <v>540</v>
      </c>
      <c r="C21" s="77" t="s">
        <v>543</v>
      </c>
      <c r="Q21" s="8"/>
      <c r="R21" s="169"/>
      <c r="S21" s="169"/>
      <c r="T21" s="427"/>
      <c r="U21" s="370"/>
      <c r="V21" s="370"/>
      <c r="W21" s="169"/>
      <c r="X21" s="169"/>
      <c r="Y21" s="169"/>
      <c r="Z21" s="169"/>
      <c r="AA21" s="169"/>
      <c r="AB21" s="167" t="s">
        <v>238</v>
      </c>
      <c r="AC21" s="169"/>
      <c r="AD21" s="169"/>
      <c r="AE21" s="370"/>
      <c r="AF21" s="169"/>
      <c r="AG21" s="169"/>
      <c r="AH21" s="169"/>
      <c r="AI21" s="169"/>
      <c r="AJ21" s="169"/>
      <c r="AK21" s="169"/>
      <c r="AL21" s="169"/>
      <c r="AM21" s="86"/>
      <c r="AN21" s="170"/>
    </row>
    <row r="22" spans="2:41">
      <c r="B22" s="92" t="s">
        <v>560</v>
      </c>
      <c r="C22" s="77" t="s">
        <v>544</v>
      </c>
      <c r="Q22" s="8"/>
      <c r="R22" s="169"/>
      <c r="S22" s="169"/>
      <c r="T22" s="427"/>
      <c r="U22" s="370"/>
      <c r="V22" s="370"/>
      <c r="W22" s="169"/>
      <c r="X22" s="169"/>
      <c r="Y22" s="169"/>
      <c r="Z22" s="169"/>
      <c r="AA22" s="169"/>
      <c r="AB22" s="370"/>
      <c r="AC22" s="170" t="s">
        <v>239</v>
      </c>
      <c r="AD22" s="169"/>
      <c r="AE22" s="370"/>
      <c r="AF22" s="169"/>
      <c r="AG22" s="169"/>
      <c r="AH22" s="169"/>
      <c r="AI22" s="169"/>
      <c r="AJ22" s="169"/>
      <c r="AK22" s="169"/>
      <c r="AL22" s="169"/>
      <c r="AM22" s="86"/>
      <c r="AN22" s="86"/>
    </row>
    <row r="23" spans="2:41">
      <c r="B23" s="132"/>
      <c r="C23" s="77"/>
      <c r="Q23" s="8"/>
      <c r="R23" s="169"/>
      <c r="S23" s="169"/>
      <c r="T23" s="427"/>
      <c r="U23" s="370"/>
      <c r="V23" s="370"/>
      <c r="W23" s="169"/>
      <c r="X23" s="169"/>
      <c r="Y23" s="169"/>
      <c r="Z23" s="169"/>
      <c r="AA23" s="169"/>
      <c r="AB23" s="370"/>
      <c r="AC23" s="169"/>
      <c r="AD23" s="167" t="s">
        <v>284</v>
      </c>
      <c r="AE23" s="171"/>
      <c r="AF23" s="171"/>
      <c r="AG23" s="171"/>
      <c r="AH23" s="171"/>
      <c r="AI23" s="171"/>
      <c r="AJ23" s="171"/>
      <c r="AK23" s="171"/>
      <c r="AL23" s="171"/>
      <c r="AM23" s="170"/>
    </row>
    <row r="24" spans="2:41">
      <c r="B24" s="92" t="s">
        <v>549</v>
      </c>
      <c r="C24" s="77" t="s">
        <v>564</v>
      </c>
      <c r="D24" s="431">
        <f>H6/F6</f>
        <v>20</v>
      </c>
      <c r="Q24" s="8"/>
      <c r="R24" s="86"/>
      <c r="S24" s="86"/>
      <c r="T24" s="428"/>
      <c r="U24" s="355"/>
      <c r="V24" s="370"/>
      <c r="W24" s="169"/>
      <c r="X24" s="169"/>
      <c r="Y24" s="169"/>
      <c r="Z24" s="169"/>
      <c r="AA24" s="169"/>
      <c r="AB24" s="370"/>
      <c r="AC24" s="169"/>
      <c r="AD24" s="169"/>
      <c r="AE24" s="167" t="s">
        <v>285</v>
      </c>
      <c r="AF24" s="170"/>
      <c r="AG24" s="170"/>
      <c r="AH24" s="170"/>
      <c r="AI24" s="170"/>
      <c r="AJ24" s="170"/>
      <c r="AK24" s="170"/>
      <c r="AL24" s="170"/>
      <c r="AM24" s="86"/>
    </row>
    <row r="25" spans="2:41">
      <c r="B25" s="429" t="s">
        <v>540</v>
      </c>
      <c r="C25" s="77" t="s">
        <v>516</v>
      </c>
      <c r="Q25" s="8"/>
      <c r="R25" s="2"/>
      <c r="S25" s="2"/>
      <c r="T25" s="8"/>
      <c r="U25" s="2"/>
      <c r="AF25" s="170" t="s">
        <v>286</v>
      </c>
      <c r="AG25" s="171"/>
      <c r="AH25" s="171"/>
      <c r="AI25" s="171"/>
      <c r="AJ25" s="171"/>
      <c r="AK25" s="171"/>
    </row>
    <row r="26" spans="2:41">
      <c r="B26" s="92" t="s">
        <v>561</v>
      </c>
      <c r="C26" s="77" t="s">
        <v>517</v>
      </c>
      <c r="Q26" s="8"/>
      <c r="T26" s="83"/>
      <c r="AF26" s="169"/>
      <c r="AG26" s="268" t="s">
        <v>287</v>
      </c>
      <c r="AH26" s="268"/>
      <c r="AI26" s="268"/>
      <c r="AJ26" s="268"/>
      <c r="AK26" s="268"/>
      <c r="AL26" s="268"/>
    </row>
    <row r="27" spans="2:41">
      <c r="C27" s="8"/>
      <c r="Q27" s="8"/>
      <c r="T27" s="83"/>
      <c r="AG27" s="169"/>
      <c r="AH27" s="167" t="s">
        <v>433</v>
      </c>
      <c r="AI27" s="169"/>
      <c r="AJ27" s="169"/>
      <c r="AK27" s="169"/>
      <c r="AL27" s="170"/>
    </row>
    <row r="28" spans="2:41">
      <c r="B28" s="92" t="s">
        <v>549</v>
      </c>
      <c r="C28" s="77" t="s">
        <v>565</v>
      </c>
      <c r="D28" s="431">
        <f>H8/F8</f>
        <v>20</v>
      </c>
      <c r="Q28" s="8"/>
      <c r="T28" s="83"/>
      <c r="AI28" s="170" t="s">
        <v>430</v>
      </c>
      <c r="AJ28" s="170"/>
      <c r="AK28" s="170"/>
    </row>
    <row r="29" spans="2:41">
      <c r="B29" s="429" t="s">
        <v>540</v>
      </c>
      <c r="C29" s="77" t="s">
        <v>516</v>
      </c>
      <c r="Q29" s="8"/>
      <c r="T29" s="83"/>
      <c r="AJ29" s="167" t="s">
        <v>431</v>
      </c>
      <c r="AK29" s="169"/>
    </row>
    <row r="30" spans="2:41">
      <c r="B30" s="92" t="s">
        <v>561</v>
      </c>
      <c r="C30" s="77" t="s">
        <v>517</v>
      </c>
      <c r="Q30" s="8"/>
      <c r="T30" s="83"/>
      <c r="AK30" s="170" t="s">
        <v>432</v>
      </c>
    </row>
    <row r="31" spans="2:41">
      <c r="C31" s="8"/>
      <c r="Q31" s="8"/>
      <c r="T31" s="83"/>
    </row>
    <row r="32" spans="2:41">
      <c r="C32" s="8"/>
      <c r="D32" s="2"/>
      <c r="Q32" s="8"/>
    </row>
    <row r="33" spans="3:17">
      <c r="C33" s="8"/>
      <c r="Q33" s="8"/>
    </row>
    <row r="34" spans="3:17">
      <c r="C34" s="8"/>
      <c r="Q34" s="8"/>
    </row>
    <row r="35" spans="3:17">
      <c r="C35" s="8"/>
      <c r="Q35" s="8"/>
    </row>
    <row r="36" spans="3:17">
      <c r="C36" s="8"/>
    </row>
    <row r="37" spans="3:17">
      <c r="C37" s="8"/>
    </row>
    <row r="38" spans="3:17">
      <c r="C38" s="8"/>
    </row>
    <row r="39" spans="3:17">
      <c r="C39" s="8"/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33"/>
  <sheetViews>
    <sheetView workbookViewId="0">
      <pane ySplit="2" topLeftCell="A3" activePane="bottomLeft" state="frozen"/>
      <selection pane="bottomLeft" activeCell="C18" sqref="C18:C28"/>
    </sheetView>
  </sheetViews>
  <sheetFormatPr defaultRowHeight="11.25"/>
  <cols>
    <col min="1" max="1" width="7.5703125" style="8" bestFit="1" customWidth="1"/>
    <col min="2" max="2" width="8.5703125" style="8" customWidth="1"/>
    <col min="3" max="3" width="52" style="90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bestFit="1" customWidth="1"/>
    <col min="8" max="13" width="9.5703125" style="2" customWidth="1"/>
    <col min="14" max="15" width="11.140625" style="2" bestFit="1" customWidth="1"/>
    <col min="16" max="16" width="7.7109375" style="2" customWidth="1"/>
    <col min="17" max="17" width="12.5703125" style="2" customWidth="1"/>
    <col min="18" max="18" width="11.140625" style="2" bestFit="1" customWidth="1"/>
    <col min="19" max="19" width="11.85546875" style="3" customWidth="1"/>
    <col min="20" max="20" width="14.28515625" style="3" customWidth="1"/>
    <col min="21" max="22" width="11.28515625" style="3" customWidth="1"/>
    <col min="23" max="23" width="9.28515625" style="29" bestFit="1" customWidth="1"/>
    <col min="24" max="24" width="5.7109375" style="3" bestFit="1" customWidth="1"/>
    <col min="25" max="25" width="10.7109375" style="3" customWidth="1"/>
    <col min="26" max="26" width="8.85546875" style="3" bestFit="1" customWidth="1"/>
    <col min="27" max="27" width="12.5703125" style="3" customWidth="1"/>
    <col min="28" max="28" width="5.85546875" style="2" bestFit="1" customWidth="1"/>
    <col min="29" max="29" width="7.7109375" style="3" bestFit="1" customWidth="1"/>
    <col min="30" max="30" width="12.7109375" style="3" customWidth="1"/>
    <col min="31" max="31" width="5.7109375" style="3" customWidth="1"/>
    <col min="32" max="32" width="7.42578125" style="3" customWidth="1"/>
    <col min="33" max="33" width="10.7109375" style="29" bestFit="1" customWidth="1"/>
    <col min="34" max="34" width="8.28515625" style="3" bestFit="1" customWidth="1"/>
    <col min="35" max="35" width="9.7109375" style="3" bestFit="1" customWidth="1"/>
    <col min="36" max="36" width="6" style="3" bestFit="1" customWidth="1"/>
    <col min="37" max="37" width="3.5703125" style="3" bestFit="1" customWidth="1"/>
    <col min="38" max="39" width="10.5703125" style="8" customWidth="1"/>
    <col min="40" max="40" width="6.85546875" style="8" customWidth="1"/>
    <col min="41" max="41" width="6.7109375" style="3" customWidth="1"/>
    <col min="42" max="42" width="5.7109375" style="3" bestFit="1" customWidth="1"/>
    <col min="43" max="43" width="3.140625" style="3" bestFit="1" customWidth="1"/>
    <col min="44" max="44" width="10.7109375" style="3" customWidth="1"/>
    <col min="45" max="45" width="8.85546875" style="3" bestFit="1" customWidth="1"/>
    <col min="46" max="46" width="12.5703125" style="3" customWidth="1"/>
    <col min="47" max="47" width="5.7109375" style="3" bestFit="1" customWidth="1"/>
    <col min="48" max="48" width="8.28515625" style="3" customWidth="1"/>
    <col min="49" max="49" width="16.85546875" style="3" customWidth="1"/>
    <col min="50" max="51" width="8.85546875" style="3" bestFit="1" customWidth="1"/>
    <col min="52" max="52" width="7.5703125" style="3" bestFit="1" customWidth="1"/>
    <col min="53" max="53" width="3.5703125" style="3" bestFit="1" customWidth="1"/>
    <col min="54" max="54" width="7.140625" style="3" bestFit="1" customWidth="1"/>
    <col min="55" max="55" width="14.7109375" style="3" customWidth="1"/>
    <col min="56" max="56" width="6" style="3" bestFit="1" customWidth="1"/>
    <col min="57" max="57" width="3.5703125" style="3" bestFit="1" customWidth="1"/>
    <col min="58" max="58" width="10.42578125" style="3" bestFit="1" customWidth="1"/>
    <col min="59" max="59" width="8.85546875" style="3" bestFit="1" customWidth="1"/>
    <col min="60" max="61" width="6.7109375" style="3" bestFit="1" customWidth="1"/>
    <col min="62" max="62" width="8.7109375" style="29" bestFit="1" customWidth="1"/>
    <col min="63" max="64" width="8.85546875" style="3" bestFit="1" customWidth="1"/>
    <col min="65" max="16384" width="9.140625" style="3"/>
  </cols>
  <sheetData>
    <row r="1" spans="1:64" s="66" customFormat="1" ht="15.75" customHeight="1">
      <c r="A1" s="675" t="s">
        <v>31</v>
      </c>
      <c r="B1" s="676"/>
      <c r="C1" s="676"/>
      <c r="D1" s="676"/>
      <c r="E1" s="677"/>
      <c r="F1" s="679" t="s">
        <v>470</v>
      </c>
      <c r="G1" s="680"/>
      <c r="H1" s="680"/>
      <c r="I1" s="680"/>
      <c r="J1" s="680"/>
      <c r="K1" s="680"/>
      <c r="L1" s="680"/>
      <c r="M1" s="680"/>
      <c r="N1" s="680"/>
      <c r="O1" s="680"/>
      <c r="P1" s="680"/>
      <c r="Q1" s="680"/>
      <c r="R1" s="680"/>
      <c r="S1" s="680"/>
      <c r="T1" s="680"/>
      <c r="U1" s="681" t="s">
        <v>70</v>
      </c>
      <c r="V1" s="690" t="s">
        <v>165</v>
      </c>
      <c r="W1" s="675" t="s">
        <v>13</v>
      </c>
      <c r="X1" s="676"/>
      <c r="Y1" s="676"/>
      <c r="Z1" s="676"/>
      <c r="AA1" s="676"/>
      <c r="AB1" s="676"/>
      <c r="AC1" s="676"/>
      <c r="AD1" s="676"/>
      <c r="AE1" s="676"/>
      <c r="AF1" s="677"/>
      <c r="AG1" s="678" t="s">
        <v>14</v>
      </c>
      <c r="AH1" s="678"/>
      <c r="AI1" s="678"/>
      <c r="AJ1" s="678"/>
      <c r="AK1" s="678"/>
      <c r="AL1" s="678"/>
      <c r="AM1" s="678"/>
      <c r="AN1" s="678"/>
      <c r="AO1" s="678"/>
      <c r="AP1" s="675" t="s">
        <v>15</v>
      </c>
      <c r="AQ1" s="676"/>
      <c r="AR1" s="676"/>
      <c r="AS1" s="676"/>
      <c r="AT1" s="676"/>
      <c r="AU1" s="676"/>
      <c r="AV1" s="676"/>
      <c r="AW1" s="676"/>
      <c r="AX1" s="676"/>
      <c r="AY1" s="677"/>
      <c r="AZ1" s="692" t="s">
        <v>16</v>
      </c>
      <c r="BA1" s="692"/>
      <c r="BB1" s="692"/>
      <c r="BC1" s="692"/>
      <c r="BD1" s="692"/>
      <c r="BE1" s="692"/>
      <c r="BF1" s="692"/>
      <c r="BG1" s="692"/>
      <c r="BH1" s="693" t="s">
        <v>17</v>
      </c>
      <c r="BI1" s="694"/>
      <c r="BJ1" s="694"/>
      <c r="BK1" s="694"/>
      <c r="BL1" s="695"/>
    </row>
    <row r="2" spans="1:64" s="4" customFormat="1" ht="34.5" thickBot="1">
      <c r="A2" s="78" t="s">
        <v>19</v>
      </c>
      <c r="B2" s="78"/>
      <c r="C2" s="89" t="s">
        <v>0</v>
      </c>
      <c r="D2" s="67" t="s">
        <v>11</v>
      </c>
      <c r="E2" s="68" t="s">
        <v>12</v>
      </c>
      <c r="F2" s="55" t="s">
        <v>71</v>
      </c>
      <c r="G2" s="41" t="s">
        <v>72</v>
      </c>
      <c r="H2" s="41" t="s">
        <v>258</v>
      </c>
      <c r="I2" s="228" t="s">
        <v>259</v>
      </c>
      <c r="J2" s="41" t="s">
        <v>73</v>
      </c>
      <c r="K2" s="687" t="s">
        <v>29</v>
      </c>
      <c r="L2" s="688"/>
      <c r="M2" s="689"/>
      <c r="N2" s="41" t="s">
        <v>157</v>
      </c>
      <c r="O2" s="41" t="s">
        <v>158</v>
      </c>
      <c r="P2" s="41" t="s">
        <v>93</v>
      </c>
      <c r="Q2" s="41"/>
      <c r="R2" s="41" t="s">
        <v>164</v>
      </c>
      <c r="S2" s="94" t="s">
        <v>99</v>
      </c>
      <c r="T2" s="115" t="s">
        <v>98</v>
      </c>
      <c r="U2" s="682"/>
      <c r="V2" s="691"/>
      <c r="W2" s="55" t="s">
        <v>32</v>
      </c>
      <c r="X2" s="55" t="s">
        <v>19</v>
      </c>
      <c r="Y2" s="41" t="s">
        <v>20</v>
      </c>
      <c r="Z2" s="10" t="s">
        <v>21</v>
      </c>
      <c r="AA2" s="10" t="s">
        <v>22</v>
      </c>
      <c r="AB2" s="41" t="s">
        <v>23</v>
      </c>
      <c r="AC2" s="41" t="s">
        <v>24</v>
      </c>
      <c r="AD2" s="41" t="s">
        <v>25</v>
      </c>
      <c r="AE2" s="683" t="s">
        <v>29</v>
      </c>
      <c r="AF2" s="684"/>
      <c r="AG2" s="55" t="s">
        <v>28</v>
      </c>
      <c r="AH2" s="55" t="s">
        <v>19</v>
      </c>
      <c r="AI2" s="41" t="s">
        <v>20</v>
      </c>
      <c r="AJ2" s="10" t="s">
        <v>27</v>
      </c>
      <c r="AK2" s="10" t="s">
        <v>19</v>
      </c>
      <c r="AL2" s="72" t="s">
        <v>74</v>
      </c>
      <c r="AM2" s="72" t="s">
        <v>75</v>
      </c>
      <c r="AN2" s="685" t="s">
        <v>29</v>
      </c>
      <c r="AO2" s="686"/>
      <c r="AP2" s="55" t="s">
        <v>18</v>
      </c>
      <c r="AQ2" s="55" t="s">
        <v>19</v>
      </c>
      <c r="AR2" s="41" t="s">
        <v>20</v>
      </c>
      <c r="AS2" s="10" t="s">
        <v>21</v>
      </c>
      <c r="AT2" s="10" t="s">
        <v>22</v>
      </c>
      <c r="AU2" s="41" t="s">
        <v>23</v>
      </c>
      <c r="AV2" s="41" t="s">
        <v>24</v>
      </c>
      <c r="AW2" s="41" t="s">
        <v>25</v>
      </c>
      <c r="AX2" s="683" t="s">
        <v>29</v>
      </c>
      <c r="AY2" s="684"/>
      <c r="AZ2" s="55" t="s">
        <v>18</v>
      </c>
      <c r="BA2" s="41" t="s">
        <v>19</v>
      </c>
      <c r="BB2" s="41" t="s">
        <v>20</v>
      </c>
      <c r="BC2" s="41" t="s">
        <v>26</v>
      </c>
      <c r="BD2" s="10" t="s">
        <v>27</v>
      </c>
      <c r="BE2" s="10" t="s">
        <v>19</v>
      </c>
      <c r="BF2" s="41" t="s">
        <v>28</v>
      </c>
      <c r="BG2" s="42" t="s">
        <v>29</v>
      </c>
      <c r="BH2" s="56" t="s">
        <v>30</v>
      </c>
      <c r="BI2" s="56" t="s">
        <v>19</v>
      </c>
      <c r="BJ2" s="57" t="s">
        <v>18</v>
      </c>
      <c r="BK2" s="683" t="s">
        <v>29</v>
      </c>
      <c r="BL2" s="684"/>
    </row>
    <row r="3" spans="1:64" s="191" customFormat="1" ht="12" thickBot="1">
      <c r="A3" s="541" t="str">
        <f>'1-συμβολαια'!A3</f>
        <v>2ο</v>
      </c>
      <c r="B3" s="542">
        <f>'1-συμβολαια'!B3</f>
        <v>38617</v>
      </c>
      <c r="C3" s="543" t="str">
        <f>'1-συμβολαια'!C3</f>
        <v>πληρεξούσιο</v>
      </c>
      <c r="D3" s="478" t="str">
        <f>'4-πολλυπρ'!D3</f>
        <v>;;;???</v>
      </c>
      <c r="E3" s="478" t="str">
        <f>'4-πολλυπρ'!I3</f>
        <v>;;;???</v>
      </c>
      <c r="F3" s="478"/>
      <c r="G3" s="514"/>
      <c r="H3" s="514"/>
      <c r="I3" s="478"/>
      <c r="J3" s="514"/>
      <c r="K3" s="525"/>
      <c r="L3" s="544"/>
      <c r="M3" s="544"/>
      <c r="N3" s="514"/>
      <c r="O3" s="514"/>
      <c r="P3" s="514"/>
      <c r="Q3" s="514"/>
      <c r="R3" s="514">
        <f t="shared" ref="R3" si="0">N3+O3</f>
        <v>0</v>
      </c>
      <c r="S3" s="478"/>
      <c r="T3" s="478"/>
      <c r="U3" s="478"/>
      <c r="V3" s="269"/>
      <c r="W3" s="374"/>
      <c r="X3" s="373"/>
      <c r="Y3" s="345" t="s">
        <v>398</v>
      </c>
      <c r="Z3" s="345"/>
      <c r="AA3" s="345" t="s">
        <v>9</v>
      </c>
      <c r="AB3" s="375"/>
      <c r="AC3" s="345"/>
      <c r="AD3" s="345"/>
      <c r="AE3" s="345"/>
      <c r="AF3" s="373"/>
      <c r="AG3" s="374"/>
      <c r="AH3" s="373"/>
      <c r="AI3" s="373"/>
      <c r="AJ3" s="373"/>
      <c r="AK3" s="373"/>
      <c r="AL3" s="373"/>
      <c r="AM3" s="373"/>
      <c r="AN3" s="373"/>
      <c r="AO3" s="373"/>
      <c r="AP3" s="373"/>
      <c r="AQ3" s="373"/>
      <c r="AR3" s="345" t="s">
        <v>398</v>
      </c>
      <c r="AS3" s="373"/>
      <c r="AT3" s="345" t="s">
        <v>9</v>
      </c>
      <c r="AU3" s="373"/>
      <c r="AV3" s="373"/>
      <c r="AW3" s="373"/>
      <c r="AX3" s="373"/>
      <c r="AY3" s="374"/>
      <c r="AZ3" s="373"/>
      <c r="BA3" s="373"/>
      <c r="BB3" s="373"/>
      <c r="BC3" s="375"/>
      <c r="BD3" s="375"/>
      <c r="BE3" s="375"/>
      <c r="BF3" s="375"/>
      <c r="BG3" s="375"/>
      <c r="BH3" s="373"/>
      <c r="BI3" s="373"/>
      <c r="BJ3" s="374"/>
      <c r="BK3" s="375"/>
      <c r="BL3" s="375"/>
    </row>
    <row r="4" spans="1:64" s="191" customFormat="1">
      <c r="A4" s="450" t="str">
        <f>'1-συμβολαια'!A4</f>
        <v>3ο</v>
      </c>
      <c r="B4" s="456">
        <f>'1-συμβολαια'!B4</f>
        <v>39806</v>
      </c>
      <c r="C4" s="344" t="str">
        <f>'1-συμβολαια'!C4</f>
        <v>κληρονομιάς ΑΠΟΔΟΧΗ</v>
      </c>
      <c r="D4" s="331" t="str">
        <f>'4-πολλυπρ'!D4</f>
        <v xml:space="preserve">πατήρ </v>
      </c>
      <c r="E4" s="331" t="str">
        <f>'4-πολλυπρ'!I4</f>
        <v>;;;???</v>
      </c>
      <c r="F4" s="331">
        <v>2</v>
      </c>
      <c r="G4" s="332">
        <f>F4*4</f>
        <v>8</v>
      </c>
      <c r="H4" s="332">
        <f>2*4</f>
        <v>8</v>
      </c>
      <c r="I4" s="331"/>
      <c r="J4" s="332">
        <f t="shared" ref="J4:J7" si="1">G4+H4+I4</f>
        <v>16</v>
      </c>
      <c r="K4" s="275" t="s">
        <v>454</v>
      </c>
      <c r="L4" s="346" t="s">
        <v>163</v>
      </c>
      <c r="M4" s="346" t="s">
        <v>260</v>
      </c>
      <c r="N4" s="332">
        <v>7.4</v>
      </c>
      <c r="O4" s="332">
        <v>7.4</v>
      </c>
      <c r="P4" s="332">
        <f>2*1.98</f>
        <v>3.96</v>
      </c>
      <c r="Q4" s="332"/>
      <c r="R4" s="332">
        <f t="shared" ref="R4:R7" si="2">N4+O4</f>
        <v>14.8</v>
      </c>
      <c r="S4" s="331"/>
      <c r="T4" s="331"/>
      <c r="U4" s="331"/>
      <c r="V4" s="269"/>
      <c r="W4" s="374"/>
      <c r="X4" s="373"/>
      <c r="Y4" s="345" t="s">
        <v>398</v>
      </c>
      <c r="Z4" s="345"/>
      <c r="AA4" s="345" t="s">
        <v>9</v>
      </c>
      <c r="AB4" s="375"/>
      <c r="AC4" s="345"/>
      <c r="AD4" s="345"/>
      <c r="AE4" s="345"/>
      <c r="AF4" s="373"/>
      <c r="AG4" s="374"/>
      <c r="AH4" s="373"/>
      <c r="AI4" s="373"/>
      <c r="AJ4" s="373"/>
      <c r="AK4" s="373"/>
      <c r="AL4" s="373"/>
      <c r="AM4" s="373"/>
      <c r="AN4" s="373"/>
      <c r="AO4" s="373"/>
      <c r="AP4" s="373"/>
      <c r="AQ4" s="373"/>
      <c r="AR4" s="345" t="s">
        <v>398</v>
      </c>
      <c r="AS4" s="373"/>
      <c r="AT4" s="345" t="s">
        <v>9</v>
      </c>
      <c r="AU4" s="373"/>
      <c r="AV4" s="373"/>
      <c r="AW4" s="373"/>
      <c r="AX4" s="373"/>
      <c r="AY4" s="374"/>
      <c r="AZ4" s="373"/>
      <c r="BA4" s="373"/>
      <c r="BB4" s="373"/>
      <c r="BC4" s="375"/>
      <c r="BD4" s="375"/>
      <c r="BE4" s="375"/>
      <c r="BF4" s="375"/>
      <c r="BG4" s="375"/>
      <c r="BH4" s="373"/>
      <c r="BI4" s="373"/>
      <c r="BJ4" s="374"/>
      <c r="BK4" s="375"/>
      <c r="BL4" s="375"/>
    </row>
    <row r="5" spans="1:64" s="5" customFormat="1" ht="12" thickBot="1">
      <c r="A5" s="406">
        <f>'1-συμβολαια'!A5</f>
        <v>0</v>
      </c>
      <c r="B5" s="451"/>
      <c r="C5" s="407" t="str">
        <f>'1-συμβολαια'!C5</f>
        <v>χρησικτησία οικοπέδων &amp; οικίας = 1970 πατρός ΔΩΡΕΑ άτυπος</v>
      </c>
      <c r="D5" s="393" t="str">
        <f>'4-πολλυπρ'!D5</f>
        <v>παππούς</v>
      </c>
      <c r="E5" s="393" t="str">
        <f>'4-πολλυπρ'!I5</f>
        <v>πατήρ</v>
      </c>
      <c r="F5" s="393"/>
      <c r="G5" s="384"/>
      <c r="H5" s="384"/>
      <c r="I5" s="393"/>
      <c r="J5" s="384"/>
      <c r="K5" s="408"/>
      <c r="L5" s="387"/>
      <c r="M5" s="387"/>
      <c r="N5" s="384"/>
      <c r="O5" s="384"/>
      <c r="P5" s="384"/>
      <c r="Q5" s="384"/>
      <c r="R5" s="384">
        <f t="shared" si="2"/>
        <v>0</v>
      </c>
      <c r="S5" s="393"/>
      <c r="T5" s="393"/>
      <c r="U5" s="531"/>
      <c r="V5" s="531"/>
      <c r="W5" s="532"/>
      <c r="X5" s="533"/>
      <c r="Y5" s="534" t="s">
        <v>398</v>
      </c>
      <c r="Z5" s="533"/>
      <c r="AA5" s="534" t="s">
        <v>9</v>
      </c>
      <c r="AB5" s="535"/>
      <c r="AC5" s="533"/>
      <c r="AD5" s="533"/>
      <c r="AE5" s="533"/>
      <c r="AF5" s="533"/>
      <c r="AG5" s="532"/>
      <c r="AH5" s="533"/>
      <c r="AI5" s="533"/>
      <c r="AJ5" s="533"/>
      <c r="AK5" s="533"/>
      <c r="AL5" s="536"/>
      <c r="AM5" s="536"/>
      <c r="AN5" s="536"/>
      <c r="AO5" s="533"/>
      <c r="AP5" s="533"/>
      <c r="AQ5" s="533"/>
      <c r="AR5" s="534" t="s">
        <v>398</v>
      </c>
      <c r="AS5" s="533"/>
      <c r="AT5" s="534" t="s">
        <v>9</v>
      </c>
      <c r="AU5" s="533"/>
      <c r="AV5" s="533"/>
      <c r="AW5" s="533"/>
      <c r="AX5" s="533"/>
      <c r="AY5" s="533"/>
      <c r="AZ5" s="533"/>
      <c r="BA5" s="533"/>
      <c r="BB5" s="533"/>
      <c r="BC5" s="533"/>
      <c r="BD5" s="533"/>
      <c r="BE5" s="533"/>
      <c r="BF5" s="533"/>
      <c r="BG5" s="533"/>
      <c r="BH5" s="533"/>
      <c r="BI5" s="533"/>
      <c r="BJ5" s="532"/>
      <c r="BK5" s="533"/>
      <c r="BL5" s="533"/>
    </row>
    <row r="6" spans="1:64" s="74" customFormat="1">
      <c r="A6" s="545" t="str">
        <f>'1-συμβολαια'!A6</f>
        <v>4ο</v>
      </c>
      <c r="B6" s="456">
        <f>'1-συμβολαια'!B6</f>
        <v>39806</v>
      </c>
      <c r="C6" s="344" t="str">
        <f>'1-συμβολαια'!C6</f>
        <v>δωρεά ΕΠΙΚΑΡΠΙΑΣ</v>
      </c>
      <c r="D6" s="331" t="str">
        <f>'4-πολλυπρ'!D6</f>
        <v>;;;???</v>
      </c>
      <c r="E6" s="331" t="str">
        <f>'4-πολλυπρ'!I6</f>
        <v>219-160</v>
      </c>
      <c r="F6" s="331">
        <v>2</v>
      </c>
      <c r="G6" s="332">
        <f t="shared" ref="G6:G7" si="3">F6*4</f>
        <v>8</v>
      </c>
      <c r="H6" s="332">
        <v>4</v>
      </c>
      <c r="I6" s="331"/>
      <c r="J6" s="332">
        <f t="shared" si="1"/>
        <v>12</v>
      </c>
      <c r="K6" s="275" t="s">
        <v>454</v>
      </c>
      <c r="L6" s="346" t="s">
        <v>163</v>
      </c>
      <c r="M6" s="346" t="s">
        <v>260</v>
      </c>
      <c r="N6" s="332"/>
      <c r="O6" s="332"/>
      <c r="P6" s="332">
        <v>1.98</v>
      </c>
      <c r="Q6" s="332"/>
      <c r="R6" s="332">
        <f t="shared" si="2"/>
        <v>0</v>
      </c>
      <c r="S6" s="331"/>
      <c r="T6" s="331"/>
      <c r="U6" s="269"/>
      <c r="V6" s="269"/>
      <c r="W6" s="339"/>
      <c r="Y6" s="345" t="s">
        <v>398</v>
      </c>
      <c r="AA6" s="345" t="s">
        <v>9</v>
      </c>
      <c r="AB6" s="337"/>
      <c r="AG6" s="339"/>
      <c r="AL6" s="274"/>
      <c r="AM6" s="274"/>
      <c r="AN6" s="274"/>
      <c r="AR6" s="345" t="s">
        <v>398</v>
      </c>
      <c r="AT6" s="345" t="s">
        <v>9</v>
      </c>
      <c r="BJ6" s="339"/>
    </row>
    <row r="7" spans="1:64" s="74" customFormat="1" ht="12" thickBot="1">
      <c r="A7" s="546">
        <f>'1-συμβολαια'!A7</f>
        <v>0</v>
      </c>
      <c r="B7" s="451"/>
      <c r="C7" s="407" t="str">
        <f>'1-συμβολαια'!C7</f>
        <v>δωρεά ΨΙΛΗΣ ΚΥΡΙΟΤΗΤΑΣ</v>
      </c>
      <c r="D7" s="393" t="str">
        <f>'4-πολλυπρ'!D7</f>
        <v>;;;???</v>
      </c>
      <c r="E7" s="393" t="str">
        <f>'4-πολλυπρ'!I7</f>
        <v>;;;???</v>
      </c>
      <c r="F7" s="393">
        <v>2</v>
      </c>
      <c r="G7" s="384">
        <f t="shared" si="3"/>
        <v>8</v>
      </c>
      <c r="H7" s="384">
        <v>4</v>
      </c>
      <c r="I7" s="393"/>
      <c r="J7" s="384">
        <f t="shared" si="1"/>
        <v>12</v>
      </c>
      <c r="K7" s="408" t="s">
        <v>454</v>
      </c>
      <c r="L7" s="387" t="s">
        <v>163</v>
      </c>
      <c r="M7" s="387" t="s">
        <v>260</v>
      </c>
      <c r="N7" s="384"/>
      <c r="O7" s="384"/>
      <c r="P7" s="384">
        <v>1.98</v>
      </c>
      <c r="Q7" s="384"/>
      <c r="R7" s="384">
        <f t="shared" si="2"/>
        <v>0</v>
      </c>
      <c r="S7" s="393"/>
      <c r="T7" s="393"/>
      <c r="U7" s="393"/>
      <c r="V7" s="269"/>
      <c r="W7" s="339"/>
      <c r="Y7" s="345" t="s">
        <v>398</v>
      </c>
      <c r="AA7" s="345" t="s">
        <v>9</v>
      </c>
      <c r="AB7" s="337"/>
      <c r="AG7" s="339"/>
      <c r="AL7" s="274"/>
      <c r="AM7" s="274"/>
      <c r="AN7" s="274"/>
      <c r="AR7" s="345" t="s">
        <v>398</v>
      </c>
      <c r="AT7" s="345" t="s">
        <v>9</v>
      </c>
      <c r="BJ7" s="339"/>
    </row>
    <row r="8" spans="1:64" s="74" customFormat="1">
      <c r="A8" s="449" t="str">
        <f>'1-συμβολαια'!A8</f>
        <v>5ο</v>
      </c>
      <c r="B8" s="456">
        <f>'1-συμβολαια'!B8</f>
        <v>39806</v>
      </c>
      <c r="C8" s="344" t="str">
        <f>'1-συμβολαια'!C8</f>
        <v>γονική ΨΙΛΗΣ ΚΥΡΙΟΤΗΤΑΣ</v>
      </c>
      <c r="D8" s="331" t="str">
        <f>'4-πολλυπρ'!D8</f>
        <v>219-160</v>
      </c>
      <c r="E8" s="331" t="str">
        <f>'4-πολλυπρ'!I8</f>
        <v>;;;???</v>
      </c>
      <c r="F8" s="331">
        <v>2</v>
      </c>
      <c r="G8" s="332">
        <f t="shared" ref="G8" si="4">F8*4</f>
        <v>8</v>
      </c>
      <c r="H8" s="332">
        <v>4</v>
      </c>
      <c r="I8" s="331"/>
      <c r="J8" s="332">
        <f t="shared" ref="J8" si="5">G8+H8+I8</f>
        <v>12</v>
      </c>
      <c r="K8" s="275" t="s">
        <v>454</v>
      </c>
      <c r="L8" s="346" t="s">
        <v>163</v>
      </c>
      <c r="M8" s="346" t="s">
        <v>260</v>
      </c>
      <c r="N8" s="332"/>
      <c r="O8" s="332"/>
      <c r="P8" s="332">
        <v>1.98</v>
      </c>
      <c r="Q8" s="332"/>
      <c r="R8" s="332">
        <f t="shared" ref="R8" si="6">N8+O8</f>
        <v>0</v>
      </c>
      <c r="S8" s="331"/>
      <c r="T8" s="331"/>
      <c r="U8" s="331"/>
      <c r="V8" s="269"/>
      <c r="W8" s="339"/>
      <c r="Y8" s="345" t="s">
        <v>398</v>
      </c>
      <c r="AA8" s="345" t="s">
        <v>9</v>
      </c>
      <c r="AB8" s="337"/>
      <c r="AG8" s="339"/>
      <c r="AL8" s="274"/>
      <c r="AM8" s="274"/>
      <c r="AN8" s="274"/>
      <c r="AR8" s="345" t="s">
        <v>398</v>
      </c>
      <c r="AT8" s="345" t="s">
        <v>9</v>
      </c>
      <c r="BJ8" s="339"/>
    </row>
    <row r="9" spans="1:64">
      <c r="A9" s="672" t="s">
        <v>35</v>
      </c>
      <c r="B9" s="673"/>
      <c r="C9" s="673"/>
      <c r="D9" s="673"/>
      <c r="E9" s="674"/>
      <c r="F9" s="537">
        <f>SUM(F3:F8)</f>
        <v>8</v>
      </c>
      <c r="G9" s="537">
        <f>SUM(G3:G8)</f>
        <v>32</v>
      </c>
      <c r="H9" s="537">
        <f>SUM(H3:H8)</f>
        <v>20</v>
      </c>
      <c r="I9" s="538">
        <f>SUM(I3:I8)</f>
        <v>0</v>
      </c>
      <c r="J9" s="537">
        <f>SUM(J3:J8)</f>
        <v>52</v>
      </c>
      <c r="K9" s="537"/>
      <c r="L9" s="537"/>
      <c r="M9" s="537"/>
      <c r="N9" s="537">
        <f t="shared" ref="N9:U9" si="7">SUM(N3:N8)</f>
        <v>7.4</v>
      </c>
      <c r="O9" s="537">
        <f t="shared" si="7"/>
        <v>7.4</v>
      </c>
      <c r="P9" s="537">
        <f t="shared" si="7"/>
        <v>9.9</v>
      </c>
      <c r="Q9" s="537">
        <f t="shared" si="7"/>
        <v>0</v>
      </c>
      <c r="R9" s="537">
        <f t="shared" si="7"/>
        <v>14.8</v>
      </c>
      <c r="S9" s="537">
        <f t="shared" si="7"/>
        <v>0</v>
      </c>
      <c r="T9" s="537">
        <f t="shared" si="7"/>
        <v>0</v>
      </c>
      <c r="U9" s="537">
        <f t="shared" si="7"/>
        <v>0</v>
      </c>
      <c r="V9" s="537"/>
      <c r="W9" s="539"/>
      <c r="X9" s="537">
        <f>SUM(X3:X8)</f>
        <v>0</v>
      </c>
      <c r="Y9" s="537"/>
      <c r="Z9" s="537">
        <f>SUM(Z3:Z8)</f>
        <v>0</v>
      </c>
      <c r="AA9" s="537"/>
      <c r="AB9" s="537">
        <f t="shared" ref="AB9:AM9" si="8">SUM(AB3:AB8)</f>
        <v>0</v>
      </c>
      <c r="AC9" s="537">
        <f t="shared" si="8"/>
        <v>0</v>
      </c>
      <c r="AD9" s="537">
        <f t="shared" si="8"/>
        <v>0</v>
      </c>
      <c r="AE9" s="537">
        <f t="shared" si="8"/>
        <v>0</v>
      </c>
      <c r="AF9" s="537">
        <f t="shared" si="8"/>
        <v>0</v>
      </c>
      <c r="AG9" s="539">
        <f t="shared" si="8"/>
        <v>0</v>
      </c>
      <c r="AH9" s="537">
        <f t="shared" si="8"/>
        <v>0</v>
      </c>
      <c r="AI9" s="537">
        <f t="shared" si="8"/>
        <v>0</v>
      </c>
      <c r="AJ9" s="537">
        <f t="shared" si="8"/>
        <v>0</v>
      </c>
      <c r="AK9" s="537">
        <f t="shared" si="8"/>
        <v>0</v>
      </c>
      <c r="AL9" s="540">
        <f t="shared" si="8"/>
        <v>0</v>
      </c>
      <c r="AM9" s="540">
        <f t="shared" si="8"/>
        <v>0</v>
      </c>
      <c r="AN9" s="540"/>
      <c r="AO9" s="537">
        <f>SUM(AO3:AO8)</f>
        <v>0</v>
      </c>
      <c r="AP9" s="537">
        <f>SUM(AP3:AP8)</f>
        <v>0</v>
      </c>
      <c r="AQ9" s="537">
        <f>SUM(AQ3:AQ8)</f>
        <v>0</v>
      </c>
      <c r="AR9" s="537"/>
      <c r="AS9" s="537">
        <f t="shared" ref="AS9:BL9" si="9">SUM(AS3:AS8)</f>
        <v>0</v>
      </c>
      <c r="AT9" s="537">
        <f t="shared" si="9"/>
        <v>0</v>
      </c>
      <c r="AU9" s="537">
        <f t="shared" si="9"/>
        <v>0</v>
      </c>
      <c r="AV9" s="537">
        <f t="shared" si="9"/>
        <v>0</v>
      </c>
      <c r="AW9" s="537">
        <f t="shared" si="9"/>
        <v>0</v>
      </c>
      <c r="AX9" s="537">
        <f t="shared" si="9"/>
        <v>0</v>
      </c>
      <c r="AY9" s="537">
        <f t="shared" si="9"/>
        <v>0</v>
      </c>
      <c r="AZ9" s="537">
        <f t="shared" si="9"/>
        <v>0</v>
      </c>
      <c r="BA9" s="537">
        <f t="shared" si="9"/>
        <v>0</v>
      </c>
      <c r="BB9" s="537">
        <f t="shared" si="9"/>
        <v>0</v>
      </c>
      <c r="BC9" s="537">
        <f t="shared" si="9"/>
        <v>0</v>
      </c>
      <c r="BD9" s="537">
        <f t="shared" si="9"/>
        <v>0</v>
      </c>
      <c r="BE9" s="537">
        <f t="shared" si="9"/>
        <v>0</v>
      </c>
      <c r="BF9" s="537">
        <f t="shared" si="9"/>
        <v>0</v>
      </c>
      <c r="BG9" s="537">
        <f t="shared" si="9"/>
        <v>0</v>
      </c>
      <c r="BH9" s="537">
        <f t="shared" si="9"/>
        <v>0</v>
      </c>
      <c r="BI9" s="537">
        <f t="shared" si="9"/>
        <v>0</v>
      </c>
      <c r="BJ9" s="537">
        <f t="shared" si="9"/>
        <v>0</v>
      </c>
      <c r="BK9" s="537">
        <f t="shared" si="9"/>
        <v>0</v>
      </c>
      <c r="BL9" s="537">
        <f t="shared" si="9"/>
        <v>0</v>
      </c>
    </row>
    <row r="10" spans="1:64">
      <c r="N10" s="138" t="s">
        <v>497</v>
      </c>
    </row>
    <row r="11" spans="1:64">
      <c r="H11" s="138"/>
      <c r="I11" s="138"/>
      <c r="J11" s="315" t="s">
        <v>101</v>
      </c>
      <c r="K11" s="138"/>
      <c r="L11" s="138"/>
      <c r="M11" s="138"/>
      <c r="N11" s="138"/>
      <c r="O11" s="138" t="s">
        <v>497</v>
      </c>
      <c r="P11" s="117"/>
      <c r="Q11" s="117"/>
      <c r="V11" s="179" t="s">
        <v>165</v>
      </c>
      <c r="AC11" s="2"/>
      <c r="AE11" s="117" t="s">
        <v>102</v>
      </c>
      <c r="AL11" s="219" t="s">
        <v>103</v>
      </c>
    </row>
    <row r="12" spans="1:64">
      <c r="G12" s="3"/>
      <c r="H12" s="3"/>
      <c r="I12" s="3"/>
      <c r="J12" s="3"/>
      <c r="K12" s="158" t="s">
        <v>159</v>
      </c>
      <c r="L12" s="119"/>
      <c r="M12" s="119"/>
      <c r="O12" s="138"/>
      <c r="P12" s="3"/>
      <c r="Q12" s="3"/>
      <c r="R12" s="3"/>
      <c r="S12" s="158" t="s">
        <v>166</v>
      </c>
      <c r="V12" s="9"/>
    </row>
    <row r="13" spans="1:64">
      <c r="F13" s="118"/>
      <c r="G13" s="3"/>
      <c r="H13" s="3"/>
      <c r="I13" s="3"/>
      <c r="J13" s="3"/>
      <c r="K13" s="119" t="s">
        <v>160</v>
      </c>
      <c r="L13" s="119"/>
      <c r="M13" s="119"/>
      <c r="O13" s="3"/>
      <c r="P13" s="3"/>
      <c r="Q13" s="3"/>
      <c r="R13" s="3"/>
      <c r="T13" s="119" t="s">
        <v>167</v>
      </c>
      <c r="V13" s="9"/>
    </row>
    <row r="14" spans="1:64">
      <c r="C14" s="92"/>
      <c r="D14" s="77" t="s">
        <v>562</v>
      </c>
      <c r="H14" s="441">
        <v>44734</v>
      </c>
      <c r="I14" s="3"/>
      <c r="K14" s="119"/>
      <c r="L14" s="158" t="s">
        <v>161</v>
      </c>
      <c r="M14" s="119"/>
      <c r="P14" s="153" t="s">
        <v>446</v>
      </c>
      <c r="Q14" s="4"/>
      <c r="V14" s="9"/>
    </row>
    <row r="15" spans="1:64">
      <c r="C15" s="429"/>
      <c r="D15" s="77" t="s">
        <v>545</v>
      </c>
      <c r="I15" s="3"/>
      <c r="L15" s="119" t="s">
        <v>162</v>
      </c>
      <c r="M15" s="119"/>
      <c r="Q15" s="2" t="s">
        <v>456</v>
      </c>
      <c r="V15" s="9"/>
    </row>
    <row r="16" spans="1:64">
      <c r="C16" s="92"/>
      <c r="D16" s="77" t="s">
        <v>517</v>
      </c>
      <c r="H16" s="441">
        <v>44636</v>
      </c>
      <c r="I16" s="3"/>
      <c r="M16" s="158" t="s">
        <v>268</v>
      </c>
      <c r="V16" s="9"/>
    </row>
    <row r="17" spans="3:22">
      <c r="C17" s="132"/>
      <c r="D17" s="77"/>
      <c r="M17" s="119" t="s">
        <v>269</v>
      </c>
      <c r="V17" s="9"/>
    </row>
    <row r="18" spans="3:22">
      <c r="C18" s="92" t="s">
        <v>541</v>
      </c>
      <c r="D18" s="77" t="s">
        <v>563</v>
      </c>
      <c r="H18" s="441">
        <v>44636</v>
      </c>
      <c r="M18" s="119"/>
      <c r="V18" s="9"/>
    </row>
    <row r="19" spans="3:22">
      <c r="C19" s="429" t="s">
        <v>540</v>
      </c>
      <c r="D19" s="77" t="s">
        <v>543</v>
      </c>
    </row>
    <row r="20" spans="3:22">
      <c r="C20" s="92" t="s">
        <v>560</v>
      </c>
      <c r="D20" s="77" t="s">
        <v>544</v>
      </c>
    </row>
    <row r="21" spans="3:22">
      <c r="C21" s="132"/>
      <c r="D21" s="77"/>
    </row>
    <row r="22" spans="3:22">
      <c r="C22" s="92" t="s">
        <v>549</v>
      </c>
      <c r="D22" s="77" t="s">
        <v>564</v>
      </c>
    </row>
    <row r="23" spans="3:22">
      <c r="C23" s="429" t="s">
        <v>540</v>
      </c>
      <c r="D23" s="77" t="s">
        <v>516</v>
      </c>
    </row>
    <row r="24" spans="3:22">
      <c r="C24" s="92" t="s">
        <v>561</v>
      </c>
      <c r="D24" s="77" t="s">
        <v>517</v>
      </c>
    </row>
    <row r="25" spans="3:22">
      <c r="C25" s="92"/>
      <c r="D25" s="8"/>
    </row>
    <row r="26" spans="3:22">
      <c r="C26" s="92" t="s">
        <v>549</v>
      </c>
      <c r="D26" s="77" t="s">
        <v>565</v>
      </c>
    </row>
    <row r="27" spans="3:22">
      <c r="C27" s="429" t="s">
        <v>540</v>
      </c>
      <c r="D27" s="77" t="s">
        <v>516</v>
      </c>
    </row>
    <row r="28" spans="3:22">
      <c r="C28" s="92" t="s">
        <v>561</v>
      </c>
      <c r="D28" s="77" t="s">
        <v>517</v>
      </c>
    </row>
    <row r="29" spans="3:22">
      <c r="C29" s="92"/>
      <c r="D29" s="8"/>
    </row>
    <row r="30" spans="3:22">
      <c r="C30" s="92"/>
      <c r="D30" s="8"/>
    </row>
    <row r="31" spans="3:22">
      <c r="C31" s="92"/>
      <c r="D31" s="8"/>
    </row>
    <row r="32" spans="3:22">
      <c r="C32" s="92"/>
      <c r="D32" s="8"/>
    </row>
    <row r="33" spans="3:4">
      <c r="C33" s="92"/>
      <c r="D33" s="8"/>
    </row>
  </sheetData>
  <mergeCells count="15">
    <mergeCell ref="AP1:AY1"/>
    <mergeCell ref="AZ1:BG1"/>
    <mergeCell ref="BH1:BL1"/>
    <mergeCell ref="W1:AF1"/>
    <mergeCell ref="BK2:BL2"/>
    <mergeCell ref="AX2:AY2"/>
    <mergeCell ref="A9:E9"/>
    <mergeCell ref="A1:E1"/>
    <mergeCell ref="AG1:AO1"/>
    <mergeCell ref="F1:T1"/>
    <mergeCell ref="U1:U2"/>
    <mergeCell ref="AE2:AF2"/>
    <mergeCell ref="AN2:AO2"/>
    <mergeCell ref="K2:M2"/>
    <mergeCell ref="V1: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35"/>
  <sheetViews>
    <sheetView workbookViewId="0">
      <pane ySplit="2" topLeftCell="A3" activePane="bottomLeft" state="frozen"/>
      <selection pane="bottomLeft" activeCell="C17" sqref="C17:D31"/>
    </sheetView>
  </sheetViews>
  <sheetFormatPr defaultRowHeight="11.25"/>
  <cols>
    <col min="1" max="1" width="6.5703125" style="8" bestFit="1" customWidth="1"/>
    <col min="2" max="2" width="8.7109375" style="8" bestFit="1" customWidth="1"/>
    <col min="3" max="3" width="68.42578125" style="90" customWidth="1"/>
    <col min="4" max="4" width="8.5703125" style="3" customWidth="1"/>
    <col min="5" max="5" width="5.7109375" style="3" bestFit="1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2" width="8.85546875" style="2" customWidth="1"/>
    <col min="23" max="23" width="12" style="2" customWidth="1"/>
    <col min="24" max="24" width="9.85546875" style="81" customWidth="1"/>
    <col min="25" max="25" width="7.42578125" style="81" customWidth="1"/>
    <col min="26" max="26" width="11.42578125" style="81" bestFit="1" customWidth="1"/>
    <col min="27" max="27" width="13" style="81" customWidth="1"/>
    <col min="28" max="16384" width="9.140625" style="3"/>
  </cols>
  <sheetData>
    <row r="1" spans="1:27" s="4" customFormat="1" ht="15.75" customHeight="1">
      <c r="A1" s="701" t="s">
        <v>31</v>
      </c>
      <c r="B1" s="702"/>
      <c r="C1" s="702"/>
      <c r="D1" s="702"/>
      <c r="E1" s="703"/>
      <c r="F1" s="707" t="s">
        <v>170</v>
      </c>
      <c r="G1" s="708"/>
      <c r="H1" s="708"/>
      <c r="I1" s="708"/>
      <c r="J1" s="696" t="s">
        <v>164</v>
      </c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7" t="s">
        <v>29</v>
      </c>
      <c r="Y1" s="698"/>
      <c r="Z1" s="698"/>
      <c r="AA1" s="698"/>
    </row>
    <row r="2" spans="1:27" s="4" customFormat="1" ht="23.25" thickBot="1">
      <c r="A2" s="10" t="s">
        <v>19</v>
      </c>
      <c r="B2" s="10"/>
      <c r="C2" s="150" t="s">
        <v>0</v>
      </c>
      <c r="D2" s="55" t="s">
        <v>11</v>
      </c>
      <c r="E2" s="151" t="s">
        <v>12</v>
      </c>
      <c r="F2" s="41" t="s">
        <v>471</v>
      </c>
      <c r="G2" s="709" t="s">
        <v>29</v>
      </c>
      <c r="H2" s="710"/>
      <c r="I2" s="711"/>
      <c r="J2" s="41" t="s">
        <v>90</v>
      </c>
      <c r="K2" s="41" t="s">
        <v>91</v>
      </c>
      <c r="L2" s="55"/>
      <c r="M2" s="41" t="s">
        <v>240</v>
      </c>
      <c r="N2" s="41" t="s">
        <v>241</v>
      </c>
      <c r="O2" s="41" t="s">
        <v>242</v>
      </c>
      <c r="P2" s="55" t="s">
        <v>518</v>
      </c>
      <c r="Q2" s="55" t="s">
        <v>36</v>
      </c>
      <c r="R2" s="55" t="s">
        <v>519</v>
      </c>
      <c r="S2" s="55"/>
      <c r="T2" s="55" t="s">
        <v>520</v>
      </c>
      <c r="U2" s="55" t="s">
        <v>521</v>
      </c>
      <c r="V2" s="55" t="s">
        <v>171</v>
      </c>
      <c r="W2" s="55" t="s">
        <v>47</v>
      </c>
      <c r="X2" s="699"/>
      <c r="Y2" s="700"/>
      <c r="Z2" s="700"/>
      <c r="AA2" s="700"/>
    </row>
    <row r="3" spans="1:27" s="191" customFormat="1" ht="12" thickBot="1">
      <c r="A3" s="541" t="str">
        <f>'1-συμβολαια'!A3</f>
        <v>2ο</v>
      </c>
      <c r="B3" s="542">
        <f>'1-συμβολαια'!B3</f>
        <v>38617</v>
      </c>
      <c r="C3" s="543" t="str">
        <f>'1-συμβολαια'!C3</f>
        <v>πληρεξούσιο</v>
      </c>
      <c r="D3" s="478" t="str">
        <f>'4-πολλυπρ'!D3</f>
        <v>;;;???</v>
      </c>
      <c r="E3" s="478" t="str">
        <f>'4-πολλυπρ'!I3</f>
        <v>;;;???</v>
      </c>
      <c r="F3" s="514"/>
      <c r="G3" s="544"/>
      <c r="H3" s="544"/>
      <c r="I3" s="514"/>
      <c r="J3" s="514"/>
      <c r="K3" s="514"/>
      <c r="L3" s="514"/>
      <c r="M3" s="514"/>
      <c r="N3" s="514"/>
      <c r="O3" s="514"/>
      <c r="P3" s="514"/>
      <c r="Q3" s="514"/>
      <c r="R3" s="514"/>
      <c r="S3" s="514"/>
      <c r="T3" s="514"/>
      <c r="U3" s="514"/>
      <c r="V3" s="514"/>
      <c r="W3" s="514">
        <f>SUM(J3:V3)</f>
        <v>0</v>
      </c>
      <c r="X3" s="506"/>
      <c r="Y3" s="333"/>
      <c r="Z3" s="455"/>
      <c r="AA3" s="276"/>
    </row>
    <row r="4" spans="1:27" s="191" customFormat="1">
      <c r="A4" s="450" t="str">
        <f>'1-συμβολαια'!A4</f>
        <v>3ο</v>
      </c>
      <c r="B4" s="374">
        <f>'1-συμβολαια'!B4</f>
        <v>39806</v>
      </c>
      <c r="C4" s="344" t="str">
        <f>'1-συμβολαια'!C4</f>
        <v>κληρονομιάς ΑΠΟΔΟΧΗ</v>
      </c>
      <c r="D4" s="331" t="str">
        <f>'4-πολλυπρ'!D4</f>
        <v xml:space="preserve">πατήρ </v>
      </c>
      <c r="E4" s="331" t="str">
        <f>'4-πολλυπρ'!I4</f>
        <v>;;;???</v>
      </c>
      <c r="F4" s="332">
        <f>2*10</f>
        <v>20</v>
      </c>
      <c r="G4" s="346" t="s">
        <v>526</v>
      </c>
      <c r="H4" s="346" t="s">
        <v>527</v>
      </c>
      <c r="I4" s="332"/>
      <c r="J4" s="332">
        <v>7.4</v>
      </c>
      <c r="K4" s="332">
        <v>7.4</v>
      </c>
      <c r="L4" s="332"/>
      <c r="M4" s="332"/>
      <c r="N4" s="332"/>
      <c r="O4" s="332"/>
      <c r="P4" s="332">
        <f>2*2*15</f>
        <v>60</v>
      </c>
      <c r="Q4" s="332">
        <v>15</v>
      </c>
      <c r="R4" s="332"/>
      <c r="S4" s="332"/>
      <c r="T4" s="332">
        <f>6*5</f>
        <v>30</v>
      </c>
      <c r="U4" s="332">
        <f>54*4</f>
        <v>216</v>
      </c>
      <c r="V4" s="332"/>
      <c r="W4" s="332">
        <f t="shared" ref="W4:W8" si="0">SUM(J4:V4)</f>
        <v>335.8</v>
      </c>
      <c r="X4" s="343"/>
      <c r="Y4" s="333"/>
      <c r="Z4" s="455"/>
      <c r="AA4" s="276"/>
    </row>
    <row r="5" spans="1:27" s="5" customFormat="1" ht="12" thickBot="1">
      <c r="A5" s="406">
        <f>'1-συμβολαια'!A5</f>
        <v>0</v>
      </c>
      <c r="B5" s="451"/>
      <c r="C5" s="407" t="str">
        <f>'1-συμβολαια'!C5</f>
        <v>χρησικτησία οικοπέδων &amp; οικίας = 1970 πατρός ΔΩΡΕΑ άτυπος</v>
      </c>
      <c r="D5" s="393" t="str">
        <f>'4-πολλυπρ'!D5</f>
        <v>παππούς</v>
      </c>
      <c r="E5" s="393" t="str">
        <f>'4-πολλυπρ'!I5</f>
        <v>πατήρ</v>
      </c>
      <c r="F5" s="384">
        <f>2*10</f>
        <v>20</v>
      </c>
      <c r="G5" s="387" t="s">
        <v>526</v>
      </c>
      <c r="H5" s="387" t="s">
        <v>527</v>
      </c>
      <c r="I5" s="384"/>
      <c r="J5" s="384"/>
      <c r="K5" s="384"/>
      <c r="L5" s="384"/>
      <c r="M5" s="384"/>
      <c r="N5" s="384"/>
      <c r="O5" s="384"/>
      <c r="P5" s="384">
        <f>2*2*15</f>
        <v>60</v>
      </c>
      <c r="Q5" s="384"/>
      <c r="R5" s="384"/>
      <c r="S5" s="384"/>
      <c r="T5" s="384">
        <f>6*5</f>
        <v>30</v>
      </c>
      <c r="U5" s="384">
        <f>34*4</f>
        <v>136</v>
      </c>
      <c r="V5" s="384"/>
      <c r="W5" s="384">
        <f t="shared" si="0"/>
        <v>226</v>
      </c>
      <c r="X5" s="394"/>
      <c r="Y5" s="333"/>
      <c r="Z5" s="455"/>
      <c r="AA5" s="272"/>
    </row>
    <row r="6" spans="1:27" s="5" customFormat="1">
      <c r="A6" s="545" t="str">
        <f>'1-συμβολαια'!A6</f>
        <v>4ο</v>
      </c>
      <c r="B6" s="456">
        <f>'1-συμβολαια'!B6</f>
        <v>39806</v>
      </c>
      <c r="C6" s="344" t="str">
        <f>'1-συμβολαια'!C6</f>
        <v>δωρεά ΕΠΙΚΑΡΠΙΑΣ</v>
      </c>
      <c r="D6" s="331" t="str">
        <f>'4-πολλυπρ'!D6</f>
        <v>;;;???</v>
      </c>
      <c r="E6" s="331" t="str">
        <f>'4-πολλυπρ'!I6</f>
        <v>219-160</v>
      </c>
      <c r="F6" s="332">
        <v>10</v>
      </c>
      <c r="G6" s="346" t="s">
        <v>526</v>
      </c>
      <c r="H6" s="346" t="s">
        <v>527</v>
      </c>
      <c r="I6" s="332"/>
      <c r="J6" s="332"/>
      <c r="K6" s="332"/>
      <c r="L6" s="332"/>
      <c r="M6" s="332"/>
      <c r="N6" s="332"/>
      <c r="O6" s="332"/>
      <c r="P6" s="332">
        <f>2*15</f>
        <v>30</v>
      </c>
      <c r="Q6" s="332">
        <v>15</v>
      </c>
      <c r="R6" s="332"/>
      <c r="S6" s="332"/>
      <c r="T6" s="332">
        <v>15</v>
      </c>
      <c r="U6" s="332">
        <f>34*4</f>
        <v>136</v>
      </c>
      <c r="V6" s="332"/>
      <c r="W6" s="332">
        <f t="shared" si="0"/>
        <v>196</v>
      </c>
      <c r="X6" s="343"/>
      <c r="Y6" s="333"/>
      <c r="Z6" s="455"/>
      <c r="AA6" s="272"/>
    </row>
    <row r="7" spans="1:27" s="5" customFormat="1" ht="12" thickBot="1">
      <c r="A7" s="546">
        <f>'1-συμβολαια'!A7</f>
        <v>0</v>
      </c>
      <c r="B7" s="451"/>
      <c r="C7" s="407" t="str">
        <f>'1-συμβολαια'!C7</f>
        <v>δωρεά ΨΙΛΗΣ ΚΥΡΙΟΤΗΤΑΣ</v>
      </c>
      <c r="D7" s="393" t="str">
        <f>'4-πολλυπρ'!D7</f>
        <v>;;;???</v>
      </c>
      <c r="E7" s="393" t="str">
        <f>'4-πολλυπρ'!I7</f>
        <v>;;;???</v>
      </c>
      <c r="F7" s="384">
        <v>10</v>
      </c>
      <c r="G7" s="387" t="s">
        <v>526</v>
      </c>
      <c r="H7" s="387" t="s">
        <v>527</v>
      </c>
      <c r="I7" s="384"/>
      <c r="J7" s="384"/>
      <c r="K7" s="384"/>
      <c r="L7" s="384"/>
      <c r="M7" s="384"/>
      <c r="N7" s="384"/>
      <c r="O7" s="384"/>
      <c r="P7" s="384">
        <f t="shared" ref="P7:P8" si="1">2*15</f>
        <v>30</v>
      </c>
      <c r="Q7" s="384"/>
      <c r="R7" s="384"/>
      <c r="S7" s="384"/>
      <c r="T7" s="384">
        <v>15</v>
      </c>
      <c r="U7" s="384"/>
      <c r="V7" s="384"/>
      <c r="W7" s="384">
        <f t="shared" si="0"/>
        <v>45</v>
      </c>
      <c r="X7" s="394"/>
      <c r="Y7" s="333"/>
      <c r="Z7" s="455"/>
      <c r="AA7" s="272"/>
    </row>
    <row r="8" spans="1:27" s="5" customFormat="1">
      <c r="A8" s="449" t="str">
        <f>'1-συμβολαια'!A8</f>
        <v>5ο</v>
      </c>
      <c r="B8" s="456">
        <f>'1-συμβολαια'!B8</f>
        <v>39806</v>
      </c>
      <c r="C8" s="344" t="str">
        <f>'1-συμβολαια'!C8</f>
        <v>γονική ΨΙΛΗΣ ΚΥΡΙΟΤΗΤΑΣ</v>
      </c>
      <c r="D8" s="331" t="str">
        <f>'4-πολλυπρ'!D8</f>
        <v>219-160</v>
      </c>
      <c r="E8" s="331" t="str">
        <f>'4-πολλυπρ'!I8</f>
        <v>;;;???</v>
      </c>
      <c r="F8" s="332">
        <v>10</v>
      </c>
      <c r="G8" s="346" t="s">
        <v>526</v>
      </c>
      <c r="H8" s="346" t="s">
        <v>527</v>
      </c>
      <c r="I8" s="332"/>
      <c r="J8" s="332"/>
      <c r="K8" s="332"/>
      <c r="L8" s="332"/>
      <c r="M8" s="332"/>
      <c r="N8" s="332"/>
      <c r="O8" s="332"/>
      <c r="P8" s="332">
        <f t="shared" si="1"/>
        <v>30</v>
      </c>
      <c r="Q8" s="332">
        <v>15</v>
      </c>
      <c r="R8" s="332"/>
      <c r="S8" s="332"/>
      <c r="T8" s="332">
        <v>30</v>
      </c>
      <c r="U8" s="332">
        <v>136</v>
      </c>
      <c r="V8" s="332"/>
      <c r="W8" s="332">
        <f t="shared" si="0"/>
        <v>211</v>
      </c>
      <c r="X8" s="343"/>
      <c r="Y8" s="333"/>
      <c r="Z8" s="455"/>
      <c r="AA8" s="272"/>
    </row>
    <row r="9" spans="1:27">
      <c r="A9" s="704" t="s">
        <v>35</v>
      </c>
      <c r="B9" s="705"/>
      <c r="C9" s="705"/>
      <c r="D9" s="705"/>
      <c r="E9" s="706"/>
      <c r="F9" s="69">
        <f>SUM(F3:F8)</f>
        <v>70</v>
      </c>
      <c r="G9" s="69"/>
      <c r="H9" s="69"/>
      <c r="I9" s="69"/>
      <c r="J9" s="69">
        <f t="shared" ref="J9:X9" si="2">SUM(J3:J8)</f>
        <v>7.4</v>
      </c>
      <c r="K9" s="69">
        <f t="shared" si="2"/>
        <v>7.4</v>
      </c>
      <c r="L9" s="69">
        <f t="shared" si="2"/>
        <v>0</v>
      </c>
      <c r="M9" s="69">
        <f t="shared" si="2"/>
        <v>0</v>
      </c>
      <c r="N9" s="69">
        <f t="shared" si="2"/>
        <v>0</v>
      </c>
      <c r="O9" s="69">
        <f t="shared" si="2"/>
        <v>0</v>
      </c>
      <c r="P9" s="69">
        <f t="shared" si="2"/>
        <v>210</v>
      </c>
      <c r="Q9" s="69">
        <f t="shared" si="2"/>
        <v>45</v>
      </c>
      <c r="R9" s="69">
        <f t="shared" si="2"/>
        <v>0</v>
      </c>
      <c r="S9" s="69">
        <f t="shared" si="2"/>
        <v>0</v>
      </c>
      <c r="T9" s="69">
        <f t="shared" si="2"/>
        <v>120</v>
      </c>
      <c r="U9" s="69">
        <f t="shared" si="2"/>
        <v>624</v>
      </c>
      <c r="V9" s="69">
        <f t="shared" si="2"/>
        <v>0</v>
      </c>
      <c r="W9" s="69">
        <f t="shared" si="2"/>
        <v>1013.8</v>
      </c>
      <c r="X9" s="82">
        <f t="shared" si="2"/>
        <v>0</v>
      </c>
      <c r="Y9" s="141"/>
      <c r="Z9" s="3"/>
      <c r="AA9" s="3"/>
    </row>
    <row r="11" spans="1:27" ht="15.75" customHeight="1">
      <c r="J11" s="347" t="s">
        <v>458</v>
      </c>
      <c r="M11" s="134" t="s">
        <v>472</v>
      </c>
      <c r="Y11" s="152"/>
      <c r="Z11" s="86"/>
      <c r="AA11" s="152"/>
    </row>
    <row r="12" spans="1:27">
      <c r="G12" s="158" t="s">
        <v>168</v>
      </c>
      <c r="H12" s="119"/>
      <c r="I12" s="81"/>
      <c r="M12" s="173" t="s">
        <v>208</v>
      </c>
      <c r="Y12" s="2"/>
    </row>
    <row r="13" spans="1:27">
      <c r="G13" s="81"/>
      <c r="H13" s="119" t="s">
        <v>169</v>
      </c>
      <c r="N13" s="172" t="s">
        <v>209</v>
      </c>
      <c r="X13" s="2"/>
      <c r="Y13" s="2"/>
    </row>
    <row r="14" spans="1:27" ht="12.75">
      <c r="O14" s="452" t="s">
        <v>210</v>
      </c>
      <c r="P14" s="453"/>
      <c r="Q14" s="453"/>
      <c r="R14" s="453"/>
      <c r="S14" s="453"/>
      <c r="T14" s="453"/>
      <c r="U14" s="453"/>
      <c r="X14" s="2"/>
      <c r="Y14" s="2"/>
    </row>
    <row r="15" spans="1:27" ht="12.75">
      <c r="O15" s="453"/>
      <c r="P15" s="454" t="s">
        <v>522</v>
      </c>
      <c r="Q15" s="453"/>
      <c r="R15" s="453"/>
      <c r="S15" s="453"/>
      <c r="T15" s="453"/>
      <c r="U15" s="453"/>
      <c r="X15" s="2"/>
      <c r="Y15" s="2"/>
    </row>
    <row r="16" spans="1:27" ht="12.75">
      <c r="C16" s="223"/>
      <c r="O16" s="453"/>
      <c r="P16" s="453"/>
      <c r="Q16" s="454" t="s">
        <v>523</v>
      </c>
      <c r="R16" s="453"/>
      <c r="S16" s="453"/>
      <c r="T16" s="453"/>
      <c r="U16" s="453"/>
      <c r="W16" s="292"/>
    </row>
    <row r="17" spans="3:24" ht="12.75">
      <c r="C17" s="92"/>
      <c r="D17" s="77" t="s">
        <v>562</v>
      </c>
      <c r="F17" s="64"/>
      <c r="G17" s="64"/>
      <c r="H17" s="64"/>
      <c r="I17" s="64"/>
      <c r="J17" s="64"/>
      <c r="K17" s="64"/>
      <c r="L17" s="64"/>
      <c r="M17" s="64"/>
      <c r="N17" s="64"/>
      <c r="O17" s="453"/>
      <c r="P17" s="453"/>
      <c r="Q17" s="453"/>
      <c r="R17" s="454" t="s">
        <v>524</v>
      </c>
      <c r="S17" s="453"/>
      <c r="T17" s="453"/>
      <c r="U17" s="453"/>
      <c r="V17" s="64"/>
      <c r="W17" s="292"/>
      <c r="X17" s="320"/>
    </row>
    <row r="18" spans="3:24" ht="12.75">
      <c r="C18" s="429"/>
      <c r="D18" s="77" t="s">
        <v>545</v>
      </c>
      <c r="O18" s="453"/>
      <c r="P18" s="453"/>
      <c r="Q18" s="453"/>
      <c r="R18" s="453"/>
      <c r="S18" s="453"/>
      <c r="T18" s="453" t="s">
        <v>525</v>
      </c>
      <c r="U18" s="453"/>
    </row>
    <row r="19" spans="3:24" ht="12.75">
      <c r="C19" s="92"/>
      <c r="D19" s="77" t="s">
        <v>517</v>
      </c>
      <c r="O19" s="453"/>
      <c r="P19" s="453"/>
      <c r="Q19" s="453"/>
      <c r="R19" s="453"/>
      <c r="S19" s="453"/>
      <c r="T19" s="453"/>
      <c r="U19" s="453" t="s">
        <v>554</v>
      </c>
    </row>
    <row r="20" spans="3:24">
      <c r="C20" s="132"/>
      <c r="D20" s="77"/>
    </row>
    <row r="21" spans="3:24">
      <c r="C21" s="92" t="s">
        <v>541</v>
      </c>
      <c r="D21" s="77" t="s">
        <v>563</v>
      </c>
    </row>
    <row r="22" spans="3:24">
      <c r="C22" s="429" t="s">
        <v>540</v>
      </c>
      <c r="D22" s="77" t="s">
        <v>543</v>
      </c>
    </row>
    <row r="23" spans="3:24">
      <c r="C23" s="92" t="s">
        <v>560</v>
      </c>
      <c r="D23" s="77" t="s">
        <v>544</v>
      </c>
    </row>
    <row r="24" spans="3:24">
      <c r="C24" s="132"/>
      <c r="D24" s="77"/>
    </row>
    <row r="25" spans="3:24">
      <c r="C25" s="92" t="s">
        <v>549</v>
      </c>
      <c r="D25" s="77" t="s">
        <v>564</v>
      </c>
    </row>
    <row r="26" spans="3:24">
      <c r="C26" s="429" t="s">
        <v>540</v>
      </c>
      <c r="D26" s="77" t="s">
        <v>516</v>
      </c>
    </row>
    <row r="27" spans="3:24">
      <c r="C27" s="92" t="s">
        <v>561</v>
      </c>
      <c r="D27" s="77" t="s">
        <v>517</v>
      </c>
    </row>
    <row r="28" spans="3:24">
      <c r="C28" s="92"/>
      <c r="D28" s="8"/>
    </row>
    <row r="29" spans="3:24">
      <c r="C29" s="92" t="s">
        <v>549</v>
      </c>
      <c r="D29" s="77" t="s">
        <v>565</v>
      </c>
    </row>
    <row r="30" spans="3:24">
      <c r="C30" s="429" t="s">
        <v>540</v>
      </c>
      <c r="D30" s="77" t="s">
        <v>516</v>
      </c>
    </row>
    <row r="31" spans="3:24">
      <c r="C31" s="92" t="s">
        <v>561</v>
      </c>
      <c r="D31" s="77" t="s">
        <v>517</v>
      </c>
    </row>
    <row r="32" spans="3:24">
      <c r="C32" s="92"/>
      <c r="D32" s="8"/>
    </row>
    <row r="33" spans="3:4">
      <c r="C33" s="92"/>
      <c r="D33" s="8"/>
    </row>
    <row r="34" spans="3:4">
      <c r="C34" s="92"/>
      <c r="D34" s="8"/>
    </row>
    <row r="35" spans="3:4">
      <c r="C35" s="92"/>
      <c r="D35" s="8"/>
    </row>
  </sheetData>
  <mergeCells count="6">
    <mergeCell ref="J1:W1"/>
    <mergeCell ref="X1:AA2"/>
    <mergeCell ref="A1:E1"/>
    <mergeCell ref="A9:E9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topLeftCell="I1" workbookViewId="0">
      <pane ySplit="2" topLeftCell="A3" activePane="bottomLeft" state="frozen"/>
      <selection pane="bottomLeft" activeCell="AF6" sqref="AF6:AF8"/>
    </sheetView>
  </sheetViews>
  <sheetFormatPr defaultRowHeight="11.25"/>
  <cols>
    <col min="1" max="1" width="6.140625" style="3" customWidth="1"/>
    <col min="2" max="2" width="51.28515625" style="3" bestFit="1" customWidth="1"/>
    <col min="3" max="3" width="14.140625" style="3" customWidth="1"/>
    <col min="4" max="4" width="9.140625" style="3" customWidth="1"/>
    <col min="5" max="5" width="10" style="3" customWidth="1"/>
    <col min="6" max="10" width="9.140625" style="3" customWidth="1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723" t="s">
        <v>327</v>
      </c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724"/>
      <c r="O1" s="724"/>
      <c r="P1" s="724"/>
      <c r="Q1" s="724"/>
      <c r="R1" s="724"/>
      <c r="S1" s="724"/>
      <c r="T1" s="724"/>
      <c r="U1" s="724"/>
      <c r="V1" s="724"/>
      <c r="W1" s="724"/>
      <c r="X1" s="724"/>
      <c r="Y1" s="724"/>
      <c r="Z1" s="724"/>
      <c r="AA1" s="724"/>
      <c r="AB1" s="724"/>
      <c r="AC1" s="724"/>
      <c r="AD1" s="724"/>
      <c r="AE1" s="725" t="s">
        <v>47</v>
      </c>
      <c r="AF1" s="727" t="s">
        <v>9</v>
      </c>
      <c r="AG1" s="729" t="s">
        <v>33</v>
      </c>
      <c r="AH1" s="712" t="s">
        <v>337</v>
      </c>
      <c r="AI1" s="714" t="s">
        <v>86</v>
      </c>
      <c r="AJ1" s="715"/>
      <c r="AK1" s="715"/>
      <c r="AL1" s="716"/>
    </row>
    <row r="2" spans="1:38" ht="12" thickBot="1">
      <c r="A2" s="194"/>
      <c r="B2" s="195" t="s">
        <v>336</v>
      </c>
      <c r="C2" s="195" t="s">
        <v>87</v>
      </c>
      <c r="D2" s="196" t="s">
        <v>328</v>
      </c>
      <c r="E2" s="176" t="s">
        <v>31</v>
      </c>
      <c r="F2" s="176" t="s">
        <v>329</v>
      </c>
      <c r="G2" s="176" t="s">
        <v>330</v>
      </c>
      <c r="H2" s="176" t="s">
        <v>331</v>
      </c>
      <c r="I2" s="176" t="s">
        <v>332</v>
      </c>
      <c r="J2" s="176" t="s">
        <v>333</v>
      </c>
      <c r="K2" s="683" t="s">
        <v>29</v>
      </c>
      <c r="L2" s="684"/>
      <c r="M2" s="182" t="s">
        <v>334</v>
      </c>
      <c r="N2" s="182" t="s">
        <v>31</v>
      </c>
      <c r="O2" s="182" t="s">
        <v>329</v>
      </c>
      <c r="P2" s="182" t="s">
        <v>330</v>
      </c>
      <c r="Q2" s="182" t="s">
        <v>331</v>
      </c>
      <c r="R2" s="182" t="s">
        <v>332</v>
      </c>
      <c r="S2" s="182" t="s">
        <v>333</v>
      </c>
      <c r="T2" s="685" t="s">
        <v>29</v>
      </c>
      <c r="U2" s="686"/>
      <c r="V2" s="176" t="s">
        <v>335</v>
      </c>
      <c r="W2" s="176" t="s">
        <v>31</v>
      </c>
      <c r="X2" s="176" t="s">
        <v>329</v>
      </c>
      <c r="Y2" s="176" t="s">
        <v>330</v>
      </c>
      <c r="Z2" s="176" t="s">
        <v>331</v>
      </c>
      <c r="AA2" s="176" t="s">
        <v>332</v>
      </c>
      <c r="AB2" s="176" t="s">
        <v>333</v>
      </c>
      <c r="AC2" s="683" t="s">
        <v>29</v>
      </c>
      <c r="AD2" s="684"/>
      <c r="AE2" s="726"/>
      <c r="AF2" s="728"/>
      <c r="AG2" s="730"/>
      <c r="AH2" s="713"/>
      <c r="AI2" s="717"/>
      <c r="AJ2" s="718"/>
      <c r="AK2" s="718"/>
      <c r="AL2" s="719"/>
    </row>
    <row r="3" spans="1:38" s="5" customFormat="1" ht="12" thickBot="1">
      <c r="A3" s="472" t="str">
        <f>'1-συμβολαια'!A3</f>
        <v>2ο</v>
      </c>
      <c r="B3" s="472" t="str">
        <f>'1-συμβολαια'!C3</f>
        <v>πληρεξούσιο</v>
      </c>
      <c r="C3" s="473">
        <f>'1-συμβολαια'!D3</f>
        <v>0</v>
      </c>
      <c r="D3" s="473"/>
      <c r="E3" s="472"/>
      <c r="F3" s="472"/>
      <c r="G3" s="472"/>
      <c r="H3" s="472"/>
      <c r="I3" s="472"/>
      <c r="J3" s="472"/>
      <c r="K3" s="472"/>
      <c r="L3" s="472"/>
      <c r="M3" s="473"/>
      <c r="N3" s="472"/>
      <c r="O3" s="472"/>
      <c r="P3" s="472"/>
      <c r="Q3" s="472"/>
      <c r="R3" s="472"/>
      <c r="S3" s="472"/>
      <c r="T3" s="472"/>
      <c r="U3" s="472"/>
      <c r="V3" s="337"/>
      <c r="W3" s="74"/>
      <c r="X3" s="74"/>
      <c r="Y3" s="74"/>
      <c r="Z3" s="74"/>
      <c r="AA3" s="74"/>
      <c r="AB3" s="74"/>
      <c r="AC3" s="74"/>
      <c r="AD3" s="74"/>
      <c r="AE3" s="326">
        <f t="shared" ref="AE3:AE8" si="0">D3+M3+V3</f>
        <v>0</v>
      </c>
      <c r="AF3" s="326">
        <f t="shared" ref="AF3:AF5" si="1">E3+N3+W3</f>
        <v>0</v>
      </c>
      <c r="AG3" s="326">
        <f t="shared" ref="AG3:AG8" si="2">AE3-AF3</f>
        <v>0</v>
      </c>
      <c r="AH3" s="74"/>
      <c r="AI3" s="74"/>
      <c r="AJ3" s="74"/>
      <c r="AK3" s="74"/>
      <c r="AL3" s="74"/>
    </row>
    <row r="4" spans="1:38" s="5" customFormat="1">
      <c r="A4" s="440" t="str">
        <f>'1-συμβολαια'!A4</f>
        <v>3ο</v>
      </c>
      <c r="B4" s="348" t="str">
        <f>'1-συμβολαια'!C4</f>
        <v>κληρονομιάς ΑΠΟΔΟΧΗ</v>
      </c>
      <c r="C4" s="326">
        <f>'1-συμβολαια'!D4</f>
        <v>0</v>
      </c>
      <c r="D4" s="326"/>
      <c r="E4" s="348"/>
      <c r="F4" s="348"/>
      <c r="G4" s="348"/>
      <c r="H4" s="348"/>
      <c r="I4" s="348"/>
      <c r="J4" s="348"/>
      <c r="K4" s="348"/>
      <c r="L4" s="348"/>
      <c r="M4" s="326">
        <f>C4*0.65%</f>
        <v>0</v>
      </c>
      <c r="N4" s="348"/>
      <c r="O4" s="348"/>
      <c r="P4" s="348"/>
      <c r="Q4" s="348"/>
      <c r="R4" s="348"/>
      <c r="S4" s="348"/>
      <c r="T4" s="348"/>
      <c r="U4" s="348"/>
      <c r="V4" s="337">
        <f>C4*0.125%</f>
        <v>0</v>
      </c>
      <c r="W4" s="74"/>
      <c r="X4" s="74"/>
      <c r="Y4" s="74"/>
      <c r="Z4" s="74"/>
      <c r="AA4" s="74"/>
      <c r="AB4" s="74"/>
      <c r="AC4" s="74"/>
      <c r="AD4" s="74"/>
      <c r="AE4" s="326">
        <f t="shared" si="0"/>
        <v>0</v>
      </c>
      <c r="AF4" s="326">
        <f t="shared" si="1"/>
        <v>0</v>
      </c>
      <c r="AG4" s="326">
        <f t="shared" si="2"/>
        <v>0</v>
      </c>
      <c r="AH4" s="74"/>
      <c r="AI4" s="74"/>
      <c r="AJ4" s="74"/>
      <c r="AK4" s="74"/>
      <c r="AL4" s="74"/>
    </row>
    <row r="5" spans="1:38" s="5" customFormat="1" ht="12" thickBot="1">
      <c r="A5" s="474"/>
      <c r="B5" s="389" t="str">
        <f>'1-συμβολαια'!C5</f>
        <v>χρησικτησία οικοπέδων &amp; οικίας = 1970 πατρός ΔΩΡΕΑ άτυπος</v>
      </c>
      <c r="C5" s="386">
        <f>'1-συμβολαια'!D5</f>
        <v>77777.77</v>
      </c>
      <c r="D5" s="386"/>
      <c r="E5" s="389"/>
      <c r="F5" s="389"/>
      <c r="G5" s="389"/>
      <c r="H5" s="389"/>
      <c r="I5" s="389"/>
      <c r="J5" s="389"/>
      <c r="K5" s="389"/>
      <c r="L5" s="389"/>
      <c r="M5" s="386">
        <f>C5*0.65%</f>
        <v>505.5555050000001</v>
      </c>
      <c r="N5" s="389"/>
      <c r="O5" s="389"/>
      <c r="P5" s="389"/>
      <c r="Q5" s="389"/>
      <c r="R5" s="389"/>
      <c r="S5" s="389"/>
      <c r="T5" s="389"/>
      <c r="U5" s="389"/>
      <c r="V5" s="386">
        <f>C5*0.125%</f>
        <v>97.222212500000012</v>
      </c>
      <c r="W5" s="389"/>
      <c r="X5" s="389"/>
      <c r="Y5" s="389"/>
      <c r="Z5" s="389"/>
      <c r="AA5" s="389"/>
      <c r="AB5" s="389"/>
      <c r="AC5" s="389"/>
      <c r="AD5" s="389"/>
      <c r="AE5" s="386">
        <f t="shared" si="0"/>
        <v>602.77771750000011</v>
      </c>
      <c r="AF5" s="386">
        <f t="shared" si="1"/>
        <v>0</v>
      </c>
      <c r="AG5" s="386">
        <f t="shared" si="2"/>
        <v>602.77771750000011</v>
      </c>
      <c r="AH5" s="389"/>
      <c r="AI5" s="389"/>
      <c r="AJ5" s="389"/>
      <c r="AK5" s="389"/>
      <c r="AL5" s="389"/>
    </row>
    <row r="6" spans="1:38" s="5" customFormat="1">
      <c r="A6" s="484" t="str">
        <f>'1-συμβολαια'!A6</f>
        <v>4ο</v>
      </c>
      <c r="B6" s="348" t="str">
        <f>'1-συμβολαια'!C6</f>
        <v>δωρεά ΕΠΙΚΑΡΠΙΑΣ</v>
      </c>
      <c r="C6" s="326">
        <f>'1-συμβολαια'!D6</f>
        <v>16702.88</v>
      </c>
      <c r="D6" s="326"/>
      <c r="E6" s="348"/>
      <c r="F6" s="348"/>
      <c r="G6" s="348"/>
      <c r="H6" s="348"/>
      <c r="I6" s="348"/>
      <c r="J6" s="348"/>
      <c r="K6" s="348"/>
      <c r="L6" s="348"/>
      <c r="M6" s="337">
        <f t="shared" ref="M6:M8" si="3">C6*0.65%</f>
        <v>108.56872000000001</v>
      </c>
      <c r="N6" s="348"/>
      <c r="O6" s="348"/>
      <c r="P6" s="348"/>
      <c r="Q6" s="348"/>
      <c r="R6" s="348"/>
      <c r="S6" s="348"/>
      <c r="T6" s="348"/>
      <c r="U6" s="348"/>
      <c r="V6" s="326">
        <f t="shared" ref="V6:V8" si="4">C6*0.125%</f>
        <v>20.878600000000002</v>
      </c>
      <c r="W6" s="348"/>
      <c r="X6" s="348"/>
      <c r="Y6" s="348"/>
      <c r="Z6" s="348"/>
      <c r="AA6" s="348"/>
      <c r="AB6" s="348"/>
      <c r="AC6" s="348"/>
      <c r="AD6" s="348"/>
      <c r="AE6" s="326">
        <f t="shared" si="0"/>
        <v>129.44732000000002</v>
      </c>
      <c r="AF6" s="326">
        <v>129.44999999999999</v>
      </c>
      <c r="AG6" s="326">
        <f t="shared" si="2"/>
        <v>-2.6799999999695956E-3</v>
      </c>
      <c r="AH6" s="348"/>
      <c r="AI6" s="348"/>
      <c r="AJ6" s="348"/>
      <c r="AK6" s="348"/>
      <c r="AL6" s="348"/>
    </row>
    <row r="7" spans="1:38" s="5" customFormat="1" ht="12" thickBot="1">
      <c r="A7" s="485"/>
      <c r="B7" s="389" t="str">
        <f>'1-συμβολαια'!C7</f>
        <v>δωρεά ΨΙΛΗΣ ΚΥΡΙΟΤΗΤΑΣ</v>
      </c>
      <c r="C7" s="386">
        <f>'1-συμβολαια'!D7</f>
        <v>25054.32</v>
      </c>
      <c r="D7" s="386"/>
      <c r="E7" s="389"/>
      <c r="F7" s="389"/>
      <c r="G7" s="389"/>
      <c r="H7" s="389"/>
      <c r="I7" s="389"/>
      <c r="J7" s="389"/>
      <c r="K7" s="389"/>
      <c r="L7" s="389"/>
      <c r="M7" s="386">
        <f t="shared" si="3"/>
        <v>162.85308000000001</v>
      </c>
      <c r="N7" s="389"/>
      <c r="O7" s="389"/>
      <c r="P7" s="389"/>
      <c r="Q7" s="389"/>
      <c r="R7" s="389"/>
      <c r="S7" s="389"/>
      <c r="T7" s="389"/>
      <c r="U7" s="389"/>
      <c r="V7" s="386">
        <f t="shared" si="4"/>
        <v>31.317900000000002</v>
      </c>
      <c r="W7" s="389"/>
      <c r="X7" s="389"/>
      <c r="Y7" s="389"/>
      <c r="Z7" s="389"/>
      <c r="AA7" s="389"/>
      <c r="AB7" s="389"/>
      <c r="AC7" s="389"/>
      <c r="AD7" s="389"/>
      <c r="AE7" s="386">
        <f t="shared" si="0"/>
        <v>194.17098000000001</v>
      </c>
      <c r="AF7" s="386">
        <v>194.17</v>
      </c>
      <c r="AG7" s="386">
        <f t="shared" si="2"/>
        <v>9.8000000002684828E-4</v>
      </c>
      <c r="AH7" s="389"/>
      <c r="AI7" s="389"/>
      <c r="AJ7" s="74"/>
      <c r="AK7" s="74"/>
      <c r="AL7" s="74"/>
    </row>
    <row r="8" spans="1:38" s="5" customFormat="1">
      <c r="A8" s="348" t="str">
        <f>'1-συμβολαια'!A8</f>
        <v>5ο</v>
      </c>
      <c r="B8" s="348" t="str">
        <f>'1-συμβολαια'!C8</f>
        <v>γονική ΨΙΛΗΣ ΚΥΡΙΟΤΗΤΑΣ</v>
      </c>
      <c r="C8" s="326">
        <f>'1-συμβολαια'!D8</f>
        <v>25054.32</v>
      </c>
      <c r="D8" s="326"/>
      <c r="E8" s="348"/>
      <c r="F8" s="348"/>
      <c r="G8" s="348"/>
      <c r="H8" s="348"/>
      <c r="I8" s="348"/>
      <c r="J8" s="348"/>
      <c r="K8" s="348"/>
      <c r="L8" s="348"/>
      <c r="M8" s="326">
        <f t="shared" si="3"/>
        <v>162.85308000000001</v>
      </c>
      <c r="N8" s="348"/>
      <c r="O8" s="348"/>
      <c r="P8" s="348"/>
      <c r="Q8" s="348"/>
      <c r="R8" s="348"/>
      <c r="S8" s="348"/>
      <c r="T8" s="348"/>
      <c r="U8" s="348"/>
      <c r="V8" s="326">
        <f t="shared" si="4"/>
        <v>31.317900000000002</v>
      </c>
      <c r="W8" s="348"/>
      <c r="X8" s="348"/>
      <c r="Y8" s="348"/>
      <c r="Z8" s="348"/>
      <c r="AA8" s="348"/>
      <c r="AB8" s="348"/>
      <c r="AC8" s="348"/>
      <c r="AD8" s="348"/>
      <c r="AE8" s="326">
        <f t="shared" si="0"/>
        <v>194.17098000000001</v>
      </c>
      <c r="AF8" s="326">
        <v>194.17</v>
      </c>
      <c r="AG8" s="326">
        <f t="shared" si="2"/>
        <v>9.8000000002684828E-4</v>
      </c>
      <c r="AH8" s="348"/>
      <c r="AI8" s="348"/>
      <c r="AJ8" s="74"/>
      <c r="AK8" s="74"/>
      <c r="AL8" s="74"/>
    </row>
    <row r="9" spans="1:38">
      <c r="A9" s="720" t="str">
        <f>'1-συμβολαια'!A9</f>
        <v>σύνολο</v>
      </c>
      <c r="B9" s="721"/>
      <c r="C9" s="722"/>
      <c r="D9" s="311">
        <f>SUM(D3:D8)</f>
        <v>0</v>
      </c>
      <c r="E9" s="193"/>
      <c r="F9" s="193"/>
      <c r="G9" s="193"/>
      <c r="H9" s="193"/>
      <c r="I9" s="193"/>
      <c r="J9" s="193"/>
      <c r="K9" s="193"/>
      <c r="L9" s="193"/>
      <c r="M9" s="311">
        <f>SUM(M3:M8)</f>
        <v>939.83038500000009</v>
      </c>
      <c r="N9" s="311"/>
      <c r="O9" s="193"/>
      <c r="P9" s="311"/>
      <c r="Q9" s="193"/>
      <c r="R9" s="193"/>
      <c r="S9" s="193"/>
      <c r="T9" s="193"/>
      <c r="U9" s="193"/>
      <c r="V9" s="311">
        <f>SUM(V3:V8)</f>
        <v>180.73661250000004</v>
      </c>
      <c r="W9" s="311"/>
      <c r="X9" s="193"/>
      <c r="Y9" s="193"/>
      <c r="Z9" s="193"/>
      <c r="AA9" s="193"/>
      <c r="AB9" s="193"/>
      <c r="AC9" s="193"/>
      <c r="AD9" s="193"/>
      <c r="AE9" s="311">
        <f>SUM(AE3:AE8)</f>
        <v>1120.5669975000001</v>
      </c>
      <c r="AF9" s="311">
        <f>SUM(AF3:AF8)</f>
        <v>517.79</v>
      </c>
      <c r="AG9" s="311">
        <f>SUM(AG3:AG8)</f>
        <v>602.77699750000022</v>
      </c>
      <c r="AH9" s="193">
        <f>SUM(AH3:AH8)</f>
        <v>0</v>
      </c>
      <c r="AI9" s="193"/>
      <c r="AJ9" s="193"/>
      <c r="AK9" s="193"/>
      <c r="AL9" s="193"/>
    </row>
    <row r="11" spans="1:38">
      <c r="E11" s="2"/>
      <c r="F11" s="2"/>
      <c r="G11" s="2"/>
      <c r="H11" s="166" t="s">
        <v>338</v>
      </c>
      <c r="I11" s="2"/>
      <c r="J11" s="2"/>
      <c r="K11" s="2"/>
      <c r="L11" s="2"/>
      <c r="M11" s="2"/>
      <c r="N11" s="2"/>
      <c r="O11" s="2"/>
      <c r="P11" s="2"/>
      <c r="Q11" s="166" t="s">
        <v>338</v>
      </c>
      <c r="R11" s="2"/>
      <c r="S11" s="2"/>
      <c r="T11" s="2"/>
      <c r="U11" s="2"/>
      <c r="V11" s="2"/>
      <c r="W11" s="2"/>
      <c r="X11" s="2"/>
      <c r="Y11" s="2"/>
      <c r="Z11" s="166" t="s">
        <v>338</v>
      </c>
      <c r="AA11" s="2"/>
      <c r="AB11" s="2"/>
      <c r="AC11" s="2"/>
      <c r="AD11" s="2"/>
      <c r="AE11" s="2"/>
    </row>
    <row r="12" spans="1:38">
      <c r="E12" s="2"/>
      <c r="F12" s="197" t="s">
        <v>339</v>
      </c>
      <c r="G12" s="197"/>
      <c r="H12" s="197"/>
      <c r="I12" s="197"/>
      <c r="J12" s="197"/>
      <c r="K12" s="197"/>
      <c r="L12" s="197"/>
      <c r="M12" s="197"/>
      <c r="N12" s="197"/>
      <c r="O12" s="197" t="s">
        <v>339</v>
      </c>
      <c r="P12" s="2"/>
      <c r="Q12" s="2"/>
      <c r="R12" s="2"/>
      <c r="S12" s="2"/>
      <c r="T12" s="2"/>
      <c r="U12" s="2"/>
      <c r="V12" s="2"/>
      <c r="W12" s="2"/>
      <c r="X12" s="197" t="s">
        <v>339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70" t="s">
        <v>340</v>
      </c>
      <c r="K13" s="166"/>
      <c r="L13" s="2"/>
      <c r="M13" s="2"/>
      <c r="N13" s="2"/>
      <c r="O13" s="2"/>
      <c r="P13" s="2"/>
      <c r="Q13" s="4"/>
      <c r="R13" s="170" t="s">
        <v>341</v>
      </c>
      <c r="S13" s="170"/>
      <c r="T13" s="170"/>
      <c r="U13" s="170"/>
      <c r="V13" s="4"/>
      <c r="W13" s="4"/>
      <c r="X13" s="4"/>
      <c r="Y13" s="4"/>
      <c r="Z13" s="4"/>
      <c r="AA13" s="170" t="s">
        <v>341</v>
      </c>
      <c r="AB13" s="170"/>
      <c r="AC13" s="170"/>
      <c r="AD13" s="166"/>
      <c r="AE13" s="2"/>
    </row>
    <row r="14" spans="1:38">
      <c r="E14" s="2"/>
      <c r="F14" s="2"/>
      <c r="G14" s="2"/>
      <c r="H14" s="2"/>
      <c r="I14" s="170" t="s">
        <v>341</v>
      </c>
      <c r="J14" s="4"/>
      <c r="K14" s="2"/>
      <c r="L14" s="2"/>
      <c r="M14" s="2"/>
      <c r="N14" s="2"/>
      <c r="O14" s="2"/>
      <c r="P14" s="2"/>
      <c r="Q14" s="4"/>
      <c r="R14" s="4"/>
      <c r="S14" s="170" t="s">
        <v>340</v>
      </c>
      <c r="T14" s="170"/>
      <c r="U14" s="4"/>
      <c r="V14" s="4"/>
      <c r="W14" s="4"/>
      <c r="X14" s="4"/>
      <c r="Y14" s="4"/>
      <c r="Z14" s="4"/>
      <c r="AA14" s="4"/>
      <c r="AB14" s="170" t="s">
        <v>340</v>
      </c>
      <c r="AC14" s="170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198" t="s">
        <v>342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99" t="s">
        <v>343</v>
      </c>
      <c r="R16" s="2"/>
      <c r="S16" s="2"/>
      <c r="T16" s="2"/>
      <c r="U16" s="2"/>
      <c r="V16" s="2"/>
      <c r="W16" s="2"/>
      <c r="X16" s="2"/>
      <c r="Y16" s="2"/>
      <c r="Z16" s="200" t="s">
        <v>344</v>
      </c>
      <c r="AA16" s="2"/>
      <c r="AB16" s="2"/>
      <c r="AC16" s="2"/>
      <c r="AD16" s="2"/>
      <c r="AE16" s="2"/>
    </row>
    <row r="17" spans="5:31">
      <c r="E17" s="201" t="s">
        <v>345</v>
      </c>
      <c r="F17" s="2"/>
      <c r="G17" s="2"/>
      <c r="H17" s="2"/>
      <c r="I17" s="2"/>
      <c r="J17" s="2"/>
      <c r="K17" s="2"/>
      <c r="L17" s="2"/>
      <c r="M17" s="8"/>
      <c r="N17" s="2"/>
      <c r="O17" s="166"/>
      <c r="P17" s="166"/>
      <c r="Q17" s="166"/>
      <c r="R17" s="166"/>
      <c r="S17" s="202" t="s">
        <v>346</v>
      </c>
      <c r="T17" s="166"/>
      <c r="U17" s="166"/>
      <c r="V17" s="166"/>
      <c r="W17" s="2"/>
      <c r="X17" s="2"/>
      <c r="Y17" s="2"/>
      <c r="Z17" s="2"/>
      <c r="AA17" s="203" t="s">
        <v>347</v>
      </c>
      <c r="AB17" s="2"/>
      <c r="AC17" s="2"/>
      <c r="AD17" s="2"/>
      <c r="AE17" s="2"/>
    </row>
    <row r="18" spans="5:31">
      <c r="E18" s="2"/>
      <c r="F18" s="201" t="s">
        <v>348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04" t="s">
        <v>349</v>
      </c>
      <c r="T18" s="2"/>
      <c r="U18" s="2"/>
      <c r="V18" s="2"/>
      <c r="W18" s="2"/>
      <c r="X18" s="2"/>
      <c r="Y18" s="2"/>
      <c r="Z18" s="2"/>
      <c r="AA18" s="2"/>
      <c r="AB18" s="204" t="s">
        <v>349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66"/>
      <c r="Q19" s="166"/>
      <c r="R19" s="166"/>
      <c r="S19" s="166"/>
      <c r="T19" s="166"/>
      <c r="U19" s="166"/>
      <c r="V19" s="166"/>
      <c r="W19" s="166"/>
      <c r="X19" s="166"/>
      <c r="Y19" s="2"/>
      <c r="Z19" s="2"/>
      <c r="AA19" s="2"/>
      <c r="AB19" s="202" t="s">
        <v>346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2026-02-05T08:11:21Z</dcterms:modified>
</cp:coreProperties>
</file>