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Z23" i="5"/>
  <c r="Z18"/>
  <c r="X23"/>
  <c r="W23"/>
  <c r="X18"/>
  <c r="W18"/>
  <c r="Y23"/>
  <c r="T25"/>
  <c r="Y18"/>
  <c r="Y24"/>
  <c r="Y20"/>
  <c r="R25"/>
  <c r="S17"/>
  <c r="S18"/>
  <c r="S19"/>
  <c r="S20"/>
  <c r="S21"/>
  <c r="S22"/>
  <c r="S23"/>
  <c r="S24"/>
  <c r="S16"/>
  <c r="Q17"/>
  <c r="Q18"/>
  <c r="Q19"/>
  <c r="Q20"/>
  <c r="Q21"/>
  <c r="Q22"/>
  <c r="Q23"/>
  <c r="Q24"/>
  <c r="Q16"/>
  <c r="Q25" s="1"/>
  <c r="Y22"/>
  <c r="Y21"/>
  <c r="Y17"/>
  <c r="Y19" l="1"/>
  <c r="Y16"/>
  <c r="S25"/>
  <c r="Y25" l="1"/>
  <c r="U10" l="1"/>
  <c r="U8"/>
  <c r="U4"/>
  <c r="U5"/>
  <c r="U6"/>
  <c r="U7"/>
  <c r="U9"/>
  <c r="U11"/>
  <c r="U3"/>
  <c r="N12"/>
  <c r="L9"/>
  <c r="L10"/>
  <c r="L8"/>
  <c r="CD4" i="24" l="1"/>
  <c r="CC4" s="1"/>
  <c r="CD5"/>
  <c r="CC5" s="1"/>
  <c r="CD6"/>
  <c r="CD7"/>
  <c r="CC7" s="1"/>
  <c r="CD8"/>
  <c r="CC8" s="1"/>
  <c r="CD9"/>
  <c r="CC9" s="1"/>
  <c r="CD10"/>
  <c r="CD11"/>
  <c r="CC11" s="1"/>
  <c r="CD3"/>
  <c r="CC6"/>
  <c r="CC10"/>
  <c r="CC3"/>
  <c r="S12" l="1"/>
  <c r="T12"/>
  <c r="U12"/>
  <c r="V12"/>
  <c r="W12"/>
  <c r="X12"/>
  <c r="AE3"/>
  <c r="AA3"/>
  <c r="Z3"/>
  <c r="Y10"/>
  <c r="L8"/>
  <c r="B10"/>
  <c r="B9"/>
  <c r="B8"/>
  <c r="B7"/>
  <c r="B3"/>
  <c r="E6" i="23"/>
  <c r="C6"/>
  <c r="A4" i="27"/>
  <c r="A5"/>
  <c r="A6"/>
  <c r="A7"/>
  <c r="A8"/>
  <c r="A9"/>
  <c r="A10"/>
  <c r="A11"/>
  <c r="Q12" i="20"/>
  <c r="R12"/>
  <c r="S12"/>
  <c r="T12"/>
  <c r="U12"/>
  <c r="U10"/>
  <c r="U8"/>
  <c r="W8" s="1"/>
  <c r="U9"/>
  <c r="U5"/>
  <c r="W5" s="1"/>
  <c r="U4"/>
  <c r="U3"/>
  <c r="W3" s="1"/>
  <c r="B7"/>
  <c r="B8"/>
  <c r="B9"/>
  <c r="B10"/>
  <c r="B3"/>
  <c r="W4"/>
  <c r="W6"/>
  <c r="W7"/>
  <c r="W9"/>
  <c r="W10"/>
  <c r="W11"/>
  <c r="F10" i="4" l="1"/>
  <c r="B9"/>
  <c r="B8"/>
  <c r="B7"/>
  <c r="B10"/>
  <c r="B3"/>
  <c r="R9"/>
  <c r="J9"/>
  <c r="G9"/>
  <c r="R8"/>
  <c r="J8"/>
  <c r="G8"/>
  <c r="R3"/>
  <c r="J3"/>
  <c r="G3"/>
  <c r="AI10" i="16"/>
  <c r="AI9"/>
  <c r="AI3"/>
  <c r="AH10"/>
  <c r="AH9"/>
  <c r="AH3"/>
  <c r="S10"/>
  <c r="R10"/>
  <c r="R9"/>
  <c r="R3"/>
  <c r="K10" i="1"/>
  <c r="N10"/>
  <c r="D35" i="16"/>
  <c r="G10" i="12"/>
  <c r="F11"/>
  <c r="O67" i="1" l="1"/>
  <c r="N67"/>
  <c r="M67"/>
  <c r="L67"/>
  <c r="J67"/>
  <c r="I67"/>
  <c r="H67"/>
  <c r="H68" s="1"/>
  <c r="H56"/>
  <c r="G9" i="12"/>
  <c r="O55" i="1"/>
  <c r="N55"/>
  <c r="M55"/>
  <c r="L55"/>
  <c r="J55"/>
  <c r="I55"/>
  <c r="H55"/>
  <c r="P55" l="1"/>
  <c r="P67"/>
  <c r="B7" i="5" l="1"/>
  <c r="B8"/>
  <c r="B9"/>
  <c r="B10"/>
  <c r="G8" i="12"/>
  <c r="O43" i="1"/>
  <c r="N43"/>
  <c r="M43"/>
  <c r="L43"/>
  <c r="J43"/>
  <c r="I43"/>
  <c r="H43"/>
  <c r="H44" s="1"/>
  <c r="P43" l="1"/>
  <c r="G7" i="12"/>
  <c r="A7" i="26"/>
  <c r="A8"/>
  <c r="A9"/>
  <c r="A10"/>
  <c r="O31" i="1"/>
  <c r="P4" l="1"/>
  <c r="P5"/>
  <c r="P6"/>
  <c r="P7"/>
  <c r="N7" s="1"/>
  <c r="P8"/>
  <c r="N8" s="1"/>
  <c r="P9"/>
  <c r="N9" s="1"/>
  <c r="P10"/>
  <c r="P11"/>
  <c r="N11" s="1"/>
  <c r="P3"/>
  <c r="N3" s="1"/>
  <c r="BR12" i="24" l="1"/>
  <c r="BS12"/>
  <c r="BT12"/>
  <c r="J4" i="1" l="1"/>
  <c r="J3"/>
  <c r="I3"/>
  <c r="Y4" i="5"/>
  <c r="Y5"/>
  <c r="Y6"/>
  <c r="Y7"/>
  <c r="Y8"/>
  <c r="Y9"/>
  <c r="Y10"/>
  <c r="Y11"/>
  <c r="Y3"/>
  <c r="G3" i="24"/>
  <c r="G4"/>
  <c r="G5"/>
  <c r="G6"/>
  <c r="G7"/>
  <c r="G8"/>
  <c r="G9"/>
  <c r="G10"/>
  <c r="G11"/>
  <c r="N31" i="1"/>
  <c r="M31"/>
  <c r="L31" l="1"/>
  <c r="P31" s="1"/>
  <c r="V3" i="5" l="1"/>
  <c r="V4"/>
  <c r="V5"/>
  <c r="V6"/>
  <c r="V7"/>
  <c r="V8"/>
  <c r="V9"/>
  <c r="V10"/>
  <c r="V11"/>
  <c r="G3" i="12"/>
  <c r="I3" i="13" l="1"/>
  <c r="I4"/>
  <c r="I5"/>
  <c r="I6"/>
  <c r="I7"/>
  <c r="I8"/>
  <c r="I9"/>
  <c r="I10"/>
  <c r="I11"/>
  <c r="J31" i="1"/>
  <c r="I31"/>
  <c r="H31"/>
  <c r="G10" i="4" l="1"/>
  <c r="F3" i="12"/>
  <c r="F3" i="1" s="1"/>
  <c r="F4" i="12"/>
  <c r="F4" i="1" s="1"/>
  <c r="F5" i="12"/>
  <c r="F6"/>
  <c r="F7"/>
  <c r="F8"/>
  <c r="F9"/>
  <c r="F10"/>
  <c r="W12" i="9"/>
  <c r="V12" i="20"/>
  <c r="Q12" i="4"/>
  <c r="BE3" i="24"/>
  <c r="BE4"/>
  <c r="BE5"/>
  <c r="BE6"/>
  <c r="BE7"/>
  <c r="BE8"/>
  <c r="BE9"/>
  <c r="BE10"/>
  <c r="BE11"/>
  <c r="AY3"/>
  <c r="AY4"/>
  <c r="AY5"/>
  <c r="AY6"/>
  <c r="AY7"/>
  <c r="AY8"/>
  <c r="AY9"/>
  <c r="AY10"/>
  <c r="AY11"/>
  <c r="R12"/>
  <c r="Q12" l="1"/>
  <c r="R4" i="4"/>
  <c r="R5"/>
  <c r="R6"/>
  <c r="R7"/>
  <c r="R10"/>
  <c r="R11"/>
  <c r="AN3" i="16"/>
  <c r="AN4"/>
  <c r="AN5"/>
  <c r="AN6"/>
  <c r="AN7"/>
  <c r="AN8"/>
  <c r="AN9"/>
  <c r="AN10"/>
  <c r="AN11"/>
  <c r="AM3"/>
  <c r="AM4"/>
  <c r="AM5"/>
  <c r="AM6"/>
  <c r="AM7"/>
  <c r="AM8"/>
  <c r="AM9"/>
  <c r="AM10"/>
  <c r="AM11"/>
  <c r="BU11" i="24"/>
  <c r="BU10"/>
  <c r="BU9"/>
  <c r="BU8"/>
  <c r="BU7"/>
  <c r="BU6"/>
  <c r="BU5"/>
  <c r="BU4"/>
  <c r="BU3"/>
  <c r="AI11"/>
  <c r="AI10"/>
  <c r="AI9"/>
  <c r="AI8"/>
  <c r="AI7"/>
  <c r="AI6"/>
  <c r="AI5"/>
  <c r="AI4"/>
  <c r="AI3"/>
  <c r="E11" l="1"/>
  <c r="E3"/>
  <c r="E4"/>
  <c r="E10"/>
  <c r="E6"/>
  <c r="E7"/>
  <c r="E8"/>
  <c r="E9"/>
  <c r="E5"/>
  <c r="L17" i="27"/>
  <c r="L16"/>
  <c r="I4" i="1"/>
  <c r="J10" i="4"/>
  <c r="P12" i="24" l="1"/>
  <c r="AU12"/>
  <c r="AV12"/>
  <c r="J5" i="1"/>
  <c r="J6"/>
  <c r="J7"/>
  <c r="J8"/>
  <c r="J9"/>
  <c r="J10"/>
  <c r="J11"/>
  <c r="T12" i="23"/>
  <c r="U12" i="9"/>
  <c r="V12"/>
  <c r="X12"/>
  <c r="Y12"/>
  <c r="AD12" i="16" l="1"/>
  <c r="AE12"/>
  <c r="AF12"/>
  <c r="AH12"/>
  <c r="AI12"/>
  <c r="AL12"/>
  <c r="AM12"/>
  <c r="M12" i="9"/>
  <c r="D12" i="15" l="1"/>
  <c r="E12"/>
  <c r="F12"/>
  <c r="G12" l="1"/>
  <c r="F5" i="1" l="1"/>
  <c r="F6"/>
  <c r="F7"/>
  <c r="F8"/>
  <c r="F9"/>
  <c r="F10"/>
  <c r="F11"/>
  <c r="T12" i="5" l="1"/>
  <c r="R12"/>
  <c r="E11" l="1"/>
  <c r="D11"/>
  <c r="C11"/>
  <c r="A11"/>
  <c r="E10"/>
  <c r="D10"/>
  <c r="C10"/>
  <c r="A10"/>
  <c r="E9"/>
  <c r="D9"/>
  <c r="C9"/>
  <c r="A9"/>
  <c r="E8"/>
  <c r="D8"/>
  <c r="C8"/>
  <c r="A8"/>
  <c r="E7"/>
  <c r="D7"/>
  <c r="C7"/>
  <c r="A7"/>
  <c r="E6"/>
  <c r="D6"/>
  <c r="C6"/>
  <c r="A6"/>
  <c r="E5"/>
  <c r="D5"/>
  <c r="C5"/>
  <c r="A5"/>
  <c r="E4" l="1"/>
  <c r="D4"/>
  <c r="C4"/>
  <c r="A4"/>
  <c r="E3" l="1"/>
  <c r="D3"/>
  <c r="C3"/>
  <c r="B3"/>
  <c r="A3"/>
  <c r="Y12" l="1"/>
  <c r="C11" i="28" l="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2" i="10"/>
  <c r="Q12" l="1"/>
  <c r="O12"/>
  <c r="L11"/>
  <c r="J11"/>
  <c r="H11"/>
  <c r="G11"/>
  <c r="E11"/>
  <c r="C11"/>
  <c r="A11"/>
  <c r="L10"/>
  <c r="J10"/>
  <c r="H10"/>
  <c r="G10"/>
  <c r="E10"/>
  <c r="C10"/>
  <c r="A10"/>
  <c r="L9"/>
  <c r="J9"/>
  <c r="H9"/>
  <c r="G9"/>
  <c r="E9"/>
  <c r="C9"/>
  <c r="A9"/>
  <c r="L8"/>
  <c r="J8"/>
  <c r="H8"/>
  <c r="G8"/>
  <c r="E8"/>
  <c r="C8"/>
  <c r="A8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12" l="1"/>
  <c r="A11" i="22"/>
  <c r="A10"/>
  <c r="A9"/>
  <c r="A8"/>
  <c r="A7"/>
  <c r="A6"/>
  <c r="A5"/>
  <c r="A4"/>
  <c r="A3"/>
  <c r="A151" i="8"/>
  <c r="A150"/>
  <c r="A149"/>
  <c r="A148"/>
  <c r="A147"/>
  <c r="A146"/>
  <c r="A145"/>
  <c r="A144"/>
  <c r="A143"/>
  <c r="A142"/>
  <c r="A141"/>
  <c r="A140"/>
  <c r="A139"/>
  <c r="A138"/>
  <c r="A137"/>
  <c r="A136"/>
  <c r="A135"/>
  <c r="A134"/>
  <c r="A133"/>
  <c r="A132"/>
  <c r="A131"/>
  <c r="A130"/>
  <c r="A129"/>
  <c r="A128"/>
  <c r="A127"/>
  <c r="A126"/>
  <c r="A125"/>
  <c r="A124"/>
  <c r="A123"/>
  <c r="A122"/>
  <c r="A121"/>
  <c r="A120"/>
  <c r="A119"/>
  <c r="A118"/>
  <c r="A117"/>
  <c r="A116"/>
  <c r="A115"/>
  <c r="A114"/>
  <c r="A113"/>
  <c r="A112"/>
  <c r="A111"/>
  <c r="A110"/>
  <c r="A109"/>
  <c r="A108"/>
  <c r="A107"/>
  <c r="A106"/>
  <c r="A105"/>
  <c r="A104"/>
  <c r="A103"/>
  <c r="A102"/>
  <c r="A101"/>
  <c r="A100"/>
  <c r="A99"/>
  <c r="A98"/>
  <c r="A97"/>
  <c r="A96"/>
  <c r="A95"/>
  <c r="A94"/>
  <c r="A93"/>
  <c r="A92"/>
  <c r="A91"/>
  <c r="A90"/>
  <c r="A89"/>
  <c r="A88"/>
  <c r="A87"/>
  <c r="A86"/>
  <c r="A85"/>
  <c r="A84"/>
  <c r="A83"/>
  <c r="A82"/>
  <c r="A81"/>
  <c r="A80"/>
  <c r="A79"/>
  <c r="A78"/>
  <c r="A77"/>
  <c r="A76"/>
  <c r="A75"/>
  <c r="A74"/>
  <c r="A73"/>
  <c r="A72"/>
  <c r="A71"/>
  <c r="A70"/>
  <c r="A69"/>
  <c r="A68"/>
  <c r="A67"/>
  <c r="A66"/>
  <c r="A65"/>
  <c r="A64"/>
  <c r="A63"/>
  <c r="A62"/>
  <c r="A61"/>
  <c r="A60"/>
  <c r="A59"/>
  <c r="A58"/>
  <c r="A57"/>
  <c r="A56"/>
  <c r="A55"/>
  <c r="A54"/>
  <c r="A53"/>
  <c r="A52"/>
  <c r="A51"/>
  <c r="A50"/>
  <c r="A49"/>
  <c r="A48"/>
  <c r="A47"/>
  <c r="A46"/>
  <c r="A45"/>
  <c r="A44"/>
  <c r="A43"/>
  <c r="A42"/>
  <c r="A41"/>
  <c r="A40"/>
  <c r="A39"/>
  <c r="A38"/>
  <c r="A37"/>
  <c r="A36"/>
  <c r="A35"/>
  <c r="A34"/>
  <c r="A33"/>
  <c r="A32"/>
  <c r="A31"/>
  <c r="A30"/>
  <c r="A29"/>
  <c r="A28"/>
  <c r="A27"/>
  <c r="A26"/>
  <c r="A25"/>
  <c r="A24"/>
  <c r="A23"/>
  <c r="A22"/>
  <c r="A21"/>
  <c r="A20"/>
  <c r="A19"/>
  <c r="A18"/>
  <c r="A17"/>
  <c r="A16"/>
  <c r="A15"/>
  <c r="A14"/>
  <c r="A13"/>
  <c r="A12"/>
  <c r="A11"/>
  <c r="A10"/>
  <c r="A9"/>
  <c r="A8"/>
  <c r="A7"/>
  <c r="A6"/>
  <c r="A5"/>
  <c r="A4"/>
  <c r="A3"/>
  <c r="T12" i="9" l="1"/>
  <c r="S12"/>
  <c r="J12" l="1"/>
  <c r="I12"/>
  <c r="H12"/>
  <c r="G12"/>
  <c r="F12"/>
  <c r="E12"/>
  <c r="D11" l="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D5"/>
  <c r="C5"/>
  <c r="B5"/>
  <c r="A5"/>
  <c r="D4"/>
  <c r="C4"/>
  <c r="B4"/>
  <c r="A4"/>
  <c r="D3"/>
  <c r="C3"/>
  <c r="B3"/>
  <c r="A3"/>
  <c r="BQ12" i="24" l="1"/>
  <c r="BP12"/>
  <c r="BO12"/>
  <c r="BN12"/>
  <c r="BM12"/>
  <c r="BL12"/>
  <c r="BK12"/>
  <c r="BJ12"/>
  <c r="BH12"/>
  <c r="BG12"/>
  <c r="BF12"/>
  <c r="BD12"/>
  <c r="BC12"/>
  <c r="BB12"/>
  <c r="BA12"/>
  <c r="AZ12"/>
  <c r="AX12"/>
  <c r="AT12"/>
  <c r="AS12"/>
  <c r="AR12"/>
  <c r="AQ12"/>
  <c r="AP12"/>
  <c r="AO12"/>
  <c r="AN12"/>
  <c r="AM12"/>
  <c r="AL12"/>
  <c r="AK12"/>
  <c r="AH12"/>
  <c r="AG12"/>
  <c r="AF12"/>
  <c r="AE12"/>
  <c r="AD12"/>
  <c r="AC12"/>
  <c r="AB12"/>
  <c r="AA12"/>
  <c r="Y12"/>
  <c r="O12"/>
  <c r="N12"/>
  <c r="M12"/>
  <c r="L12"/>
  <c r="K12"/>
  <c r="BI11"/>
  <c r="J11"/>
  <c r="H11"/>
  <c r="C11"/>
  <c r="A11"/>
  <c r="BI10"/>
  <c r="J10"/>
  <c r="H10"/>
  <c r="C10"/>
  <c r="A10"/>
  <c r="BI9"/>
  <c r="J9"/>
  <c r="H9"/>
  <c r="C9"/>
  <c r="A9"/>
  <c r="BI8"/>
  <c r="J8"/>
  <c r="H8"/>
  <c r="C8"/>
  <c r="A8"/>
  <c r="BI7"/>
  <c r="J7"/>
  <c r="H7"/>
  <c r="C7"/>
  <c r="A7"/>
  <c r="BI6"/>
  <c r="J6"/>
  <c r="H6"/>
  <c r="C6"/>
  <c r="A6"/>
  <c r="BI5"/>
  <c r="J5"/>
  <c r="H5"/>
  <c r="C5"/>
  <c r="A5"/>
  <c r="BI4"/>
  <c r="J4"/>
  <c r="H4"/>
  <c r="C4"/>
  <c r="A4"/>
  <c r="BI3"/>
  <c r="J3"/>
  <c r="H3"/>
  <c r="C3"/>
  <c r="A3"/>
  <c r="BE12"/>
  <c r="C21" i="23"/>
  <c r="S12"/>
  <c r="R12"/>
  <c r="Q12"/>
  <c r="P12"/>
  <c r="O12"/>
  <c r="N12"/>
  <c r="M12"/>
  <c r="L12"/>
  <c r="K12"/>
  <c r="J12"/>
  <c r="I12"/>
  <c r="BI12" i="24" l="1"/>
  <c r="BU12"/>
  <c r="AY12"/>
  <c r="AI12"/>
  <c r="H12"/>
  <c r="G12" s="1"/>
  <c r="E12"/>
  <c r="J12"/>
  <c r="B11" i="23" l="1"/>
  <c r="A11"/>
  <c r="B10"/>
  <c r="A10"/>
  <c r="B9"/>
  <c r="A9"/>
  <c r="B8"/>
  <c r="A8"/>
  <c r="B7"/>
  <c r="A7"/>
  <c r="B6"/>
  <c r="A6"/>
  <c r="B5"/>
  <c r="A5"/>
  <c r="B4"/>
  <c r="A4"/>
  <c r="B3"/>
  <c r="A3"/>
  <c r="H12" i="15" l="1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 l="1"/>
  <c r="A5"/>
  <c r="C4"/>
  <c r="B4"/>
  <c r="A4"/>
  <c r="C3"/>
  <c r="B3"/>
  <c r="A3"/>
  <c r="A12" i="27" l="1"/>
  <c r="C11"/>
  <c r="B11"/>
  <c r="C10"/>
  <c r="B10"/>
  <c r="C9"/>
  <c r="B9"/>
  <c r="C8"/>
  <c r="B8"/>
  <c r="C7"/>
  <c r="B7"/>
  <c r="C6"/>
  <c r="B6"/>
  <c r="C5"/>
  <c r="B5"/>
  <c r="C4"/>
  <c r="B4"/>
  <c r="C3"/>
  <c r="B3"/>
  <c r="A3"/>
  <c r="AH12" i="26"/>
  <c r="A12"/>
  <c r="AF11" l="1"/>
  <c r="C11"/>
  <c r="B11"/>
  <c r="C10"/>
  <c r="B10"/>
  <c r="AF9"/>
  <c r="C9"/>
  <c r="B9"/>
  <c r="C8"/>
  <c r="B8"/>
  <c r="AF7"/>
  <c r="C7"/>
  <c r="F7" i="27" s="1"/>
  <c r="B7" i="26"/>
  <c r="AF6"/>
  <c r="C6"/>
  <c r="D6" s="1"/>
  <c r="B6"/>
  <c r="AF5"/>
  <c r="C5"/>
  <c r="B5"/>
  <c r="AF4"/>
  <c r="C4"/>
  <c r="B4"/>
  <c r="AF3"/>
  <c r="C3"/>
  <c r="F3" i="27" s="1"/>
  <c r="B3" i="26"/>
  <c r="A3"/>
  <c r="D8" i="27" l="1"/>
  <c r="V8" i="26"/>
  <c r="M8"/>
  <c r="M10"/>
  <c r="V10"/>
  <c r="F10" i="27" s="1"/>
  <c r="D11"/>
  <c r="M11" i="26"/>
  <c r="V11"/>
  <c r="F11" i="27" s="1"/>
  <c r="V5" i="26"/>
  <c r="M5"/>
  <c r="V4"/>
  <c r="M4"/>
  <c r="E7" i="27"/>
  <c r="D7" i="26"/>
  <c r="D7" i="27" s="1"/>
  <c r="E3"/>
  <c r="D10"/>
  <c r="D4"/>
  <c r="D6"/>
  <c r="F6"/>
  <c r="E6" s="1"/>
  <c r="X12" i="20"/>
  <c r="P12"/>
  <c r="O12"/>
  <c r="N12"/>
  <c r="M12"/>
  <c r="L12"/>
  <c r="K12"/>
  <c r="J12"/>
  <c r="F12"/>
  <c r="I11" i="24"/>
  <c r="E11" i="20"/>
  <c r="D11"/>
  <c r="C11"/>
  <c r="A11"/>
  <c r="I10" i="24"/>
  <c r="E10" i="20"/>
  <c r="D10"/>
  <c r="C10"/>
  <c r="A10"/>
  <c r="I9" i="24"/>
  <c r="E9" i="20"/>
  <c r="D9"/>
  <c r="C9"/>
  <c r="A9"/>
  <c r="I8" i="24"/>
  <c r="E8" i="20"/>
  <c r="D8"/>
  <c r="C8"/>
  <c r="A8"/>
  <c r="I7" i="24"/>
  <c r="E7" i="20"/>
  <c r="D7"/>
  <c r="C7"/>
  <c r="A7"/>
  <c r="I6" i="24"/>
  <c r="E6" i="20"/>
  <c r="D6"/>
  <c r="C6"/>
  <c r="A6"/>
  <c r="I5" i="24"/>
  <c r="E5" i="20"/>
  <c r="D5"/>
  <c r="C5"/>
  <c r="A5"/>
  <c r="I4" i="24"/>
  <c r="E4" i="20"/>
  <c r="D4"/>
  <c r="C4"/>
  <c r="A4"/>
  <c r="I3" i="24"/>
  <c r="E3" i="20"/>
  <c r="D3"/>
  <c r="C3"/>
  <c r="A3"/>
  <c r="BL12" i="4"/>
  <c r="BK12"/>
  <c r="BJ12"/>
  <c r="BI12"/>
  <c r="BH12"/>
  <c r="BG12"/>
  <c r="BF12"/>
  <c r="BE12"/>
  <c r="BD12"/>
  <c r="BC12"/>
  <c r="BB12"/>
  <c r="BA12"/>
  <c r="AZ12"/>
  <c r="AY12"/>
  <c r="AX12"/>
  <c r="AW12"/>
  <c r="AV12"/>
  <c r="AU12"/>
  <c r="AT12"/>
  <c r="AS12"/>
  <c r="AQ12"/>
  <c r="AP12"/>
  <c r="AO12"/>
  <c r="AM12"/>
  <c r="AL12"/>
  <c r="AK12"/>
  <c r="AJ12"/>
  <c r="AI12"/>
  <c r="AH12"/>
  <c r="AG12"/>
  <c r="AF12"/>
  <c r="AE12"/>
  <c r="AD12"/>
  <c r="AC12"/>
  <c r="AB12"/>
  <c r="Z12"/>
  <c r="X12"/>
  <c r="U12"/>
  <c r="T12"/>
  <c r="S12"/>
  <c r="P12"/>
  <c r="O12"/>
  <c r="N12"/>
  <c r="I12"/>
  <c r="H12"/>
  <c r="G12"/>
  <c r="F12"/>
  <c r="F11" i="24"/>
  <c r="E11" i="4"/>
  <c r="D11"/>
  <c r="C11"/>
  <c r="A11"/>
  <c r="F10" i="24"/>
  <c r="E10" i="4"/>
  <c r="D10"/>
  <c r="C10"/>
  <c r="A10"/>
  <c r="F9" i="24"/>
  <c r="E9" i="4"/>
  <c r="D9"/>
  <c r="C9"/>
  <c r="A9"/>
  <c r="F8" i="24"/>
  <c r="E8" i="4"/>
  <c r="D8"/>
  <c r="C8"/>
  <c r="A8"/>
  <c r="F7" i="24"/>
  <c r="E7" i="4"/>
  <c r="D7"/>
  <c r="C7"/>
  <c r="A7"/>
  <c r="F6" i="24"/>
  <c r="E6" i="4"/>
  <c r="D6"/>
  <c r="C6"/>
  <c r="A6"/>
  <c r="F5" i="24"/>
  <c r="E5" i="4"/>
  <c r="D5"/>
  <c r="C5"/>
  <c r="A5"/>
  <c r="F4" i="24"/>
  <c r="E4" i="4"/>
  <c r="D4"/>
  <c r="C4"/>
  <c r="A4"/>
  <c r="F3" i="24"/>
  <c r="E3" i="4"/>
  <c r="D3"/>
  <c r="C3"/>
  <c r="A3"/>
  <c r="AE11" i="26" l="1"/>
  <c r="AG11" s="1"/>
  <c r="V12" i="5"/>
  <c r="AE10" i="26"/>
  <c r="AG10" s="1"/>
  <c r="AE7"/>
  <c r="AG7" s="1"/>
  <c r="E10" i="27"/>
  <c r="E11"/>
  <c r="I12" i="24"/>
  <c r="W12" i="20"/>
  <c r="F12" i="24"/>
  <c r="R12" i="4"/>
  <c r="J12"/>
  <c r="D3" i="27"/>
  <c r="AE3" i="26"/>
  <c r="AG3" s="1"/>
  <c r="AE6"/>
  <c r="AG6" s="1"/>
  <c r="AC12" i="16"/>
  <c r="AB12"/>
  <c r="AA12"/>
  <c r="W12"/>
  <c r="V12"/>
  <c r="U12"/>
  <c r="T12"/>
  <c r="S12"/>
  <c r="R12"/>
  <c r="I10" i="5" l="1"/>
  <c r="P10" i="9"/>
  <c r="I11" i="5"/>
  <c r="P11" i="9"/>
  <c r="I6" i="5"/>
  <c r="P6" i="9"/>
  <c r="I3" i="5"/>
  <c r="P3" i="9"/>
  <c r="I7" i="5"/>
  <c r="P7" i="9"/>
  <c r="D12" i="26"/>
  <c r="M12"/>
  <c r="D11" i="24" l="1"/>
  <c r="E11" i="16"/>
  <c r="I11" s="1"/>
  <c r="D11"/>
  <c r="H11" s="1"/>
  <c r="C11"/>
  <c r="B11"/>
  <c r="A11"/>
  <c r="D10" i="24"/>
  <c r="E10" i="16"/>
  <c r="I10" s="1"/>
  <c r="D10"/>
  <c r="H10" s="1"/>
  <c r="C10"/>
  <c r="B10"/>
  <c r="A10"/>
  <c r="D9" i="24"/>
  <c r="E9" i="16"/>
  <c r="I9" s="1"/>
  <c r="D9"/>
  <c r="H9" s="1"/>
  <c r="D31" s="1"/>
  <c r="C9"/>
  <c r="B9"/>
  <c r="A9"/>
  <c r="D8" i="24"/>
  <c r="E8" i="16"/>
  <c r="I8" s="1"/>
  <c r="D8"/>
  <c r="H8" s="1"/>
  <c r="D27" s="1"/>
  <c r="C8"/>
  <c r="B8"/>
  <c r="A8"/>
  <c r="D7" i="24"/>
  <c r="E7" i="16"/>
  <c r="I7" s="1"/>
  <c r="D7"/>
  <c r="H7" s="1"/>
  <c r="D23" s="1"/>
  <c r="C7"/>
  <c r="B7"/>
  <c r="A7"/>
  <c r="D6" i="24"/>
  <c r="E6" i="16"/>
  <c r="I6" s="1"/>
  <c r="D6"/>
  <c r="H6" s="1"/>
  <c r="C6"/>
  <c r="B6"/>
  <c r="A6"/>
  <c r="D5" i="24"/>
  <c r="E5" i="16"/>
  <c r="I5" s="1"/>
  <c r="D5"/>
  <c r="H5" s="1"/>
  <c r="C5"/>
  <c r="B5"/>
  <c r="A5"/>
  <c r="D4" i="24"/>
  <c r="E4" i="16"/>
  <c r="I4" s="1"/>
  <c r="D4"/>
  <c r="H4" s="1"/>
  <c r="C4"/>
  <c r="B4"/>
  <c r="A4"/>
  <c r="D3" i="24"/>
  <c r="E3" i="16"/>
  <c r="I3" s="1"/>
  <c r="D3"/>
  <c r="H3" s="1"/>
  <c r="D19" s="1"/>
  <c r="C3"/>
  <c r="B3"/>
  <c r="A3"/>
  <c r="B11" i="14"/>
  <c r="A11"/>
  <c r="B10"/>
  <c r="A10"/>
  <c r="B9"/>
  <c r="A9"/>
  <c r="B8"/>
  <c r="A8"/>
  <c r="B7"/>
  <c r="A7"/>
  <c r="B6"/>
  <c r="A6"/>
  <c r="B5"/>
  <c r="A5"/>
  <c r="B4"/>
  <c r="A4"/>
  <c r="B3"/>
  <c r="A3"/>
  <c r="G12" i="12"/>
  <c r="Q6" i="9" l="1"/>
  <c r="G6" i="5" s="1"/>
  <c r="Q8" i="9"/>
  <c r="G8" i="5" s="1"/>
  <c r="R8" i="9"/>
  <c r="Q4"/>
  <c r="G4" i="5" s="1"/>
  <c r="Q10" i="9"/>
  <c r="G10" i="5" s="1"/>
  <c r="Q3" i="9"/>
  <c r="G3" i="5" s="1"/>
  <c r="R3" i="9"/>
  <c r="Q5"/>
  <c r="G5" i="5" s="1"/>
  <c r="Q7" i="9"/>
  <c r="G7" i="5" s="1"/>
  <c r="Q9" i="9"/>
  <c r="G9" i="5" s="1"/>
  <c r="Q11" i="9"/>
  <c r="G11" i="5" s="1"/>
  <c r="L7" i="16"/>
  <c r="K7"/>
  <c r="J7"/>
  <c r="L9"/>
  <c r="K9"/>
  <c r="J9"/>
  <c r="L11"/>
  <c r="J11"/>
  <c r="K11"/>
  <c r="P5"/>
  <c r="N5" s="1"/>
  <c r="P7"/>
  <c r="N7" s="1"/>
  <c r="P9"/>
  <c r="N9" s="1"/>
  <c r="L3"/>
  <c r="J3"/>
  <c r="K3"/>
  <c r="K5"/>
  <c r="L5"/>
  <c r="J5"/>
  <c r="P6"/>
  <c r="N6" s="1"/>
  <c r="P10"/>
  <c r="N10" s="1"/>
  <c r="L4"/>
  <c r="K4"/>
  <c r="J4"/>
  <c r="L6"/>
  <c r="K6"/>
  <c r="J6"/>
  <c r="L8"/>
  <c r="K8"/>
  <c r="J8"/>
  <c r="L10"/>
  <c r="J10"/>
  <c r="K10"/>
  <c r="AN12"/>
  <c r="R11" i="9" l="1"/>
  <c r="R10"/>
  <c r="R7"/>
  <c r="R5"/>
  <c r="R4"/>
  <c r="R9"/>
  <c r="R6"/>
  <c r="O10" i="16"/>
  <c r="M10" s="1"/>
  <c r="H10" i="1" s="1"/>
  <c r="O5" i="16"/>
  <c r="Q5" s="1"/>
  <c r="R5" i="10" s="1"/>
  <c r="O7" i="16"/>
  <c r="Q7" s="1"/>
  <c r="R7" i="10" s="1"/>
  <c r="P4" i="16"/>
  <c r="N4" s="1"/>
  <c r="J12"/>
  <c r="P11"/>
  <c r="N11" s="1"/>
  <c r="O6"/>
  <c r="O4"/>
  <c r="O3"/>
  <c r="O9"/>
  <c r="P8"/>
  <c r="N8" s="1"/>
  <c r="P3"/>
  <c r="N3" s="1"/>
  <c r="L12"/>
  <c r="O8"/>
  <c r="O11"/>
  <c r="K12"/>
  <c r="I12"/>
  <c r="D12" i="24"/>
  <c r="H12" i="16"/>
  <c r="C11" i="12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F12"/>
  <c r="CD12" i="24" l="1"/>
  <c r="Q12" i="9"/>
  <c r="R12"/>
  <c r="G12" i="5"/>
  <c r="M5" i="16"/>
  <c r="H5" i="1" s="1"/>
  <c r="Q10" i="16"/>
  <c r="R10" i="10" s="1"/>
  <c r="M7" i="16"/>
  <c r="H7" i="1" s="1"/>
  <c r="Q11" i="16"/>
  <c r="R11" i="10" s="1"/>
  <c r="M11" i="16"/>
  <c r="H11" i="1" s="1"/>
  <c r="M4" i="16"/>
  <c r="H4" i="1" s="1"/>
  <c r="Q4" i="16"/>
  <c r="R4" i="10" s="1"/>
  <c r="Q3" i="16"/>
  <c r="R3" i="10" s="1"/>
  <c r="M3" i="16"/>
  <c r="H3" i="1" s="1"/>
  <c r="P12" i="16"/>
  <c r="O12"/>
  <c r="Q6"/>
  <c r="R6" i="10" s="1"/>
  <c r="M6" i="16"/>
  <c r="H6" i="1" s="1"/>
  <c r="M9" i="16"/>
  <c r="H9" i="1" s="1"/>
  <c r="Q9" i="16"/>
  <c r="R9" i="10" s="1"/>
  <c r="M8" i="16"/>
  <c r="H8" i="1" s="1"/>
  <c r="Q8" i="16"/>
  <c r="R8" i="10" s="1"/>
  <c r="CC12" i="24"/>
  <c r="E12" i="13"/>
  <c r="D12"/>
  <c r="N12" i="16" l="1"/>
  <c r="Q12"/>
  <c r="R12" i="10"/>
  <c r="M12" i="16"/>
  <c r="M11" i="13" l="1"/>
  <c r="P11" i="14" s="1"/>
  <c r="C11" i="13"/>
  <c r="F11" s="1"/>
  <c r="B11"/>
  <c r="A11"/>
  <c r="M10"/>
  <c r="P10" i="14" s="1"/>
  <c r="C10" i="13"/>
  <c r="F10" s="1"/>
  <c r="B10"/>
  <c r="A10"/>
  <c r="M9"/>
  <c r="P9" i="14" s="1"/>
  <c r="C9" i="13"/>
  <c r="F9" s="1"/>
  <c r="B9"/>
  <c r="A9"/>
  <c r="M8"/>
  <c r="P8" i="14" s="1"/>
  <c r="C8" i="13"/>
  <c r="F8" s="1"/>
  <c r="B8"/>
  <c r="A8"/>
  <c r="M7"/>
  <c r="P7" i="14" s="1"/>
  <c r="C7" i="13"/>
  <c r="F7" s="1"/>
  <c r="B7"/>
  <c r="A7"/>
  <c r="M6"/>
  <c r="P6" i="14" s="1"/>
  <c r="C6" i="13"/>
  <c r="F6" s="1"/>
  <c r="B6"/>
  <c r="A6"/>
  <c r="M5"/>
  <c r="P5" i="14" s="1"/>
  <c r="C5" i="13"/>
  <c r="F5" s="1"/>
  <c r="B5"/>
  <c r="A5"/>
  <c r="M4"/>
  <c r="P4" i="14" s="1"/>
  <c r="G4" i="1" s="1"/>
  <c r="C4" i="13"/>
  <c r="F4" s="1"/>
  <c r="B4"/>
  <c r="A4"/>
  <c r="M3"/>
  <c r="P3" i="14" s="1"/>
  <c r="G3" i="1" s="1"/>
  <c r="C3" i="13"/>
  <c r="B3"/>
  <c r="A3"/>
  <c r="G4" l="1"/>
  <c r="H4"/>
  <c r="G6"/>
  <c r="H6"/>
  <c r="G8"/>
  <c r="H8"/>
  <c r="G10"/>
  <c r="H10"/>
  <c r="G11"/>
  <c r="H11"/>
  <c r="G3"/>
  <c r="H3"/>
  <c r="G5"/>
  <c r="H5"/>
  <c r="G7"/>
  <c r="H7"/>
  <c r="G9"/>
  <c r="H9"/>
  <c r="D11" i="25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C2"/>
  <c r="B2"/>
  <c r="A2"/>
  <c r="M12" i="1"/>
  <c r="K12"/>
  <c r="P12" i="14" l="1"/>
  <c r="I11" i="1" l="1"/>
  <c r="G11" s="1"/>
  <c r="I10"/>
  <c r="I9"/>
  <c r="I8"/>
  <c r="G8" s="1"/>
  <c r="I7"/>
  <c r="I6"/>
  <c r="I5"/>
  <c r="F12" l="1"/>
  <c r="I12" l="1"/>
  <c r="J12"/>
  <c r="J3" i="5" l="1"/>
  <c r="J4"/>
  <c r="J7"/>
  <c r="J11"/>
  <c r="J8"/>
  <c r="J6"/>
  <c r="J10"/>
  <c r="J5"/>
  <c r="J9"/>
  <c r="G9" i="1" l="1"/>
  <c r="G7"/>
  <c r="G5"/>
  <c r="G10"/>
  <c r="G6"/>
  <c r="G12" l="1"/>
  <c r="H12" l="1"/>
  <c r="K6" i="13" l="1"/>
  <c r="H7" i="27"/>
  <c r="J10" i="13"/>
  <c r="M12"/>
  <c r="AE4" i="26"/>
  <c r="AG4" s="1"/>
  <c r="F5" i="27"/>
  <c r="AE8" i="26"/>
  <c r="AG8" s="1"/>
  <c r="AE9"/>
  <c r="AG9" s="1"/>
  <c r="AF12"/>
  <c r="D5" i="27"/>
  <c r="D9"/>
  <c r="E4"/>
  <c r="E5"/>
  <c r="E8"/>
  <c r="E9"/>
  <c r="I8" i="5" l="1"/>
  <c r="P8" i="9"/>
  <c r="I9" i="5"/>
  <c r="P9" i="9"/>
  <c r="F9" i="27"/>
  <c r="I4" i="5"/>
  <c r="P4" i="9"/>
  <c r="I10" i="27"/>
  <c r="W10"/>
  <c r="J6"/>
  <c r="X6"/>
  <c r="J12" i="5"/>
  <c r="D12" i="27"/>
  <c r="F4"/>
  <c r="E12"/>
  <c r="J11" i="13"/>
  <c r="H11" i="27"/>
  <c r="J5" i="13"/>
  <c r="K5"/>
  <c r="H5" i="27"/>
  <c r="J9" i="13"/>
  <c r="K9"/>
  <c r="H9" i="27"/>
  <c r="J7" i="13"/>
  <c r="K7"/>
  <c r="J4"/>
  <c r="K4"/>
  <c r="H4" i="27"/>
  <c r="V12" i="26"/>
  <c r="K11" i="13"/>
  <c r="F8" i="27"/>
  <c r="H3"/>
  <c r="J3" i="13"/>
  <c r="K3"/>
  <c r="H8" i="27"/>
  <c r="F12" i="13"/>
  <c r="AE5" i="26"/>
  <c r="AG5" s="1"/>
  <c r="J8" i="13"/>
  <c r="H10" i="27"/>
  <c r="K10" i="13"/>
  <c r="H6" i="27"/>
  <c r="J6" i="13"/>
  <c r="G4" i="27"/>
  <c r="G12" i="13"/>
  <c r="K8"/>
  <c r="I5" i="5" l="1"/>
  <c r="P5" i="9"/>
  <c r="V6" i="27"/>
  <c r="V9"/>
  <c r="V4"/>
  <c r="J8"/>
  <c r="X8"/>
  <c r="J3"/>
  <c r="X3"/>
  <c r="I4"/>
  <c r="W4"/>
  <c r="I8"/>
  <c r="W8"/>
  <c r="G5"/>
  <c r="V5"/>
  <c r="I7"/>
  <c r="W7"/>
  <c r="G11"/>
  <c r="V11"/>
  <c r="I3"/>
  <c r="W3"/>
  <c r="J11"/>
  <c r="X11"/>
  <c r="J7"/>
  <c r="X7"/>
  <c r="I11"/>
  <c r="W11"/>
  <c r="V10"/>
  <c r="V8"/>
  <c r="I6"/>
  <c r="W6"/>
  <c r="J4"/>
  <c r="X4"/>
  <c r="I9"/>
  <c r="W9"/>
  <c r="I5"/>
  <c r="W5"/>
  <c r="J10"/>
  <c r="X10"/>
  <c r="G7"/>
  <c r="V7"/>
  <c r="J9"/>
  <c r="X9"/>
  <c r="J5"/>
  <c r="X5"/>
  <c r="V3"/>
  <c r="N7" i="13"/>
  <c r="G9" i="27"/>
  <c r="N9" i="13"/>
  <c r="N4"/>
  <c r="AG12" i="26"/>
  <c r="N5" i="13"/>
  <c r="N11"/>
  <c r="G6" i="27"/>
  <c r="N6" i="13"/>
  <c r="G10" i="27"/>
  <c r="N10" i="13"/>
  <c r="I12"/>
  <c r="J12"/>
  <c r="G3" i="27"/>
  <c r="N3" i="13"/>
  <c r="AE12" i="26"/>
  <c r="K12" i="13"/>
  <c r="G8" i="27"/>
  <c r="N8" i="13"/>
  <c r="H12"/>
  <c r="F12" i="27"/>
  <c r="P12" i="9" l="1"/>
  <c r="I12" i="5"/>
  <c r="L8" i="13"/>
  <c r="E8" i="1" s="1"/>
  <c r="L8" s="1"/>
  <c r="L8" i="9"/>
  <c r="L6" i="13"/>
  <c r="E6" i="1" s="1"/>
  <c r="L6" s="1"/>
  <c r="L6" i="9"/>
  <c r="L5" i="13"/>
  <c r="E5" i="1" s="1"/>
  <c r="L5" s="1"/>
  <c r="L5" i="9"/>
  <c r="L7" i="13"/>
  <c r="E7" i="1" s="1"/>
  <c r="L7" s="1"/>
  <c r="L7" i="9"/>
  <c r="I12" i="27"/>
  <c r="L3" i="13"/>
  <c r="E3" i="1" s="1"/>
  <c r="L3" s="1"/>
  <c r="O3" s="1"/>
  <c r="L3" i="9"/>
  <c r="L10" i="13"/>
  <c r="E10" i="1" s="1"/>
  <c r="L10" s="1"/>
  <c r="L10" i="9"/>
  <c r="L4" i="13"/>
  <c r="E4" i="1" s="1"/>
  <c r="L4" s="1"/>
  <c r="O4" s="1"/>
  <c r="L4" i="9"/>
  <c r="L9" i="13"/>
  <c r="E9" i="1" s="1"/>
  <c r="L9" s="1"/>
  <c r="L9" i="9"/>
  <c r="L11" i="13"/>
  <c r="E11" i="1" s="1"/>
  <c r="L11" s="1"/>
  <c r="L11" i="9"/>
  <c r="J12" i="27"/>
  <c r="H12"/>
  <c r="N12" i="13"/>
  <c r="G12" i="27"/>
  <c r="C4" i="23" l="1"/>
  <c r="O11" i="9"/>
  <c r="F11" i="5"/>
  <c r="H11" s="1"/>
  <c r="F4"/>
  <c r="H4" s="1"/>
  <c r="N4" i="9"/>
  <c r="O4"/>
  <c r="N3"/>
  <c r="F3" i="5"/>
  <c r="H3" s="1"/>
  <c r="O3" i="9"/>
  <c r="O9"/>
  <c r="F9" i="5"/>
  <c r="H9" s="1"/>
  <c r="O10" i="9"/>
  <c r="F10" i="5"/>
  <c r="H10" s="1"/>
  <c r="O7" i="9"/>
  <c r="F7" i="5"/>
  <c r="H7" s="1"/>
  <c r="O5" i="9"/>
  <c r="F5" i="5"/>
  <c r="H5" s="1"/>
  <c r="O5" i="1"/>
  <c r="N5" i="9" s="1"/>
  <c r="F6" i="5"/>
  <c r="H6" s="1"/>
  <c r="O6" i="9"/>
  <c r="O8" i="1"/>
  <c r="N8" i="9" s="1"/>
  <c r="O8"/>
  <c r="F8" i="5"/>
  <c r="H8" s="1"/>
  <c r="C11" i="23"/>
  <c r="L12" i="9"/>
  <c r="C5" i="23"/>
  <c r="L12" i="13"/>
  <c r="K8" i="5" l="1"/>
  <c r="K3"/>
  <c r="K5"/>
  <c r="K4"/>
  <c r="W8"/>
  <c r="Q8" s="1"/>
  <c r="K7" i="9"/>
  <c r="P7" i="10" s="1"/>
  <c r="W5" i="5"/>
  <c r="W4"/>
  <c r="K9" i="9"/>
  <c r="P9" i="10" s="1"/>
  <c r="O9" i="1"/>
  <c r="N9" i="9" s="1"/>
  <c r="K9" i="5" s="1"/>
  <c r="K3" i="9"/>
  <c r="P3" i="10" s="1"/>
  <c r="O7" i="1"/>
  <c r="N7" i="9" s="1"/>
  <c r="K7" i="5" s="1"/>
  <c r="W9"/>
  <c r="Q9" s="1"/>
  <c r="W11"/>
  <c r="D4" i="23"/>
  <c r="E4" s="1"/>
  <c r="K4" i="9"/>
  <c r="P4" i="10" s="1"/>
  <c r="W10" i="5"/>
  <c r="Q10" s="1"/>
  <c r="K8" i="9"/>
  <c r="P8" i="10" s="1"/>
  <c r="K6" i="9"/>
  <c r="P6" i="10" s="1"/>
  <c r="D5" i="23"/>
  <c r="E5" s="1"/>
  <c r="K5" i="9"/>
  <c r="P5" i="10" s="1"/>
  <c r="W3" i="5"/>
  <c r="K10" i="9"/>
  <c r="P10" i="10" s="1"/>
  <c r="O10" i="1"/>
  <c r="N10" i="9" s="1"/>
  <c r="K10" i="5" s="1"/>
  <c r="D11" i="23"/>
  <c r="E11" s="1"/>
  <c r="K11" i="9"/>
  <c r="P11" i="10" s="1"/>
  <c r="O11" i="1"/>
  <c r="N11" i="9" s="1"/>
  <c r="K11" i="5" s="1"/>
  <c r="O12" i="9"/>
  <c r="O6" i="1"/>
  <c r="N6" i="9" s="1"/>
  <c r="K6" i="5" s="1"/>
  <c r="F12"/>
  <c r="N12" i="1"/>
  <c r="E12"/>
  <c r="L12"/>
  <c r="Q11" i="5" l="1"/>
  <c r="O11"/>
  <c r="Q5"/>
  <c r="O5"/>
  <c r="Q4"/>
  <c r="O4"/>
  <c r="O3"/>
  <c r="Q3"/>
  <c r="W6"/>
  <c r="W7"/>
  <c r="K12" i="9"/>
  <c r="H12" i="5"/>
  <c r="D12" i="23"/>
  <c r="Q7" i="5" l="1"/>
  <c r="O7"/>
  <c r="Q6"/>
  <c r="O6"/>
  <c r="O12" s="1"/>
  <c r="P12" i="10"/>
  <c r="U12" i="5"/>
  <c r="E12" i="23"/>
  <c r="C12"/>
  <c r="O12" i="1"/>
  <c r="P12" i="5" l="1"/>
  <c r="N12" i="9"/>
  <c r="W12" i="5"/>
  <c r="Q12" l="1"/>
  <c r="K12"/>
  <c r="L12"/>
  <c r="S12"/>
</calcChain>
</file>

<file path=xl/sharedStrings.xml><?xml version="1.0" encoding="utf-8"?>
<sst xmlns="http://schemas.openxmlformats.org/spreadsheetml/2006/main" count="1098" uniqueCount="576">
  <si>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</si>
  <si>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</si>
  <si>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</si>
  <si>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</si>
  <si>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</si>
  <si>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</si>
  <si>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</si>
  <si>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</si>
  <si>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</si>
  <si>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</si>
  <si>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</si>
  <si>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</si>
  <si>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</si>
  <si>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</si>
  <si>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</si>
  <si>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</si>
  <si>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</si>
  <si>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</si>
  <si>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</si>
  <si>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</si>
  <si>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</si>
  <si>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</si>
  <si>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</si>
  <si>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</si>
  <si>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</si>
  <si>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</si>
  <si>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</si>
  <si>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</si>
  <si>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</si>
  <si>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</si>
  <si>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</si>
  <si>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</si>
  <si>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</si>
  <si>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</si>
  <si>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</si>
  <si>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</si>
  <si>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</si>
  <si>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</si>
  <si>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</si>
  <si>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</si>
  <si>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</si>
  <si>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</si>
  <si>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</si>
  <si>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</si>
  <si>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</si>
  <si>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</si>
  <si>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</si>
  <si>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</si>
  <si>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</si>
  <si>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</si>
  <si>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</si>
  <si>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</si>
  <si>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</si>
  <si>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</si>
  <si>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</si>
  <si>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</si>
  <si>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</si>
  <si>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</si>
  <si>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</si>
  <si>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</si>
  <si>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</si>
  <si>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</si>
  <si>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</si>
  <si>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</si>
  <si>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</si>
  <si>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</si>
  <si>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</si>
  <si>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</si>
  <si>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</si>
  <si>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</si>
  <si>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</si>
  <si>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</si>
  <si>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</si>
  <si>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</si>
  <si>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</si>
  <si>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</si>
  <si>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</si>
  <si>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έπρεπε</t>
  </si>
  <si>
    <t>πήρε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</si>
  <si>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</si>
  <si>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</si>
  <si>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</si>
  <si>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</si>
  <si>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</si>
  <si>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</si>
  <si>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</si>
  <si>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</si>
  <si>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</si>
  <si>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</si>
  <si>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</si>
  <si>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</si>
  <si>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</si>
  <si>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</si>
  <si>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</si>
  <si>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</si>
  <si>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</si>
  <si>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</si>
  <si>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</si>
  <si>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</si>
  <si>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</si>
  <si>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</si>
  <si>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</si>
  <si>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</si>
  <si>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</si>
  <si>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</si>
  <si>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</si>
  <si>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</si>
  <si>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</si>
  <si>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</si>
  <si>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</si>
  <si>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</si>
  <si>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</si>
  <si>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</si>
  <si>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</si>
  <si>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</si>
  <si>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</si>
  <si>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</si>
  <si>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</si>
  <si>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</si>
  <si>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</si>
  <si>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</si>
  <si>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</si>
  <si>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</si>
  <si>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</si>
  <si>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</si>
  <si>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</si>
  <si>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</si>
  <si>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</si>
  <si>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</si>
  <si>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</si>
  <si>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</si>
  <si>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</si>
  <si>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</si>
  <si>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</si>
  <si>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</si>
  <si>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</si>
  <si>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</si>
  <si>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</si>
  <si>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</si>
  <si>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</si>
  <si>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</si>
  <si>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</si>
  <si>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</si>
  <si>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</si>
  <si>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</si>
  <si>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</si>
  <si>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</si>
  <si>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</si>
  <si>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</si>
  <si>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</si>
  <si>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</si>
  <si>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</si>
  <si>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</si>
  <si>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</si>
  <si>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</si>
  <si>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</si>
  <si>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</si>
  <si>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</si>
  <si>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</si>
  <si>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</si>
  <si>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</si>
  <si>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</si>
  <si>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</si>
  <si>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</si>
  <si>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</si>
  <si>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</si>
  <si>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</si>
  <si>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</si>
  <si>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</si>
  <si>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</si>
  <si>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</si>
  <si>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καβαλα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</si>
  <si>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</si>
  <si>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</si>
  <si>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</si>
  <si>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</si>
  <si>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</si>
  <si>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</si>
  <si>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</si>
  <si>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</si>
  <si>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</si>
  <si>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</si>
  <si>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</si>
  <si>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</si>
  <si>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</si>
  <si>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</si>
  <si>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</si>
  <si>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</si>
  <si>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</si>
  <si>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</si>
  <si>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</si>
  <si>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</si>
  <si>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</si>
  <si>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</si>
  <si>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</si>
  <si>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</si>
  <si>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</si>
  <si>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</si>
  <si>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</si>
  <si>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</si>
  <si>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</si>
  <si>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</si>
  <si>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</si>
  <si>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</si>
  <si>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</si>
  <si>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</si>
  <si>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</si>
  <si>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</si>
  <si>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</si>
  <si>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</si>
  <si>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</si>
  <si>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</si>
  <si>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</si>
  <si>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</si>
  <si>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</si>
  <si>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</si>
  <si>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</si>
  <si>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</si>
  <si>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</si>
  <si>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</si>
  <si>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</si>
  <si>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</si>
  <si>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</si>
  <si>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</si>
  <si>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</si>
  <si>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</si>
  <si>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</si>
  <si>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</si>
  <si>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</si>
  <si>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</si>
  <si>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</si>
  <si>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</si>
  <si>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**7αα**=σφραγίδα - υπογραφή στα ΑΤΕΛΩΣ = 5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</si>
  <si>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</si>
  <si>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</si>
  <si>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</si>
  <si>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</si>
  <si>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</si>
  <si>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</si>
  <si>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</si>
  <si>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</si>
  <si>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</si>
  <si>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</si>
  <si>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</si>
  <si>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</si>
  <si>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</si>
  <si>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</si>
  <si>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</si>
  <si>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</si>
  <si>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</si>
  <si>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</si>
  <si>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</si>
  <si>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</si>
  <si>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</si>
  <si>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</si>
  <si>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</si>
  <si>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</si>
  <si>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</si>
  <si>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</si>
  <si>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</si>
  <si>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8γ1-8γ2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</si>
  <si>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</si>
  <si>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</si>
  <si>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</si>
  <si>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</si>
  <si>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</si>
  <si>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</si>
  <si>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</si>
  <si>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</si>
  <si>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</si>
  <si>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</si>
  <si>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</si>
  <si>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</si>
  <si>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</si>
  <si>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</si>
  <si>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</si>
  <si>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</si>
  <si>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</si>
  <si>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</si>
  <si>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</si>
  <si>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</si>
  <si>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</si>
  <si>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</si>
  <si>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</si>
  <si>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</si>
  <si>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</si>
  <si>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</si>
  <si>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</si>
  <si>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</si>
  <si>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</si>
  <si>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</si>
  <si>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</si>
  <si>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</si>
  <si>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**30** = φάκελος - συμβόλαιο = ΔΕΝ έχει επάνω αα συμβολαιου &amp; φύλλο &amp; συμβολαιογράφου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</si>
  <si>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</si>
  <si>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</si>
  <si>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</si>
  <si>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</si>
  <si>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</si>
  <si>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</si>
  <si>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</si>
  <si>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</si>
  <si>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</si>
  <si>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</si>
  <si>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</si>
  <si>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</si>
  <si>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</si>
  <si>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</si>
  <si>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</si>
  <si>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</si>
  <si>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</si>
  <si>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</si>
  <si>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</si>
  <si>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</si>
  <si>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</si>
  <si>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</si>
  <si>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</si>
  <si>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</si>
  <si>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</si>
  <si>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</si>
  <si>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</si>
  <si>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</si>
  <si>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</si>
  <si>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ΤΑΝ</t>
  </si>
  <si>
    <t>ΤΑΣ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</si>
  <si>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</si>
  <si>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</si>
  <si>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</si>
  <si>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</si>
  <si>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</si>
  <si>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</si>
  <si>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</si>
  <si>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</si>
  <si>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</si>
  <si>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</si>
  <si>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</si>
  <si>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</si>
  <si>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</si>
  <si>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</si>
  <si>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</si>
  <si>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</si>
  <si>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</si>
  <si>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</si>
  <si>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</si>
  <si>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</si>
  <si>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</si>
  <si>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</si>
  <si>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</si>
  <si>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</si>
  <si>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</si>
  <si>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</si>
  <si>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</si>
  <si>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</si>
  <si>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</si>
  <si>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</si>
  <si>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</si>
  <si>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</si>
  <si>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</si>
  <si>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</si>
  <si>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</si>
  <si>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</si>
  <si>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</si>
  <si>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</si>
  <si>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</si>
  <si>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</si>
  <si>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</si>
  <si>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</si>
  <si>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</si>
  <si>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</si>
  <si>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</si>
  <si>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</si>
  <si>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</si>
  <si>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</si>
  <si>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1γ1</t>
  </si>
  <si>
    <t>1γ2</t>
  </si>
  <si>
    <t>ΤΑΣ-5%</t>
  </si>
  <si>
    <t>έσοδα</t>
  </si>
  <si>
    <t>γιαΠολ</t>
  </si>
  <si>
    <t>**1δ2α** = πάγιο αναλογικής ΔΕΝ αναφέρει</t>
  </si>
  <si>
    <t>**1δ2β** = πάγιο αναλογικής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</si>
  <si>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</si>
  <si>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</si>
  <si>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</si>
  <si>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</si>
  <si>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</si>
  <si>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</si>
  <si>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</si>
  <si>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</si>
  <si>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</si>
  <si>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</si>
  <si>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</si>
  <si>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</si>
  <si>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</si>
  <si>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</si>
  <si>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</si>
  <si>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υπερβάλων</t>
  </si>
  <si>
    <t>πολίτης-200</t>
  </si>
  <si>
    <t>αντιγράφων</t>
  </si>
  <si>
    <t>μαντενιωτου</t>
  </si>
  <si>
    <t>στο συμβόλαιο</t>
  </si>
  <si>
    <t>**74γ** = χαρτόσημο = ???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</si>
  <si>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</si>
  <si>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</si>
  <si>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</si>
  <si>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</si>
  <si>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ταμεία + χαρτόσημα</t>
  </si>
  <si>
    <t>σύνολα πολλαπλής</t>
  </si>
  <si>
    <t>*72β*</t>
  </si>
  <si>
    <t>*72γ*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</si>
  <si>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</si>
  <si>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</si>
  <si>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</si>
  <si>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</si>
  <si>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</si>
  <si>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</si>
  <si>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</si>
  <si>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</si>
  <si>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</si>
  <si>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</si>
  <si>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</si>
  <si>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</si>
  <si>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</si>
  <si>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</si>
  <si>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</si>
  <si>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</si>
  <si>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</si>
  <si>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</si>
  <si>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</si>
  <si>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</si>
  <si>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</si>
  <si>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</si>
  <si>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</si>
  <si>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</si>
  <si>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</si>
  <si>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</si>
  <si>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</si>
  <si>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</si>
  <si>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</si>
  <si>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</si>
  <si>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*71ζ*</t>
  </si>
  <si>
    <t>*73*</t>
  </si>
  <si>
    <t>καταστατικό</t>
  </si>
  <si>
    <t>διανομή</t>
  </si>
  <si>
    <t>5,87 έως 58,69</t>
  </si>
  <si>
    <t>2,93 έως 29,35</t>
  </si>
  <si>
    <t>2,93 έως 58,69</t>
  </si>
  <si>
    <t>??-αίτηση /// περίληψη /// συμβόλαιο</t>
  </si>
  <si>
    <t>ντιΜιΧο-χαρτόσημα</t>
  </si>
  <si>
    <t>*71η*</t>
  </si>
  <si>
    <t>**71η** = δήμος = πίνακας πράξης εφαρμογής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</si>
  <si>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</si>
  <si>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</si>
  <si>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</si>
  <si>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</si>
  <si>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8 &amp; 8α1-2</t>
  </si>
  <si>
    <t>**75ββ** = διαθήκη δημοσίευση χαρτόσημα [=1,98</t>
  </si>
  <si>
    <t>χαρτόσημα αιτΥποθΑρχειο</t>
  </si>
  <si>
    <t>*93ιγ* = εξουσιοδότηση ΟΥΡΑΝΙΑ</t>
  </si>
  <si>
    <t>7,4 ή 11</t>
  </si>
  <si>
    <t xml:space="preserve">ΕΠΙ ΠΑΝΤΟΣ συμβολαιογραφικού εγγράφου ο Συμβολαιογράφος παίρνει ως αμοιβή = 12€ ( 10/5/2005 έως 2/8/2009 ) </t>
  </si>
  <si>
    <t>1,20% {{{ 10-05-2005 έως 2/8/2009 }}}</t>
  </si>
  <si>
    <t>πάγιες = 12€ για 1ο φύλλο {{{ 10/5/2005 έως 2/8/2009 }}}</t>
  </si>
  <si>
    <t>ΤΑΝ = πάγιες = 5% --- διαθήκες = 250δρχ = 0,73 ( έως ???</t>
  </si>
  <si>
    <t xml:space="preserve">ΤΑΣπρονείας = αναλογικές = 5% </t>
  </si>
  <si>
    <t xml:space="preserve">ΤΑΣπρονείας = πάγιες = 10δρχ --- διαθήκες = 50δρχ </t>
  </si>
  <si>
    <t>δικαιώματα = 12 + D*1,2%</t>
  </si>
  <si>
    <t>4€ για υπόλοιπα {{ 10/5/2005 έως 2/8/2009 }}}</t>
  </si>
  <si>
    <t>δικαιώματα 2'+κλπ φύλλα =4</t>
  </si>
  <si>
    <t>4€ για κάθε φύλλο {{ 10/5/2005 έως 2/8/2009 }}}</t>
  </si>
  <si>
    <t>αντίγραφα = 4</t>
  </si>
  <si>
    <t>δικαιώματα επί μεταγραφής = 4</t>
  </si>
  <si>
    <t>5/φύλο</t>
  </si>
  <si>
    <t>5 ανά φύλλο</t>
  </si>
  <si>
    <t>**71α** = δημοςΓη = αίτηση-πήγαινε-έλα = 4+7,4+7,4 = 18,8</t>
  </si>
  <si>
    <t>**74β** = ειρηνοδικείο = αίτηση-πήγαινε-έλα =4+7,4+7,4 = 18,8</t>
  </si>
  <si>
    <t>**75α** = διαθήκη δημοσίευση = αίτηση-διαθήκη-πήγαινε-έλα =4+[7,4 ή 11] + [7,4 ή 11] = 18,8 ή 26</t>
  </si>
  <si>
    <t>**71β** = δημοςΔηλΙδικτησίας = αίτηση-πήγαινε-έλα =  4+7,4+7,4 = 18,8</t>
  </si>
  <si>
    <t>**71γ** = δημοςΤΑΠ = αίτηση-πήγαινε-έλα =  4+7,4+7,4 = 18,8</t>
  </si>
  <si>
    <t>**71δ** = δήμος - πλησιετέρων = αίτηση-πήγαινε-έλα =  4+7,4+7,4 = 18,8</t>
  </si>
  <si>
    <t>**71ε** = δήμος -ληξιαρχική θανάτου= αίτηση-πήγαινε-έλα =  4+7,4+7,4 = 18,8</t>
  </si>
  <si>
    <t>**71ζ** = δήμος - ΌΧΙ άλλα παιδιά = αίτηση-πήγαινε-έλα =  4+7,4+7,4 = 18,8</t>
  </si>
  <si>
    <t>**72α** = Δ.Ο.Υ.-πιστοποιητικό Νομου...= αίτηση-πήγαινε-έλα =  4+7,4+7,4 = 18,8</t>
  </si>
  <si>
    <t>*72β*=Δ.Ο.Υ. - ΌΧΙ εισόδημα = αίτηση-πήγαινε-έλα = 4+7,4+7,4 = 18,8</t>
  </si>
  <si>
    <t>*72γ*=Δ.Ο.Υ. - ΌΧΙ υποχρέωση ΦΜΑ = αίτηση-πήγαινε-έλα = 4+7,4+7,4 = 18,8</t>
  </si>
  <si>
    <t>**76** = κλπ υπηρεσίες = αίτηση-πήγαινε-έλα =</t>
  </si>
  <si>
    <t>**81** = υπΔηλ - αιγιαλο-ρεμα = 4</t>
  </si>
  <si>
    <t>**82** = υπΔηλ-αδόμητο = 4</t>
  </si>
  <si>
    <t>**83** = υπΔηλ-μόνιμη κατοικία = 4</t>
  </si>
  <si>
    <t>**84** = υπΔηλ-κτησίματος οικίας = 4</t>
  </si>
  <si>
    <t>**85** = υπΔηλ-μετάθεσης του χρόνου γένεσης φορολογικής υποχρέωσης = 4</t>
  </si>
  <si>
    <t>**86** = υπΔηλ-τακτοποίησης η ΜΗ = 4</t>
  </si>
  <si>
    <t>**87** = υπΔηλ-ΟΧΙμεσίτης = 4</t>
  </si>
  <si>
    <t>**89** = υπΔηλ-η αξία ακινήτου ΔΕΝ υπερβαίνει αφορολόγητο= 4</t>
  </si>
  <si>
    <t>**89β** = υπΔηλ-??? = 4</t>
  </si>
  <si>
    <t>**89γ** = υπΔηλ-??? = 4</t>
  </si>
  <si>
    <t>φόρος εισοδήματος</t>
  </si>
  <si>
    <t>ΔΟΛΟΣ</t>
  </si>
  <si>
    <t>7,4 + 11</t>
  </si>
  <si>
    <t>ΤΟΓΚΑ</t>
  </si>
  <si>
    <t>7,4 έως 74</t>
  </si>
  <si>
    <t>3,7 έως 36,7</t>
  </si>
  <si>
    <t>3,7 έως 74</t>
  </si>
  <si>
    <t>παγιοΑναλ</t>
  </si>
  <si>
    <t>δικαιωματαΑναλ</t>
  </si>
  <si>
    <t>2α φυλα</t>
  </si>
  <si>
    <t>???</t>
  </si>
  <si>
    <t>αίτηση</t>
  </si>
  <si>
    <t>περίληψη</t>
  </si>
  <si>
    <t>κλπ</t>
  </si>
  <si>
    <t>προς Υποθηκοφυλακείο = στο ΑΡΧΕΙΟ</t>
  </si>
  <si>
    <t>πληρωμή πόρων τράπεζα</t>
  </si>
  <si>
    <t>συνολο</t>
  </si>
  <si>
    <t>*93θ* = επικύρωση εγγράφου συμβολαίου  (π.χ. τοπογραφικό</t>
  </si>
  <si>
    <t>έπρεπεΒασειΑΓΑΠΕ</t>
  </si>
  <si>
    <t>έπρεπεΒασειΖηλ</t>
  </si>
  <si>
    <t>πόροι κ-15-17</t>
  </si>
  <si>
    <t>πληρεξούσιο</t>
  </si>
  <si>
    <t>γονική</t>
  </si>
  <si>
    <t>μαζί ΜΕ 6850-6870-6879-6941-7011-7081-7094-7112-7130-7131-7135</t>
  </si>
  <si>
    <t>πληρεξ</t>
  </si>
  <si>
    <t>εξισορρόπηση διαφοράς διανεμομένων μεριδίων</t>
  </si>
  <si>
    <t>διανομή [2/8 πατέρα &amp; από 3/8 κόρες</t>
  </si>
  <si>
    <t>κληρονομιάς ΑΠΟΔΟΧΗ [αγροτεμάχιο 158' Θελόγος -''κλεισίδι'' 7.046μ2</t>
  </si>
  <si>
    <t>φ3</t>
  </si>
  <si>
    <t>οι 3</t>
  </si>
  <si>
    <t>2 σε 1</t>
  </si>
  <si>
    <t xml:space="preserve">ΜΕ 1,52% =11,45μ2 του οικοπέδου 760μ2 </t>
  </si>
  <si>
    <t>φ5</t>
  </si>
  <si>
    <t>1 σε 1</t>
  </si>
  <si>
    <t>οκ</t>
  </si>
  <si>
    <t>ΔΕΝ έχω</t>
  </si>
  <si>
    <t>αιτησηΥποθ ΚΛΠ στο αρχείο</t>
  </si>
  <si>
    <t>αγοραπωλησία [οικόπεδο Ο.Τ.-242 Λιμενάρια -''καλύβια'' 296,20μ2 τίμημα = Δ.Ο.Υ. =</t>
  </si>
  <si>
    <t>1 σε 2</t>
  </si>
  <si>
    <t>αιτΥποθ = Τχδικ-3 , ΤΑΝ-1,98 , ΤΑΣ -1,33</t>
  </si>
  <si>
    <t>δωρεα</t>
  </si>
  <si>
    <t>χρησικτησία αγροτεμαχίου 2' [1/2=49,72μ2] = 1981 μητρός ΔΩΡΕΑ άτυπος</t>
  </si>
  <si>
    <t>219-158</t>
  </si>
  <si>
    <t>μήτηρ</t>
  </si>
  <si>
    <t>φ6</t>
  </si>
  <si>
    <t>μαζί ΜΕ 1701-7961</t>
  </si>
  <si>
    <t>13ζ</t>
  </si>
  <si>
    <t>13θ</t>
  </si>
  <si>
    <t>13ω1</t>
  </si>
  <si>
    <t>13ω2</t>
  </si>
  <si>
    <t>**13ζ** = φύλλοΥπολογισμούΑξίας (οικόπεδο)</t>
  </si>
  <si>
    <t>**13η** = φύλλοΥπολογισμούΑξίας (οικία - διαμέρισμα)</t>
  </si>
  <si>
    <t>**13θ** = φύλλοΥπολογισμούΑξίας (κατάστημα)</t>
  </si>
  <si>
    <t>**13ω1** σφραγΥπογρ εγγράφων Κ1-2-3-κλπ</t>
  </si>
  <si>
    <t>**13ω2** = αντίγραφα εγγράφων προς Δ.Ο.Υ.</t>
  </si>
  <si>
    <t>*13α*</t>
  </si>
  <si>
    <t>*13β*</t>
  </si>
  <si>
    <t>χρησικτησία αγροτεμαχίου = 1926 πατρός ΚΛΗΡΟΝΟΜΙΑ</t>
  </si>
  <si>
    <t>71ι</t>
  </si>
  <si>
    <t>**71ι** = δήμος = δόμησης ΟΡΟΙ</t>
  </si>
  <si>
    <t>72ε</t>
  </si>
  <si>
    <t>72ε = Δ.Ο.Υ. = ΑΦΜ</t>
  </si>
  <si>
    <t>73β</t>
  </si>
  <si>
    <t>73β = Νομαρχία - τοπογραφική</t>
  </si>
  <si>
    <t>**73** = Νομαρχία = αίτηση-πήγαινε-έλα =4+18,4+18,4 = 40,80</t>
  </si>
  <si>
    <t>**74α** = πρωτοδικείο = αίτηση-πήγαινε-έλα = 4+18,4+18,4 = 40,80</t>
  </si>
  <si>
    <t>ζημία</t>
  </si>
  <si>
    <t>καθεστώς ΤΟΓΚΑΣ</t>
  </si>
  <si>
    <t>αν ΌΧΙ σε καθεστώς ΤΟΓΚΑΣ</t>
  </si>
  <si>
    <t>διαμέρισμα στο Γ' υπογειο Καβλαλα -''δεξαμενή -;;;???-3'' 74,19μ2</t>
  </si>
  <si>
    <t>1] 1/2 αγροτεμάχιο Λιμενάρια -'';;;???'' 2.250μ2</t>
  </si>
  <si>
    <t>2] 1/2 αγροτεμάχιο Λιμενάρια -'';;;???'' 1049,79μ2</t>
  </si>
  <si>
    <t>12ο</t>
  </si>
  <si>
    <t>13ο</t>
  </si>
  <si>
    <t>14ο</t>
  </si>
  <si>
    <t>15ο</t>
  </si>
  <si>
    <t>16ο</t>
  </si>
  <si>
    <t>;;;???</t>
  </si>
  <si>
    <t>;;;???κ</t>
  </si>
  <si>
    <t>θυγατέρα 1η</t>
  </si>
  <si>
    <t>θυγατέρα 2η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</si>
</sst>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1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b/>
      <u val="singleAccounting"/>
      <sz val="12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259">
    <xf numFmtId="0" fontId="0" fillId="0" borderId="0"/>
    <xf numFmtId="43" fontId="17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8" fillId="0" borderId="0"/>
    <xf numFmtId="0" fontId="17" fillId="0" borderId="0"/>
    <xf numFmtId="0" fontId="17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7" fillId="0" borderId="0"/>
    <xf numFmtId="43" fontId="18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" fillId="0" borderId="0"/>
    <xf numFmtId="43" fontId="1" fillId="0" borderId="0" applyFont="0" applyFill="0" applyBorder="0" applyAlignment="0" applyProtection="0"/>
  </cellStyleXfs>
  <cellXfs count="877">
    <xf numFmtId="0" fontId="0" fillId="0" borderId="0" xfId="0"/>
    <xf numFmtId="43" fontId="20" fillId="0" borderId="1" xfId="0" applyNumberFormat="1" applyFont="1" applyFill="1" applyBorder="1" applyAlignment="1"/>
    <xf numFmtId="43" fontId="22" fillId="0" borderId="0" xfId="1" applyFont="1"/>
    <xf numFmtId="0" fontId="22" fillId="0" borderId="0" xfId="0" applyFont="1"/>
    <xf numFmtId="43" fontId="22" fillId="0" borderId="0" xfId="1" applyFont="1" applyFill="1"/>
    <xf numFmtId="0" fontId="22" fillId="0" borderId="0" xfId="0" applyFont="1" applyFill="1"/>
    <xf numFmtId="0" fontId="22" fillId="0" borderId="0" xfId="0" applyFont="1" applyAlignment="1">
      <alignment wrapText="1"/>
    </xf>
    <xf numFmtId="164" fontId="21" fillId="0" borderId="9" xfId="1" applyNumberFormat="1" applyFont="1" applyBorder="1" applyAlignment="1">
      <alignment horizontal="center" vertical="center" wrapText="1"/>
    </xf>
    <xf numFmtId="164" fontId="22" fillId="0" borderId="0" xfId="1" applyNumberFormat="1" applyFont="1"/>
    <xf numFmtId="0" fontId="22" fillId="0" borderId="0" xfId="0" applyFont="1" applyAlignment="1">
      <alignment horizontal="center"/>
    </xf>
    <xf numFmtId="164" fontId="21" fillId="0" borderId="9" xfId="1" applyNumberFormat="1" applyFont="1" applyFill="1" applyBorder="1" applyAlignment="1">
      <alignment horizontal="center" vertical="center" wrapText="1"/>
    </xf>
    <xf numFmtId="43" fontId="20" fillId="0" borderId="1" xfId="1" applyFont="1" applyBorder="1"/>
    <xf numFmtId="0" fontId="21" fillId="0" borderId="0" xfId="0" applyFont="1"/>
    <xf numFmtId="164" fontId="24" fillId="7" borderId="2" xfId="1" applyNumberFormat="1" applyFont="1" applyFill="1" applyBorder="1" applyAlignment="1">
      <alignment horizontal="center" vertical="center"/>
    </xf>
    <xf numFmtId="0" fontId="19" fillId="7" borderId="1" xfId="0" applyFont="1" applyFill="1" applyBorder="1"/>
    <xf numFmtId="164" fontId="19" fillId="7" borderId="1" xfId="1" applyNumberFormat="1" applyFont="1" applyFill="1" applyBorder="1"/>
    <xf numFmtId="43" fontId="19" fillId="7" borderId="14" xfId="1" applyFont="1" applyFill="1" applyBorder="1" applyAlignment="1">
      <alignment horizontal="right" vertical="center"/>
    </xf>
    <xf numFmtId="43" fontId="19" fillId="7" borderId="1" xfId="1" applyFont="1" applyFill="1" applyBorder="1" applyAlignment="1">
      <alignment horizontal="right" vertical="center"/>
    </xf>
    <xf numFmtId="0" fontId="22" fillId="7" borderId="0" xfId="0" applyFont="1" applyFill="1"/>
    <xf numFmtId="14" fontId="19" fillId="7" borderId="1" xfId="0" applyNumberFormat="1" applyFont="1" applyFill="1" applyBorder="1" applyAlignment="1">
      <alignment horizontal="center" vertical="center"/>
    </xf>
    <xf numFmtId="164" fontId="19" fillId="7" borderId="14" xfId="1" applyNumberFormat="1" applyFont="1" applyFill="1" applyBorder="1"/>
    <xf numFmtId="1" fontId="24" fillId="7" borderId="1" xfId="1" applyNumberFormat="1" applyFont="1" applyFill="1" applyBorder="1" applyAlignment="1">
      <alignment horizontal="center" vertical="center"/>
    </xf>
    <xf numFmtId="43" fontId="24" fillId="7" borderId="1" xfId="0" applyNumberFormat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right" vertical="center"/>
    </xf>
    <xf numFmtId="43" fontId="19" fillId="7" borderId="3" xfId="1" applyFont="1" applyFill="1" applyBorder="1" applyAlignment="1">
      <alignment horizontal="center" vertical="center"/>
    </xf>
    <xf numFmtId="0" fontId="22" fillId="7" borderId="1" xfId="0" applyFont="1" applyFill="1" applyBorder="1"/>
    <xf numFmtId="0" fontId="22" fillId="7" borderId="1" xfId="0" applyFont="1" applyFill="1" applyBorder="1" applyAlignment="1">
      <alignment wrapText="1"/>
    </xf>
    <xf numFmtId="164" fontId="24" fillId="7" borderId="1" xfId="1" applyNumberFormat="1" applyFont="1" applyFill="1" applyBorder="1" applyAlignment="1">
      <alignment horizontal="center" vertical="center"/>
    </xf>
    <xf numFmtId="43" fontId="22" fillId="7" borderId="14" xfId="1" applyFont="1" applyFill="1" applyBorder="1"/>
    <xf numFmtId="14" fontId="22" fillId="0" borderId="0" xfId="0" applyNumberFormat="1" applyFont="1"/>
    <xf numFmtId="164" fontId="22" fillId="7" borderId="1" xfId="1" applyNumberFormat="1" applyFont="1" applyFill="1" applyBorder="1" applyAlignment="1">
      <alignment wrapText="1"/>
    </xf>
    <xf numFmtId="14" fontId="22" fillId="7" borderId="1" xfId="1" applyNumberFormat="1" applyFont="1" applyFill="1" applyBorder="1" applyAlignment="1">
      <alignment wrapText="1"/>
    </xf>
    <xf numFmtId="165" fontId="22" fillId="7" borderId="1" xfId="1" applyNumberFormat="1" applyFont="1" applyFill="1" applyBorder="1" applyAlignment="1">
      <alignment wrapText="1"/>
    </xf>
    <xf numFmtId="43" fontId="22" fillId="7" borderId="1" xfId="1" applyFont="1" applyFill="1" applyBorder="1" applyAlignment="1">
      <alignment wrapText="1"/>
    </xf>
    <xf numFmtId="43" fontId="22" fillId="7" borderId="0" xfId="1" applyFont="1" applyFill="1" applyAlignment="1">
      <alignment wrapText="1"/>
    </xf>
    <xf numFmtId="43" fontId="22" fillId="7" borderId="1" xfId="1" applyFont="1" applyFill="1" applyBorder="1"/>
    <xf numFmtId="0" fontId="21" fillId="6" borderId="9" xfId="0" applyFont="1" applyFill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0" fillId="0" borderId="1" xfId="1" applyFont="1" applyFill="1" applyBorder="1" applyAlignment="1"/>
    <xf numFmtId="164" fontId="21" fillId="7" borderId="9" xfId="1" applyNumberFormat="1" applyFont="1" applyFill="1" applyBorder="1" applyAlignment="1">
      <alignment horizontal="center" vertical="center" wrapText="1"/>
    </xf>
    <xf numFmtId="164" fontId="21" fillId="6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43" fontId="21" fillId="0" borderId="14" xfId="1" applyFont="1" applyBorder="1"/>
    <xf numFmtId="0" fontId="27" fillId="0" borderId="0" xfId="0" applyFont="1" applyAlignment="1">
      <alignment wrapText="1"/>
    </xf>
    <xf numFmtId="0" fontId="20" fillId="2" borderId="12" xfId="0" applyFont="1" applyFill="1" applyBorder="1" applyAlignment="1">
      <alignment horizontal="right"/>
    </xf>
    <xf numFmtId="0" fontId="21" fillId="0" borderId="10" xfId="0" applyFont="1" applyFill="1" applyBorder="1" applyAlignment="1">
      <alignment horizontal="center" vertical="center" wrapText="1"/>
    </xf>
    <xf numFmtId="0" fontId="21" fillId="6" borderId="10" xfId="0" applyFont="1" applyFill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0" fontId="16" fillId="0" borderId="0" xfId="0" applyFont="1" applyAlignment="1">
      <alignment wrapText="1"/>
    </xf>
    <xf numFmtId="164" fontId="24" fillId="7" borderId="13" xfId="1" applyNumberFormat="1" applyFont="1" applyFill="1" applyBorder="1" applyAlignment="1">
      <alignment horizontal="center" vertical="center"/>
    </xf>
    <xf numFmtId="0" fontId="21" fillId="7" borderId="17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vertical="center" wrapText="1"/>
    </xf>
    <xf numFmtId="0" fontId="21" fillId="7" borderId="9" xfId="0" applyFont="1" applyFill="1" applyBorder="1" applyAlignment="1">
      <alignment horizontal="center" vertical="center" wrapText="1"/>
    </xf>
    <xf numFmtId="14" fontId="21" fillId="2" borderId="10" xfId="0" applyNumberFormat="1" applyFont="1" applyFill="1" applyBorder="1" applyAlignment="1">
      <alignment horizontal="center" vertical="center" wrapText="1"/>
    </xf>
    <xf numFmtId="14" fontId="21" fillId="0" borderId="9" xfId="1" applyNumberFormat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/>
    </xf>
    <xf numFmtId="14" fontId="21" fillId="0" borderId="9" xfId="1" applyNumberFormat="1" applyFont="1" applyFill="1" applyBorder="1" applyAlignment="1">
      <alignment horizontal="center"/>
    </xf>
    <xf numFmtId="164" fontId="22" fillId="0" borderId="0" xfId="1" applyNumberFormat="1" applyFont="1" applyFill="1"/>
    <xf numFmtId="164" fontId="21" fillId="2" borderId="10" xfId="1" applyNumberFormat="1" applyFont="1" applyFill="1" applyBorder="1" applyAlignment="1">
      <alignment horizontal="center" vertical="center" wrapText="1"/>
    </xf>
    <xf numFmtId="43" fontId="21" fillId="0" borderId="10" xfId="1" applyFont="1" applyBorder="1" applyAlignment="1">
      <alignment horizontal="center" vertical="center" wrapText="1"/>
    </xf>
    <xf numFmtId="43" fontId="28" fillId="0" borderId="0" xfId="1" applyFont="1" applyFill="1" applyAlignment="1"/>
    <xf numFmtId="43" fontId="20" fillId="0" borderId="9" xfId="1" applyFont="1" applyFill="1" applyBorder="1" applyAlignment="1">
      <alignment horizontal="center" wrapText="1"/>
    </xf>
    <xf numFmtId="43" fontId="20" fillId="6" borderId="9" xfId="1" applyFont="1" applyFill="1" applyBorder="1" applyAlignment="1">
      <alignment horizontal="center" wrapText="1"/>
    </xf>
    <xf numFmtId="43" fontId="25" fillId="0" borderId="0" xfId="1" applyFont="1"/>
    <xf numFmtId="43" fontId="21" fillId="0" borderId="10" xfId="1" applyFont="1" applyFill="1" applyBorder="1" applyAlignment="1">
      <alignment horizontal="center" vertical="center" wrapText="1"/>
    </xf>
    <xf numFmtId="43" fontId="15" fillId="0" borderId="0" xfId="1" applyFont="1" applyFill="1"/>
    <xf numFmtId="14" fontId="27" fillId="0" borderId="9" xfId="1" applyNumberFormat="1" applyFont="1" applyFill="1" applyBorder="1" applyAlignment="1">
      <alignment horizontal="center" vertical="center" wrapText="1"/>
    </xf>
    <xf numFmtId="14" fontId="27" fillId="7" borderId="9" xfId="1" applyNumberFormat="1" applyFont="1" applyFill="1" applyBorder="1" applyAlignment="1">
      <alignment horizontal="center" vertical="center" wrapText="1"/>
    </xf>
    <xf numFmtId="43" fontId="21" fillId="0" borderId="13" xfId="1" applyFont="1" applyFill="1" applyBorder="1" applyAlignment="1">
      <alignment horizontal="right"/>
    </xf>
    <xf numFmtId="0" fontId="27" fillId="0" borderId="1" xfId="0" applyFont="1" applyBorder="1" applyAlignment="1">
      <alignment horizontal="center" wrapText="1"/>
    </xf>
    <xf numFmtId="43" fontId="31" fillId="0" borderId="10" xfId="1" applyFont="1" applyFill="1" applyBorder="1" applyAlignment="1">
      <alignment horizontal="center" vertical="center" wrapText="1"/>
    </xf>
    <xf numFmtId="164" fontId="21" fillId="5" borderId="9" xfId="1" applyNumberFormat="1" applyFont="1" applyFill="1" applyBorder="1" applyAlignment="1">
      <alignment horizontal="center" vertical="center" wrapText="1"/>
    </xf>
    <xf numFmtId="164" fontId="21" fillId="0" borderId="13" xfId="1" applyNumberFormat="1" applyFont="1" applyFill="1" applyBorder="1" applyAlignment="1">
      <alignment horizontal="right"/>
    </xf>
    <xf numFmtId="0" fontId="21" fillId="0" borderId="10" xfId="0" applyFont="1" applyBorder="1" applyAlignment="1">
      <alignment horizontal="center" vertical="center" wrapText="1"/>
    </xf>
    <xf numFmtId="0" fontId="22" fillId="0" borderId="1" xfId="0" applyFont="1" applyFill="1" applyBorder="1"/>
    <xf numFmtId="0" fontId="22" fillId="0" borderId="10" xfId="1" applyNumberFormat="1" applyFont="1" applyFill="1" applyBorder="1" applyAlignment="1">
      <alignment horizontal="center" vertical="center" wrapText="1"/>
    </xf>
    <xf numFmtId="0" fontId="22" fillId="0" borderId="0" xfId="1" applyNumberFormat="1" applyFont="1"/>
    <xf numFmtId="164" fontId="22" fillId="0" borderId="0" xfId="1" applyNumberFormat="1" applyFont="1" applyAlignment="1">
      <alignment horizontal="center"/>
    </xf>
    <xf numFmtId="164" fontId="27" fillId="0" borderId="9" xfId="1" applyNumberFormat="1" applyFont="1" applyFill="1" applyBorder="1" applyAlignment="1">
      <alignment horizontal="center" vertical="center" wrapText="1"/>
    </xf>
    <xf numFmtId="164" fontId="19" fillId="7" borderId="1" xfId="1" applyNumberFormat="1" applyFont="1" applyFill="1" applyBorder="1" applyAlignment="1">
      <alignment horizontal="center" vertical="center"/>
    </xf>
    <xf numFmtId="0" fontId="22" fillId="7" borderId="1" xfId="0" applyFont="1" applyFill="1" applyBorder="1" applyAlignment="1">
      <alignment horizontal="center" wrapText="1"/>
    </xf>
    <xf numFmtId="0" fontId="22" fillId="0" borderId="0" xfId="0" applyFont="1" applyAlignment="1">
      <alignment horizontal="center" wrapText="1"/>
    </xf>
    <xf numFmtId="43" fontId="21" fillId="0" borderId="13" xfId="1" applyFont="1" applyFill="1" applyBorder="1" applyAlignment="1">
      <alignment horizontal="center" wrapText="1"/>
    </xf>
    <xf numFmtId="164" fontId="22" fillId="0" borderId="0" xfId="1" applyNumberFormat="1" applyFont="1" applyAlignment="1">
      <alignment horizontal="center" wrapText="1"/>
    </xf>
    <xf numFmtId="164" fontId="21" fillId="0" borderId="10" xfId="1" applyNumberFormat="1" applyFont="1" applyBorder="1" applyAlignment="1">
      <alignment vertical="center" wrapText="1"/>
    </xf>
    <xf numFmtId="43" fontId="19" fillId="7" borderId="1" xfId="1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wrapText="1"/>
    </xf>
    <xf numFmtId="164" fontId="21" fillId="0" borderId="9" xfId="1" applyNumberFormat="1" applyFont="1" applyBorder="1" applyAlignment="1">
      <alignment horizontal="center" vertical="center" wrapText="1"/>
    </xf>
    <xf numFmtId="43" fontId="22" fillId="0" borderId="10" xfId="1" applyFont="1" applyFill="1" applyBorder="1" applyAlignment="1">
      <alignment horizontal="center" vertical="center" wrapText="1"/>
    </xf>
    <xf numFmtId="0" fontId="27" fillId="0" borderId="9" xfId="1" applyNumberFormat="1" applyFont="1" applyFill="1" applyBorder="1" applyAlignment="1">
      <alignment horizontal="center" vertical="center" wrapText="1"/>
    </xf>
    <xf numFmtId="0" fontId="22" fillId="0" borderId="0" xfId="0" applyNumberFormat="1" applyFont="1" applyAlignment="1">
      <alignment horizontal="left"/>
    </xf>
    <xf numFmtId="0" fontId="19" fillId="7" borderId="1" xfId="0" applyFont="1" applyFill="1" applyBorder="1" applyAlignment="1">
      <alignment horizontal="left"/>
    </xf>
    <xf numFmtId="0" fontId="22" fillId="0" borderId="0" xfId="0" applyFont="1" applyAlignment="1">
      <alignment horizontal="left"/>
    </xf>
    <xf numFmtId="0" fontId="22" fillId="0" borderId="0" xfId="0" applyFont="1" applyFill="1" applyAlignment="1">
      <alignment horizontal="left"/>
    </xf>
    <xf numFmtId="14" fontId="35" fillId="0" borderId="9" xfId="1" applyNumberFormat="1" applyFont="1" applyFill="1" applyBorder="1" applyAlignment="1">
      <alignment horizontal="center" vertical="center" wrapText="1"/>
    </xf>
    <xf numFmtId="164" fontId="21" fillId="0" borderId="27" xfId="1" applyNumberFormat="1" applyFont="1" applyBorder="1" applyAlignment="1">
      <alignment vertical="center" wrapText="1"/>
    </xf>
    <xf numFmtId="0" fontId="21" fillId="0" borderId="10" xfId="0" applyFont="1" applyFill="1" applyBorder="1" applyAlignment="1">
      <alignment horizontal="left" vertical="center" wrapText="1"/>
    </xf>
    <xf numFmtId="43" fontId="22" fillId="3" borderId="9" xfId="1" applyFont="1" applyFill="1" applyBorder="1" applyAlignment="1">
      <alignment horizontal="center" vertical="center" wrapText="1"/>
    </xf>
    <xf numFmtId="43" fontId="22" fillId="3" borderId="10" xfId="1" applyFont="1" applyFill="1" applyBorder="1" applyAlignment="1">
      <alignment horizontal="center" vertical="center" wrapText="1"/>
    </xf>
    <xf numFmtId="43" fontId="29" fillId="0" borderId="1" xfId="1" applyFont="1" applyFill="1" applyBorder="1" applyAlignment="1"/>
    <xf numFmtId="0" fontId="13" fillId="0" borderId="0" xfId="0" applyFont="1"/>
    <xf numFmtId="43" fontId="31" fillId="7" borderId="10" xfId="1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43" fontId="27" fillId="0" borderId="21" xfId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wrapText="1"/>
    </xf>
    <xf numFmtId="164" fontId="13" fillId="0" borderId="0" xfId="1" applyNumberFormat="1" applyFont="1"/>
    <xf numFmtId="0" fontId="13" fillId="0" borderId="0" xfId="0" applyNumberFormat="1" applyFont="1"/>
    <xf numFmtId="43" fontId="13" fillId="0" borderId="0" xfId="1" applyFont="1"/>
    <xf numFmtId="43" fontId="30" fillId="0" borderId="9" xfId="1" applyFont="1" applyFill="1" applyBorder="1" applyAlignment="1">
      <alignment horizontal="center" vertical="center" wrapText="1"/>
    </xf>
    <xf numFmtId="164" fontId="29" fillId="0" borderId="1" xfId="1" applyNumberFormat="1" applyFont="1" applyFill="1" applyBorder="1" applyAlignment="1"/>
    <xf numFmtId="43" fontId="39" fillId="0" borderId="1" xfId="1" applyFont="1" applyFill="1" applyBorder="1" applyAlignment="1"/>
    <xf numFmtId="43" fontId="30" fillId="6" borderId="9" xfId="1" applyFont="1" applyFill="1" applyBorder="1" applyAlignment="1">
      <alignment horizontal="center" vertical="center" wrapText="1"/>
    </xf>
    <xf numFmtId="43" fontId="32" fillId="0" borderId="0" xfId="1" applyFont="1"/>
    <xf numFmtId="14" fontId="22" fillId="0" borderId="0" xfId="1" applyNumberFormat="1" applyFont="1" applyFill="1"/>
    <xf numFmtId="0" fontId="22" fillId="0" borderId="0" xfId="0" applyNumberFormat="1" applyFont="1" applyFill="1" applyAlignment="1">
      <alignment horizontal="left"/>
    </xf>
    <xf numFmtId="14" fontId="35" fillId="2" borderId="9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43" fillId="0" borderId="0" xfId="0" applyFont="1"/>
    <xf numFmtId="0" fontId="22" fillId="0" borderId="0" xfId="0" applyFont="1" applyAlignment="1"/>
    <xf numFmtId="0" fontId="35" fillId="0" borderId="0" xfId="0" applyFont="1" applyFill="1" applyAlignment="1"/>
    <xf numFmtId="0" fontId="13" fillId="0" borderId="0" xfId="0" applyFont="1" applyFill="1" applyAlignment="1">
      <alignment horizontal="center" wrapText="1"/>
    </xf>
    <xf numFmtId="0" fontId="28" fillId="0" borderId="0" xfId="0" applyFont="1" applyFill="1" applyBorder="1" applyAlignment="1">
      <alignment wrapText="1"/>
    </xf>
    <xf numFmtId="0" fontId="11" fillId="0" borderId="0" xfId="0" applyFont="1" applyFill="1"/>
    <xf numFmtId="0" fontId="22" fillId="0" borderId="0" xfId="0" applyFont="1" applyFill="1" applyAlignment="1">
      <alignment horizontal="center"/>
    </xf>
    <xf numFmtId="0" fontId="22" fillId="7" borderId="14" xfId="0" applyFont="1" applyFill="1" applyBorder="1"/>
    <xf numFmtId="0" fontId="10" fillId="0" borderId="0" xfId="0" applyFont="1"/>
    <xf numFmtId="0" fontId="29" fillId="0" borderId="0" xfId="0" applyFont="1" applyFill="1" applyAlignment="1"/>
    <xf numFmtId="0" fontId="27" fillId="0" borderId="0" xfId="0" applyFont="1" applyAlignment="1">
      <alignment horizontal="left"/>
    </xf>
    <xf numFmtId="0" fontId="27" fillId="0" borderId="0" xfId="0" applyFont="1" applyAlignment="1"/>
    <xf numFmtId="0" fontId="43" fillId="0" borderId="0" xfId="0" applyFont="1" applyAlignment="1"/>
    <xf numFmtId="0" fontId="19" fillId="0" borderId="0" xfId="0" applyFont="1"/>
    <xf numFmtId="43" fontId="22" fillId="0" borderId="0" xfId="1" applyFont="1" applyAlignment="1">
      <alignment horizontal="left"/>
    </xf>
    <xf numFmtId="43" fontId="35" fillId="0" borderId="0" xfId="1" applyFont="1" applyAlignment="1">
      <alignment horizontal="right"/>
    </xf>
    <xf numFmtId="43" fontId="25" fillId="0" borderId="0" xfId="1" applyFont="1" applyAlignment="1">
      <alignment horizontal="right"/>
    </xf>
    <xf numFmtId="43" fontId="35" fillId="0" borderId="0" xfId="1" applyFont="1"/>
    <xf numFmtId="43" fontId="22" fillId="0" borderId="0" xfId="1" applyFont="1" applyAlignment="1">
      <alignment horizontal="right"/>
    </xf>
    <xf numFmtId="14" fontId="21" fillId="0" borderId="13" xfId="1" applyNumberFormat="1" applyFont="1" applyFill="1" applyBorder="1" applyAlignment="1">
      <alignment horizontal="right"/>
    </xf>
    <xf numFmtId="14" fontId="22" fillId="0" borderId="0" xfId="1" applyNumberFormat="1" applyFont="1"/>
    <xf numFmtId="0" fontId="13" fillId="0" borderId="0" xfId="0" applyFont="1" applyFill="1"/>
    <xf numFmtId="0" fontId="43" fillId="0" borderId="0" xfId="0" applyFont="1" applyAlignment="1">
      <alignment horizontal="left"/>
    </xf>
    <xf numFmtId="0" fontId="28" fillId="7" borderId="0" xfId="0" applyFont="1" applyFill="1" applyAlignment="1"/>
    <xf numFmtId="0" fontId="28" fillId="0" borderId="0" xfId="0" applyFont="1" applyFill="1" applyAlignment="1"/>
    <xf numFmtId="43" fontId="21" fillId="0" borderId="0" xfId="1" applyFont="1" applyFill="1" applyBorder="1" applyAlignment="1">
      <alignment horizontal="center" wrapText="1"/>
    </xf>
    <xf numFmtId="43" fontId="22" fillId="7" borderId="1" xfId="1" applyFont="1" applyFill="1" applyBorder="1" applyAlignment="1">
      <alignment horizontal="center" wrapText="1"/>
    </xf>
    <xf numFmtId="0" fontId="22" fillId="0" borderId="0" xfId="0" applyNumberFormat="1" applyFont="1"/>
    <xf numFmtId="43" fontId="21" fillId="7" borderId="9" xfId="1" applyFont="1" applyFill="1" applyBorder="1" applyAlignment="1">
      <alignment vertical="center" wrapText="1"/>
    </xf>
    <xf numFmtId="43" fontId="22" fillId="7" borderId="9" xfId="1" applyFont="1" applyFill="1" applyBorder="1" applyAlignment="1">
      <alignment vertical="center" wrapText="1"/>
    </xf>
    <xf numFmtId="43" fontId="21" fillId="0" borderId="9" xfId="1" applyFont="1" applyFill="1" applyBorder="1" applyAlignment="1">
      <alignment vertical="center" wrapText="1"/>
    </xf>
    <xf numFmtId="43" fontId="21" fillId="2" borderId="9" xfId="1" applyFont="1" applyFill="1" applyBorder="1" applyAlignment="1">
      <alignment vertical="center" wrapText="1"/>
    </xf>
    <xf numFmtId="0" fontId="21" fillId="7" borderId="10" xfId="0" applyFont="1" applyFill="1" applyBorder="1" applyAlignment="1">
      <alignment horizontal="center" vertical="center" wrapText="1"/>
    </xf>
    <xf numFmtId="43" fontId="21" fillId="6" borderId="9" xfId="1" applyFont="1" applyFill="1" applyBorder="1" applyAlignment="1">
      <alignment vertical="center" wrapText="1"/>
    </xf>
    <xf numFmtId="0" fontId="21" fillId="0" borderId="9" xfId="1" applyNumberFormat="1" applyFont="1" applyFill="1" applyBorder="1" applyAlignment="1">
      <alignment horizontal="center" vertical="center" wrapText="1"/>
    </xf>
    <xf numFmtId="14" fontId="21" fillId="7" borderId="9" xfId="1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wrapText="1"/>
    </xf>
    <xf numFmtId="43" fontId="22" fillId="7" borderId="0" xfId="1" applyFont="1" applyFill="1"/>
    <xf numFmtId="43" fontId="22" fillId="2" borderId="10" xfId="1" applyFont="1" applyFill="1" applyBorder="1" applyAlignment="1">
      <alignment vertical="center" wrapText="1"/>
    </xf>
    <xf numFmtId="0" fontId="22" fillId="0" borderId="9" xfId="0" applyFont="1" applyFill="1" applyBorder="1" applyAlignment="1">
      <alignment wrapText="1"/>
    </xf>
    <xf numFmtId="0" fontId="22" fillId="6" borderId="9" xfId="0" applyFont="1" applyFill="1" applyBorder="1" applyAlignment="1">
      <alignment wrapText="1"/>
    </xf>
    <xf numFmtId="0" fontId="29" fillId="7" borderId="0" xfId="0" applyFont="1" applyFill="1" applyAlignment="1"/>
    <xf numFmtId="0" fontId="20" fillId="7" borderId="0" xfId="0" applyFont="1" applyFill="1" applyAlignment="1"/>
    <xf numFmtId="0" fontId="19" fillId="7" borderId="0" xfId="0" applyFont="1" applyFill="1" applyAlignment="1"/>
    <xf numFmtId="0" fontId="19" fillId="7" borderId="0" xfId="0" applyFont="1" applyFill="1"/>
    <xf numFmtId="0" fontId="43" fillId="0" borderId="0" xfId="0" applyFont="1" applyFill="1"/>
    <xf numFmtId="0" fontId="21" fillId="0" borderId="10" xfId="0" applyFont="1" applyBorder="1" applyAlignment="1">
      <alignment vertical="center" wrapText="1"/>
    </xf>
    <xf numFmtId="164" fontId="22" fillId="0" borderId="10" xfId="1" applyNumberFormat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43" fontId="43" fillId="0" borderId="0" xfId="1" applyFont="1" applyAlignment="1"/>
    <xf numFmtId="43" fontId="19" fillId="7" borderId="0" xfId="1" applyFont="1" applyFill="1" applyAlignment="1"/>
    <xf numFmtId="0" fontId="19" fillId="0" borderId="0" xfId="0" applyFont="1" applyFill="1" applyAlignment="1"/>
    <xf numFmtId="0" fontId="19" fillId="0" borderId="0" xfId="0" applyFont="1" applyFill="1" applyAlignment="1">
      <alignment horizontal="center" wrapText="1"/>
    </xf>
    <xf numFmtId="43" fontId="43" fillId="0" borderId="0" xfId="1" applyFont="1" applyFill="1" applyAlignment="1"/>
    <xf numFmtId="43" fontId="19" fillId="0" borderId="0" xfId="1" applyFont="1" applyFill="1" applyAlignment="1"/>
    <xf numFmtId="43" fontId="43" fillId="0" borderId="0" xfId="1" applyFont="1"/>
    <xf numFmtId="43" fontId="19" fillId="7" borderId="0" xfId="1" applyFont="1" applyFill="1"/>
    <xf numFmtId="43" fontId="43" fillId="0" borderId="0" xfId="1" applyFont="1" applyFill="1"/>
    <xf numFmtId="43" fontId="27" fillId="0" borderId="9" xfId="1" applyFont="1" applyFill="1" applyBorder="1" applyAlignment="1">
      <alignment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2" fillId="0" borderId="21" xfId="1" applyFont="1" applyFill="1" applyBorder="1" applyAlignment="1">
      <alignment horizontal="center" vertical="center" wrapText="1"/>
    </xf>
    <xf numFmtId="164" fontId="21" fillId="2" borderId="9" xfId="1" applyNumberFormat="1" applyFont="1" applyFill="1" applyBorder="1" applyAlignment="1">
      <alignment vertical="center" wrapText="1"/>
    </xf>
    <xf numFmtId="0" fontId="44" fillId="0" borderId="0" xfId="0" applyFont="1" applyAlignment="1">
      <alignment horizontal="center"/>
    </xf>
    <xf numFmtId="43" fontId="21" fillId="6" borderId="21" xfId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horizontal="center" vertical="center" wrapText="1"/>
    </xf>
    <xf numFmtId="43" fontId="21" fillId="6" borderId="10" xfId="1" applyFont="1" applyFill="1" applyBorder="1" applyAlignment="1">
      <alignment horizontal="center" vertical="center" wrapText="1"/>
    </xf>
    <xf numFmtId="14" fontId="21" fillId="0" borderId="1" xfId="1" applyNumberFormat="1" applyFont="1" applyFill="1" applyBorder="1" applyAlignment="1">
      <alignment horizontal="center" vertical="center" wrapText="1"/>
    </xf>
    <xf numFmtId="14" fontId="21" fillId="0" borderId="15" xfId="1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wrapText="1"/>
    </xf>
    <xf numFmtId="43" fontId="21" fillId="6" borderId="15" xfId="1" applyFont="1" applyFill="1" applyBorder="1" applyAlignment="1">
      <alignment horizontal="center" wrapText="1"/>
    </xf>
    <xf numFmtId="43" fontId="21" fillId="0" borderId="15" xfId="1" applyFont="1" applyFill="1" applyBorder="1" applyAlignment="1">
      <alignment horizontal="center"/>
    </xf>
    <xf numFmtId="43" fontId="21" fillId="7" borderId="15" xfId="1" applyFont="1" applyFill="1" applyBorder="1" applyAlignment="1">
      <alignment horizontal="center" wrapText="1"/>
    </xf>
    <xf numFmtId="43" fontId="21" fillId="2" borderId="15" xfId="1" applyFont="1" applyFill="1" applyBorder="1" applyAlignment="1">
      <alignment horizontal="center" wrapText="1"/>
    </xf>
    <xf numFmtId="0" fontId="22" fillId="7" borderId="1" xfId="0" applyFont="1" applyFill="1" applyBorder="1" applyAlignment="1">
      <alignment horizontal="center"/>
    </xf>
    <xf numFmtId="43" fontId="22" fillId="0" borderId="0" xfId="1" applyFont="1" applyFill="1" applyAlignment="1">
      <alignment wrapText="1"/>
    </xf>
    <xf numFmtId="0" fontId="22" fillId="0" borderId="15" xfId="0" applyFont="1" applyBorder="1"/>
    <xf numFmtId="43" fontId="22" fillId="0" borderId="1" xfId="0" applyNumberFormat="1" applyFont="1" applyBorder="1"/>
    <xf numFmtId="0" fontId="21" fillId="0" borderId="27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43" fontId="21" fillId="7" borderId="10" xfId="1" applyFont="1" applyFill="1" applyBorder="1" applyAlignment="1">
      <alignment vertical="center" wrapText="1"/>
    </xf>
    <xf numFmtId="164" fontId="43" fillId="0" borderId="0" xfId="1" applyNumberFormat="1" applyFont="1" applyAlignment="1"/>
    <xf numFmtId="164" fontId="35" fillId="7" borderId="0" xfId="1" applyNumberFormat="1" applyFont="1" applyFill="1" applyAlignment="1"/>
    <xf numFmtId="43" fontId="43" fillId="3" borderId="0" xfId="1" applyFont="1" applyFill="1"/>
    <xf numFmtId="43" fontId="22" fillId="3" borderId="0" xfId="1" applyFont="1" applyFill="1"/>
    <xf numFmtId="43" fontId="35" fillId="7" borderId="0" xfId="1" applyFont="1" applyFill="1" applyAlignment="1"/>
    <xf numFmtId="43" fontId="19" fillId="5" borderId="0" xfId="1" applyFont="1" applyFill="1" applyAlignment="1"/>
    <xf numFmtId="43" fontId="22" fillId="10" borderId="0" xfId="1" applyFont="1" applyFill="1"/>
    <xf numFmtId="43" fontId="22" fillId="6" borderId="0" xfId="1" applyFont="1" applyFill="1"/>
    <xf numFmtId="43" fontId="21" fillId="0" borderId="9" xfId="1" applyFont="1" applyBorder="1" applyAlignment="1">
      <alignment vertical="center" wrapText="1"/>
    </xf>
    <xf numFmtId="43" fontId="22" fillId="0" borderId="9" xfId="1" applyFont="1" applyBorder="1" applyAlignment="1">
      <alignment horizontal="center" vertical="center" wrapText="1"/>
    </xf>
    <xf numFmtId="43" fontId="22" fillId="7" borderId="9" xfId="1" applyFont="1" applyFill="1" applyBorder="1" applyAlignment="1">
      <alignment horizontal="center" vertical="center" wrapText="1"/>
    </xf>
    <xf numFmtId="43" fontId="22" fillId="2" borderId="9" xfId="1" applyFont="1" applyFill="1" applyBorder="1" applyAlignment="1">
      <alignment horizontal="center" vertical="center" wrapText="1"/>
    </xf>
    <xf numFmtId="164" fontId="22" fillId="7" borderId="14" xfId="1" applyNumberFormat="1" applyFont="1" applyFill="1" applyBorder="1"/>
    <xf numFmtId="0" fontId="20" fillId="5" borderId="0" xfId="0" applyFont="1" applyFill="1" applyAlignment="1"/>
    <xf numFmtId="164" fontId="35" fillId="6" borderId="0" xfId="1" applyNumberFormat="1" applyFont="1" applyFill="1"/>
    <xf numFmtId="43" fontId="21" fillId="0" borderId="17" xfId="1" applyFont="1" applyBorder="1" applyAlignment="1">
      <alignment horizontal="center" vertical="center" wrapText="1"/>
    </xf>
    <xf numFmtId="43" fontId="21" fillId="6" borderId="17" xfId="1" applyFont="1" applyFill="1" applyBorder="1" applyAlignment="1">
      <alignment horizontal="center" vertical="center" wrapText="1"/>
    </xf>
    <xf numFmtId="43" fontId="20" fillId="7" borderId="17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38" fillId="2" borderId="0" xfId="1" applyFont="1" applyFill="1" applyAlignment="1"/>
    <xf numFmtId="43" fontId="38" fillId="6" borderId="0" xfId="1" applyFont="1" applyFill="1" applyAlignment="1"/>
    <xf numFmtId="43" fontId="29" fillId="11" borderId="0" xfId="1" applyFont="1" applyFill="1" applyAlignment="1"/>
    <xf numFmtId="164" fontId="43" fillId="0" borderId="0" xfId="1" applyNumberFormat="1" applyFont="1"/>
    <xf numFmtId="3" fontId="22" fillId="0" borderId="0" xfId="0" applyNumberFormat="1" applyFont="1"/>
    <xf numFmtId="43" fontId="21" fillId="6" borderId="10" xfId="1" applyFont="1" applyFill="1" applyBorder="1" applyAlignment="1">
      <alignment horizontal="center" vertical="center" wrapText="1"/>
    </xf>
    <xf numFmtId="43" fontId="25" fillId="0" borderId="0" xfId="1" applyFont="1" applyFill="1" applyAlignment="1">
      <alignment horizontal="right"/>
    </xf>
    <xf numFmtId="43" fontId="35" fillId="0" borderId="0" xfId="1" applyFont="1" applyFill="1" applyAlignment="1">
      <alignment horizontal="right"/>
    </xf>
    <xf numFmtId="164" fontId="29" fillId="5" borderId="0" xfId="1" applyNumberFormat="1" applyFont="1" applyFill="1" applyAlignment="1"/>
    <xf numFmtId="43" fontId="22" fillId="0" borderId="10" xfId="1" applyFont="1" applyFill="1" applyBorder="1" applyAlignment="1">
      <alignment vertical="center" wrapText="1"/>
    </xf>
    <xf numFmtId="164" fontId="22" fillId="0" borderId="10" xfId="1" applyNumberFormat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43" fontId="21" fillId="12" borderId="9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30" fillId="2" borderId="10" xfId="1" applyFont="1" applyFill="1" applyBorder="1" applyAlignment="1">
      <alignment horizontal="center" vertical="center" wrapText="1"/>
    </xf>
    <xf numFmtId="43" fontId="29" fillId="11" borderId="0" xfId="1" applyFont="1" applyFill="1" applyAlignment="1">
      <alignment horizontal="left"/>
    </xf>
    <xf numFmtId="43" fontId="30" fillId="0" borderId="10" xfId="1" applyFont="1" applyFill="1" applyBorder="1" applyAlignment="1">
      <alignment vertical="center" wrapText="1"/>
    </xf>
    <xf numFmtId="43" fontId="21" fillId="3" borderId="9" xfId="1" applyFont="1" applyFill="1" applyBorder="1" applyAlignment="1">
      <alignment horizontal="center" vertical="center" wrapText="1"/>
    </xf>
    <xf numFmtId="164" fontId="38" fillId="0" borderId="1" xfId="1" applyNumberFormat="1" applyFont="1" applyFill="1" applyBorder="1" applyAlignment="1"/>
    <xf numFmtId="0" fontId="6" fillId="0" borderId="0" xfId="0" applyFont="1"/>
    <xf numFmtId="0" fontId="6" fillId="0" borderId="0" xfId="0" applyFont="1" applyFill="1"/>
    <xf numFmtId="0" fontId="27" fillId="0" borderId="0" xfId="0" applyFont="1" applyFill="1" applyAlignment="1"/>
    <xf numFmtId="0" fontId="29" fillId="0" borderId="0" xfId="0" applyFont="1" applyFill="1" applyBorder="1" applyAlignment="1">
      <alignment horizontal="left" wrapText="1"/>
    </xf>
    <xf numFmtId="43" fontId="20" fillId="12" borderId="1" xfId="1" applyFont="1" applyFill="1" applyBorder="1" applyAlignment="1"/>
    <xf numFmtId="0" fontId="43" fillId="9" borderId="0" xfId="0" applyFont="1" applyFill="1"/>
    <xf numFmtId="43" fontId="22" fillId="9" borderId="0" xfId="1" applyFont="1" applyFill="1"/>
    <xf numFmtId="43" fontId="43" fillId="9" borderId="0" xfId="1" applyFont="1" applyFill="1"/>
    <xf numFmtId="43" fontId="20" fillId="9" borderId="1" xfId="1" applyFont="1" applyFill="1" applyBorder="1" applyAlignment="1"/>
    <xf numFmtId="0" fontId="21" fillId="2" borderId="10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wrapText="1"/>
    </xf>
    <xf numFmtId="0" fontId="28" fillId="0" borderId="0" xfId="0" applyFont="1" applyFill="1" applyBorder="1" applyAlignment="1">
      <alignment horizontal="left" wrapText="1"/>
    </xf>
    <xf numFmtId="164" fontId="27" fillId="0" borderId="9" xfId="1" applyNumberFormat="1" applyFont="1" applyFill="1" applyBorder="1" applyAlignment="1">
      <alignment horizontal="center"/>
    </xf>
    <xf numFmtId="0" fontId="27" fillId="0" borderId="9" xfId="0" applyFont="1" applyBorder="1" applyAlignment="1">
      <alignment horizontal="center" wrapText="1"/>
    </xf>
    <xf numFmtId="0" fontId="21" fillId="7" borderId="9" xfId="0" applyFont="1" applyFill="1" applyBorder="1" applyAlignment="1">
      <alignment wrapText="1"/>
    </xf>
    <xf numFmtId="0" fontId="21" fillId="3" borderId="17" xfId="0" applyFont="1" applyFill="1" applyBorder="1" applyAlignment="1">
      <alignment wrapText="1"/>
    </xf>
    <xf numFmtId="0" fontId="21" fillId="3" borderId="9" xfId="0" applyFont="1" applyFill="1" applyBorder="1" applyAlignment="1">
      <alignment wrapText="1"/>
    </xf>
    <xf numFmtId="164" fontId="34" fillId="0" borderId="9" xfId="1" applyNumberFormat="1" applyFont="1" applyFill="1" applyBorder="1" applyAlignment="1">
      <alignment vertical="center" wrapText="1"/>
    </xf>
    <xf numFmtId="0" fontId="5" fillId="0" borderId="9" xfId="0" applyFont="1" applyFill="1" applyBorder="1" applyAlignment="1">
      <alignment vertical="center" wrapText="1"/>
    </xf>
    <xf numFmtId="0" fontId="7" fillId="0" borderId="20" xfId="0" applyFont="1" applyBorder="1"/>
    <xf numFmtId="0" fontId="7" fillId="0" borderId="0" xfId="0" applyFont="1" applyBorder="1"/>
    <xf numFmtId="0" fontId="22" fillId="0" borderId="0" xfId="0" applyFont="1" applyBorder="1"/>
    <xf numFmtId="0" fontId="35" fillId="0" borderId="21" xfId="0" applyFont="1" applyBorder="1" applyAlignment="1">
      <alignment horizontal="center"/>
    </xf>
    <xf numFmtId="0" fontId="35" fillId="0" borderId="30" xfId="0" applyFont="1" applyBorder="1" applyAlignment="1">
      <alignment horizontal="center"/>
    </xf>
    <xf numFmtId="0" fontId="22" fillId="0" borderId="9" xfId="0" applyFont="1" applyBorder="1"/>
    <xf numFmtId="0" fontId="22" fillId="0" borderId="10" xfId="0" applyFont="1" applyBorder="1" applyAlignment="1"/>
    <xf numFmtId="10" fontId="22" fillId="0" borderId="9" xfId="0" applyNumberFormat="1" applyFont="1" applyBorder="1" applyAlignment="1">
      <alignment horizontal="center"/>
    </xf>
    <xf numFmtId="166" fontId="22" fillId="0" borderId="9" xfId="0" applyNumberFormat="1" applyFont="1" applyBorder="1" applyAlignment="1">
      <alignment horizontal="center"/>
    </xf>
    <xf numFmtId="0" fontId="22" fillId="0" borderId="30" xfId="0" applyFont="1" applyBorder="1"/>
    <xf numFmtId="0" fontId="22" fillId="0" borderId="9" xfId="0" applyFont="1" applyBorder="1" applyAlignment="1"/>
    <xf numFmtId="0" fontId="22" fillId="0" borderId="9" xfId="0" applyFont="1" applyBorder="1" applyAlignment="1">
      <alignment horizontal="center"/>
    </xf>
    <xf numFmtId="0" fontId="21" fillId="12" borderId="9" xfId="0" applyFont="1" applyFill="1" applyBorder="1" applyAlignment="1">
      <alignment wrapText="1"/>
    </xf>
    <xf numFmtId="0" fontId="43" fillId="12" borderId="14" xfId="0" applyFont="1" applyFill="1" applyBorder="1" applyAlignment="1">
      <alignment horizontal="center" wrapText="1"/>
    </xf>
    <xf numFmtId="43" fontId="19" fillId="12" borderId="0" xfId="1" applyFont="1" applyFill="1" applyAlignment="1"/>
    <xf numFmtId="164" fontId="19" fillId="0" borderId="1" xfId="1" applyNumberFormat="1" applyFont="1" applyFill="1" applyBorder="1"/>
    <xf numFmtId="164" fontId="22" fillId="0" borderId="14" xfId="1" applyNumberFormat="1" applyFont="1" applyFill="1" applyBorder="1"/>
    <xf numFmtId="164" fontId="43" fillId="0" borderId="1" xfId="1" applyNumberFormat="1" applyFont="1" applyFill="1" applyBorder="1"/>
    <xf numFmtId="0" fontId="22" fillId="0" borderId="1" xfId="0" applyFont="1" applyFill="1" applyBorder="1" applyAlignment="1">
      <alignment horizontal="center" wrapText="1"/>
    </xf>
    <xf numFmtId="0" fontId="12" fillId="0" borderId="0" xfId="0" applyFont="1" applyFill="1"/>
    <xf numFmtId="164" fontId="22" fillId="0" borderId="1" xfId="1" applyNumberFormat="1" applyFont="1" applyFill="1" applyBorder="1"/>
    <xf numFmtId="164" fontId="43" fillId="0" borderId="14" xfId="1" applyNumberFormat="1" applyFont="1" applyFill="1" applyBorder="1"/>
    <xf numFmtId="164" fontId="22" fillId="0" borderId="1" xfId="1" applyNumberFormat="1" applyFont="1" applyFill="1" applyBorder="1" applyAlignment="1">
      <alignment horizontal="center" wrapText="1"/>
    </xf>
    <xf numFmtId="164" fontId="22" fillId="0" borderId="14" xfId="0" applyNumberFormat="1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wrapText="1"/>
    </xf>
    <xf numFmtId="43" fontId="22" fillId="0" borderId="1" xfId="1" applyFont="1" applyFill="1" applyBorder="1" applyAlignment="1">
      <alignment horizontal="center" wrapText="1"/>
    </xf>
    <xf numFmtId="164" fontId="43" fillId="0" borderId="14" xfId="1" applyNumberFormat="1" applyFont="1" applyFill="1" applyBorder="1" applyAlignment="1">
      <alignment horizontal="center" vertical="center" wrapText="1"/>
    </xf>
    <xf numFmtId="164" fontId="35" fillId="0" borderId="1" xfId="1" applyNumberFormat="1" applyFont="1" applyBorder="1" applyAlignment="1">
      <alignment horizontal="center" wrapText="1"/>
    </xf>
    <xf numFmtId="164" fontId="20" fillId="0" borderId="1" xfId="1" applyNumberFormat="1" applyFont="1" applyBorder="1" applyAlignment="1">
      <alignment horizontal="center" wrapText="1"/>
    </xf>
    <xf numFmtId="43" fontId="27" fillId="7" borderId="1" xfId="1" applyFont="1" applyFill="1" applyBorder="1" applyAlignment="1">
      <alignment vertical="center" wrapText="1"/>
    </xf>
    <xf numFmtId="164" fontId="27" fillId="0" borderId="9" xfId="1" applyNumberFormat="1" applyFont="1" applyFill="1" applyBorder="1" applyAlignment="1">
      <alignment vertical="center" wrapText="1"/>
    </xf>
    <xf numFmtId="164" fontId="27" fillId="3" borderId="9" xfId="1" applyNumberFormat="1" applyFont="1" applyFill="1" applyBorder="1" applyAlignment="1">
      <alignment vertical="center" wrapText="1"/>
    </xf>
    <xf numFmtId="43" fontId="27" fillId="3" borderId="9" xfId="1" applyFont="1" applyFill="1" applyBorder="1" applyAlignment="1">
      <alignment vertical="center" wrapText="1"/>
    </xf>
    <xf numFmtId="164" fontId="27" fillId="7" borderId="9" xfId="1" applyNumberFormat="1" applyFont="1" applyFill="1" applyBorder="1" applyAlignment="1">
      <alignment vertical="center" wrapText="1"/>
    </xf>
    <xf numFmtId="43" fontId="27" fillId="7" borderId="9" xfId="1" applyFont="1" applyFill="1" applyBorder="1" applyAlignment="1">
      <alignment vertical="center" wrapText="1"/>
    </xf>
    <xf numFmtId="0" fontId="4" fillId="0" borderId="0" xfId="0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4" fillId="0" borderId="0" xfId="0" applyFont="1"/>
    <xf numFmtId="0" fontId="42" fillId="0" borderId="0" xfId="0" applyFont="1" applyFill="1" applyAlignment="1">
      <alignment horizontal="center" wrapText="1"/>
    </xf>
    <xf numFmtId="43" fontId="19" fillId="0" borderId="0" xfId="1" applyFont="1"/>
    <xf numFmtId="0" fontId="28" fillId="6" borderId="0" xfId="0" applyFont="1" applyFill="1" applyAlignment="1"/>
    <xf numFmtId="43" fontId="43" fillId="0" borderId="0" xfId="1" applyFont="1" applyFill="1" applyBorder="1"/>
    <xf numFmtId="43" fontId="22" fillId="0" borderId="0" xfId="1" applyFont="1" applyFill="1" applyBorder="1"/>
    <xf numFmtId="43" fontId="35" fillId="0" borderId="0" xfId="0" applyNumberFormat="1" applyFont="1" applyFill="1"/>
    <xf numFmtId="164" fontId="29" fillId="11" borderId="0" xfId="1" applyNumberFormat="1" applyFont="1" applyFill="1" applyAlignment="1"/>
    <xf numFmtId="164" fontId="29" fillId="0" borderId="0" xfId="1" applyNumberFormat="1" applyFont="1" applyFill="1" applyAlignment="1"/>
    <xf numFmtId="0" fontId="34" fillId="0" borderId="0" xfId="0" applyFont="1" applyAlignment="1">
      <alignment horizontal="left"/>
    </xf>
    <xf numFmtId="43" fontId="3" fillId="0" borderId="0" xfId="1" applyFont="1"/>
    <xf numFmtId="43" fontId="27" fillId="2" borderId="0" xfId="1" applyFont="1" applyFill="1" applyAlignment="1"/>
    <xf numFmtId="43" fontId="27" fillId="0" borderId="0" xfId="1" applyFont="1" applyFill="1" applyAlignment="1"/>
    <xf numFmtId="9" fontId="22" fillId="0" borderId="0" xfId="1" applyNumberFormat="1" applyFont="1"/>
    <xf numFmtId="43" fontId="29" fillId="0" borderId="0" xfId="1" applyFont="1" applyFill="1" applyAlignment="1"/>
    <xf numFmtId="43" fontId="47" fillId="0" borderId="0" xfId="1" applyFont="1"/>
    <xf numFmtId="43" fontId="38" fillId="0" borderId="0" xfId="1" applyFont="1" applyFill="1" applyAlignment="1"/>
    <xf numFmtId="43" fontId="3" fillId="0" borderId="0" xfId="1" applyFont="1" applyFill="1"/>
    <xf numFmtId="0" fontId="3" fillId="0" borderId="0" xfId="0" applyFont="1" applyFill="1"/>
    <xf numFmtId="0" fontId="3" fillId="0" borderId="0" xfId="0" applyFont="1"/>
    <xf numFmtId="43" fontId="27" fillId="0" borderId="10" xfId="1" applyFont="1" applyFill="1" applyBorder="1" applyAlignment="1">
      <alignment horizontal="center" vertical="center" wrapText="1"/>
    </xf>
    <xf numFmtId="43" fontId="22" fillId="0" borderId="1" xfId="1" applyFont="1" applyBorder="1"/>
    <xf numFmtId="43" fontId="22" fillId="0" borderId="15" xfId="1" applyFont="1" applyBorder="1"/>
    <xf numFmtId="164" fontId="28" fillId="8" borderId="0" xfId="1" applyNumberFormat="1" applyFont="1" applyFill="1" applyAlignment="1"/>
    <xf numFmtId="164" fontId="28" fillId="0" borderId="0" xfId="1" applyNumberFormat="1" applyFont="1" applyFill="1" applyAlignment="1"/>
    <xf numFmtId="43" fontId="21" fillId="12" borderId="13" xfId="1" applyFont="1" applyFill="1" applyBorder="1" applyAlignment="1">
      <alignment horizontal="right"/>
    </xf>
    <xf numFmtId="0" fontId="43" fillId="7" borderId="0" xfId="0" applyFont="1" applyFill="1" applyAlignment="1">
      <alignment horizontal="left"/>
    </xf>
    <xf numFmtId="43" fontId="22" fillId="0" borderId="14" xfId="1" applyFont="1" applyFill="1" applyBorder="1" applyAlignment="1">
      <alignment horizontal="center" wrapText="1"/>
    </xf>
    <xf numFmtId="43" fontId="21" fillId="0" borderId="19" xfId="1" applyFont="1" applyFill="1" applyBorder="1" applyAlignment="1">
      <alignment vertical="center" wrapText="1"/>
    </xf>
    <xf numFmtId="0" fontId="19" fillId="0" borderId="0" xfId="0" applyFont="1" applyFill="1"/>
    <xf numFmtId="43" fontId="19" fillId="0" borderId="0" xfId="1" applyFont="1" applyFill="1"/>
    <xf numFmtId="43" fontId="25" fillId="0" borderId="0" xfId="0" applyNumberFormat="1" applyFont="1" applyAlignment="1">
      <alignment horizontal="center" wrapText="1"/>
    </xf>
    <xf numFmtId="43" fontId="28" fillId="0" borderId="0" xfId="1" applyFont="1"/>
    <xf numFmtId="43" fontId="2" fillId="0" borderId="0" xfId="1" applyFont="1" applyAlignment="1">
      <alignment wrapText="1"/>
    </xf>
    <xf numFmtId="43" fontId="2" fillId="0" borderId="0" xfId="1" applyFont="1"/>
    <xf numFmtId="164" fontId="34" fillId="5" borderId="9" xfId="1" applyNumberFormat="1" applyFont="1" applyFill="1" applyBorder="1" applyAlignment="1">
      <alignment vertical="center" wrapText="1"/>
    </xf>
    <xf numFmtId="0" fontId="19" fillId="0" borderId="1" xfId="0" applyFont="1" applyFill="1" applyBorder="1"/>
    <xf numFmtId="43" fontId="19" fillId="0" borderId="1" xfId="1" applyFont="1" applyFill="1" applyBorder="1"/>
    <xf numFmtId="43" fontId="19" fillId="0" borderId="1" xfId="1" applyFont="1" applyFill="1" applyBorder="1" applyAlignment="1">
      <alignment horizontal="right" vertical="center"/>
    </xf>
    <xf numFmtId="43" fontId="19" fillId="0" borderId="14" xfId="1" applyFont="1" applyFill="1" applyBorder="1" applyAlignment="1">
      <alignment horizontal="right" vertical="center"/>
    </xf>
    <xf numFmtId="43" fontId="22" fillId="0" borderId="14" xfId="1" applyFont="1" applyFill="1" applyBorder="1"/>
    <xf numFmtId="0" fontId="43" fillId="0" borderId="1" xfId="0" applyFont="1" applyFill="1" applyBorder="1"/>
    <xf numFmtId="164" fontId="24" fillId="2" borderId="2" xfId="1" applyNumberFormat="1" applyFont="1" applyFill="1" applyBorder="1" applyAlignment="1">
      <alignment horizontal="center" vertical="center"/>
    </xf>
    <xf numFmtId="164" fontId="22" fillId="3" borderId="0" xfId="1" applyNumberFormat="1" applyFont="1" applyFill="1"/>
    <xf numFmtId="0" fontId="22" fillId="3" borderId="0" xfId="0" applyFont="1" applyFill="1"/>
    <xf numFmtId="9" fontId="22" fillId="3" borderId="0" xfId="1" applyNumberFormat="1" applyFont="1" applyFill="1"/>
    <xf numFmtId="0" fontId="19" fillId="0" borderId="1" xfId="0" applyFont="1" applyFill="1" applyBorder="1" applyAlignment="1">
      <alignment horizontal="left"/>
    </xf>
    <xf numFmtId="164" fontId="19" fillId="0" borderId="14" xfId="1" applyNumberFormat="1" applyFont="1" applyFill="1" applyBorder="1"/>
    <xf numFmtId="43" fontId="19" fillId="0" borderId="14" xfId="1" applyFont="1" applyFill="1" applyBorder="1"/>
    <xf numFmtId="0" fontId="43" fillId="0" borderId="1" xfId="0" applyFont="1" applyFill="1" applyBorder="1" applyAlignment="1">
      <alignment horizontal="center" wrapText="1"/>
    </xf>
    <xf numFmtId="0" fontId="37" fillId="0" borderId="13" xfId="1" applyNumberFormat="1" applyFont="1" applyFill="1" applyBorder="1" applyAlignment="1">
      <alignment horizontal="left" vertical="center"/>
    </xf>
    <xf numFmtId="43" fontId="37" fillId="0" borderId="13" xfId="1" applyFont="1" applyFill="1" applyBorder="1" applyAlignment="1">
      <alignment horizontal="center" vertical="center"/>
    </xf>
    <xf numFmtId="164" fontId="13" fillId="0" borderId="1" xfId="1" applyNumberFormat="1" applyFont="1" applyFill="1" applyBorder="1"/>
    <xf numFmtId="43" fontId="18" fillId="0" borderId="1" xfId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0" borderId="1" xfId="1" applyFont="1" applyFill="1" applyBorder="1"/>
    <xf numFmtId="0" fontId="22" fillId="2" borderId="1" xfId="0" applyFont="1" applyFill="1" applyBorder="1"/>
    <xf numFmtId="0" fontId="19" fillId="0" borderId="14" xfId="0" applyFont="1" applyFill="1" applyBorder="1" applyAlignment="1">
      <alignment horizontal="left"/>
    </xf>
    <xf numFmtId="14" fontId="22" fillId="0" borderId="1" xfId="0" applyNumberFormat="1" applyFont="1" applyFill="1" applyBorder="1"/>
    <xf numFmtId="164" fontId="22" fillId="0" borderId="1" xfId="1" applyNumberFormat="1" applyFont="1" applyFill="1" applyBorder="1" applyAlignment="1">
      <alignment horizontal="center"/>
    </xf>
    <xf numFmtId="164" fontId="24" fillId="2" borderId="18" xfId="1" applyNumberFormat="1" applyFont="1" applyFill="1" applyBorder="1" applyAlignment="1">
      <alignment horizontal="center" vertical="center"/>
    </xf>
    <xf numFmtId="164" fontId="37" fillId="2" borderId="2" xfId="1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/>
    </xf>
    <xf numFmtId="164" fontId="18" fillId="0" borderId="1" xfId="1" applyNumberFormat="1" applyFont="1" applyFill="1" applyBorder="1"/>
    <xf numFmtId="0" fontId="42" fillId="0" borderId="1" xfId="0" applyFont="1" applyFill="1" applyBorder="1" applyAlignment="1">
      <alignment horizontal="center" wrapText="1"/>
    </xf>
    <xf numFmtId="0" fontId="12" fillId="0" borderId="1" xfId="0" applyFont="1" applyFill="1" applyBorder="1" applyAlignment="1">
      <alignment horizontal="center" wrapText="1"/>
    </xf>
    <xf numFmtId="164" fontId="22" fillId="2" borderId="1" xfId="1" applyNumberFormat="1" applyFont="1" applyFill="1" applyBorder="1"/>
    <xf numFmtId="164" fontId="24" fillId="0" borderId="1" xfId="1" applyNumberFormat="1" applyFont="1" applyFill="1" applyBorder="1" applyAlignment="1">
      <alignment horizontal="center" vertical="center"/>
    </xf>
    <xf numFmtId="43" fontId="19" fillId="0" borderId="3" xfId="1" applyFont="1" applyFill="1" applyBorder="1" applyAlignment="1">
      <alignment horizontal="right" vertical="center"/>
    </xf>
    <xf numFmtId="0" fontId="43" fillId="0" borderId="14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wrapText="1"/>
    </xf>
    <xf numFmtId="165" fontId="22" fillId="0" borderId="1" xfId="1" applyNumberFormat="1" applyFont="1" applyFill="1" applyBorder="1" applyAlignment="1">
      <alignment wrapText="1"/>
    </xf>
    <xf numFmtId="164" fontId="22" fillId="2" borderId="1" xfId="1" applyNumberFormat="1" applyFont="1" applyFill="1" applyBorder="1" applyAlignment="1">
      <alignment wrapText="1"/>
    </xf>
    <xf numFmtId="43" fontId="43" fillId="0" borderId="14" xfId="1" applyFont="1" applyFill="1" applyBorder="1"/>
    <xf numFmtId="43" fontId="43" fillId="0" borderId="0" xfId="1" applyFont="1" applyAlignment="1">
      <alignment horizontal="left"/>
    </xf>
    <xf numFmtId="0" fontId="22" fillId="0" borderId="14" xfId="0" applyFont="1" applyFill="1" applyBorder="1"/>
    <xf numFmtId="0" fontId="37" fillId="0" borderId="1" xfId="1" applyNumberFormat="1" applyFont="1" applyFill="1" applyBorder="1" applyAlignment="1">
      <alignment horizontal="left" vertical="center"/>
    </xf>
    <xf numFmtId="164" fontId="18" fillId="0" borderId="14" xfId="1" applyNumberFormat="1" applyFont="1" applyFill="1" applyBorder="1" applyAlignment="1">
      <alignment horizontal="right" vertical="center"/>
    </xf>
    <xf numFmtId="164" fontId="9" fillId="0" borderId="1" xfId="1" applyNumberFormat="1" applyFont="1" applyFill="1" applyBorder="1" applyAlignment="1">
      <alignment horizontal="center" wrapText="1"/>
    </xf>
    <xf numFmtId="0" fontId="8" fillId="0" borderId="1" xfId="0" applyFont="1" applyFill="1" applyBorder="1" applyAlignment="1">
      <alignment horizontal="center" wrapText="1"/>
    </xf>
    <xf numFmtId="164" fontId="37" fillId="2" borderId="1" xfId="1" applyNumberFormat="1" applyFont="1" applyFill="1" applyBorder="1" applyAlignment="1">
      <alignment horizontal="center" vertical="center"/>
    </xf>
    <xf numFmtId="0" fontId="24" fillId="0" borderId="1" xfId="1" applyNumberFormat="1" applyFont="1" applyFill="1" applyBorder="1" applyAlignment="1">
      <alignment horizontal="left" vertical="center"/>
    </xf>
    <xf numFmtId="164" fontId="13" fillId="0" borderId="1" xfId="1" applyNumberFormat="1" applyFont="1" applyFill="1" applyBorder="1" applyAlignment="1">
      <alignment horizontal="center" wrapText="1"/>
    </xf>
    <xf numFmtId="164" fontId="24" fillId="2" borderId="1" xfId="1" applyNumberFormat="1" applyFont="1" applyFill="1" applyBorder="1" applyAlignment="1">
      <alignment horizontal="center" vertical="center"/>
    </xf>
    <xf numFmtId="43" fontId="22" fillId="0" borderId="0" xfId="1" applyFont="1" applyFill="1" applyAlignment="1">
      <alignment horizontal="center" wrapText="1"/>
    </xf>
    <xf numFmtId="43" fontId="22" fillId="0" borderId="0" xfId="1" applyFont="1" applyAlignment="1">
      <alignment horizontal="center" wrapText="1"/>
    </xf>
    <xf numFmtId="43" fontId="22" fillId="7" borderId="0" xfId="1" applyFont="1" applyFill="1" applyAlignment="1">
      <alignment horizontal="center" wrapText="1"/>
    </xf>
    <xf numFmtId="43" fontId="43" fillId="0" borderId="0" xfId="1" applyFont="1" applyFill="1" applyAlignment="1">
      <alignment horizontal="center" wrapText="1"/>
    </xf>
    <xf numFmtId="43" fontId="24" fillId="0" borderId="1" xfId="1" applyFont="1" applyFill="1" applyBorder="1" applyAlignment="1">
      <alignment horizontal="right" vertical="center"/>
    </xf>
    <xf numFmtId="43" fontId="31" fillId="7" borderId="12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/>
    </xf>
    <xf numFmtId="14" fontId="24" fillId="0" borderId="14" xfId="1" applyNumberFormat="1" applyFont="1" applyFill="1" applyBorder="1" applyAlignment="1">
      <alignment horizontal="center" vertical="center"/>
    </xf>
    <xf numFmtId="14" fontId="19" fillId="0" borderId="14" xfId="1" applyNumberFormat="1" applyFont="1" applyFill="1" applyBorder="1" applyAlignment="1">
      <alignment horizontal="center" vertical="center"/>
    </xf>
    <xf numFmtId="43" fontId="22" fillId="9" borderId="14" xfId="1" applyFont="1" applyFill="1" applyBorder="1"/>
    <xf numFmtId="0" fontId="22" fillId="2" borderId="0" xfId="0" applyFont="1" applyFill="1"/>
    <xf numFmtId="43" fontId="22" fillId="2" borderId="0" xfId="1" applyFont="1" applyFill="1"/>
    <xf numFmtId="43" fontId="22" fillId="0" borderId="0" xfId="1" applyFont="1" applyAlignment="1">
      <alignment horizontal="center"/>
    </xf>
    <xf numFmtId="164" fontId="25" fillId="0" borderId="0" xfId="1" applyNumberFormat="1" applyFont="1"/>
    <xf numFmtId="164" fontId="37" fillId="0" borderId="1" xfId="1" applyNumberFormat="1" applyFont="1" applyFill="1" applyBorder="1" applyAlignment="1">
      <alignment horizontal="center" vertical="center"/>
    </xf>
    <xf numFmtId="164" fontId="24" fillId="0" borderId="1" xfId="1" applyNumberFormat="1" applyFont="1" applyFill="1" applyBorder="1" applyAlignment="1">
      <alignment horizontal="center" vertical="center" wrapText="1"/>
    </xf>
    <xf numFmtId="43" fontId="22" fillId="0" borderId="9" xfId="1" applyFont="1" applyFill="1" applyBorder="1" applyAlignment="1">
      <alignment wrapText="1"/>
    </xf>
    <xf numFmtId="43" fontId="43" fillId="0" borderId="1" xfId="1" applyFont="1" applyFill="1" applyBorder="1"/>
    <xf numFmtId="43" fontId="21" fillId="0" borderId="9" xfId="1" applyFont="1" applyFill="1" applyBorder="1" applyAlignment="1">
      <alignment wrapText="1"/>
    </xf>
    <xf numFmtId="43" fontId="19" fillId="0" borderId="0" xfId="1" applyFont="1" applyFill="1" applyAlignment="1">
      <alignment horizontal="center" wrapText="1"/>
    </xf>
    <xf numFmtId="43" fontId="38" fillId="0" borderId="1" xfId="1" applyFont="1" applyFill="1" applyBorder="1" applyAlignment="1"/>
    <xf numFmtId="0" fontId="13" fillId="0" borderId="14" xfId="0" applyFont="1" applyFill="1" applyBorder="1" applyAlignment="1">
      <alignment horizontal="center" wrapText="1"/>
    </xf>
    <xf numFmtId="164" fontId="9" fillId="0" borderId="14" xfId="1" applyNumberFormat="1" applyFont="1" applyFill="1" applyBorder="1" applyAlignment="1">
      <alignment horizontal="center" wrapText="1"/>
    </xf>
    <xf numFmtId="0" fontId="8" fillId="0" borderId="14" xfId="0" applyFont="1" applyFill="1" applyBorder="1" applyAlignment="1">
      <alignment horizontal="center" wrapText="1"/>
    </xf>
    <xf numFmtId="164" fontId="13" fillId="0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wrapText="1"/>
    </xf>
    <xf numFmtId="14" fontId="22" fillId="0" borderId="1" xfId="1" applyNumberFormat="1" applyFont="1" applyFill="1" applyBorder="1" applyAlignment="1">
      <alignment wrapText="1"/>
    </xf>
    <xf numFmtId="43" fontId="22" fillId="0" borderId="1" xfId="1" applyFont="1" applyFill="1" applyBorder="1" applyAlignment="1">
      <alignment wrapText="1"/>
    </xf>
    <xf numFmtId="164" fontId="21" fillId="0" borderId="14" xfId="1" applyNumberFormat="1" applyFont="1" applyBorder="1"/>
    <xf numFmtId="164" fontId="21" fillId="2" borderId="9" xfId="1" applyNumberFormat="1" applyFont="1" applyFill="1" applyBorder="1" applyAlignment="1">
      <alignment horizontal="center" vertical="center" wrapText="1"/>
    </xf>
    <xf numFmtId="164" fontId="21" fillId="4" borderId="9" xfId="1" applyNumberFormat="1" applyFont="1" applyFill="1" applyBorder="1" applyAlignment="1">
      <alignment horizontal="center" vertical="center" wrapText="1"/>
    </xf>
    <xf numFmtId="0" fontId="20" fillId="0" borderId="0" xfId="0" applyFont="1" applyFill="1" applyAlignment="1"/>
    <xf numFmtId="43" fontId="21" fillId="0" borderId="0" xfId="1" applyFont="1"/>
    <xf numFmtId="43" fontId="18" fillId="0" borderId="14" xfId="1" applyFont="1" applyFill="1" applyBorder="1" applyAlignment="1">
      <alignment horizontal="right" vertical="center"/>
    </xf>
    <xf numFmtId="43" fontId="22" fillId="0" borderId="14" xfId="0" applyNumberFormat="1" applyFont="1" applyFill="1" applyBorder="1" applyAlignment="1">
      <alignment horizontal="center" wrapText="1"/>
    </xf>
    <xf numFmtId="14" fontId="19" fillId="0" borderId="9" xfId="1" applyNumberFormat="1" applyFont="1" applyFill="1" applyBorder="1" applyAlignment="1">
      <alignment horizontal="center" vertical="center"/>
    </xf>
    <xf numFmtId="0" fontId="19" fillId="0" borderId="9" xfId="0" applyFont="1" applyFill="1" applyBorder="1"/>
    <xf numFmtId="43" fontId="19" fillId="0" borderId="9" xfId="1" applyFont="1" applyFill="1" applyBorder="1"/>
    <xf numFmtId="43" fontId="19" fillId="0" borderId="9" xfId="1" applyFont="1" applyFill="1" applyBorder="1" applyAlignment="1">
      <alignment horizontal="right" vertical="center"/>
    </xf>
    <xf numFmtId="43" fontId="22" fillId="0" borderId="9" xfId="1" applyFont="1" applyFill="1" applyBorder="1"/>
    <xf numFmtId="43" fontId="43" fillId="0" borderId="9" xfId="1" applyFont="1" applyFill="1" applyBorder="1"/>
    <xf numFmtId="0" fontId="43" fillId="0" borderId="9" xfId="0" applyFont="1" applyFill="1" applyBorder="1"/>
    <xf numFmtId="0" fontId="22" fillId="0" borderId="9" xfId="0" applyFont="1" applyFill="1" applyBorder="1"/>
    <xf numFmtId="0" fontId="19" fillId="0" borderId="14" xfId="0" applyFont="1" applyFill="1" applyBorder="1"/>
    <xf numFmtId="164" fontId="22" fillId="2" borderId="9" xfId="1" applyNumberFormat="1" applyFont="1" applyFill="1" applyBorder="1"/>
    <xf numFmtId="0" fontId="19" fillId="0" borderId="9" xfId="0" applyFont="1" applyFill="1" applyBorder="1" applyAlignment="1">
      <alignment horizontal="left"/>
    </xf>
    <xf numFmtId="164" fontId="19" fillId="0" borderId="9" xfId="1" applyNumberFormat="1" applyFont="1" applyFill="1" applyBorder="1"/>
    <xf numFmtId="0" fontId="43" fillId="0" borderId="9" xfId="0" applyFont="1" applyFill="1" applyBorder="1" applyAlignment="1">
      <alignment horizontal="center" wrapText="1"/>
    </xf>
    <xf numFmtId="0" fontId="22" fillId="0" borderId="9" xfId="0" applyFont="1" applyFill="1" applyBorder="1" applyAlignment="1">
      <alignment horizontal="center" wrapText="1"/>
    </xf>
    <xf numFmtId="0" fontId="37" fillId="0" borderId="24" xfId="1" applyNumberFormat="1" applyFont="1" applyFill="1" applyBorder="1" applyAlignment="1">
      <alignment horizontal="left" vertical="center"/>
    </xf>
    <xf numFmtId="43" fontId="37" fillId="0" borderId="24" xfId="1" applyFont="1" applyFill="1" applyBorder="1" applyAlignment="1">
      <alignment horizontal="center" vertical="center"/>
    </xf>
    <xf numFmtId="164" fontId="13" fillId="0" borderId="14" xfId="1" applyNumberFormat="1" applyFont="1" applyFill="1" applyBorder="1"/>
    <xf numFmtId="0" fontId="37" fillId="0" borderId="31" xfId="1" applyNumberFormat="1" applyFont="1" applyFill="1" applyBorder="1" applyAlignment="1">
      <alignment horizontal="left" vertical="center"/>
    </xf>
    <xf numFmtId="43" fontId="37" fillId="0" borderId="31" xfId="1" applyFont="1" applyFill="1" applyBorder="1" applyAlignment="1">
      <alignment horizontal="center" vertical="center"/>
    </xf>
    <xf numFmtId="164" fontId="13" fillId="0" borderId="9" xfId="1" applyNumberFormat="1" applyFont="1" applyFill="1" applyBorder="1"/>
    <xf numFmtId="43" fontId="18" fillId="0" borderId="9" xfId="1" applyFont="1" applyFill="1" applyBorder="1" applyAlignment="1">
      <alignment horizontal="right" vertical="center"/>
    </xf>
    <xf numFmtId="0" fontId="13" fillId="0" borderId="9" xfId="0" applyFont="1" applyFill="1" applyBorder="1" applyAlignment="1">
      <alignment horizontal="center" wrapText="1"/>
    </xf>
    <xf numFmtId="0" fontId="18" fillId="0" borderId="9" xfId="0" applyFont="1" applyFill="1" applyBorder="1" applyAlignment="1">
      <alignment horizontal="left"/>
    </xf>
    <xf numFmtId="164" fontId="18" fillId="0" borderId="9" xfId="1" applyNumberFormat="1" applyFont="1" applyFill="1" applyBorder="1"/>
    <xf numFmtId="164" fontId="22" fillId="0" borderId="9" xfId="1" applyNumberFormat="1" applyFont="1" applyFill="1" applyBorder="1"/>
    <xf numFmtId="0" fontId="42" fillId="0" borderId="9" xfId="0" applyFont="1" applyFill="1" applyBorder="1" applyAlignment="1">
      <alignment horizontal="center" wrapText="1"/>
    </xf>
    <xf numFmtId="0" fontId="18" fillId="0" borderId="14" xfId="0" applyFont="1" applyFill="1" applyBorder="1" applyAlignment="1">
      <alignment horizontal="left"/>
    </xf>
    <xf numFmtId="164" fontId="18" fillId="0" borderId="14" xfId="1" applyNumberFormat="1" applyFont="1" applyFill="1" applyBorder="1"/>
    <xf numFmtId="0" fontId="42" fillId="0" borderId="14" xfId="0" applyFont="1" applyFill="1" applyBorder="1" applyAlignment="1">
      <alignment horizontal="center" wrapText="1"/>
    </xf>
    <xf numFmtId="164" fontId="24" fillId="0" borderId="14" xfId="1" applyNumberFormat="1" applyFont="1" applyFill="1" applyBorder="1" applyAlignment="1">
      <alignment horizontal="center" vertical="center"/>
    </xf>
    <xf numFmtId="164" fontId="24" fillId="0" borderId="9" xfId="1" applyNumberFormat="1" applyFont="1" applyFill="1" applyBorder="1" applyAlignment="1">
      <alignment horizontal="center" vertical="center"/>
    </xf>
    <xf numFmtId="43" fontId="19" fillId="0" borderId="26" xfId="1" applyFont="1" applyFill="1" applyBorder="1" applyAlignment="1">
      <alignment horizontal="right" vertical="center"/>
    </xf>
    <xf numFmtId="164" fontId="22" fillId="2" borderId="9" xfId="1" applyNumberFormat="1" applyFont="1" applyFill="1" applyBorder="1" applyAlignment="1">
      <alignment wrapText="1"/>
    </xf>
    <xf numFmtId="0" fontId="22" fillId="0" borderId="9" xfId="1" applyNumberFormat="1" applyFont="1" applyFill="1" applyBorder="1" applyAlignment="1">
      <alignment horizontal="left" wrapText="1"/>
    </xf>
    <xf numFmtId="164" fontId="43" fillId="0" borderId="9" xfId="1" applyNumberFormat="1" applyFont="1" applyFill="1" applyBorder="1"/>
    <xf numFmtId="0" fontId="37" fillId="0" borderId="9" xfId="1" applyNumberFormat="1" applyFont="1" applyFill="1" applyBorder="1" applyAlignment="1">
      <alignment horizontal="left" vertical="center"/>
    </xf>
    <xf numFmtId="164" fontId="18" fillId="0" borderId="9" xfId="1" applyNumberFormat="1" applyFont="1" applyFill="1" applyBorder="1" applyAlignment="1">
      <alignment horizontal="right" vertical="center"/>
    </xf>
    <xf numFmtId="164" fontId="9" fillId="0" borderId="9" xfId="1" applyNumberFormat="1" applyFont="1" applyFill="1" applyBorder="1" applyAlignment="1">
      <alignment horizontal="center" wrapText="1"/>
    </xf>
    <xf numFmtId="0" fontId="8" fillId="0" borderId="9" xfId="0" applyFont="1" applyFill="1" applyBorder="1" applyAlignment="1">
      <alignment horizontal="center" wrapText="1"/>
    </xf>
    <xf numFmtId="164" fontId="13" fillId="0" borderId="9" xfId="1" applyNumberFormat="1" applyFont="1" applyFill="1" applyBorder="1" applyAlignment="1">
      <alignment horizontal="center" wrapText="1"/>
    </xf>
    <xf numFmtId="0" fontId="37" fillId="0" borderId="14" xfId="1" applyNumberFormat="1" applyFont="1" applyFill="1" applyBorder="1" applyAlignment="1">
      <alignment horizontal="left" vertical="center"/>
    </xf>
    <xf numFmtId="164" fontId="37" fillId="2" borderId="9" xfId="1" applyNumberFormat="1" applyFont="1" applyFill="1" applyBorder="1" applyAlignment="1">
      <alignment horizontal="center" vertical="center"/>
    </xf>
    <xf numFmtId="0" fontId="24" fillId="0" borderId="14" xfId="1" applyNumberFormat="1" applyFont="1" applyFill="1" applyBorder="1" applyAlignment="1">
      <alignment horizontal="left" vertical="center"/>
    </xf>
    <xf numFmtId="164" fontId="24" fillId="2" borderId="9" xfId="1" applyNumberFormat="1" applyFont="1" applyFill="1" applyBorder="1" applyAlignment="1">
      <alignment horizontal="center" vertical="center"/>
    </xf>
    <xf numFmtId="0" fontId="24" fillId="0" borderId="9" xfId="1" applyNumberFormat="1" applyFont="1" applyFill="1" applyBorder="1" applyAlignment="1">
      <alignment horizontal="left" vertical="center"/>
    </xf>
    <xf numFmtId="43" fontId="22" fillId="0" borderId="9" xfId="1" applyFont="1" applyFill="1" applyBorder="1" applyAlignment="1">
      <alignment horizontal="center" wrapText="1"/>
    </xf>
    <xf numFmtId="164" fontId="22" fillId="0" borderId="9" xfId="0" applyNumberFormat="1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wrapText="1"/>
    </xf>
    <xf numFmtId="43" fontId="22" fillId="0" borderId="9" xfId="0" applyNumberFormat="1" applyFont="1" applyFill="1" applyBorder="1" applyAlignment="1">
      <alignment horizontal="center" wrapText="1"/>
    </xf>
    <xf numFmtId="43" fontId="48" fillId="0" borderId="0" xfId="1" applyFont="1"/>
    <xf numFmtId="43" fontId="24" fillId="0" borderId="14" xfId="1" applyFont="1" applyFill="1" applyBorder="1" applyAlignment="1">
      <alignment horizontal="right" vertical="center"/>
    </xf>
    <xf numFmtId="14" fontId="24" fillId="0" borderId="9" xfId="1" applyNumberFormat="1" applyFont="1" applyFill="1" applyBorder="1" applyAlignment="1">
      <alignment horizontal="center" vertical="center"/>
    </xf>
    <xf numFmtId="43" fontId="24" fillId="0" borderId="9" xfId="1" applyFont="1" applyFill="1" applyBorder="1" applyAlignment="1">
      <alignment horizontal="right" vertical="center"/>
    </xf>
    <xf numFmtId="164" fontId="43" fillId="0" borderId="9" xfId="1" applyNumberFormat="1" applyFont="1" applyFill="1" applyBorder="1" applyAlignment="1">
      <alignment horizontal="center" vertical="center" wrapText="1"/>
    </xf>
    <xf numFmtId="14" fontId="22" fillId="0" borderId="9" xfId="0" applyNumberFormat="1" applyFont="1" applyFill="1" applyBorder="1"/>
    <xf numFmtId="164" fontId="22" fillId="0" borderId="9" xfId="1" applyNumberFormat="1" applyFont="1" applyFill="1" applyBorder="1" applyAlignment="1">
      <alignment horizontal="center"/>
    </xf>
    <xf numFmtId="43" fontId="22" fillId="9" borderId="9" xfId="1" applyFont="1" applyFill="1" applyBorder="1"/>
    <xf numFmtId="43" fontId="21" fillId="12" borderId="14" xfId="1" applyFont="1" applyFill="1" applyBorder="1"/>
    <xf numFmtId="164" fontId="21" fillId="12" borderId="14" xfId="1" applyNumberFormat="1" applyFont="1" applyFill="1" applyBorder="1"/>
    <xf numFmtId="164" fontId="24" fillId="0" borderId="2" xfId="1" applyNumberFormat="1" applyFont="1" applyFill="1" applyBorder="1" applyAlignment="1">
      <alignment horizontal="center" vertical="center"/>
    </xf>
    <xf numFmtId="164" fontId="24" fillId="0" borderId="8" xfId="1" applyNumberFormat="1" applyFont="1" applyFill="1" applyBorder="1" applyAlignment="1">
      <alignment horizontal="center" vertical="center"/>
    </xf>
    <xf numFmtId="14" fontId="19" fillId="0" borderId="1" xfId="0" applyNumberFormat="1" applyFont="1" applyFill="1" applyBorder="1"/>
    <xf numFmtId="0" fontId="19" fillId="0" borderId="1" xfId="0" applyFont="1" applyFill="1" applyBorder="1" applyAlignment="1">
      <alignment horizontal="center"/>
    </xf>
    <xf numFmtId="43" fontId="22" fillId="2" borderId="1" xfId="1" applyFont="1" applyFill="1" applyBorder="1"/>
    <xf numFmtId="164" fontId="24" fillId="2" borderId="5" xfId="1" applyNumberFormat="1" applyFont="1" applyFill="1" applyBorder="1" applyAlignment="1">
      <alignment horizontal="center" vertical="center"/>
    </xf>
    <xf numFmtId="164" fontId="37" fillId="0" borderId="2" xfId="1" applyNumberFormat="1" applyFont="1" applyFill="1" applyBorder="1" applyAlignment="1">
      <alignment horizontal="center" vertical="center"/>
    </xf>
    <xf numFmtId="164" fontId="37" fillId="0" borderId="8" xfId="1" applyNumberFormat="1" applyFont="1" applyFill="1" applyBorder="1" applyAlignment="1">
      <alignment horizontal="center" vertical="center"/>
    </xf>
    <xf numFmtId="164" fontId="37" fillId="0" borderId="14" xfId="1" applyNumberFormat="1" applyFont="1" applyFill="1" applyBorder="1" applyAlignment="1">
      <alignment horizontal="center" vertical="center"/>
    </xf>
    <xf numFmtId="164" fontId="19" fillId="0" borderId="0" xfId="1" applyNumberFormat="1" applyFont="1" applyFill="1" applyAlignment="1">
      <alignment horizontal="center" wrapText="1"/>
    </xf>
    <xf numFmtId="164" fontId="22" fillId="0" borderId="0" xfId="1" applyNumberFormat="1" applyFont="1" applyFill="1" applyAlignment="1">
      <alignment horizontal="center" wrapText="1"/>
    </xf>
    <xf numFmtId="0" fontId="22" fillId="0" borderId="0" xfId="0" applyFont="1" applyAlignment="1">
      <alignment horizontal="right"/>
    </xf>
    <xf numFmtId="0" fontId="49" fillId="0" borderId="9" xfId="0" applyFont="1" applyFill="1" applyBorder="1"/>
    <xf numFmtId="0" fontId="37" fillId="0" borderId="17" xfId="1" applyNumberFormat="1" applyFont="1" applyFill="1" applyBorder="1" applyAlignment="1">
      <alignment horizontal="left" vertical="center"/>
    </xf>
    <xf numFmtId="43" fontId="37" fillId="0" borderId="17" xfId="1" applyFont="1" applyFill="1" applyBorder="1" applyAlignment="1">
      <alignment horizontal="center" vertical="center"/>
    </xf>
    <xf numFmtId="164" fontId="13" fillId="0" borderId="10" xfId="1" applyNumberFormat="1" applyFont="1" applyFill="1" applyBorder="1"/>
    <xf numFmtId="43" fontId="18" fillId="0" borderId="10" xfId="1" applyFont="1" applyFill="1" applyBorder="1" applyAlignment="1">
      <alignment horizontal="right" vertical="center"/>
    </xf>
    <xf numFmtId="0" fontId="43" fillId="0" borderId="10" xfId="0" applyFont="1" applyFill="1" applyBorder="1" applyAlignment="1">
      <alignment horizontal="center" wrapText="1"/>
    </xf>
    <xf numFmtId="0" fontId="13" fillId="0" borderId="10" xfId="0" applyFont="1" applyFill="1" applyBorder="1" applyAlignment="1">
      <alignment horizontal="center" wrapText="1"/>
    </xf>
    <xf numFmtId="43" fontId="37" fillId="0" borderId="1" xfId="1" applyFont="1" applyFill="1" applyBorder="1" applyAlignment="1">
      <alignment horizontal="center" vertical="center"/>
    </xf>
    <xf numFmtId="164" fontId="37" fillId="0" borderId="18" xfId="1" applyNumberFormat="1" applyFont="1" applyFill="1" applyBorder="1" applyAlignment="1">
      <alignment horizontal="center" vertical="center"/>
    </xf>
    <xf numFmtId="164" fontId="37" fillId="2" borderId="27" xfId="1" applyNumberFormat="1" applyFont="1" applyFill="1" applyBorder="1" applyAlignment="1">
      <alignment horizontal="center" vertical="center"/>
    </xf>
    <xf numFmtId="164" fontId="24" fillId="5" borderId="1" xfId="1" applyNumberFormat="1" applyFont="1" applyFill="1" applyBorder="1" applyAlignment="1">
      <alignment horizontal="center" vertical="center" wrapText="1"/>
    </xf>
    <xf numFmtId="43" fontId="19" fillId="5" borderId="3" xfId="1" applyFont="1" applyFill="1" applyBorder="1" applyAlignment="1">
      <alignment horizontal="right" vertical="center"/>
    </xf>
    <xf numFmtId="43" fontId="22" fillId="0" borderId="0" xfId="0" applyNumberFormat="1" applyFont="1"/>
    <xf numFmtId="43" fontId="19" fillId="3" borderId="9" xfId="1" applyFont="1" applyFill="1" applyBorder="1"/>
    <xf numFmtId="43" fontId="22" fillId="4" borderId="0" xfId="1" applyFont="1" applyFill="1"/>
    <xf numFmtId="43" fontId="22" fillId="5" borderId="0" xfId="1" applyFont="1" applyFill="1"/>
    <xf numFmtId="0" fontId="22" fillId="0" borderId="10" xfId="0" applyFont="1" applyFill="1" applyBorder="1"/>
    <xf numFmtId="43" fontId="22" fillId="0" borderId="10" xfId="1" applyFont="1" applyFill="1" applyBorder="1"/>
    <xf numFmtId="0" fontId="22" fillId="2" borderId="10" xfId="0" applyFont="1" applyFill="1" applyBorder="1"/>
    <xf numFmtId="14" fontId="24" fillId="0" borderId="1" xfId="1" applyNumberFormat="1" applyFont="1" applyFill="1" applyBorder="1" applyAlignment="1">
      <alignment horizontal="center" vertical="center"/>
    </xf>
    <xf numFmtId="164" fontId="43" fillId="0" borderId="1" xfId="1" applyNumberFormat="1" applyFont="1" applyFill="1" applyBorder="1" applyAlignment="1">
      <alignment horizontal="center" vertical="center" wrapText="1"/>
    </xf>
    <xf numFmtId="14" fontId="19" fillId="0" borderId="9" xfId="0" applyNumberFormat="1" applyFont="1" applyFill="1" applyBorder="1"/>
    <xf numFmtId="0" fontId="19" fillId="0" borderId="9" xfId="0" applyFont="1" applyFill="1" applyBorder="1" applyAlignment="1">
      <alignment horizontal="center"/>
    </xf>
    <xf numFmtId="43" fontId="22" fillId="6" borderId="0" xfId="1" applyFont="1" applyFill="1" applyAlignment="1">
      <alignment horizontal="center"/>
    </xf>
    <xf numFmtId="164" fontId="24" fillId="0" borderId="18" xfId="1" applyNumberFormat="1" applyFont="1" applyFill="1" applyBorder="1" applyAlignment="1">
      <alignment horizontal="center" vertical="center"/>
    </xf>
    <xf numFmtId="43" fontId="22" fillId="9" borderId="1" xfId="1" applyFont="1" applyFill="1" applyBorder="1"/>
    <xf numFmtId="14" fontId="19" fillId="0" borderId="15" xfId="1" applyNumberFormat="1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/>
    </xf>
    <xf numFmtId="0" fontId="43" fillId="0" borderId="14" xfId="0" applyFont="1" applyFill="1" applyBorder="1"/>
    <xf numFmtId="43" fontId="19" fillId="0" borderId="22" xfId="1" applyFont="1" applyFill="1" applyBorder="1" applyAlignment="1">
      <alignment horizontal="right" vertical="center"/>
    </xf>
    <xf numFmtId="164" fontId="37" fillId="2" borderId="18" xfId="1" applyNumberFormat="1" applyFont="1" applyFill="1" applyBorder="1" applyAlignment="1">
      <alignment horizontal="center" vertical="center"/>
    </xf>
    <xf numFmtId="0" fontId="22" fillId="0" borderId="14" xfId="0" applyFont="1" applyFill="1" applyBorder="1" applyAlignment="1">
      <alignment horizontal="center" wrapText="1"/>
    </xf>
    <xf numFmtId="14" fontId="43" fillId="0" borderId="9" xfId="0" applyNumberFormat="1" applyFont="1" applyFill="1" applyBorder="1"/>
    <xf numFmtId="164" fontId="22" fillId="2" borderId="14" xfId="1" applyNumberFormat="1" applyFont="1" applyFill="1" applyBorder="1"/>
    <xf numFmtId="0" fontId="22" fillId="2" borderId="14" xfId="0" applyFont="1" applyFill="1" applyBorder="1"/>
    <xf numFmtId="43" fontId="22" fillId="2" borderId="14" xfId="1" applyFont="1" applyFill="1" applyBorder="1"/>
    <xf numFmtId="14" fontId="43" fillId="0" borderId="14" xfId="0" applyNumberFormat="1" applyFont="1" applyFill="1" applyBorder="1"/>
    <xf numFmtId="0" fontId="19" fillId="0" borderId="1" xfId="0" applyFont="1" applyFill="1" applyBorder="1" applyAlignment="1">
      <alignment horizontal="center" wrapText="1"/>
    </xf>
    <xf numFmtId="43" fontId="19" fillId="0" borderId="1" xfId="1" applyFont="1" applyFill="1" applyBorder="1" applyAlignment="1">
      <alignment horizontal="center" wrapText="1"/>
    </xf>
    <xf numFmtId="0" fontId="19" fillId="0" borderId="14" xfId="0" applyFont="1" applyFill="1" applyBorder="1" applyAlignment="1">
      <alignment horizontal="center" wrapText="1"/>
    </xf>
    <xf numFmtId="43" fontId="19" fillId="0" borderId="14" xfId="0" applyNumberFormat="1" applyFont="1" applyFill="1" applyBorder="1" applyAlignment="1">
      <alignment horizontal="center" wrapText="1"/>
    </xf>
    <xf numFmtId="43" fontId="19" fillId="0" borderId="14" xfId="1" applyFont="1" applyFill="1" applyBorder="1" applyAlignment="1">
      <alignment horizontal="center" wrapText="1"/>
    </xf>
    <xf numFmtId="43" fontId="19" fillId="0" borderId="1" xfId="0" applyNumberFormat="1" applyFont="1" applyFill="1" applyBorder="1" applyAlignment="1">
      <alignment horizontal="center" wrapText="1"/>
    </xf>
    <xf numFmtId="0" fontId="19" fillId="0" borderId="9" xfId="0" applyFont="1" applyFill="1" applyBorder="1" applyAlignment="1">
      <alignment horizontal="center" wrapText="1"/>
    </xf>
    <xf numFmtId="43" fontId="19" fillId="0" borderId="9" xfId="1" applyFont="1" applyFill="1" applyBorder="1" applyAlignment="1">
      <alignment horizontal="center" wrapText="1"/>
    </xf>
    <xf numFmtId="43" fontId="19" fillId="0" borderId="9" xfId="0" applyNumberFormat="1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wrapText="1"/>
    </xf>
    <xf numFmtId="164" fontId="22" fillId="0" borderId="9" xfId="1" applyNumberFormat="1" applyFont="1" applyFill="1" applyBorder="1" applyAlignment="1">
      <alignment wrapText="1"/>
    </xf>
    <xf numFmtId="164" fontId="22" fillId="0" borderId="14" xfId="1" applyNumberFormat="1" applyFont="1" applyFill="1" applyBorder="1" applyAlignment="1">
      <alignment wrapText="1"/>
    </xf>
    <xf numFmtId="164" fontId="22" fillId="2" borderId="14" xfId="1" applyNumberFormat="1" applyFont="1" applyFill="1" applyBorder="1" applyAlignment="1">
      <alignment wrapText="1"/>
    </xf>
    <xf numFmtId="14" fontId="22" fillId="2" borderId="1" xfId="1" applyNumberFormat="1" applyFont="1" applyFill="1" applyBorder="1" applyAlignment="1">
      <alignment wrapText="1"/>
    </xf>
    <xf numFmtId="14" fontId="22" fillId="2" borderId="14" xfId="1" applyNumberFormat="1" applyFont="1" applyFill="1" applyBorder="1" applyAlignment="1">
      <alignment wrapText="1"/>
    </xf>
    <xf numFmtId="14" fontId="22" fillId="0" borderId="9" xfId="1" applyNumberFormat="1" applyFont="1" applyFill="1" applyBorder="1" applyAlignment="1">
      <alignment wrapText="1"/>
    </xf>
    <xf numFmtId="43" fontId="50" fillId="0" borderId="0" xfId="1" applyFont="1" applyFill="1"/>
    <xf numFmtId="43" fontId="34" fillId="0" borderId="0" xfId="1" applyFont="1"/>
    <xf numFmtId="43" fontId="34" fillId="7" borderId="0" xfId="1" applyFont="1" applyFill="1"/>
    <xf numFmtId="165" fontId="43" fillId="0" borderId="1" xfId="1" applyNumberFormat="1" applyFont="1" applyFill="1" applyBorder="1" applyAlignment="1">
      <alignment horizontal="center" wrapText="1"/>
    </xf>
    <xf numFmtId="14" fontId="22" fillId="0" borderId="14" xfId="1" applyNumberFormat="1" applyFont="1" applyFill="1" applyBorder="1" applyAlignment="1">
      <alignment wrapText="1"/>
    </xf>
    <xf numFmtId="164" fontId="40" fillId="0" borderId="2" xfId="1" applyNumberFormat="1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left"/>
    </xf>
    <xf numFmtId="164" fontId="41" fillId="0" borderId="14" xfId="1" applyNumberFormat="1" applyFont="1" applyFill="1" applyBorder="1"/>
    <xf numFmtId="43" fontId="36" fillId="0" borderId="1" xfId="1" applyFont="1" applyFill="1" applyBorder="1"/>
    <xf numFmtId="43" fontId="36" fillId="0" borderId="14" xfId="1" applyFont="1" applyFill="1" applyBorder="1"/>
    <xf numFmtId="0" fontId="36" fillId="0" borderId="0" xfId="0" applyFont="1" applyFill="1"/>
    <xf numFmtId="164" fontId="40" fillId="2" borderId="2" xfId="1" applyNumberFormat="1" applyFont="1" applyFill="1" applyBorder="1" applyAlignment="1">
      <alignment horizontal="center" vertical="center"/>
    </xf>
    <xf numFmtId="164" fontId="40" fillId="2" borderId="18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left"/>
    </xf>
    <xf numFmtId="164" fontId="40" fillId="0" borderId="8" xfId="1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left"/>
    </xf>
    <xf numFmtId="164" fontId="41" fillId="0" borderId="9" xfId="1" applyNumberFormat="1" applyFont="1" applyFill="1" applyBorder="1"/>
    <xf numFmtId="43" fontId="36" fillId="0" borderId="9" xfId="1" applyFont="1" applyFill="1" applyBorder="1"/>
    <xf numFmtId="164" fontId="40" fillId="0" borderId="18" xfId="1" applyNumberFormat="1" applyFont="1" applyFill="1" applyBorder="1" applyAlignment="1">
      <alignment horizontal="center" vertical="center"/>
    </xf>
    <xf numFmtId="164" fontId="40" fillId="2" borderId="8" xfId="1" applyNumberFormat="1" applyFont="1" applyFill="1" applyBorder="1" applyAlignment="1">
      <alignment horizontal="center" vertical="center"/>
    </xf>
    <xf numFmtId="164" fontId="41" fillId="4" borderId="1" xfId="1" applyNumberFormat="1" applyFont="1" applyFill="1" applyBorder="1" applyAlignment="1">
      <alignment horizontal="center" vertical="center"/>
    </xf>
    <xf numFmtId="164" fontId="36" fillId="4" borderId="1" xfId="1" applyNumberFormat="1" applyFont="1" applyFill="1" applyBorder="1"/>
    <xf numFmtId="164" fontId="36" fillId="4" borderId="9" xfId="1" applyNumberFormat="1" applyFont="1" applyFill="1" applyBorder="1"/>
    <xf numFmtId="164" fontId="41" fillId="4" borderId="9" xfId="1" applyNumberFormat="1" applyFont="1" applyFill="1" applyBorder="1" applyAlignment="1">
      <alignment horizontal="center" vertical="center"/>
    </xf>
    <xf numFmtId="164" fontId="36" fillId="4" borderId="14" xfId="1" applyNumberFormat="1" applyFont="1" applyFill="1" applyBorder="1"/>
    <xf numFmtId="164" fontId="41" fillId="4" borderId="14" xfId="1" applyNumberFormat="1" applyFont="1" applyFill="1" applyBorder="1" applyAlignment="1">
      <alignment horizontal="center" vertical="center"/>
    </xf>
    <xf numFmtId="0" fontId="37" fillId="0" borderId="10" xfId="1" applyNumberFormat="1" applyFont="1" applyFill="1" applyBorder="1" applyAlignment="1">
      <alignment horizontal="left" vertical="center"/>
    </xf>
    <xf numFmtId="164" fontId="9" fillId="0" borderId="10" xfId="1" applyNumberFormat="1" applyFont="1" applyFill="1" applyBorder="1" applyAlignment="1">
      <alignment horizontal="center" wrapText="1"/>
    </xf>
    <xf numFmtId="0" fontId="8" fillId="0" borderId="10" xfId="0" applyFont="1" applyFill="1" applyBorder="1" applyAlignment="1">
      <alignment horizontal="center" wrapText="1"/>
    </xf>
    <xf numFmtId="164" fontId="13" fillId="0" borderId="10" xfId="1" applyNumberFormat="1" applyFont="1" applyFill="1" applyBorder="1" applyAlignment="1">
      <alignment horizontal="center" wrapText="1"/>
    </xf>
    <xf numFmtId="164" fontId="18" fillId="0" borderId="1" xfId="1" applyNumberFormat="1" applyFont="1" applyFill="1" applyBorder="1" applyAlignment="1">
      <alignment horizontal="right" vertical="center"/>
    </xf>
    <xf numFmtId="164" fontId="37" fillId="2" borderId="10" xfId="1" applyNumberFormat="1" applyFont="1" applyFill="1" applyBorder="1" applyAlignment="1">
      <alignment horizontal="center" vertical="center"/>
    </xf>
    <xf numFmtId="164" fontId="37" fillId="2" borderId="14" xfId="1" applyNumberFormat="1" applyFont="1" applyFill="1" applyBorder="1" applyAlignment="1">
      <alignment horizontal="center" vertical="center"/>
    </xf>
    <xf numFmtId="164" fontId="37" fillId="0" borderId="9" xfId="1" applyNumberFormat="1" applyFont="1" applyFill="1" applyBorder="1" applyAlignment="1">
      <alignment horizontal="center" vertical="center"/>
    </xf>
    <xf numFmtId="164" fontId="22" fillId="0" borderId="1" xfId="0" applyNumberFormat="1" applyFont="1" applyFill="1" applyBorder="1" applyAlignment="1">
      <alignment horizontal="center" wrapText="1"/>
    </xf>
    <xf numFmtId="164" fontId="24" fillId="2" borderId="14" xfId="1" applyNumberFormat="1" applyFont="1" applyFill="1" applyBorder="1" applyAlignment="1">
      <alignment horizontal="center" vertical="center"/>
    </xf>
    <xf numFmtId="164" fontId="21" fillId="0" borderId="34" xfId="1" applyNumberFormat="1" applyFont="1" applyBorder="1" applyAlignment="1">
      <alignment horizontal="center" vertical="center" wrapText="1"/>
    </xf>
    <xf numFmtId="164" fontId="21" fillId="0" borderId="31" xfId="1" applyNumberFormat="1" applyFont="1" applyBorder="1" applyAlignment="1">
      <alignment horizontal="center" vertical="center" wrapText="1"/>
    </xf>
    <xf numFmtId="14" fontId="24" fillId="2" borderId="1" xfId="1" applyNumberFormat="1" applyFont="1" applyFill="1" applyBorder="1" applyAlignment="1">
      <alignment horizontal="center" vertical="center"/>
    </xf>
    <xf numFmtId="14" fontId="24" fillId="2" borderId="9" xfId="1" applyNumberFormat="1" applyFont="1" applyFill="1" applyBorder="1" applyAlignment="1">
      <alignment horizontal="center" vertical="center"/>
    </xf>
    <xf numFmtId="14" fontId="24" fillId="2" borderId="14" xfId="1" applyNumberFormat="1" applyFont="1" applyFill="1" applyBorder="1" applyAlignment="1">
      <alignment horizontal="center" vertical="center"/>
    </xf>
    <xf numFmtId="43" fontId="21" fillId="0" borderId="14" xfId="1" applyFont="1" applyFill="1" applyBorder="1"/>
    <xf numFmtId="43" fontId="22" fillId="4" borderId="10" xfId="1" applyFont="1" applyFill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43" fontId="22" fillId="12" borderId="14" xfId="1" applyFont="1" applyFill="1" applyBorder="1"/>
    <xf numFmtId="43" fontId="22" fillId="12" borderId="1" xfId="1" applyFont="1" applyFill="1" applyBorder="1"/>
    <xf numFmtId="43" fontId="22" fillId="12" borderId="9" xfId="1" applyFont="1" applyFill="1" applyBorder="1"/>
    <xf numFmtId="14" fontId="22" fillId="0" borderId="14" xfId="0" applyNumberFormat="1" applyFont="1" applyFill="1" applyBorder="1"/>
    <xf numFmtId="164" fontId="22" fillId="0" borderId="14" xfId="1" applyNumberFormat="1" applyFont="1" applyFill="1" applyBorder="1" applyAlignment="1">
      <alignment horizontal="center"/>
    </xf>
    <xf numFmtId="164" fontId="22" fillId="0" borderId="0" xfId="0" applyNumberFormat="1" applyFont="1"/>
    <xf numFmtId="0" fontId="22" fillId="6" borderId="25" xfId="0" applyFont="1" applyFill="1" applyBorder="1" applyAlignment="1">
      <alignment horizontal="center" wrapText="1"/>
    </xf>
    <xf numFmtId="0" fontId="22" fillId="6" borderId="28" xfId="0" applyFont="1" applyFill="1" applyBorder="1" applyAlignment="1">
      <alignment horizontal="center" wrapText="1"/>
    </xf>
    <xf numFmtId="0" fontId="22" fillId="6" borderId="29" xfId="0" applyFont="1" applyFill="1" applyBorder="1" applyAlignment="1">
      <alignment horizontal="center" wrapText="1"/>
    </xf>
    <xf numFmtId="43" fontId="43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2" xfId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164" fontId="21" fillId="0" borderId="5" xfId="1" applyNumberFormat="1" applyFont="1" applyBorder="1" applyAlignment="1">
      <alignment horizontal="center" vertical="center" wrapText="1"/>
    </xf>
    <xf numFmtId="164" fontId="21" fillId="0" borderId="8" xfId="1" applyNumberFormat="1" applyFont="1" applyBorder="1" applyAlignment="1">
      <alignment horizontal="center" vertical="center" wrapText="1"/>
    </xf>
    <xf numFmtId="14" fontId="21" fillId="0" borderId="6" xfId="1" applyNumberFormat="1" applyFont="1" applyBorder="1" applyAlignment="1">
      <alignment horizontal="center" vertical="center" wrapText="1"/>
    </xf>
    <xf numFmtId="14" fontId="21" fillId="0" borderId="9" xfId="1" applyNumberFormat="1" applyFont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0" borderId="9" xfId="0" applyFont="1" applyFill="1" applyBorder="1" applyAlignment="1">
      <alignment horizontal="center" vertical="center" wrapText="1"/>
    </xf>
    <xf numFmtId="43" fontId="21" fillId="0" borderId="4" xfId="1" applyFont="1" applyFill="1" applyBorder="1" applyAlignment="1">
      <alignment horizontal="center" vertical="center" wrapText="1"/>
    </xf>
    <xf numFmtId="43" fontId="21" fillId="0" borderId="10" xfId="1" applyFont="1" applyFill="1" applyBorder="1" applyAlignment="1">
      <alignment horizontal="center" vertical="center" wrapText="1"/>
    </xf>
    <xf numFmtId="43" fontId="22" fillId="7" borderId="3" xfId="1" applyFont="1" applyFill="1" applyBorder="1" applyAlignment="1">
      <alignment horizontal="center" vertical="center" wrapText="1"/>
    </xf>
    <xf numFmtId="43" fontId="22" fillId="7" borderId="13" xfId="1" applyFont="1" applyFill="1" applyBorder="1" applyAlignment="1">
      <alignment horizontal="center" vertical="center" wrapText="1"/>
    </xf>
    <xf numFmtId="43" fontId="22" fillId="2" borderId="1" xfId="1" applyFont="1" applyFill="1" applyBorder="1" applyAlignment="1">
      <alignment horizontal="center" vertical="center" wrapText="1"/>
    </xf>
    <xf numFmtId="164" fontId="22" fillId="0" borderId="3" xfId="1" applyNumberFormat="1" applyFont="1" applyBorder="1" applyAlignment="1">
      <alignment horizontal="right"/>
    </xf>
    <xf numFmtId="164" fontId="22" fillId="0" borderId="12" xfId="1" applyNumberFormat="1" applyFont="1" applyBorder="1" applyAlignment="1">
      <alignment horizontal="right"/>
    </xf>
    <xf numFmtId="164" fontId="22" fillId="0" borderId="13" xfId="1" applyNumberFormat="1" applyFont="1" applyBorder="1" applyAlignment="1">
      <alignment horizontal="right"/>
    </xf>
    <xf numFmtId="0" fontId="22" fillId="6" borderId="3" xfId="0" applyFont="1" applyFill="1" applyBorder="1" applyAlignment="1">
      <alignment horizontal="center"/>
    </xf>
    <xf numFmtId="0" fontId="22" fillId="6" borderId="12" xfId="0" applyFont="1" applyFill="1" applyBorder="1" applyAlignment="1">
      <alignment horizontal="center"/>
    </xf>
    <xf numFmtId="0" fontId="22" fillId="7" borderId="28" xfId="0" applyFont="1" applyFill="1" applyBorder="1" applyAlignment="1">
      <alignment horizontal="center"/>
    </xf>
    <xf numFmtId="0" fontId="22" fillId="7" borderId="29" xfId="0" applyFont="1" applyFill="1" applyBorder="1" applyAlignment="1">
      <alignment horizontal="center"/>
    </xf>
    <xf numFmtId="0" fontId="27" fillId="7" borderId="28" xfId="0" applyFont="1" applyFill="1" applyBorder="1" applyAlignment="1">
      <alignment horizontal="center" wrapText="1"/>
    </xf>
    <xf numFmtId="0" fontId="27" fillId="7" borderId="29" xfId="0" applyFont="1" applyFill="1" applyBorder="1" applyAlignment="1">
      <alignment horizontal="center" wrapText="1"/>
    </xf>
    <xf numFmtId="0" fontId="27" fillId="7" borderId="30" xfId="0" applyFont="1" applyFill="1" applyBorder="1" applyAlignment="1">
      <alignment horizontal="center" wrapText="1"/>
    </xf>
    <xf numFmtId="0" fontId="27" fillId="7" borderId="17" xfId="0" applyFont="1" applyFill="1" applyBorder="1" applyAlignment="1">
      <alignment horizontal="center" wrapText="1"/>
    </xf>
    <xf numFmtId="0" fontId="28" fillId="6" borderId="3" xfId="0" applyFont="1" applyFill="1" applyBorder="1" applyAlignment="1">
      <alignment horizontal="center" vertical="center" wrapText="1"/>
    </xf>
    <xf numFmtId="0" fontId="28" fillId="6" borderId="12" xfId="0" applyFont="1" applyFill="1" applyBorder="1" applyAlignment="1">
      <alignment horizontal="center" vertical="center" wrapText="1"/>
    </xf>
    <xf numFmtId="164" fontId="27" fillId="0" borderId="5" xfId="1" applyNumberFormat="1" applyFont="1" applyBorder="1" applyAlignment="1">
      <alignment horizontal="center" vertical="center" wrapText="1"/>
    </xf>
    <xf numFmtId="164" fontId="27" fillId="0" borderId="8" xfId="1" applyNumberFormat="1" applyFont="1" applyBorder="1" applyAlignment="1">
      <alignment horizontal="center" vertical="center" wrapText="1"/>
    </xf>
    <xf numFmtId="0" fontId="27" fillId="0" borderId="4" xfId="0" applyFont="1" applyFill="1" applyBorder="1" applyAlignment="1">
      <alignment horizontal="center" vertical="center" wrapText="1"/>
    </xf>
    <xf numFmtId="0" fontId="27" fillId="0" borderId="10" xfId="0" applyFont="1" applyFill="1" applyBorder="1" applyAlignment="1">
      <alignment horizontal="center" vertical="center" wrapText="1"/>
    </xf>
    <xf numFmtId="43" fontId="27" fillId="0" borderId="4" xfId="1" applyFont="1" applyFill="1" applyBorder="1" applyAlignment="1">
      <alignment horizontal="center" vertical="center" wrapText="1"/>
    </xf>
    <xf numFmtId="43" fontId="27" fillId="0" borderId="10" xfId="1" applyFont="1" applyFill="1" applyBorder="1" applyAlignment="1">
      <alignment horizontal="center" vertical="center" wrapText="1"/>
    </xf>
    <xf numFmtId="0" fontId="29" fillId="7" borderId="12" xfId="0" applyFont="1" applyFill="1" applyBorder="1" applyAlignment="1">
      <alignment horizontal="center" vertical="center" wrapText="1"/>
    </xf>
    <xf numFmtId="0" fontId="29" fillId="7" borderId="13" xfId="0" applyFont="1" applyFill="1" applyBorder="1" applyAlignment="1">
      <alignment horizontal="center" vertical="center" wrapText="1"/>
    </xf>
    <xf numFmtId="0" fontId="20" fillId="2" borderId="15" xfId="0" applyFont="1" applyFill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0" fontId="27" fillId="6" borderId="25" xfId="0" applyFont="1" applyFill="1" applyBorder="1" applyAlignment="1">
      <alignment horizontal="center" wrapText="1"/>
    </xf>
    <xf numFmtId="0" fontId="27" fillId="6" borderId="28" xfId="0" applyFont="1" applyFill="1" applyBorder="1" applyAlignment="1">
      <alignment horizontal="center" wrapText="1"/>
    </xf>
    <xf numFmtId="0" fontId="27" fillId="6" borderId="29" xfId="0" applyFont="1" applyFill="1" applyBorder="1" applyAlignment="1">
      <alignment horizontal="center" wrapText="1"/>
    </xf>
    <xf numFmtId="0" fontId="27" fillId="6" borderId="21" xfId="0" applyFont="1" applyFill="1" applyBorder="1" applyAlignment="1">
      <alignment horizontal="center" wrapText="1"/>
    </xf>
    <xf numFmtId="0" fontId="27" fillId="6" borderId="30" xfId="0" applyFont="1" applyFill="1" applyBorder="1" applyAlignment="1">
      <alignment horizontal="center" wrapText="1"/>
    </xf>
    <xf numFmtId="0" fontId="27" fillId="6" borderId="17" xfId="0" applyFont="1" applyFill="1" applyBorder="1" applyAlignment="1">
      <alignment horizontal="center" wrapText="1"/>
    </xf>
    <xf numFmtId="0" fontId="29" fillId="2" borderId="3" xfId="0" applyFont="1" applyFill="1" applyBorder="1" applyAlignment="1">
      <alignment horizontal="right"/>
    </xf>
    <xf numFmtId="0" fontId="29" fillId="2" borderId="12" xfId="0" applyFont="1" applyFill="1" applyBorder="1" applyAlignment="1">
      <alignment horizontal="right"/>
    </xf>
    <xf numFmtId="0" fontId="29" fillId="2" borderId="13" xfId="0" applyFont="1" applyFill="1" applyBorder="1" applyAlignment="1">
      <alignment horizontal="right"/>
    </xf>
    <xf numFmtId="0" fontId="21" fillId="0" borderId="5" xfId="0" applyFont="1" applyBorder="1" applyAlignment="1">
      <alignment horizontal="center" vertical="center" wrapText="1"/>
    </xf>
    <xf numFmtId="0" fontId="21" fillId="0" borderId="8" xfId="0" applyFont="1" applyBorder="1" applyAlignment="1">
      <alignment horizontal="center" vertical="center" wrapText="1"/>
    </xf>
    <xf numFmtId="164" fontId="27" fillId="2" borderId="3" xfId="1" applyNumberFormat="1" applyFont="1" applyFill="1" applyBorder="1" applyAlignment="1">
      <alignment horizontal="center" vertical="center" wrapText="1"/>
    </xf>
    <xf numFmtId="164" fontId="27" fillId="2" borderId="13" xfId="1" applyNumberFormat="1" applyFont="1" applyFill="1" applyBorder="1" applyAlignment="1">
      <alignment horizontal="center" vertical="center" wrapText="1"/>
    </xf>
    <xf numFmtId="43" fontId="33" fillId="7" borderId="3" xfId="1" applyFont="1" applyFill="1" applyBorder="1" applyAlignment="1">
      <alignment horizontal="center" vertical="center" wrapText="1"/>
    </xf>
    <xf numFmtId="43" fontId="33" fillId="7" borderId="12" xfId="1" applyFont="1" applyFill="1" applyBorder="1" applyAlignment="1">
      <alignment horizontal="center" vertical="center" wrapText="1"/>
    </xf>
    <xf numFmtId="0" fontId="27" fillId="0" borderId="19" xfId="0" applyNumberFormat="1" applyFont="1" applyBorder="1" applyAlignment="1">
      <alignment horizontal="center" vertical="center" wrapText="1"/>
    </xf>
    <xf numFmtId="0" fontId="27" fillId="0" borderId="10" xfId="0" applyNumberFormat="1" applyFont="1" applyBorder="1" applyAlignment="1">
      <alignment horizontal="center" vertical="center" wrapText="1"/>
    </xf>
    <xf numFmtId="43" fontId="27" fillId="0" borderId="19" xfId="1" applyFont="1" applyBorder="1" applyAlignment="1">
      <alignment horizontal="center" vertical="center" wrapText="1"/>
    </xf>
    <xf numFmtId="43" fontId="27" fillId="0" borderId="10" xfId="1" applyFont="1" applyBorder="1" applyAlignment="1">
      <alignment horizontal="center" vertical="center" wrapText="1"/>
    </xf>
    <xf numFmtId="0" fontId="27" fillId="7" borderId="25" xfId="0" applyFont="1" applyFill="1" applyBorder="1" applyAlignment="1">
      <alignment horizontal="center" wrapText="1"/>
    </xf>
    <xf numFmtId="0" fontId="27" fillId="7" borderId="21" xfId="0" applyFont="1" applyFill="1" applyBorder="1" applyAlignment="1">
      <alignment horizontal="center" wrapText="1"/>
    </xf>
    <xf numFmtId="0" fontId="27" fillId="7" borderId="1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43" fontId="21" fillId="2" borderId="15" xfId="1" applyFont="1" applyFill="1" applyBorder="1" applyAlignment="1">
      <alignment horizontal="center" vertical="center" wrapText="1"/>
    </xf>
    <xf numFmtId="43" fontId="21" fillId="2" borderId="10" xfId="1" applyFont="1" applyFill="1" applyBorder="1" applyAlignment="1">
      <alignment horizontal="center" vertical="center" wrapText="1"/>
    </xf>
    <xf numFmtId="0" fontId="21" fillId="7" borderId="4" xfId="0" applyFont="1" applyFill="1" applyBorder="1" applyAlignment="1">
      <alignment horizontal="center" vertical="center" wrapText="1"/>
    </xf>
    <xf numFmtId="0" fontId="21" fillId="7" borderId="10" xfId="0" applyFont="1" applyFill="1" applyBorder="1" applyAlignment="1">
      <alignment horizontal="center" vertical="center" wrapText="1"/>
    </xf>
    <xf numFmtId="0" fontId="20" fillId="2" borderId="13" xfId="0" applyFont="1" applyFill="1" applyBorder="1" applyAlignment="1">
      <alignment horizontal="right"/>
    </xf>
    <xf numFmtId="0" fontId="21" fillId="7" borderId="1" xfId="0" applyFont="1" applyFill="1" applyBorder="1" applyAlignment="1">
      <alignment horizontal="center" wrapText="1"/>
    </xf>
    <xf numFmtId="0" fontId="21" fillId="0" borderId="4" xfId="0" applyFont="1" applyFill="1" applyBorder="1" applyAlignment="1">
      <alignment horizontal="center" vertical="center" wrapText="1"/>
    </xf>
    <xf numFmtId="0" fontId="21" fillId="0" borderId="10" xfId="0" applyFont="1" applyFill="1" applyBorder="1" applyAlignment="1">
      <alignment horizontal="center" vertical="center" wrapText="1"/>
    </xf>
    <xf numFmtId="0" fontId="21" fillId="7" borderId="3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43" fontId="22" fillId="2" borderId="22" xfId="1" applyFont="1" applyFill="1" applyBorder="1" applyAlignment="1">
      <alignment horizontal="center" vertical="center" wrapText="1"/>
    </xf>
    <xf numFmtId="43" fontId="22" fillId="2" borderId="23" xfId="1" applyFont="1" applyFill="1" applyBorder="1" applyAlignment="1">
      <alignment horizontal="center" vertical="center" wrapText="1"/>
    </xf>
    <xf numFmtId="43" fontId="22" fillId="2" borderId="24" xfId="1" applyFont="1" applyFill="1" applyBorder="1" applyAlignment="1">
      <alignment horizontal="center" vertical="center" wrapText="1"/>
    </xf>
    <xf numFmtId="43" fontId="21" fillId="7" borderId="22" xfId="1" applyFont="1" applyFill="1" applyBorder="1" applyAlignment="1">
      <alignment horizontal="center" vertical="center" wrapText="1"/>
    </xf>
    <xf numFmtId="43" fontId="21" fillId="7" borderId="24" xfId="1" applyFont="1" applyFill="1" applyBorder="1" applyAlignment="1">
      <alignment horizontal="center" vertical="center" wrapText="1"/>
    </xf>
    <xf numFmtId="43" fontId="21" fillId="6" borderId="22" xfId="1" applyFont="1" applyFill="1" applyBorder="1" applyAlignment="1">
      <alignment horizontal="center" vertical="center" wrapText="1"/>
    </xf>
    <xf numFmtId="43" fontId="21" fillId="6" borderId="24" xfId="1" applyFont="1" applyFill="1" applyBorder="1" applyAlignment="1">
      <alignment horizontal="center" vertical="center" wrapText="1"/>
    </xf>
    <xf numFmtId="43" fontId="21" fillId="4" borderId="19" xfId="1" applyFont="1" applyFill="1" applyBorder="1" applyAlignment="1">
      <alignment horizontal="center" vertical="center" wrapText="1"/>
    </xf>
    <xf numFmtId="43" fontId="21" fillId="4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right"/>
    </xf>
    <xf numFmtId="43" fontId="21" fillId="2" borderId="12" xfId="1" applyFont="1" applyFill="1" applyBorder="1" applyAlignment="1">
      <alignment horizontal="right"/>
    </xf>
    <xf numFmtId="43" fontId="21" fillId="2" borderId="13" xfId="1" applyFont="1" applyFill="1" applyBorder="1" applyAlignment="1">
      <alignment horizontal="right"/>
    </xf>
    <xf numFmtId="164" fontId="27" fillId="7" borderId="3" xfId="1" applyNumberFormat="1" applyFont="1" applyFill="1" applyBorder="1" applyAlignment="1">
      <alignment horizontal="center"/>
    </xf>
    <xf numFmtId="164" fontId="27" fillId="7" borderId="12" xfId="1" applyNumberFormat="1" applyFont="1" applyFill="1" applyBorder="1" applyAlignment="1">
      <alignment horizontal="center"/>
    </xf>
    <xf numFmtId="164" fontId="27" fillId="7" borderId="13" xfId="1" applyNumberFormat="1" applyFont="1" applyFill="1" applyBorder="1" applyAlignment="1">
      <alignment horizontal="center"/>
    </xf>
    <xf numFmtId="164" fontId="27" fillId="6" borderId="1" xfId="1" applyNumberFormat="1" applyFont="1" applyFill="1" applyBorder="1" applyAlignment="1">
      <alignment horizontal="center"/>
    </xf>
    <xf numFmtId="164" fontId="27" fillId="2" borderId="3" xfId="1" applyNumberFormat="1" applyFont="1" applyFill="1" applyBorder="1" applyAlignment="1">
      <alignment horizontal="center"/>
    </xf>
    <xf numFmtId="164" fontId="27" fillId="2" borderId="12" xfId="1" applyNumberFormat="1" applyFont="1" applyFill="1" applyBorder="1" applyAlignment="1">
      <alignment horizontal="center"/>
    </xf>
    <xf numFmtId="164" fontId="21" fillId="4" borderId="19" xfId="1" applyNumberFormat="1" applyFont="1" applyFill="1" applyBorder="1" applyAlignment="1">
      <alignment horizontal="center" vertical="center" wrapText="1"/>
    </xf>
    <xf numFmtId="164" fontId="21" fillId="4" borderId="10" xfId="1" applyNumberFormat="1" applyFont="1" applyFill="1" applyBorder="1" applyAlignment="1">
      <alignment horizontal="center" vertical="center" wrapText="1"/>
    </xf>
    <xf numFmtId="43" fontId="21" fillId="7" borderId="26" xfId="1" applyFont="1" applyFill="1" applyBorder="1" applyAlignment="1">
      <alignment horizontal="center" vertical="center" wrapText="1"/>
    </xf>
    <xf numFmtId="43" fontId="21" fillId="7" borderId="31" xfId="1" applyFont="1" applyFill="1" applyBorder="1" applyAlignment="1">
      <alignment horizontal="center" vertical="center" wrapText="1"/>
    </xf>
    <xf numFmtId="43" fontId="21" fillId="6" borderId="26" xfId="1" applyFont="1" applyFill="1" applyBorder="1" applyAlignment="1">
      <alignment horizontal="center" vertical="center" wrapText="1"/>
    </xf>
    <xf numFmtId="43" fontId="21" fillId="6" borderId="31" xfId="1" applyFont="1" applyFill="1" applyBorder="1" applyAlignment="1">
      <alignment horizontal="center" vertical="center" wrapText="1"/>
    </xf>
    <xf numFmtId="43" fontId="21" fillId="0" borderId="26" xfId="1" applyFont="1" applyFill="1" applyBorder="1" applyAlignment="1">
      <alignment horizontal="center" vertical="center" wrapText="1"/>
    </xf>
    <xf numFmtId="43" fontId="21" fillId="0" borderId="33" xfId="1" applyFont="1" applyFill="1" applyBorder="1" applyAlignment="1">
      <alignment horizontal="center" vertical="center" wrapText="1"/>
    </xf>
    <xf numFmtId="43" fontId="21" fillId="0" borderId="31" xfId="1" applyFont="1" applyFill="1" applyBorder="1" applyAlignment="1">
      <alignment horizontal="center" vertical="center" wrapText="1"/>
    </xf>
    <xf numFmtId="164" fontId="21" fillId="6" borderId="19" xfId="1" applyNumberFormat="1" applyFont="1" applyFill="1" applyBorder="1" applyAlignment="1">
      <alignment horizontal="center" vertical="center" wrapText="1"/>
    </xf>
    <xf numFmtId="164" fontId="21" fillId="6" borderId="10" xfId="1" applyNumberFormat="1" applyFont="1" applyFill="1" applyBorder="1" applyAlignment="1">
      <alignment horizontal="center" vertical="center" wrapText="1"/>
    </xf>
    <xf numFmtId="164" fontId="27" fillId="2" borderId="1" xfId="1" applyNumberFormat="1" applyFont="1" applyFill="1" applyBorder="1" applyAlignment="1">
      <alignment horizontal="center"/>
    </xf>
    <xf numFmtId="43" fontId="30" fillId="7" borderId="3" xfId="1" applyFont="1" applyFill="1" applyBorder="1" applyAlignment="1">
      <alignment horizontal="center"/>
    </xf>
    <xf numFmtId="43" fontId="30" fillId="7" borderId="12" xfId="1" applyFont="1" applyFill="1" applyBorder="1" applyAlignment="1">
      <alignment horizontal="center"/>
    </xf>
    <xf numFmtId="43" fontId="30" fillId="7" borderId="13" xfId="1" applyFont="1" applyFill="1" applyBorder="1" applyAlignment="1">
      <alignment horizontal="center"/>
    </xf>
    <xf numFmtId="164" fontId="21" fillId="6" borderId="1" xfId="1" applyNumberFormat="1" applyFont="1" applyFill="1" applyBorder="1" applyAlignment="1">
      <alignment horizontal="center"/>
    </xf>
    <xf numFmtId="43" fontId="21" fillId="7" borderId="25" xfId="1" applyFont="1" applyFill="1" applyBorder="1" applyAlignment="1">
      <alignment horizontal="center" vertical="center" wrapText="1"/>
    </xf>
    <xf numFmtId="43" fontId="21" fillId="7" borderId="28" xfId="1" applyFont="1" applyFill="1" applyBorder="1" applyAlignment="1">
      <alignment horizontal="center" vertical="center" wrapText="1"/>
    </xf>
    <xf numFmtId="43" fontId="21" fillId="7" borderId="21" xfId="1" applyFont="1" applyFill="1" applyBorder="1" applyAlignment="1">
      <alignment horizontal="center" vertical="center" wrapText="1"/>
    </xf>
    <xf numFmtId="43" fontId="21" fillId="7" borderId="30" xfId="1" applyFont="1" applyFill="1" applyBorder="1" applyAlignment="1">
      <alignment horizontal="center" vertical="center" wrapText="1"/>
    </xf>
    <xf numFmtId="164" fontId="21" fillId="7" borderId="3" xfId="1" applyNumberFormat="1" applyFont="1" applyFill="1" applyBorder="1" applyAlignment="1">
      <alignment horizontal="center"/>
    </xf>
    <xf numFmtId="164" fontId="21" fillId="7" borderId="12" xfId="1" applyNumberFormat="1" applyFont="1" applyFill="1" applyBorder="1" applyAlignment="1">
      <alignment horizontal="center"/>
    </xf>
    <xf numFmtId="164" fontId="21" fillId="7" borderId="13" xfId="1" applyNumberFormat="1" applyFont="1" applyFill="1" applyBorder="1" applyAlignment="1">
      <alignment horizontal="center"/>
    </xf>
    <xf numFmtId="164" fontId="21" fillId="2" borderId="3" xfId="1" applyNumberFormat="1" applyFont="1" applyFill="1" applyBorder="1" applyAlignment="1">
      <alignment horizontal="center"/>
    </xf>
    <xf numFmtId="164" fontId="21" fillId="2" borderId="12" xfId="1" applyNumberFormat="1" applyFont="1" applyFill="1" applyBorder="1" applyAlignment="1">
      <alignment horizontal="center"/>
    </xf>
    <xf numFmtId="43" fontId="21" fillId="2" borderId="26" xfId="1" applyFont="1" applyFill="1" applyBorder="1" applyAlignment="1">
      <alignment horizontal="center" vertical="center" wrapText="1"/>
    </xf>
    <xf numFmtId="43" fontId="21" fillId="2" borderId="33" xfId="1" applyFont="1" applyFill="1" applyBorder="1" applyAlignment="1">
      <alignment horizontal="center" vertical="center" wrapText="1"/>
    </xf>
    <xf numFmtId="43" fontId="21" fillId="2" borderId="31" xfId="1" applyFont="1" applyFill="1" applyBorder="1" applyAlignment="1">
      <alignment horizontal="center" vertical="center" wrapText="1"/>
    </xf>
    <xf numFmtId="0" fontId="29" fillId="5" borderId="15" xfId="0" applyFont="1" applyFill="1" applyBorder="1" applyAlignment="1">
      <alignment horizontal="center" wrapText="1"/>
    </xf>
    <xf numFmtId="0" fontId="29" fillId="5" borderId="10" xfId="0" applyFont="1" applyFill="1" applyBorder="1" applyAlignment="1">
      <alignment horizontal="center" wrapText="1"/>
    </xf>
    <xf numFmtId="0" fontId="27" fillId="0" borderId="20" xfId="0" applyFont="1" applyBorder="1" applyAlignment="1">
      <alignment horizontal="center" wrapText="1"/>
    </xf>
    <xf numFmtId="0" fontId="27" fillId="0" borderId="0" xfId="0" applyFont="1" applyBorder="1" applyAlignment="1">
      <alignment horizontal="center" wrapText="1"/>
    </xf>
    <xf numFmtId="0" fontId="27" fillId="0" borderId="32" xfId="0" applyFont="1" applyBorder="1" applyAlignment="1">
      <alignment horizontal="center" wrapText="1"/>
    </xf>
    <xf numFmtId="0" fontId="27" fillId="0" borderId="21" xfId="0" applyFont="1" applyBorder="1" applyAlignment="1">
      <alignment horizontal="center" wrapText="1"/>
    </xf>
    <xf numFmtId="0" fontId="27" fillId="0" borderId="30" xfId="0" applyFont="1" applyBorder="1" applyAlignment="1">
      <alignment horizontal="center" wrapText="1"/>
    </xf>
    <xf numFmtId="0" fontId="27" fillId="0" borderId="17" xfId="0" applyFont="1" applyBorder="1" applyAlignment="1">
      <alignment horizontal="center" wrapText="1"/>
    </xf>
    <xf numFmtId="0" fontId="22" fillId="0" borderId="3" xfId="0" applyFont="1" applyBorder="1" applyAlignment="1">
      <alignment horizontal="right"/>
    </xf>
    <xf numFmtId="0" fontId="22" fillId="0" borderId="12" xfId="0" applyFont="1" applyBorder="1" applyAlignment="1">
      <alignment horizontal="right"/>
    </xf>
    <xf numFmtId="0" fontId="22" fillId="0" borderId="13" xfId="0" applyFont="1" applyBorder="1" applyAlignment="1">
      <alignment horizontal="right"/>
    </xf>
    <xf numFmtId="0" fontId="28" fillId="0" borderId="3" xfId="0" applyFont="1" applyBorder="1" applyAlignment="1">
      <alignment horizontal="center"/>
    </xf>
    <xf numFmtId="0" fontId="28" fillId="0" borderId="12" xfId="0" applyFont="1" applyBorder="1" applyAlignment="1">
      <alignment horizontal="center"/>
    </xf>
    <xf numFmtId="0" fontId="38" fillId="2" borderId="15" xfId="0" applyFont="1" applyFill="1" applyBorder="1" applyAlignment="1">
      <alignment horizontal="center"/>
    </xf>
    <xf numFmtId="0" fontId="38" fillId="2" borderId="10" xfId="0" applyFont="1" applyFill="1" applyBorder="1" applyAlignment="1">
      <alignment horizontal="center"/>
    </xf>
    <xf numFmtId="0" fontId="45" fillId="8" borderId="15" xfId="0" applyFont="1" applyFill="1" applyBorder="1" applyAlignment="1">
      <alignment horizontal="center"/>
    </xf>
    <xf numFmtId="0" fontId="45" fillId="8" borderId="10" xfId="0" applyFont="1" applyFill="1" applyBorder="1" applyAlignment="1">
      <alignment horizontal="center"/>
    </xf>
    <xf numFmtId="0" fontId="46" fillId="0" borderId="15" xfId="0" applyFont="1" applyBorder="1" applyAlignment="1">
      <alignment horizontal="center"/>
    </xf>
    <xf numFmtId="0" fontId="46" fillId="0" borderId="10" xfId="0" applyFont="1" applyBorder="1" applyAlignment="1">
      <alignment horizontal="center"/>
    </xf>
    <xf numFmtId="0" fontId="22" fillId="0" borderId="3" xfId="0" applyFont="1" applyBorder="1" applyAlignment="1">
      <alignment horizontal="center"/>
    </xf>
    <xf numFmtId="0" fontId="22" fillId="0" borderId="12" xfId="0" applyFont="1" applyBorder="1" applyAlignment="1">
      <alignment horizontal="center"/>
    </xf>
    <xf numFmtId="0" fontId="22" fillId="0" borderId="13" xfId="0" applyFont="1" applyBorder="1" applyAlignment="1">
      <alignment horizontal="center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43" fontId="27" fillId="2" borderId="1" xfId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164" fontId="27" fillId="0" borderId="15" xfId="1" applyNumberFormat="1" applyFont="1" applyBorder="1" applyAlignment="1">
      <alignment horizontal="center"/>
    </xf>
    <xf numFmtId="164" fontId="27" fillId="0" borderId="10" xfId="1" applyNumberFormat="1" applyFont="1" applyBorder="1" applyAlignment="1">
      <alignment horizontal="center"/>
    </xf>
    <xf numFmtId="0" fontId="27" fillId="0" borderId="15" xfId="0" applyFont="1" applyFill="1" applyBorder="1" applyAlignment="1">
      <alignment horizontal="center"/>
    </xf>
    <xf numFmtId="0" fontId="27" fillId="0" borderId="10" xfId="0" applyFont="1" applyFill="1" applyBorder="1" applyAlignment="1">
      <alignment horizontal="center"/>
    </xf>
    <xf numFmtId="43" fontId="27" fillId="6" borderId="3" xfId="1" applyFont="1" applyFill="1" applyBorder="1" applyAlignment="1">
      <alignment horizontal="center" vertical="center" wrapText="1"/>
    </xf>
    <xf numFmtId="43" fontId="27" fillId="6" borderId="12" xfId="1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vertical="center" wrapText="1"/>
    </xf>
    <xf numFmtId="43" fontId="27" fillId="7" borderId="12" xfId="1" applyFont="1" applyFill="1" applyBorder="1" applyAlignment="1">
      <alignment horizontal="center" vertical="center" wrapText="1"/>
    </xf>
    <xf numFmtId="0" fontId="27" fillId="7" borderId="20" xfId="0" applyFont="1" applyFill="1" applyBorder="1" applyAlignment="1">
      <alignment horizontal="center" wrapText="1"/>
    </xf>
    <xf numFmtId="0" fontId="27" fillId="7" borderId="0" xfId="0" applyFont="1" applyFill="1" applyBorder="1" applyAlignment="1">
      <alignment horizontal="center" wrapText="1"/>
    </xf>
    <xf numFmtId="0" fontId="27" fillId="7" borderId="32" xfId="0" applyFont="1" applyFill="1" applyBorder="1" applyAlignment="1">
      <alignment horizontal="center" wrapText="1"/>
    </xf>
    <xf numFmtId="43" fontId="21" fillId="4" borderId="15" xfId="1" applyFont="1" applyFill="1" applyBorder="1" applyAlignment="1">
      <alignment horizontal="center" wrapText="1"/>
    </xf>
    <xf numFmtId="43" fontId="21" fillId="4" borderId="10" xfId="1" applyFont="1" applyFill="1" applyBorder="1" applyAlignment="1">
      <alignment horizontal="center" wrapText="1"/>
    </xf>
    <xf numFmtId="43" fontId="31" fillId="7" borderId="7" xfId="1" applyFont="1" applyFill="1" applyBorder="1" applyAlignment="1">
      <alignment horizontal="center" vertical="center" wrapText="1"/>
    </xf>
    <xf numFmtId="43" fontId="31" fillId="7" borderId="11" xfId="1" applyFont="1" applyFill="1" applyBorder="1" applyAlignment="1">
      <alignment horizontal="center" vertical="center" wrapText="1"/>
    </xf>
    <xf numFmtId="43" fontId="30" fillId="2" borderId="22" xfId="1" applyFont="1" applyFill="1" applyBorder="1" applyAlignment="1">
      <alignment horizontal="center" vertical="center" wrapText="1"/>
    </xf>
    <xf numFmtId="43" fontId="30" fillId="2" borderId="24" xfId="1" applyFont="1" applyFill="1" applyBorder="1" applyAlignment="1">
      <alignment horizontal="center" vertical="center" wrapText="1"/>
    </xf>
    <xf numFmtId="0" fontId="27" fillId="0" borderId="6" xfId="0" applyNumberFormat="1" applyFont="1" applyFill="1" applyBorder="1" applyAlignment="1">
      <alignment horizontal="center" vertical="center" wrapText="1"/>
    </xf>
    <xf numFmtId="0" fontId="27" fillId="0" borderId="9" xfId="0" applyNumberFormat="1" applyFont="1" applyFill="1" applyBorder="1" applyAlignment="1">
      <alignment horizontal="center" vertical="center" wrapText="1"/>
    </xf>
    <xf numFmtId="43" fontId="27" fillId="6" borderId="1" xfId="1" applyFont="1" applyFill="1" applyBorder="1" applyAlignment="1">
      <alignment horizontal="center" vertical="center" wrapText="1"/>
    </xf>
    <xf numFmtId="43" fontId="27" fillId="7" borderId="25" xfId="1" applyFont="1" applyFill="1" applyBorder="1" applyAlignment="1">
      <alignment horizontal="center" vertical="center" wrapText="1"/>
    </xf>
    <xf numFmtId="43" fontId="27" fillId="7" borderId="28" xfId="1" applyFont="1" applyFill="1" applyBorder="1" applyAlignment="1">
      <alignment horizontal="center" vertical="center" wrapText="1"/>
    </xf>
    <xf numFmtId="43" fontId="27" fillId="7" borderId="29" xfId="1" applyFont="1" applyFill="1" applyBorder="1" applyAlignment="1">
      <alignment horizontal="center" vertical="center" wrapText="1"/>
    </xf>
    <xf numFmtId="43" fontId="21" fillId="5" borderId="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1" fillId="7" borderId="1" xfId="1" applyFont="1" applyFill="1" applyBorder="1" applyAlignment="1">
      <alignment horizontal="center" vertical="center" wrapText="1"/>
    </xf>
    <xf numFmtId="43" fontId="21" fillId="7" borderId="3" xfId="1" applyFont="1" applyFill="1" applyBorder="1" applyAlignment="1">
      <alignment horizontal="center" vertical="center"/>
    </xf>
    <xf numFmtId="43" fontId="21" fillId="7" borderId="12" xfId="1" applyFont="1" applyFill="1" applyBorder="1" applyAlignment="1">
      <alignment horizontal="center" vertical="center"/>
    </xf>
    <xf numFmtId="43" fontId="21" fillId="7" borderId="13" xfId="1" applyFont="1" applyFill="1" applyBorder="1" applyAlignment="1">
      <alignment horizontal="center" vertical="center"/>
    </xf>
    <xf numFmtId="43" fontId="21" fillId="2" borderId="3" xfId="1" applyFont="1" applyFill="1" applyBorder="1" applyAlignment="1">
      <alignment horizontal="center" vertical="center"/>
    </xf>
    <xf numFmtId="43" fontId="21" fillId="2" borderId="12" xfId="1" applyFont="1" applyFill="1" applyBorder="1" applyAlignment="1">
      <alignment horizontal="center" vertical="center"/>
    </xf>
    <xf numFmtId="43" fontId="21" fillId="2" borderId="13" xfId="1" applyFont="1" applyFill="1" applyBorder="1" applyAlignment="1">
      <alignment horizontal="center" vertical="center"/>
    </xf>
    <xf numFmtId="43" fontId="21" fillId="7" borderId="1" xfId="1" applyFont="1" applyFill="1" applyBorder="1" applyAlignment="1">
      <alignment horizontal="center" vertical="center"/>
    </xf>
    <xf numFmtId="0" fontId="21" fillId="0" borderId="6" xfId="0" applyNumberFormat="1" applyFont="1" applyFill="1" applyBorder="1" applyAlignment="1">
      <alignment horizontal="center" vertical="center" wrapText="1"/>
    </xf>
    <xf numFmtId="0" fontId="21" fillId="0" borderId="9" xfId="0" applyNumberFormat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6" borderId="1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 wrapText="1"/>
    </xf>
    <xf numFmtId="43" fontId="21" fillId="6" borderId="13" xfId="1" applyFont="1" applyFill="1" applyBorder="1" applyAlignment="1">
      <alignment horizontal="center" vertical="center" wrapText="1"/>
    </xf>
    <xf numFmtId="43" fontId="21" fillId="6" borderId="3" xfId="1" applyFont="1" applyFill="1" applyBorder="1" applyAlignment="1">
      <alignment horizontal="center" vertical="center"/>
    </xf>
    <xf numFmtId="43" fontId="21" fillId="6" borderId="12" xfId="1" applyFont="1" applyFill="1" applyBorder="1" applyAlignment="1">
      <alignment horizontal="center" vertical="center"/>
    </xf>
    <xf numFmtId="43" fontId="21" fillId="6" borderId="13" xfId="1" applyFont="1" applyFill="1" applyBorder="1" applyAlignment="1">
      <alignment horizontal="center" vertical="center"/>
    </xf>
    <xf numFmtId="43" fontId="21" fillId="7" borderId="15" xfId="1" applyFont="1" applyFill="1" applyBorder="1" applyAlignment="1">
      <alignment horizontal="center" vertical="center" wrapText="1"/>
    </xf>
    <xf numFmtId="43" fontId="21" fillId="7" borderId="10" xfId="1" applyFont="1" applyFill="1" applyBorder="1" applyAlignment="1">
      <alignment horizontal="center" vertical="center" wrapText="1"/>
    </xf>
    <xf numFmtId="43" fontId="21" fillId="2" borderId="3" xfId="1" applyFont="1" applyFill="1" applyBorder="1" applyAlignment="1">
      <alignment horizontal="center" vertical="center" wrapText="1"/>
    </xf>
    <xf numFmtId="43" fontId="21" fillId="2" borderId="12" xfId="1" applyFont="1" applyFill="1" applyBorder="1" applyAlignment="1">
      <alignment horizontal="center" vertical="center" wrapText="1"/>
    </xf>
    <xf numFmtId="164" fontId="21" fillId="2" borderId="1" xfId="1" applyNumberFormat="1" applyFont="1" applyFill="1" applyBorder="1" applyAlignment="1">
      <alignment horizontal="center" vertical="center" wrapText="1"/>
    </xf>
    <xf numFmtId="164" fontId="21" fillId="0" borderId="26" xfId="1" applyNumberFormat="1" applyFont="1" applyFill="1" applyBorder="1" applyAlignment="1">
      <alignment horizontal="center" vertical="center" wrapText="1"/>
    </xf>
    <xf numFmtId="164" fontId="21" fillId="0" borderId="33" xfId="1" applyNumberFormat="1" applyFont="1" applyFill="1" applyBorder="1" applyAlignment="1">
      <alignment horizontal="center" vertical="center" wrapText="1"/>
    </xf>
    <xf numFmtId="164" fontId="21" fillId="0" borderId="31" xfId="1" applyNumberFormat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wrapText="1"/>
    </xf>
    <xf numFmtId="43" fontId="20" fillId="7" borderId="13" xfId="1" applyFont="1" applyFill="1" applyBorder="1" applyAlignment="1">
      <alignment horizontal="center" wrapText="1"/>
    </xf>
    <xf numFmtId="43" fontId="20" fillId="6" borderId="3" xfId="1" applyFont="1" applyFill="1" applyBorder="1" applyAlignment="1">
      <alignment horizontal="center" wrapText="1"/>
    </xf>
    <xf numFmtId="43" fontId="20" fillId="6" borderId="13" xfId="1" applyFont="1" applyFill="1" applyBorder="1" applyAlignment="1">
      <alignment horizontal="center" wrapText="1"/>
    </xf>
    <xf numFmtId="0" fontId="20" fillId="2" borderId="1" xfId="0" applyFont="1" applyFill="1" applyBorder="1" applyAlignment="1">
      <alignment horizontal="right"/>
    </xf>
    <xf numFmtId="164" fontId="21" fillId="0" borderId="15" xfId="1" applyNumberFormat="1" applyFont="1" applyBorder="1" applyAlignment="1">
      <alignment horizontal="center" vertical="center" wrapText="1"/>
    </xf>
    <xf numFmtId="164" fontId="21" fillId="0" borderId="10" xfId="1" applyNumberFormat="1" applyFont="1" applyBorder="1" applyAlignment="1">
      <alignment horizontal="center" vertical="center" wrapText="1"/>
    </xf>
    <xf numFmtId="14" fontId="22" fillId="0" borderId="15" xfId="1" applyNumberFormat="1" applyFont="1" applyBorder="1" applyAlignment="1">
      <alignment horizontal="center" vertical="center" wrapText="1"/>
    </xf>
    <xf numFmtId="14" fontId="22" fillId="0" borderId="10" xfId="1" applyNumberFormat="1" applyFont="1" applyBorder="1" applyAlignment="1">
      <alignment horizontal="center" vertical="center" wrapText="1"/>
    </xf>
    <xf numFmtId="0" fontId="21" fillId="0" borderId="15" xfId="0" applyNumberFormat="1" applyFont="1" applyFill="1" applyBorder="1" applyAlignment="1">
      <alignment horizontal="center" vertical="center" wrapText="1"/>
    </xf>
    <xf numFmtId="0" fontId="21" fillId="0" borderId="10" xfId="0" applyNumberFormat="1" applyFont="1" applyFill="1" applyBorder="1" applyAlignment="1">
      <alignment horizontal="center" vertical="center" wrapText="1"/>
    </xf>
    <xf numFmtId="43" fontId="21" fillId="0" borderId="15" xfId="1" applyFont="1" applyFill="1" applyBorder="1" applyAlignment="1">
      <alignment horizontal="center" vertical="center" wrapText="1"/>
    </xf>
    <xf numFmtId="0" fontId="28" fillId="7" borderId="0" xfId="0" applyFont="1" applyFill="1" applyBorder="1" applyAlignment="1">
      <alignment horizontal="left" wrapText="1"/>
    </xf>
    <xf numFmtId="0" fontId="29" fillId="0" borderId="0" xfId="0" applyFont="1" applyFill="1" applyBorder="1" applyAlignment="1">
      <alignment horizontal="left" wrapText="1"/>
    </xf>
    <xf numFmtId="0" fontId="32" fillId="0" borderId="23" xfId="0" applyFont="1" applyBorder="1" applyAlignment="1">
      <alignment horizontal="center"/>
    </xf>
    <xf numFmtId="0" fontId="27" fillId="0" borderId="26" xfId="0" applyFont="1" applyFill="1" applyBorder="1" applyAlignment="1">
      <alignment horizontal="center" wrapText="1"/>
    </xf>
    <xf numFmtId="0" fontId="27" fillId="0" borderId="33" xfId="0" applyFont="1" applyFill="1" applyBorder="1" applyAlignment="1">
      <alignment horizontal="center" wrapText="1"/>
    </xf>
    <xf numFmtId="0" fontId="27" fillId="0" borderId="31" xfId="0" applyFont="1" applyFill="1" applyBorder="1" applyAlignment="1">
      <alignment horizontal="center" wrapText="1"/>
    </xf>
    <xf numFmtId="0" fontId="27" fillId="6" borderId="26" xfId="0" applyFont="1" applyFill="1" applyBorder="1" applyAlignment="1">
      <alignment horizontal="center" wrapText="1"/>
    </xf>
    <xf numFmtId="0" fontId="27" fillId="6" borderId="33" xfId="0" applyFont="1" applyFill="1" applyBorder="1" applyAlignment="1">
      <alignment horizontal="center" wrapText="1"/>
    </xf>
    <xf numFmtId="0" fontId="27" fillId="6" borderId="31" xfId="0" applyFont="1" applyFill="1" applyBorder="1" applyAlignment="1">
      <alignment horizontal="center" wrapText="1"/>
    </xf>
    <xf numFmtId="0" fontId="27" fillId="2" borderId="26" xfId="0" applyFont="1" applyFill="1" applyBorder="1" applyAlignment="1">
      <alignment horizontal="center" wrapText="1"/>
    </xf>
    <xf numFmtId="0" fontId="27" fillId="2" borderId="33" xfId="0" applyFont="1" applyFill="1" applyBorder="1" applyAlignment="1">
      <alignment horizontal="center" wrapText="1"/>
    </xf>
    <xf numFmtId="0" fontId="27" fillId="2" borderId="31" xfId="0" applyFont="1" applyFill="1" applyBorder="1" applyAlignment="1">
      <alignment horizontal="center" wrapText="1"/>
    </xf>
    <xf numFmtId="0" fontId="27" fillId="0" borderId="0" xfId="0" applyFont="1" applyAlignment="1">
      <alignment horizontal="left"/>
    </xf>
    <xf numFmtId="0" fontId="27" fillId="0" borderId="26" xfId="0" applyFont="1" applyBorder="1" applyAlignment="1">
      <alignment horizontal="center" wrapText="1"/>
    </xf>
    <xf numFmtId="0" fontId="27" fillId="0" borderId="33" xfId="0" applyFont="1" applyBorder="1" applyAlignment="1">
      <alignment horizontal="center" wrapText="1"/>
    </xf>
    <xf numFmtId="0" fontId="27" fillId="0" borderId="31" xfId="0" applyFont="1" applyBorder="1" applyAlignment="1">
      <alignment horizontal="center" wrapText="1"/>
    </xf>
    <xf numFmtId="0" fontId="29" fillId="6" borderId="0" xfId="0" applyFont="1" applyFill="1" applyBorder="1" applyAlignment="1">
      <alignment horizontal="left" wrapText="1"/>
    </xf>
    <xf numFmtId="0" fontId="30" fillId="7" borderId="1" xfId="0" applyFont="1" applyFill="1" applyBorder="1" applyAlignment="1">
      <alignment horizontal="center" vertical="center" wrapText="1"/>
    </xf>
    <xf numFmtId="14" fontId="27" fillId="2" borderId="1" xfId="0" applyNumberFormat="1" applyFont="1" applyFill="1" applyBorder="1" applyAlignment="1">
      <alignment horizontal="center" vertical="center" wrapText="1"/>
    </xf>
    <xf numFmtId="0" fontId="27" fillId="6" borderId="1" xfId="0" applyFont="1" applyFill="1" applyBorder="1" applyAlignment="1">
      <alignment horizontal="center" vertical="center" wrapText="1"/>
    </xf>
    <xf numFmtId="0" fontId="27" fillId="2" borderId="3" xfId="0" applyFont="1" applyFill="1" applyBorder="1" applyAlignment="1">
      <alignment horizontal="center" vertical="center" wrapText="1"/>
    </xf>
    <xf numFmtId="0" fontId="27" fillId="2" borderId="12" xfId="0" applyFont="1" applyFill="1" applyBorder="1" applyAlignment="1">
      <alignment horizontal="center" vertical="center" wrapText="1"/>
    </xf>
    <xf numFmtId="0" fontId="27" fillId="2" borderId="13" xfId="0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wrapText="1"/>
    </xf>
    <xf numFmtId="0" fontId="21" fillId="0" borderId="9" xfId="0" applyFont="1" applyBorder="1" applyAlignment="1">
      <alignment horizontal="center" wrapText="1"/>
    </xf>
    <xf numFmtId="0" fontId="21" fillId="0" borderId="16" xfId="0" applyFont="1" applyFill="1" applyBorder="1" applyAlignment="1">
      <alignment horizontal="center" vertical="center" wrapText="1"/>
    </xf>
    <xf numFmtId="0" fontId="21" fillId="0" borderId="17" xfId="0" applyFont="1" applyFill="1" applyBorder="1" applyAlignment="1">
      <alignment horizontal="center" vertical="center" wrapText="1"/>
    </xf>
    <xf numFmtId="43" fontId="27" fillId="7" borderId="3" xfId="1" applyFont="1" applyFill="1" applyBorder="1" applyAlignment="1">
      <alignment horizontal="center" wrapText="1"/>
    </xf>
    <xf numFmtId="43" fontId="27" fillId="7" borderId="12" xfId="1" applyFont="1" applyFill="1" applyBorder="1" applyAlignment="1">
      <alignment horizontal="center" wrapText="1"/>
    </xf>
    <xf numFmtId="43" fontId="27" fillId="7" borderId="13" xfId="1" applyFont="1" applyFill="1" applyBorder="1" applyAlignment="1">
      <alignment horizontal="center" wrapText="1"/>
    </xf>
    <xf numFmtId="0" fontId="35" fillId="7" borderId="0" xfId="0" applyFont="1" applyFill="1" applyAlignment="1">
      <alignment horizontal="center" wrapText="1"/>
    </xf>
    <xf numFmtId="164" fontId="27" fillId="7" borderId="3" xfId="1" applyNumberFormat="1" applyFont="1" applyFill="1" applyBorder="1" applyAlignment="1">
      <alignment horizontal="center" wrapText="1"/>
    </xf>
    <xf numFmtId="164" fontId="27" fillId="7" borderId="12" xfId="1" applyNumberFormat="1" applyFont="1" applyFill="1" applyBorder="1" applyAlignment="1">
      <alignment horizontal="center" wrapText="1"/>
    </xf>
    <xf numFmtId="164" fontId="27" fillId="7" borderId="13" xfId="1" applyNumberFormat="1" applyFont="1" applyFill="1" applyBorder="1" applyAlignment="1">
      <alignment horizontal="center" wrapText="1"/>
    </xf>
    <xf numFmtId="43" fontId="27" fillId="6" borderId="3" xfId="1" applyFont="1" applyFill="1" applyBorder="1" applyAlignment="1">
      <alignment horizontal="center" wrapText="1"/>
    </xf>
    <xf numFmtId="43" fontId="27" fillId="6" borderId="12" xfId="1" applyFont="1" applyFill="1" applyBorder="1" applyAlignment="1">
      <alignment horizontal="center" wrapText="1"/>
    </xf>
    <xf numFmtId="43" fontId="27" fillId="6" borderId="13" xfId="1" applyFont="1" applyFill="1" applyBorder="1" applyAlignment="1">
      <alignment horizontal="center" wrapText="1"/>
    </xf>
    <xf numFmtId="43" fontId="27" fillId="2" borderId="3" xfId="1" applyFont="1" applyFill="1" applyBorder="1" applyAlignment="1">
      <alignment horizontal="center" wrapText="1"/>
    </xf>
    <xf numFmtId="43" fontId="27" fillId="2" borderId="12" xfId="1" applyFont="1" applyFill="1" applyBorder="1" applyAlignment="1">
      <alignment horizontal="center" wrapText="1"/>
    </xf>
    <xf numFmtId="43" fontId="27" fillId="2" borderId="13" xfId="1" applyFont="1" applyFill="1" applyBorder="1" applyAlignment="1">
      <alignment horizontal="center" wrapText="1"/>
    </xf>
    <xf numFmtId="0" fontId="21" fillId="7" borderId="20" xfId="0" applyFont="1" applyFill="1" applyBorder="1" applyAlignment="1">
      <alignment horizontal="center"/>
    </xf>
    <xf numFmtId="0" fontId="21" fillId="7" borderId="0" xfId="0" applyFont="1" applyFill="1" applyBorder="1" applyAlignment="1">
      <alignment horizontal="center"/>
    </xf>
    <xf numFmtId="0" fontId="21" fillId="7" borderId="32" xfId="0" applyFont="1" applyFill="1" applyBorder="1" applyAlignment="1">
      <alignment horizontal="center"/>
    </xf>
    <xf numFmtId="0" fontId="27" fillId="5" borderId="25" xfId="0" applyFont="1" applyFill="1" applyBorder="1" applyAlignment="1">
      <alignment horizontal="center" vertical="center" wrapText="1"/>
    </xf>
    <xf numFmtId="0" fontId="27" fillId="5" borderId="28" xfId="0" applyFont="1" applyFill="1" applyBorder="1" applyAlignment="1">
      <alignment horizontal="center" vertical="center" wrapText="1"/>
    </xf>
    <xf numFmtId="164" fontId="31" fillId="4" borderId="15" xfId="1" applyNumberFormat="1" applyFont="1" applyFill="1" applyBorder="1" applyAlignment="1">
      <alignment horizontal="center" vertical="center" wrapText="1"/>
    </xf>
    <xf numFmtId="164" fontId="31" fillId="4" borderId="10" xfId="1" applyNumberFormat="1" applyFont="1" applyFill="1" applyBorder="1" applyAlignment="1">
      <alignment horizontal="center" vertical="center" wrapText="1"/>
    </xf>
    <xf numFmtId="43" fontId="22" fillId="7" borderId="15" xfId="1" applyFont="1" applyFill="1" applyBorder="1" applyAlignment="1">
      <alignment horizontal="center" vertical="center" wrapText="1"/>
    </xf>
    <xf numFmtId="43" fontId="22" fillId="7" borderId="10" xfId="1" applyFont="1" applyFill="1" applyBorder="1" applyAlignment="1">
      <alignment horizontal="center" vertical="center" wrapText="1"/>
    </xf>
    <xf numFmtId="43" fontId="27" fillId="2" borderId="15" xfId="1" applyFont="1" applyFill="1" applyBorder="1" applyAlignment="1">
      <alignment horizontal="center" vertical="center" wrapText="1"/>
    </xf>
    <xf numFmtId="43" fontId="27" fillId="2" borderId="10" xfId="1" applyFont="1" applyFill="1" applyBorder="1" applyAlignment="1">
      <alignment horizontal="center" vertical="center" wrapText="1"/>
    </xf>
    <xf numFmtId="164" fontId="26" fillId="2" borderId="19" xfId="1" applyNumberFormat="1" applyFont="1" applyFill="1" applyBorder="1" applyAlignment="1">
      <alignment horizontal="center" textRotation="30" wrapText="1"/>
    </xf>
    <xf numFmtId="164" fontId="26" fillId="2" borderId="10" xfId="1" applyNumberFormat="1" applyFont="1" applyFill="1" applyBorder="1" applyAlignment="1">
      <alignment horizontal="center" textRotation="30" wrapText="1"/>
    </xf>
    <xf numFmtId="43" fontId="31" fillId="4" borderId="3" xfId="1" applyFont="1" applyFill="1" applyBorder="1" applyAlignment="1">
      <alignment horizontal="center" vertical="center" wrapText="1"/>
    </xf>
    <xf numFmtId="43" fontId="31" fillId="4" borderId="12" xfId="1" applyFont="1" applyFill="1" applyBorder="1" applyAlignment="1">
      <alignment horizontal="center" vertical="center" wrapText="1"/>
    </xf>
    <xf numFmtId="43" fontId="31" fillId="6" borderId="3" xfId="1" applyFont="1" applyFill="1" applyBorder="1" applyAlignment="1">
      <alignment horizontal="center" vertical="center" wrapText="1"/>
    </xf>
    <xf numFmtId="43" fontId="31" fillId="6" borderId="12" xfId="1" applyFont="1" applyFill="1" applyBorder="1" applyAlignment="1">
      <alignment horizontal="center" vertical="center" wrapText="1"/>
    </xf>
    <xf numFmtId="43" fontId="27" fillId="4" borderId="3" xfId="1" applyFont="1" applyFill="1" applyBorder="1" applyAlignment="1">
      <alignment horizontal="center" vertical="center" wrapText="1"/>
    </xf>
    <xf numFmtId="43" fontId="27" fillId="4" borderId="13" xfId="1" applyFont="1" applyFill="1" applyBorder="1" applyAlignment="1">
      <alignment horizontal="center" vertical="center" wrapText="1"/>
    </xf>
    <xf numFmtId="43" fontId="27" fillId="2" borderId="3" xfId="1" applyFont="1" applyFill="1" applyBorder="1" applyAlignment="1">
      <alignment horizontal="center" vertical="center" wrapText="1"/>
    </xf>
    <xf numFmtId="43" fontId="27" fillId="2" borderId="13" xfId="1" applyFont="1" applyFill="1" applyBorder="1" applyAlignment="1">
      <alignment horizontal="center" vertical="center" wrapText="1"/>
    </xf>
    <xf numFmtId="14" fontId="30" fillId="6" borderId="20" xfId="0" applyNumberFormat="1" applyFont="1" applyFill="1" applyBorder="1" applyAlignment="1">
      <alignment horizontal="center" textRotation="57" wrapText="1"/>
    </xf>
    <xf numFmtId="14" fontId="30" fillId="6" borderId="21" xfId="0" applyNumberFormat="1" applyFont="1" applyFill="1" applyBorder="1" applyAlignment="1">
      <alignment horizontal="center" textRotation="57" wrapText="1"/>
    </xf>
    <xf numFmtId="164" fontId="30" fillId="7" borderId="19" xfId="1" applyNumberFormat="1" applyFont="1" applyFill="1" applyBorder="1" applyAlignment="1">
      <alignment horizontal="center" textRotation="57" wrapText="1"/>
    </xf>
    <xf numFmtId="164" fontId="30" fillId="7" borderId="10" xfId="1" applyNumberFormat="1" applyFont="1" applyFill="1" applyBorder="1" applyAlignment="1">
      <alignment horizontal="center" textRotation="57" wrapText="1"/>
    </xf>
    <xf numFmtId="0" fontId="28" fillId="7" borderId="0" xfId="1" applyNumberFormat="1" applyFont="1" applyFill="1" applyAlignment="1">
      <alignment horizontal="center"/>
    </xf>
    <xf numFmtId="0" fontId="21" fillId="2" borderId="22" xfId="0" applyFont="1" applyFill="1" applyBorder="1" applyAlignment="1">
      <alignment horizontal="right"/>
    </xf>
    <xf numFmtId="0" fontId="21" fillId="2" borderId="23" xfId="0" applyFont="1" applyFill="1" applyBorder="1" applyAlignment="1">
      <alignment horizontal="right"/>
    </xf>
    <xf numFmtId="0" fontId="21" fillId="2" borderId="24" xfId="0" applyFont="1" applyFill="1" applyBorder="1" applyAlignment="1">
      <alignment horizontal="right"/>
    </xf>
    <xf numFmtId="0" fontId="27" fillId="3" borderId="15" xfId="0" applyFont="1" applyFill="1" applyBorder="1" applyAlignment="1">
      <alignment horizontal="center" vertical="center" wrapText="1"/>
    </xf>
    <xf numFmtId="0" fontId="27" fillId="3" borderId="10" xfId="0" applyFont="1" applyFill="1" applyBorder="1" applyAlignment="1">
      <alignment horizontal="center" vertical="center" wrapText="1"/>
    </xf>
    <xf numFmtId="0" fontId="27" fillId="0" borderId="15" xfId="0" applyFont="1" applyFill="1" applyBorder="1" applyAlignment="1">
      <alignment horizontal="center" vertical="center" wrapText="1"/>
    </xf>
    <xf numFmtId="164" fontId="27" fillId="0" borderId="1" xfId="1" applyNumberFormat="1" applyFont="1" applyBorder="1" applyAlignment="1">
      <alignment horizontal="center" vertical="center" wrapText="1"/>
    </xf>
    <xf numFmtId="164" fontId="27" fillId="0" borderId="9" xfId="1" applyNumberFormat="1" applyFont="1" applyBorder="1" applyAlignment="1">
      <alignment horizontal="center" vertical="center" wrapText="1"/>
    </xf>
    <xf numFmtId="14" fontId="21" fillId="0" borderId="1" xfId="1" applyNumberFormat="1" applyFont="1" applyBorder="1" applyAlignment="1">
      <alignment horizontal="center" vertical="center" wrapText="1"/>
    </xf>
    <xf numFmtId="164" fontId="27" fillId="7" borderId="15" xfId="1" applyNumberFormat="1" applyFont="1" applyFill="1" applyBorder="1" applyAlignment="1">
      <alignment horizontal="center" vertical="center" wrapText="1"/>
    </xf>
    <xf numFmtId="164" fontId="27" fillId="7" borderId="10" xfId="1" applyNumberFormat="1" applyFont="1" applyFill="1" applyBorder="1" applyAlignment="1">
      <alignment horizontal="center" vertical="center" wrapText="1"/>
    </xf>
  </cellXfs>
  <cellStyles count="44259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7" xfId="44257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18" xfId="4425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68"/>
  <sheetViews>
    <sheetView tabSelected="1" workbookViewId="0">
      <pane ySplit="2" topLeftCell="A3" activePane="bottomLeft" state="frozen"/>
      <selection pane="bottomLeft" activeCell="U29" sqref="U29"/>
    </sheetView>
  </sheetViews>
  <sheetFormatPr defaultRowHeight="11.25"/>
  <cols>
    <col min="1" max="1" width="9.28515625" style="8" customWidth="1"/>
    <col min="2" max="2" width="9" style="138" customWidth="1"/>
    <col min="3" max="3" width="61.140625" style="3" bestFit="1" customWidth="1"/>
    <col min="4" max="6" width="11.140625" style="2" bestFit="1" customWidth="1"/>
    <col min="7" max="7" width="9.140625" style="2" bestFit="1" customWidth="1"/>
    <col min="8" max="8" width="9.28515625" style="2" customWidth="1"/>
    <col min="9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9.140625" style="2" customWidth="1"/>
    <col min="17" max="17" width="3.85546875" style="3" customWidth="1"/>
    <col min="18" max="18" width="9.140625" style="3" customWidth="1"/>
    <col min="19" max="19" width="5.85546875" style="3" customWidth="1"/>
    <col min="20" max="20" width="5.7109375" style="3" customWidth="1"/>
    <col min="21" max="21" width="5.85546875" style="3" customWidth="1"/>
    <col min="22" max="23" width="8" style="3" customWidth="1"/>
    <col min="24" max="24" width="6.42578125" style="3" customWidth="1"/>
    <col min="25" max="25" width="8.140625" style="3" customWidth="1"/>
    <col min="26" max="233" width="9.140625" style="3"/>
    <col min="234" max="234" width="9" style="3" bestFit="1" customWidth="1"/>
    <col min="235" max="235" width="9.85546875" style="3" bestFit="1" customWidth="1"/>
    <col min="236" max="236" width="9.140625" style="3" bestFit="1" customWidth="1"/>
    <col min="237" max="237" width="16" style="3" bestFit="1" customWidth="1"/>
    <col min="238" max="238" width="9" style="3" bestFit="1" customWidth="1"/>
    <col min="239" max="239" width="7.85546875" style="3" bestFit="1" customWidth="1"/>
    <col min="240" max="240" width="11.7109375" style="3" bestFit="1" customWidth="1"/>
    <col min="241" max="241" width="14.28515625" style="3" customWidth="1"/>
    <col min="242" max="242" width="11.7109375" style="3" bestFit="1" customWidth="1"/>
    <col min="243" max="243" width="14.140625" style="3" bestFit="1" customWidth="1"/>
    <col min="244" max="244" width="16.7109375" style="3" customWidth="1"/>
    <col min="245" max="245" width="16.5703125" style="3" customWidth="1"/>
    <col min="246" max="247" width="7.85546875" style="3" bestFit="1" customWidth="1"/>
    <col min="248" max="248" width="8" style="3" bestFit="1" customWidth="1"/>
    <col min="249" max="250" width="7.85546875" style="3" bestFit="1" customWidth="1"/>
    <col min="251" max="251" width="9.7109375" style="3" customWidth="1"/>
    <col min="252" max="252" width="12.85546875" style="3" customWidth="1"/>
    <col min="253" max="489" width="9.140625" style="3"/>
    <col min="490" max="490" width="9" style="3" bestFit="1" customWidth="1"/>
    <col min="491" max="491" width="9.85546875" style="3" bestFit="1" customWidth="1"/>
    <col min="492" max="492" width="9.140625" style="3" bestFit="1" customWidth="1"/>
    <col min="493" max="493" width="16" style="3" bestFit="1" customWidth="1"/>
    <col min="494" max="494" width="9" style="3" bestFit="1" customWidth="1"/>
    <col min="495" max="495" width="7.85546875" style="3" bestFit="1" customWidth="1"/>
    <col min="496" max="496" width="11.7109375" style="3" bestFit="1" customWidth="1"/>
    <col min="497" max="497" width="14.28515625" style="3" customWidth="1"/>
    <col min="498" max="498" width="11.7109375" style="3" bestFit="1" customWidth="1"/>
    <col min="499" max="499" width="14.140625" style="3" bestFit="1" customWidth="1"/>
    <col min="500" max="500" width="16.7109375" style="3" customWidth="1"/>
    <col min="501" max="501" width="16.5703125" style="3" customWidth="1"/>
    <col min="502" max="503" width="7.85546875" style="3" bestFit="1" customWidth="1"/>
    <col min="504" max="504" width="8" style="3" bestFit="1" customWidth="1"/>
    <col min="505" max="506" width="7.85546875" style="3" bestFit="1" customWidth="1"/>
    <col min="507" max="507" width="9.7109375" style="3" customWidth="1"/>
    <col min="508" max="508" width="12.85546875" style="3" customWidth="1"/>
    <col min="509" max="745" width="9.140625" style="3"/>
    <col min="746" max="746" width="9" style="3" bestFit="1" customWidth="1"/>
    <col min="747" max="747" width="9.85546875" style="3" bestFit="1" customWidth="1"/>
    <col min="748" max="748" width="9.140625" style="3" bestFit="1" customWidth="1"/>
    <col min="749" max="749" width="16" style="3" bestFit="1" customWidth="1"/>
    <col min="750" max="750" width="9" style="3" bestFit="1" customWidth="1"/>
    <col min="751" max="751" width="7.85546875" style="3" bestFit="1" customWidth="1"/>
    <col min="752" max="752" width="11.7109375" style="3" bestFit="1" customWidth="1"/>
    <col min="753" max="753" width="14.28515625" style="3" customWidth="1"/>
    <col min="754" max="754" width="11.7109375" style="3" bestFit="1" customWidth="1"/>
    <col min="755" max="755" width="14.140625" style="3" bestFit="1" customWidth="1"/>
    <col min="756" max="756" width="16.7109375" style="3" customWidth="1"/>
    <col min="757" max="757" width="16.5703125" style="3" customWidth="1"/>
    <col min="758" max="759" width="7.85546875" style="3" bestFit="1" customWidth="1"/>
    <col min="760" max="760" width="8" style="3" bestFit="1" customWidth="1"/>
    <col min="761" max="762" width="7.85546875" style="3" bestFit="1" customWidth="1"/>
    <col min="763" max="763" width="9.7109375" style="3" customWidth="1"/>
    <col min="764" max="764" width="12.85546875" style="3" customWidth="1"/>
    <col min="765" max="1001" width="9.140625" style="3"/>
    <col min="1002" max="1002" width="9" style="3" bestFit="1" customWidth="1"/>
    <col min="1003" max="1003" width="9.85546875" style="3" bestFit="1" customWidth="1"/>
    <col min="1004" max="1004" width="9.140625" style="3" bestFit="1" customWidth="1"/>
    <col min="1005" max="1005" width="16" style="3" bestFit="1" customWidth="1"/>
    <col min="1006" max="1006" width="9" style="3" bestFit="1" customWidth="1"/>
    <col min="1007" max="1007" width="7.85546875" style="3" bestFit="1" customWidth="1"/>
    <col min="1008" max="1008" width="11.7109375" style="3" bestFit="1" customWidth="1"/>
    <col min="1009" max="1009" width="14.28515625" style="3" customWidth="1"/>
    <col min="1010" max="1010" width="11.7109375" style="3" bestFit="1" customWidth="1"/>
    <col min="1011" max="1011" width="14.140625" style="3" bestFit="1" customWidth="1"/>
    <col min="1012" max="1012" width="16.7109375" style="3" customWidth="1"/>
    <col min="1013" max="1013" width="16.5703125" style="3" customWidth="1"/>
    <col min="1014" max="1015" width="7.85546875" style="3" bestFit="1" customWidth="1"/>
    <col min="1016" max="1016" width="8" style="3" bestFit="1" customWidth="1"/>
    <col min="1017" max="1018" width="7.85546875" style="3" bestFit="1" customWidth="1"/>
    <col min="1019" max="1019" width="9.7109375" style="3" customWidth="1"/>
    <col min="1020" max="1020" width="12.85546875" style="3" customWidth="1"/>
    <col min="1021" max="1257" width="9.140625" style="3"/>
    <col min="1258" max="1258" width="9" style="3" bestFit="1" customWidth="1"/>
    <col min="1259" max="1259" width="9.85546875" style="3" bestFit="1" customWidth="1"/>
    <col min="1260" max="1260" width="9.140625" style="3" bestFit="1" customWidth="1"/>
    <col min="1261" max="1261" width="16" style="3" bestFit="1" customWidth="1"/>
    <col min="1262" max="1262" width="9" style="3" bestFit="1" customWidth="1"/>
    <col min="1263" max="1263" width="7.85546875" style="3" bestFit="1" customWidth="1"/>
    <col min="1264" max="1264" width="11.7109375" style="3" bestFit="1" customWidth="1"/>
    <col min="1265" max="1265" width="14.28515625" style="3" customWidth="1"/>
    <col min="1266" max="1266" width="11.7109375" style="3" bestFit="1" customWidth="1"/>
    <col min="1267" max="1267" width="14.140625" style="3" bestFit="1" customWidth="1"/>
    <col min="1268" max="1268" width="16.7109375" style="3" customWidth="1"/>
    <col min="1269" max="1269" width="16.5703125" style="3" customWidth="1"/>
    <col min="1270" max="1271" width="7.85546875" style="3" bestFit="1" customWidth="1"/>
    <col min="1272" max="1272" width="8" style="3" bestFit="1" customWidth="1"/>
    <col min="1273" max="1274" width="7.85546875" style="3" bestFit="1" customWidth="1"/>
    <col min="1275" max="1275" width="9.7109375" style="3" customWidth="1"/>
    <col min="1276" max="1276" width="12.85546875" style="3" customWidth="1"/>
    <col min="1277" max="1513" width="9.140625" style="3"/>
    <col min="1514" max="1514" width="9" style="3" bestFit="1" customWidth="1"/>
    <col min="1515" max="1515" width="9.85546875" style="3" bestFit="1" customWidth="1"/>
    <col min="1516" max="1516" width="9.140625" style="3" bestFit="1" customWidth="1"/>
    <col min="1517" max="1517" width="16" style="3" bestFit="1" customWidth="1"/>
    <col min="1518" max="1518" width="9" style="3" bestFit="1" customWidth="1"/>
    <col min="1519" max="1519" width="7.85546875" style="3" bestFit="1" customWidth="1"/>
    <col min="1520" max="1520" width="11.7109375" style="3" bestFit="1" customWidth="1"/>
    <col min="1521" max="1521" width="14.28515625" style="3" customWidth="1"/>
    <col min="1522" max="1522" width="11.7109375" style="3" bestFit="1" customWidth="1"/>
    <col min="1523" max="1523" width="14.140625" style="3" bestFit="1" customWidth="1"/>
    <col min="1524" max="1524" width="16.7109375" style="3" customWidth="1"/>
    <col min="1525" max="1525" width="16.5703125" style="3" customWidth="1"/>
    <col min="1526" max="1527" width="7.85546875" style="3" bestFit="1" customWidth="1"/>
    <col min="1528" max="1528" width="8" style="3" bestFit="1" customWidth="1"/>
    <col min="1529" max="1530" width="7.85546875" style="3" bestFit="1" customWidth="1"/>
    <col min="1531" max="1531" width="9.7109375" style="3" customWidth="1"/>
    <col min="1532" max="1532" width="12.85546875" style="3" customWidth="1"/>
    <col min="1533" max="1769" width="9.140625" style="3"/>
    <col min="1770" max="1770" width="9" style="3" bestFit="1" customWidth="1"/>
    <col min="1771" max="1771" width="9.85546875" style="3" bestFit="1" customWidth="1"/>
    <col min="1772" max="1772" width="9.140625" style="3" bestFit="1" customWidth="1"/>
    <col min="1773" max="1773" width="16" style="3" bestFit="1" customWidth="1"/>
    <col min="1774" max="1774" width="9" style="3" bestFit="1" customWidth="1"/>
    <col min="1775" max="1775" width="7.85546875" style="3" bestFit="1" customWidth="1"/>
    <col min="1776" max="1776" width="11.7109375" style="3" bestFit="1" customWidth="1"/>
    <col min="1777" max="1777" width="14.28515625" style="3" customWidth="1"/>
    <col min="1778" max="1778" width="11.7109375" style="3" bestFit="1" customWidth="1"/>
    <col min="1779" max="1779" width="14.140625" style="3" bestFit="1" customWidth="1"/>
    <col min="1780" max="1780" width="16.7109375" style="3" customWidth="1"/>
    <col min="1781" max="1781" width="16.5703125" style="3" customWidth="1"/>
    <col min="1782" max="1783" width="7.85546875" style="3" bestFit="1" customWidth="1"/>
    <col min="1784" max="1784" width="8" style="3" bestFit="1" customWidth="1"/>
    <col min="1785" max="1786" width="7.85546875" style="3" bestFit="1" customWidth="1"/>
    <col min="1787" max="1787" width="9.7109375" style="3" customWidth="1"/>
    <col min="1788" max="1788" width="12.85546875" style="3" customWidth="1"/>
    <col min="1789" max="2025" width="9.140625" style="3"/>
    <col min="2026" max="2026" width="9" style="3" bestFit="1" customWidth="1"/>
    <col min="2027" max="2027" width="9.85546875" style="3" bestFit="1" customWidth="1"/>
    <col min="2028" max="2028" width="9.140625" style="3" bestFit="1" customWidth="1"/>
    <col min="2029" max="2029" width="16" style="3" bestFit="1" customWidth="1"/>
    <col min="2030" max="2030" width="9" style="3" bestFit="1" customWidth="1"/>
    <col min="2031" max="2031" width="7.85546875" style="3" bestFit="1" customWidth="1"/>
    <col min="2032" max="2032" width="11.7109375" style="3" bestFit="1" customWidth="1"/>
    <col min="2033" max="2033" width="14.28515625" style="3" customWidth="1"/>
    <col min="2034" max="2034" width="11.7109375" style="3" bestFit="1" customWidth="1"/>
    <col min="2035" max="2035" width="14.140625" style="3" bestFit="1" customWidth="1"/>
    <col min="2036" max="2036" width="16.7109375" style="3" customWidth="1"/>
    <col min="2037" max="2037" width="16.5703125" style="3" customWidth="1"/>
    <col min="2038" max="2039" width="7.85546875" style="3" bestFit="1" customWidth="1"/>
    <col min="2040" max="2040" width="8" style="3" bestFit="1" customWidth="1"/>
    <col min="2041" max="2042" width="7.85546875" style="3" bestFit="1" customWidth="1"/>
    <col min="2043" max="2043" width="9.7109375" style="3" customWidth="1"/>
    <col min="2044" max="2044" width="12.85546875" style="3" customWidth="1"/>
    <col min="2045" max="2281" width="9.140625" style="3"/>
    <col min="2282" max="2282" width="9" style="3" bestFit="1" customWidth="1"/>
    <col min="2283" max="2283" width="9.85546875" style="3" bestFit="1" customWidth="1"/>
    <col min="2284" max="2284" width="9.140625" style="3" bestFit="1" customWidth="1"/>
    <col min="2285" max="2285" width="16" style="3" bestFit="1" customWidth="1"/>
    <col min="2286" max="2286" width="9" style="3" bestFit="1" customWidth="1"/>
    <col min="2287" max="2287" width="7.85546875" style="3" bestFit="1" customWidth="1"/>
    <col min="2288" max="2288" width="11.7109375" style="3" bestFit="1" customWidth="1"/>
    <col min="2289" max="2289" width="14.28515625" style="3" customWidth="1"/>
    <col min="2290" max="2290" width="11.7109375" style="3" bestFit="1" customWidth="1"/>
    <col min="2291" max="2291" width="14.140625" style="3" bestFit="1" customWidth="1"/>
    <col min="2292" max="2292" width="16.7109375" style="3" customWidth="1"/>
    <col min="2293" max="2293" width="16.5703125" style="3" customWidth="1"/>
    <col min="2294" max="2295" width="7.85546875" style="3" bestFit="1" customWidth="1"/>
    <col min="2296" max="2296" width="8" style="3" bestFit="1" customWidth="1"/>
    <col min="2297" max="2298" width="7.85546875" style="3" bestFit="1" customWidth="1"/>
    <col min="2299" max="2299" width="9.7109375" style="3" customWidth="1"/>
    <col min="2300" max="2300" width="12.85546875" style="3" customWidth="1"/>
    <col min="2301" max="2537" width="9.140625" style="3"/>
    <col min="2538" max="2538" width="9" style="3" bestFit="1" customWidth="1"/>
    <col min="2539" max="2539" width="9.85546875" style="3" bestFit="1" customWidth="1"/>
    <col min="2540" max="2540" width="9.140625" style="3" bestFit="1" customWidth="1"/>
    <col min="2541" max="2541" width="16" style="3" bestFit="1" customWidth="1"/>
    <col min="2542" max="2542" width="9" style="3" bestFit="1" customWidth="1"/>
    <col min="2543" max="2543" width="7.85546875" style="3" bestFit="1" customWidth="1"/>
    <col min="2544" max="2544" width="11.7109375" style="3" bestFit="1" customWidth="1"/>
    <col min="2545" max="2545" width="14.28515625" style="3" customWidth="1"/>
    <col min="2546" max="2546" width="11.7109375" style="3" bestFit="1" customWidth="1"/>
    <col min="2547" max="2547" width="14.140625" style="3" bestFit="1" customWidth="1"/>
    <col min="2548" max="2548" width="16.7109375" style="3" customWidth="1"/>
    <col min="2549" max="2549" width="16.5703125" style="3" customWidth="1"/>
    <col min="2550" max="2551" width="7.85546875" style="3" bestFit="1" customWidth="1"/>
    <col min="2552" max="2552" width="8" style="3" bestFit="1" customWidth="1"/>
    <col min="2553" max="2554" width="7.85546875" style="3" bestFit="1" customWidth="1"/>
    <col min="2555" max="2555" width="9.7109375" style="3" customWidth="1"/>
    <col min="2556" max="2556" width="12.85546875" style="3" customWidth="1"/>
    <col min="2557" max="2793" width="9.140625" style="3"/>
    <col min="2794" max="2794" width="9" style="3" bestFit="1" customWidth="1"/>
    <col min="2795" max="2795" width="9.85546875" style="3" bestFit="1" customWidth="1"/>
    <col min="2796" max="2796" width="9.140625" style="3" bestFit="1" customWidth="1"/>
    <col min="2797" max="2797" width="16" style="3" bestFit="1" customWidth="1"/>
    <col min="2798" max="2798" width="9" style="3" bestFit="1" customWidth="1"/>
    <col min="2799" max="2799" width="7.85546875" style="3" bestFit="1" customWidth="1"/>
    <col min="2800" max="2800" width="11.7109375" style="3" bestFit="1" customWidth="1"/>
    <col min="2801" max="2801" width="14.28515625" style="3" customWidth="1"/>
    <col min="2802" max="2802" width="11.7109375" style="3" bestFit="1" customWidth="1"/>
    <col min="2803" max="2803" width="14.140625" style="3" bestFit="1" customWidth="1"/>
    <col min="2804" max="2804" width="16.7109375" style="3" customWidth="1"/>
    <col min="2805" max="2805" width="16.5703125" style="3" customWidth="1"/>
    <col min="2806" max="2807" width="7.85546875" style="3" bestFit="1" customWidth="1"/>
    <col min="2808" max="2808" width="8" style="3" bestFit="1" customWidth="1"/>
    <col min="2809" max="2810" width="7.85546875" style="3" bestFit="1" customWidth="1"/>
    <col min="2811" max="2811" width="9.7109375" style="3" customWidth="1"/>
    <col min="2812" max="2812" width="12.85546875" style="3" customWidth="1"/>
    <col min="2813" max="3049" width="9.140625" style="3"/>
    <col min="3050" max="3050" width="9" style="3" bestFit="1" customWidth="1"/>
    <col min="3051" max="3051" width="9.85546875" style="3" bestFit="1" customWidth="1"/>
    <col min="3052" max="3052" width="9.140625" style="3" bestFit="1" customWidth="1"/>
    <col min="3053" max="3053" width="16" style="3" bestFit="1" customWidth="1"/>
    <col min="3054" max="3054" width="9" style="3" bestFit="1" customWidth="1"/>
    <col min="3055" max="3055" width="7.85546875" style="3" bestFit="1" customWidth="1"/>
    <col min="3056" max="3056" width="11.7109375" style="3" bestFit="1" customWidth="1"/>
    <col min="3057" max="3057" width="14.28515625" style="3" customWidth="1"/>
    <col min="3058" max="3058" width="11.7109375" style="3" bestFit="1" customWidth="1"/>
    <col min="3059" max="3059" width="14.140625" style="3" bestFit="1" customWidth="1"/>
    <col min="3060" max="3060" width="16.7109375" style="3" customWidth="1"/>
    <col min="3061" max="3061" width="16.5703125" style="3" customWidth="1"/>
    <col min="3062" max="3063" width="7.85546875" style="3" bestFit="1" customWidth="1"/>
    <col min="3064" max="3064" width="8" style="3" bestFit="1" customWidth="1"/>
    <col min="3065" max="3066" width="7.85546875" style="3" bestFit="1" customWidth="1"/>
    <col min="3067" max="3067" width="9.7109375" style="3" customWidth="1"/>
    <col min="3068" max="3068" width="12.85546875" style="3" customWidth="1"/>
    <col min="3069" max="3305" width="9.140625" style="3"/>
    <col min="3306" max="3306" width="9" style="3" bestFit="1" customWidth="1"/>
    <col min="3307" max="3307" width="9.85546875" style="3" bestFit="1" customWidth="1"/>
    <col min="3308" max="3308" width="9.140625" style="3" bestFit="1" customWidth="1"/>
    <col min="3309" max="3309" width="16" style="3" bestFit="1" customWidth="1"/>
    <col min="3310" max="3310" width="9" style="3" bestFit="1" customWidth="1"/>
    <col min="3311" max="3311" width="7.85546875" style="3" bestFit="1" customWidth="1"/>
    <col min="3312" max="3312" width="11.7109375" style="3" bestFit="1" customWidth="1"/>
    <col min="3313" max="3313" width="14.28515625" style="3" customWidth="1"/>
    <col min="3314" max="3314" width="11.7109375" style="3" bestFit="1" customWidth="1"/>
    <col min="3315" max="3315" width="14.140625" style="3" bestFit="1" customWidth="1"/>
    <col min="3316" max="3316" width="16.7109375" style="3" customWidth="1"/>
    <col min="3317" max="3317" width="16.5703125" style="3" customWidth="1"/>
    <col min="3318" max="3319" width="7.85546875" style="3" bestFit="1" customWidth="1"/>
    <col min="3320" max="3320" width="8" style="3" bestFit="1" customWidth="1"/>
    <col min="3321" max="3322" width="7.85546875" style="3" bestFit="1" customWidth="1"/>
    <col min="3323" max="3323" width="9.7109375" style="3" customWidth="1"/>
    <col min="3324" max="3324" width="12.85546875" style="3" customWidth="1"/>
    <col min="3325" max="3561" width="9.140625" style="3"/>
    <col min="3562" max="3562" width="9" style="3" bestFit="1" customWidth="1"/>
    <col min="3563" max="3563" width="9.85546875" style="3" bestFit="1" customWidth="1"/>
    <col min="3564" max="3564" width="9.140625" style="3" bestFit="1" customWidth="1"/>
    <col min="3565" max="3565" width="16" style="3" bestFit="1" customWidth="1"/>
    <col min="3566" max="3566" width="9" style="3" bestFit="1" customWidth="1"/>
    <col min="3567" max="3567" width="7.85546875" style="3" bestFit="1" customWidth="1"/>
    <col min="3568" max="3568" width="11.7109375" style="3" bestFit="1" customWidth="1"/>
    <col min="3569" max="3569" width="14.28515625" style="3" customWidth="1"/>
    <col min="3570" max="3570" width="11.7109375" style="3" bestFit="1" customWidth="1"/>
    <col min="3571" max="3571" width="14.140625" style="3" bestFit="1" customWidth="1"/>
    <col min="3572" max="3572" width="16.7109375" style="3" customWidth="1"/>
    <col min="3573" max="3573" width="16.5703125" style="3" customWidth="1"/>
    <col min="3574" max="3575" width="7.85546875" style="3" bestFit="1" customWidth="1"/>
    <col min="3576" max="3576" width="8" style="3" bestFit="1" customWidth="1"/>
    <col min="3577" max="3578" width="7.85546875" style="3" bestFit="1" customWidth="1"/>
    <col min="3579" max="3579" width="9.7109375" style="3" customWidth="1"/>
    <col min="3580" max="3580" width="12.85546875" style="3" customWidth="1"/>
    <col min="3581" max="3817" width="9.140625" style="3"/>
    <col min="3818" max="3818" width="9" style="3" bestFit="1" customWidth="1"/>
    <col min="3819" max="3819" width="9.85546875" style="3" bestFit="1" customWidth="1"/>
    <col min="3820" max="3820" width="9.140625" style="3" bestFit="1" customWidth="1"/>
    <col min="3821" max="3821" width="16" style="3" bestFit="1" customWidth="1"/>
    <col min="3822" max="3822" width="9" style="3" bestFit="1" customWidth="1"/>
    <col min="3823" max="3823" width="7.85546875" style="3" bestFit="1" customWidth="1"/>
    <col min="3824" max="3824" width="11.7109375" style="3" bestFit="1" customWidth="1"/>
    <col min="3825" max="3825" width="14.28515625" style="3" customWidth="1"/>
    <col min="3826" max="3826" width="11.7109375" style="3" bestFit="1" customWidth="1"/>
    <col min="3827" max="3827" width="14.140625" style="3" bestFit="1" customWidth="1"/>
    <col min="3828" max="3828" width="16.7109375" style="3" customWidth="1"/>
    <col min="3829" max="3829" width="16.5703125" style="3" customWidth="1"/>
    <col min="3830" max="3831" width="7.85546875" style="3" bestFit="1" customWidth="1"/>
    <col min="3832" max="3832" width="8" style="3" bestFit="1" customWidth="1"/>
    <col min="3833" max="3834" width="7.85546875" style="3" bestFit="1" customWidth="1"/>
    <col min="3835" max="3835" width="9.7109375" style="3" customWidth="1"/>
    <col min="3836" max="3836" width="12.85546875" style="3" customWidth="1"/>
    <col min="3837" max="4073" width="9.140625" style="3"/>
    <col min="4074" max="4074" width="9" style="3" bestFit="1" customWidth="1"/>
    <col min="4075" max="4075" width="9.85546875" style="3" bestFit="1" customWidth="1"/>
    <col min="4076" max="4076" width="9.140625" style="3" bestFit="1" customWidth="1"/>
    <col min="4077" max="4077" width="16" style="3" bestFit="1" customWidth="1"/>
    <col min="4078" max="4078" width="9" style="3" bestFit="1" customWidth="1"/>
    <col min="4079" max="4079" width="7.85546875" style="3" bestFit="1" customWidth="1"/>
    <col min="4080" max="4080" width="11.7109375" style="3" bestFit="1" customWidth="1"/>
    <col min="4081" max="4081" width="14.28515625" style="3" customWidth="1"/>
    <col min="4082" max="4082" width="11.7109375" style="3" bestFit="1" customWidth="1"/>
    <col min="4083" max="4083" width="14.140625" style="3" bestFit="1" customWidth="1"/>
    <col min="4084" max="4084" width="16.7109375" style="3" customWidth="1"/>
    <col min="4085" max="4085" width="16.5703125" style="3" customWidth="1"/>
    <col min="4086" max="4087" width="7.85546875" style="3" bestFit="1" customWidth="1"/>
    <col min="4088" max="4088" width="8" style="3" bestFit="1" customWidth="1"/>
    <col min="4089" max="4090" width="7.85546875" style="3" bestFit="1" customWidth="1"/>
    <col min="4091" max="4091" width="9.7109375" style="3" customWidth="1"/>
    <col min="4092" max="4092" width="12.85546875" style="3" customWidth="1"/>
    <col min="4093" max="4329" width="9.140625" style="3"/>
    <col min="4330" max="4330" width="9" style="3" bestFit="1" customWidth="1"/>
    <col min="4331" max="4331" width="9.85546875" style="3" bestFit="1" customWidth="1"/>
    <col min="4332" max="4332" width="9.140625" style="3" bestFit="1" customWidth="1"/>
    <col min="4333" max="4333" width="16" style="3" bestFit="1" customWidth="1"/>
    <col min="4334" max="4334" width="9" style="3" bestFit="1" customWidth="1"/>
    <col min="4335" max="4335" width="7.85546875" style="3" bestFit="1" customWidth="1"/>
    <col min="4336" max="4336" width="11.7109375" style="3" bestFit="1" customWidth="1"/>
    <col min="4337" max="4337" width="14.28515625" style="3" customWidth="1"/>
    <col min="4338" max="4338" width="11.7109375" style="3" bestFit="1" customWidth="1"/>
    <col min="4339" max="4339" width="14.140625" style="3" bestFit="1" customWidth="1"/>
    <col min="4340" max="4340" width="16.7109375" style="3" customWidth="1"/>
    <col min="4341" max="4341" width="16.5703125" style="3" customWidth="1"/>
    <col min="4342" max="4343" width="7.85546875" style="3" bestFit="1" customWidth="1"/>
    <col min="4344" max="4344" width="8" style="3" bestFit="1" customWidth="1"/>
    <col min="4345" max="4346" width="7.85546875" style="3" bestFit="1" customWidth="1"/>
    <col min="4347" max="4347" width="9.7109375" style="3" customWidth="1"/>
    <col min="4348" max="4348" width="12.85546875" style="3" customWidth="1"/>
    <col min="4349" max="4585" width="9.140625" style="3"/>
    <col min="4586" max="4586" width="9" style="3" bestFit="1" customWidth="1"/>
    <col min="4587" max="4587" width="9.85546875" style="3" bestFit="1" customWidth="1"/>
    <col min="4588" max="4588" width="9.140625" style="3" bestFit="1" customWidth="1"/>
    <col min="4589" max="4589" width="16" style="3" bestFit="1" customWidth="1"/>
    <col min="4590" max="4590" width="9" style="3" bestFit="1" customWidth="1"/>
    <col min="4591" max="4591" width="7.85546875" style="3" bestFit="1" customWidth="1"/>
    <col min="4592" max="4592" width="11.7109375" style="3" bestFit="1" customWidth="1"/>
    <col min="4593" max="4593" width="14.28515625" style="3" customWidth="1"/>
    <col min="4594" max="4594" width="11.7109375" style="3" bestFit="1" customWidth="1"/>
    <col min="4595" max="4595" width="14.140625" style="3" bestFit="1" customWidth="1"/>
    <col min="4596" max="4596" width="16.7109375" style="3" customWidth="1"/>
    <col min="4597" max="4597" width="16.5703125" style="3" customWidth="1"/>
    <col min="4598" max="4599" width="7.85546875" style="3" bestFit="1" customWidth="1"/>
    <col min="4600" max="4600" width="8" style="3" bestFit="1" customWidth="1"/>
    <col min="4601" max="4602" width="7.85546875" style="3" bestFit="1" customWidth="1"/>
    <col min="4603" max="4603" width="9.7109375" style="3" customWidth="1"/>
    <col min="4604" max="4604" width="12.85546875" style="3" customWidth="1"/>
    <col min="4605" max="4841" width="9.140625" style="3"/>
    <col min="4842" max="4842" width="9" style="3" bestFit="1" customWidth="1"/>
    <col min="4843" max="4843" width="9.85546875" style="3" bestFit="1" customWidth="1"/>
    <col min="4844" max="4844" width="9.140625" style="3" bestFit="1" customWidth="1"/>
    <col min="4845" max="4845" width="16" style="3" bestFit="1" customWidth="1"/>
    <col min="4846" max="4846" width="9" style="3" bestFit="1" customWidth="1"/>
    <col min="4847" max="4847" width="7.85546875" style="3" bestFit="1" customWidth="1"/>
    <col min="4848" max="4848" width="11.7109375" style="3" bestFit="1" customWidth="1"/>
    <col min="4849" max="4849" width="14.28515625" style="3" customWidth="1"/>
    <col min="4850" max="4850" width="11.7109375" style="3" bestFit="1" customWidth="1"/>
    <col min="4851" max="4851" width="14.140625" style="3" bestFit="1" customWidth="1"/>
    <col min="4852" max="4852" width="16.7109375" style="3" customWidth="1"/>
    <col min="4853" max="4853" width="16.5703125" style="3" customWidth="1"/>
    <col min="4854" max="4855" width="7.85546875" style="3" bestFit="1" customWidth="1"/>
    <col min="4856" max="4856" width="8" style="3" bestFit="1" customWidth="1"/>
    <col min="4857" max="4858" width="7.85546875" style="3" bestFit="1" customWidth="1"/>
    <col min="4859" max="4859" width="9.7109375" style="3" customWidth="1"/>
    <col min="4860" max="4860" width="12.85546875" style="3" customWidth="1"/>
    <col min="4861" max="5097" width="9.140625" style="3"/>
    <col min="5098" max="5098" width="9" style="3" bestFit="1" customWidth="1"/>
    <col min="5099" max="5099" width="9.85546875" style="3" bestFit="1" customWidth="1"/>
    <col min="5100" max="5100" width="9.140625" style="3" bestFit="1" customWidth="1"/>
    <col min="5101" max="5101" width="16" style="3" bestFit="1" customWidth="1"/>
    <col min="5102" max="5102" width="9" style="3" bestFit="1" customWidth="1"/>
    <col min="5103" max="5103" width="7.85546875" style="3" bestFit="1" customWidth="1"/>
    <col min="5104" max="5104" width="11.7109375" style="3" bestFit="1" customWidth="1"/>
    <col min="5105" max="5105" width="14.28515625" style="3" customWidth="1"/>
    <col min="5106" max="5106" width="11.7109375" style="3" bestFit="1" customWidth="1"/>
    <col min="5107" max="5107" width="14.140625" style="3" bestFit="1" customWidth="1"/>
    <col min="5108" max="5108" width="16.7109375" style="3" customWidth="1"/>
    <col min="5109" max="5109" width="16.5703125" style="3" customWidth="1"/>
    <col min="5110" max="5111" width="7.85546875" style="3" bestFit="1" customWidth="1"/>
    <col min="5112" max="5112" width="8" style="3" bestFit="1" customWidth="1"/>
    <col min="5113" max="5114" width="7.85546875" style="3" bestFit="1" customWidth="1"/>
    <col min="5115" max="5115" width="9.7109375" style="3" customWidth="1"/>
    <col min="5116" max="5116" width="12.85546875" style="3" customWidth="1"/>
    <col min="5117" max="5353" width="9.140625" style="3"/>
    <col min="5354" max="5354" width="9" style="3" bestFit="1" customWidth="1"/>
    <col min="5355" max="5355" width="9.85546875" style="3" bestFit="1" customWidth="1"/>
    <col min="5356" max="5356" width="9.140625" style="3" bestFit="1" customWidth="1"/>
    <col min="5357" max="5357" width="16" style="3" bestFit="1" customWidth="1"/>
    <col min="5358" max="5358" width="9" style="3" bestFit="1" customWidth="1"/>
    <col min="5359" max="5359" width="7.85546875" style="3" bestFit="1" customWidth="1"/>
    <col min="5360" max="5360" width="11.7109375" style="3" bestFit="1" customWidth="1"/>
    <col min="5361" max="5361" width="14.28515625" style="3" customWidth="1"/>
    <col min="5362" max="5362" width="11.7109375" style="3" bestFit="1" customWidth="1"/>
    <col min="5363" max="5363" width="14.140625" style="3" bestFit="1" customWidth="1"/>
    <col min="5364" max="5364" width="16.7109375" style="3" customWidth="1"/>
    <col min="5365" max="5365" width="16.5703125" style="3" customWidth="1"/>
    <col min="5366" max="5367" width="7.85546875" style="3" bestFit="1" customWidth="1"/>
    <col min="5368" max="5368" width="8" style="3" bestFit="1" customWidth="1"/>
    <col min="5369" max="5370" width="7.85546875" style="3" bestFit="1" customWidth="1"/>
    <col min="5371" max="5371" width="9.7109375" style="3" customWidth="1"/>
    <col min="5372" max="5372" width="12.85546875" style="3" customWidth="1"/>
    <col min="5373" max="5609" width="9.140625" style="3"/>
    <col min="5610" max="5610" width="9" style="3" bestFit="1" customWidth="1"/>
    <col min="5611" max="5611" width="9.85546875" style="3" bestFit="1" customWidth="1"/>
    <col min="5612" max="5612" width="9.140625" style="3" bestFit="1" customWidth="1"/>
    <col min="5613" max="5613" width="16" style="3" bestFit="1" customWidth="1"/>
    <col min="5614" max="5614" width="9" style="3" bestFit="1" customWidth="1"/>
    <col min="5615" max="5615" width="7.85546875" style="3" bestFit="1" customWidth="1"/>
    <col min="5616" max="5616" width="11.7109375" style="3" bestFit="1" customWidth="1"/>
    <col min="5617" max="5617" width="14.28515625" style="3" customWidth="1"/>
    <col min="5618" max="5618" width="11.7109375" style="3" bestFit="1" customWidth="1"/>
    <col min="5619" max="5619" width="14.140625" style="3" bestFit="1" customWidth="1"/>
    <col min="5620" max="5620" width="16.7109375" style="3" customWidth="1"/>
    <col min="5621" max="5621" width="16.5703125" style="3" customWidth="1"/>
    <col min="5622" max="5623" width="7.85546875" style="3" bestFit="1" customWidth="1"/>
    <col min="5624" max="5624" width="8" style="3" bestFit="1" customWidth="1"/>
    <col min="5625" max="5626" width="7.85546875" style="3" bestFit="1" customWidth="1"/>
    <col min="5627" max="5627" width="9.7109375" style="3" customWidth="1"/>
    <col min="5628" max="5628" width="12.85546875" style="3" customWidth="1"/>
    <col min="5629" max="5865" width="9.140625" style="3"/>
    <col min="5866" max="5866" width="9" style="3" bestFit="1" customWidth="1"/>
    <col min="5867" max="5867" width="9.85546875" style="3" bestFit="1" customWidth="1"/>
    <col min="5868" max="5868" width="9.140625" style="3" bestFit="1" customWidth="1"/>
    <col min="5869" max="5869" width="16" style="3" bestFit="1" customWidth="1"/>
    <col min="5870" max="5870" width="9" style="3" bestFit="1" customWidth="1"/>
    <col min="5871" max="5871" width="7.85546875" style="3" bestFit="1" customWidth="1"/>
    <col min="5872" max="5872" width="11.7109375" style="3" bestFit="1" customWidth="1"/>
    <col min="5873" max="5873" width="14.28515625" style="3" customWidth="1"/>
    <col min="5874" max="5874" width="11.7109375" style="3" bestFit="1" customWidth="1"/>
    <col min="5875" max="5875" width="14.140625" style="3" bestFit="1" customWidth="1"/>
    <col min="5876" max="5876" width="16.7109375" style="3" customWidth="1"/>
    <col min="5877" max="5877" width="16.5703125" style="3" customWidth="1"/>
    <col min="5878" max="5879" width="7.85546875" style="3" bestFit="1" customWidth="1"/>
    <col min="5880" max="5880" width="8" style="3" bestFit="1" customWidth="1"/>
    <col min="5881" max="5882" width="7.85546875" style="3" bestFit="1" customWidth="1"/>
    <col min="5883" max="5883" width="9.7109375" style="3" customWidth="1"/>
    <col min="5884" max="5884" width="12.85546875" style="3" customWidth="1"/>
    <col min="5885" max="6121" width="9.140625" style="3"/>
    <col min="6122" max="6122" width="9" style="3" bestFit="1" customWidth="1"/>
    <col min="6123" max="6123" width="9.85546875" style="3" bestFit="1" customWidth="1"/>
    <col min="6124" max="6124" width="9.140625" style="3" bestFit="1" customWidth="1"/>
    <col min="6125" max="6125" width="16" style="3" bestFit="1" customWidth="1"/>
    <col min="6126" max="6126" width="9" style="3" bestFit="1" customWidth="1"/>
    <col min="6127" max="6127" width="7.85546875" style="3" bestFit="1" customWidth="1"/>
    <col min="6128" max="6128" width="11.7109375" style="3" bestFit="1" customWidth="1"/>
    <col min="6129" max="6129" width="14.28515625" style="3" customWidth="1"/>
    <col min="6130" max="6130" width="11.7109375" style="3" bestFit="1" customWidth="1"/>
    <col min="6131" max="6131" width="14.140625" style="3" bestFit="1" customWidth="1"/>
    <col min="6132" max="6132" width="16.7109375" style="3" customWidth="1"/>
    <col min="6133" max="6133" width="16.5703125" style="3" customWidth="1"/>
    <col min="6134" max="6135" width="7.85546875" style="3" bestFit="1" customWidth="1"/>
    <col min="6136" max="6136" width="8" style="3" bestFit="1" customWidth="1"/>
    <col min="6137" max="6138" width="7.85546875" style="3" bestFit="1" customWidth="1"/>
    <col min="6139" max="6139" width="9.7109375" style="3" customWidth="1"/>
    <col min="6140" max="6140" width="12.85546875" style="3" customWidth="1"/>
    <col min="6141" max="6377" width="9.140625" style="3"/>
    <col min="6378" max="6378" width="9" style="3" bestFit="1" customWidth="1"/>
    <col min="6379" max="6379" width="9.85546875" style="3" bestFit="1" customWidth="1"/>
    <col min="6380" max="6380" width="9.140625" style="3" bestFit="1" customWidth="1"/>
    <col min="6381" max="6381" width="16" style="3" bestFit="1" customWidth="1"/>
    <col min="6382" max="6382" width="9" style="3" bestFit="1" customWidth="1"/>
    <col min="6383" max="6383" width="7.85546875" style="3" bestFit="1" customWidth="1"/>
    <col min="6384" max="6384" width="11.7109375" style="3" bestFit="1" customWidth="1"/>
    <col min="6385" max="6385" width="14.28515625" style="3" customWidth="1"/>
    <col min="6386" max="6386" width="11.7109375" style="3" bestFit="1" customWidth="1"/>
    <col min="6387" max="6387" width="14.140625" style="3" bestFit="1" customWidth="1"/>
    <col min="6388" max="6388" width="16.7109375" style="3" customWidth="1"/>
    <col min="6389" max="6389" width="16.5703125" style="3" customWidth="1"/>
    <col min="6390" max="6391" width="7.85546875" style="3" bestFit="1" customWidth="1"/>
    <col min="6392" max="6392" width="8" style="3" bestFit="1" customWidth="1"/>
    <col min="6393" max="6394" width="7.85546875" style="3" bestFit="1" customWidth="1"/>
    <col min="6395" max="6395" width="9.7109375" style="3" customWidth="1"/>
    <col min="6396" max="6396" width="12.85546875" style="3" customWidth="1"/>
    <col min="6397" max="6633" width="9.140625" style="3"/>
    <col min="6634" max="6634" width="9" style="3" bestFit="1" customWidth="1"/>
    <col min="6635" max="6635" width="9.85546875" style="3" bestFit="1" customWidth="1"/>
    <col min="6636" max="6636" width="9.140625" style="3" bestFit="1" customWidth="1"/>
    <col min="6637" max="6637" width="16" style="3" bestFit="1" customWidth="1"/>
    <col min="6638" max="6638" width="9" style="3" bestFit="1" customWidth="1"/>
    <col min="6639" max="6639" width="7.85546875" style="3" bestFit="1" customWidth="1"/>
    <col min="6640" max="6640" width="11.7109375" style="3" bestFit="1" customWidth="1"/>
    <col min="6641" max="6641" width="14.28515625" style="3" customWidth="1"/>
    <col min="6642" max="6642" width="11.7109375" style="3" bestFit="1" customWidth="1"/>
    <col min="6643" max="6643" width="14.140625" style="3" bestFit="1" customWidth="1"/>
    <col min="6644" max="6644" width="16.7109375" style="3" customWidth="1"/>
    <col min="6645" max="6645" width="16.5703125" style="3" customWidth="1"/>
    <col min="6646" max="6647" width="7.85546875" style="3" bestFit="1" customWidth="1"/>
    <col min="6648" max="6648" width="8" style="3" bestFit="1" customWidth="1"/>
    <col min="6649" max="6650" width="7.85546875" style="3" bestFit="1" customWidth="1"/>
    <col min="6651" max="6651" width="9.7109375" style="3" customWidth="1"/>
    <col min="6652" max="6652" width="12.85546875" style="3" customWidth="1"/>
    <col min="6653" max="6889" width="9.140625" style="3"/>
    <col min="6890" max="6890" width="9" style="3" bestFit="1" customWidth="1"/>
    <col min="6891" max="6891" width="9.85546875" style="3" bestFit="1" customWidth="1"/>
    <col min="6892" max="6892" width="9.140625" style="3" bestFit="1" customWidth="1"/>
    <col min="6893" max="6893" width="16" style="3" bestFit="1" customWidth="1"/>
    <col min="6894" max="6894" width="9" style="3" bestFit="1" customWidth="1"/>
    <col min="6895" max="6895" width="7.85546875" style="3" bestFit="1" customWidth="1"/>
    <col min="6896" max="6896" width="11.7109375" style="3" bestFit="1" customWidth="1"/>
    <col min="6897" max="6897" width="14.28515625" style="3" customWidth="1"/>
    <col min="6898" max="6898" width="11.7109375" style="3" bestFit="1" customWidth="1"/>
    <col min="6899" max="6899" width="14.140625" style="3" bestFit="1" customWidth="1"/>
    <col min="6900" max="6900" width="16.7109375" style="3" customWidth="1"/>
    <col min="6901" max="6901" width="16.5703125" style="3" customWidth="1"/>
    <col min="6902" max="6903" width="7.85546875" style="3" bestFit="1" customWidth="1"/>
    <col min="6904" max="6904" width="8" style="3" bestFit="1" customWidth="1"/>
    <col min="6905" max="6906" width="7.85546875" style="3" bestFit="1" customWidth="1"/>
    <col min="6907" max="6907" width="9.7109375" style="3" customWidth="1"/>
    <col min="6908" max="6908" width="12.85546875" style="3" customWidth="1"/>
    <col min="6909" max="7145" width="9.140625" style="3"/>
    <col min="7146" max="7146" width="9" style="3" bestFit="1" customWidth="1"/>
    <col min="7147" max="7147" width="9.85546875" style="3" bestFit="1" customWidth="1"/>
    <col min="7148" max="7148" width="9.140625" style="3" bestFit="1" customWidth="1"/>
    <col min="7149" max="7149" width="16" style="3" bestFit="1" customWidth="1"/>
    <col min="7150" max="7150" width="9" style="3" bestFit="1" customWidth="1"/>
    <col min="7151" max="7151" width="7.85546875" style="3" bestFit="1" customWidth="1"/>
    <col min="7152" max="7152" width="11.7109375" style="3" bestFit="1" customWidth="1"/>
    <col min="7153" max="7153" width="14.28515625" style="3" customWidth="1"/>
    <col min="7154" max="7154" width="11.7109375" style="3" bestFit="1" customWidth="1"/>
    <col min="7155" max="7155" width="14.140625" style="3" bestFit="1" customWidth="1"/>
    <col min="7156" max="7156" width="16.7109375" style="3" customWidth="1"/>
    <col min="7157" max="7157" width="16.5703125" style="3" customWidth="1"/>
    <col min="7158" max="7159" width="7.85546875" style="3" bestFit="1" customWidth="1"/>
    <col min="7160" max="7160" width="8" style="3" bestFit="1" customWidth="1"/>
    <col min="7161" max="7162" width="7.85546875" style="3" bestFit="1" customWidth="1"/>
    <col min="7163" max="7163" width="9.7109375" style="3" customWidth="1"/>
    <col min="7164" max="7164" width="12.85546875" style="3" customWidth="1"/>
    <col min="7165" max="7401" width="9.140625" style="3"/>
    <col min="7402" max="7402" width="9" style="3" bestFit="1" customWidth="1"/>
    <col min="7403" max="7403" width="9.85546875" style="3" bestFit="1" customWidth="1"/>
    <col min="7404" max="7404" width="9.140625" style="3" bestFit="1" customWidth="1"/>
    <col min="7405" max="7405" width="16" style="3" bestFit="1" customWidth="1"/>
    <col min="7406" max="7406" width="9" style="3" bestFit="1" customWidth="1"/>
    <col min="7407" max="7407" width="7.85546875" style="3" bestFit="1" customWidth="1"/>
    <col min="7408" max="7408" width="11.7109375" style="3" bestFit="1" customWidth="1"/>
    <col min="7409" max="7409" width="14.28515625" style="3" customWidth="1"/>
    <col min="7410" max="7410" width="11.7109375" style="3" bestFit="1" customWidth="1"/>
    <col min="7411" max="7411" width="14.140625" style="3" bestFit="1" customWidth="1"/>
    <col min="7412" max="7412" width="16.7109375" style="3" customWidth="1"/>
    <col min="7413" max="7413" width="16.5703125" style="3" customWidth="1"/>
    <col min="7414" max="7415" width="7.85546875" style="3" bestFit="1" customWidth="1"/>
    <col min="7416" max="7416" width="8" style="3" bestFit="1" customWidth="1"/>
    <col min="7417" max="7418" width="7.85546875" style="3" bestFit="1" customWidth="1"/>
    <col min="7419" max="7419" width="9.7109375" style="3" customWidth="1"/>
    <col min="7420" max="7420" width="12.85546875" style="3" customWidth="1"/>
    <col min="7421" max="7657" width="9.140625" style="3"/>
    <col min="7658" max="7658" width="9" style="3" bestFit="1" customWidth="1"/>
    <col min="7659" max="7659" width="9.85546875" style="3" bestFit="1" customWidth="1"/>
    <col min="7660" max="7660" width="9.140625" style="3" bestFit="1" customWidth="1"/>
    <col min="7661" max="7661" width="16" style="3" bestFit="1" customWidth="1"/>
    <col min="7662" max="7662" width="9" style="3" bestFit="1" customWidth="1"/>
    <col min="7663" max="7663" width="7.85546875" style="3" bestFit="1" customWidth="1"/>
    <col min="7664" max="7664" width="11.7109375" style="3" bestFit="1" customWidth="1"/>
    <col min="7665" max="7665" width="14.28515625" style="3" customWidth="1"/>
    <col min="7666" max="7666" width="11.7109375" style="3" bestFit="1" customWidth="1"/>
    <col min="7667" max="7667" width="14.140625" style="3" bestFit="1" customWidth="1"/>
    <col min="7668" max="7668" width="16.7109375" style="3" customWidth="1"/>
    <col min="7669" max="7669" width="16.5703125" style="3" customWidth="1"/>
    <col min="7670" max="7671" width="7.85546875" style="3" bestFit="1" customWidth="1"/>
    <col min="7672" max="7672" width="8" style="3" bestFit="1" customWidth="1"/>
    <col min="7673" max="7674" width="7.85546875" style="3" bestFit="1" customWidth="1"/>
    <col min="7675" max="7675" width="9.7109375" style="3" customWidth="1"/>
    <col min="7676" max="7676" width="12.85546875" style="3" customWidth="1"/>
    <col min="7677" max="7913" width="9.140625" style="3"/>
    <col min="7914" max="7914" width="9" style="3" bestFit="1" customWidth="1"/>
    <col min="7915" max="7915" width="9.85546875" style="3" bestFit="1" customWidth="1"/>
    <col min="7916" max="7916" width="9.140625" style="3" bestFit="1" customWidth="1"/>
    <col min="7917" max="7917" width="16" style="3" bestFit="1" customWidth="1"/>
    <col min="7918" max="7918" width="9" style="3" bestFit="1" customWidth="1"/>
    <col min="7919" max="7919" width="7.85546875" style="3" bestFit="1" customWidth="1"/>
    <col min="7920" max="7920" width="11.7109375" style="3" bestFit="1" customWidth="1"/>
    <col min="7921" max="7921" width="14.28515625" style="3" customWidth="1"/>
    <col min="7922" max="7922" width="11.7109375" style="3" bestFit="1" customWidth="1"/>
    <col min="7923" max="7923" width="14.140625" style="3" bestFit="1" customWidth="1"/>
    <col min="7924" max="7924" width="16.7109375" style="3" customWidth="1"/>
    <col min="7925" max="7925" width="16.5703125" style="3" customWidth="1"/>
    <col min="7926" max="7927" width="7.85546875" style="3" bestFit="1" customWidth="1"/>
    <col min="7928" max="7928" width="8" style="3" bestFit="1" customWidth="1"/>
    <col min="7929" max="7930" width="7.85546875" style="3" bestFit="1" customWidth="1"/>
    <col min="7931" max="7931" width="9.7109375" style="3" customWidth="1"/>
    <col min="7932" max="7932" width="12.85546875" style="3" customWidth="1"/>
    <col min="7933" max="8169" width="9.140625" style="3"/>
    <col min="8170" max="8170" width="9" style="3" bestFit="1" customWidth="1"/>
    <col min="8171" max="8171" width="9.85546875" style="3" bestFit="1" customWidth="1"/>
    <col min="8172" max="8172" width="9.140625" style="3" bestFit="1" customWidth="1"/>
    <col min="8173" max="8173" width="16" style="3" bestFit="1" customWidth="1"/>
    <col min="8174" max="8174" width="9" style="3" bestFit="1" customWidth="1"/>
    <col min="8175" max="8175" width="7.85546875" style="3" bestFit="1" customWidth="1"/>
    <col min="8176" max="8176" width="11.7109375" style="3" bestFit="1" customWidth="1"/>
    <col min="8177" max="8177" width="14.28515625" style="3" customWidth="1"/>
    <col min="8178" max="8178" width="11.7109375" style="3" bestFit="1" customWidth="1"/>
    <col min="8179" max="8179" width="14.140625" style="3" bestFit="1" customWidth="1"/>
    <col min="8180" max="8180" width="16.7109375" style="3" customWidth="1"/>
    <col min="8181" max="8181" width="16.5703125" style="3" customWidth="1"/>
    <col min="8182" max="8183" width="7.85546875" style="3" bestFit="1" customWidth="1"/>
    <col min="8184" max="8184" width="8" style="3" bestFit="1" customWidth="1"/>
    <col min="8185" max="8186" width="7.85546875" style="3" bestFit="1" customWidth="1"/>
    <col min="8187" max="8187" width="9.7109375" style="3" customWidth="1"/>
    <col min="8188" max="8188" width="12.85546875" style="3" customWidth="1"/>
    <col min="8189" max="8425" width="9.140625" style="3"/>
    <col min="8426" max="8426" width="9" style="3" bestFit="1" customWidth="1"/>
    <col min="8427" max="8427" width="9.85546875" style="3" bestFit="1" customWidth="1"/>
    <col min="8428" max="8428" width="9.140625" style="3" bestFit="1" customWidth="1"/>
    <col min="8429" max="8429" width="16" style="3" bestFit="1" customWidth="1"/>
    <col min="8430" max="8430" width="9" style="3" bestFit="1" customWidth="1"/>
    <col min="8431" max="8431" width="7.85546875" style="3" bestFit="1" customWidth="1"/>
    <col min="8432" max="8432" width="11.7109375" style="3" bestFit="1" customWidth="1"/>
    <col min="8433" max="8433" width="14.28515625" style="3" customWidth="1"/>
    <col min="8434" max="8434" width="11.7109375" style="3" bestFit="1" customWidth="1"/>
    <col min="8435" max="8435" width="14.140625" style="3" bestFit="1" customWidth="1"/>
    <col min="8436" max="8436" width="16.7109375" style="3" customWidth="1"/>
    <col min="8437" max="8437" width="16.5703125" style="3" customWidth="1"/>
    <col min="8438" max="8439" width="7.85546875" style="3" bestFit="1" customWidth="1"/>
    <col min="8440" max="8440" width="8" style="3" bestFit="1" customWidth="1"/>
    <col min="8441" max="8442" width="7.85546875" style="3" bestFit="1" customWidth="1"/>
    <col min="8443" max="8443" width="9.7109375" style="3" customWidth="1"/>
    <col min="8444" max="8444" width="12.85546875" style="3" customWidth="1"/>
    <col min="8445" max="8681" width="9.140625" style="3"/>
    <col min="8682" max="8682" width="9" style="3" bestFit="1" customWidth="1"/>
    <col min="8683" max="8683" width="9.85546875" style="3" bestFit="1" customWidth="1"/>
    <col min="8684" max="8684" width="9.140625" style="3" bestFit="1" customWidth="1"/>
    <col min="8685" max="8685" width="16" style="3" bestFit="1" customWidth="1"/>
    <col min="8686" max="8686" width="9" style="3" bestFit="1" customWidth="1"/>
    <col min="8687" max="8687" width="7.85546875" style="3" bestFit="1" customWidth="1"/>
    <col min="8688" max="8688" width="11.7109375" style="3" bestFit="1" customWidth="1"/>
    <col min="8689" max="8689" width="14.28515625" style="3" customWidth="1"/>
    <col min="8690" max="8690" width="11.7109375" style="3" bestFit="1" customWidth="1"/>
    <col min="8691" max="8691" width="14.140625" style="3" bestFit="1" customWidth="1"/>
    <col min="8692" max="8692" width="16.7109375" style="3" customWidth="1"/>
    <col min="8693" max="8693" width="16.5703125" style="3" customWidth="1"/>
    <col min="8694" max="8695" width="7.85546875" style="3" bestFit="1" customWidth="1"/>
    <col min="8696" max="8696" width="8" style="3" bestFit="1" customWidth="1"/>
    <col min="8697" max="8698" width="7.85546875" style="3" bestFit="1" customWidth="1"/>
    <col min="8699" max="8699" width="9.7109375" style="3" customWidth="1"/>
    <col min="8700" max="8700" width="12.85546875" style="3" customWidth="1"/>
    <col min="8701" max="8937" width="9.140625" style="3"/>
    <col min="8938" max="8938" width="9" style="3" bestFit="1" customWidth="1"/>
    <col min="8939" max="8939" width="9.85546875" style="3" bestFit="1" customWidth="1"/>
    <col min="8940" max="8940" width="9.140625" style="3" bestFit="1" customWidth="1"/>
    <col min="8941" max="8941" width="16" style="3" bestFit="1" customWidth="1"/>
    <col min="8942" max="8942" width="9" style="3" bestFit="1" customWidth="1"/>
    <col min="8943" max="8943" width="7.85546875" style="3" bestFit="1" customWidth="1"/>
    <col min="8944" max="8944" width="11.7109375" style="3" bestFit="1" customWidth="1"/>
    <col min="8945" max="8945" width="14.28515625" style="3" customWidth="1"/>
    <col min="8946" max="8946" width="11.7109375" style="3" bestFit="1" customWidth="1"/>
    <col min="8947" max="8947" width="14.140625" style="3" bestFit="1" customWidth="1"/>
    <col min="8948" max="8948" width="16.7109375" style="3" customWidth="1"/>
    <col min="8949" max="8949" width="16.5703125" style="3" customWidth="1"/>
    <col min="8950" max="8951" width="7.85546875" style="3" bestFit="1" customWidth="1"/>
    <col min="8952" max="8952" width="8" style="3" bestFit="1" customWidth="1"/>
    <col min="8953" max="8954" width="7.85546875" style="3" bestFit="1" customWidth="1"/>
    <col min="8955" max="8955" width="9.7109375" style="3" customWidth="1"/>
    <col min="8956" max="8956" width="12.85546875" style="3" customWidth="1"/>
    <col min="8957" max="9193" width="9.140625" style="3"/>
    <col min="9194" max="9194" width="9" style="3" bestFit="1" customWidth="1"/>
    <col min="9195" max="9195" width="9.85546875" style="3" bestFit="1" customWidth="1"/>
    <col min="9196" max="9196" width="9.140625" style="3" bestFit="1" customWidth="1"/>
    <col min="9197" max="9197" width="16" style="3" bestFit="1" customWidth="1"/>
    <col min="9198" max="9198" width="9" style="3" bestFit="1" customWidth="1"/>
    <col min="9199" max="9199" width="7.85546875" style="3" bestFit="1" customWidth="1"/>
    <col min="9200" max="9200" width="11.7109375" style="3" bestFit="1" customWidth="1"/>
    <col min="9201" max="9201" width="14.28515625" style="3" customWidth="1"/>
    <col min="9202" max="9202" width="11.7109375" style="3" bestFit="1" customWidth="1"/>
    <col min="9203" max="9203" width="14.140625" style="3" bestFit="1" customWidth="1"/>
    <col min="9204" max="9204" width="16.7109375" style="3" customWidth="1"/>
    <col min="9205" max="9205" width="16.5703125" style="3" customWidth="1"/>
    <col min="9206" max="9207" width="7.85546875" style="3" bestFit="1" customWidth="1"/>
    <col min="9208" max="9208" width="8" style="3" bestFit="1" customWidth="1"/>
    <col min="9209" max="9210" width="7.85546875" style="3" bestFit="1" customWidth="1"/>
    <col min="9211" max="9211" width="9.7109375" style="3" customWidth="1"/>
    <col min="9212" max="9212" width="12.85546875" style="3" customWidth="1"/>
    <col min="9213" max="9449" width="9.140625" style="3"/>
    <col min="9450" max="9450" width="9" style="3" bestFit="1" customWidth="1"/>
    <col min="9451" max="9451" width="9.85546875" style="3" bestFit="1" customWidth="1"/>
    <col min="9452" max="9452" width="9.140625" style="3" bestFit="1" customWidth="1"/>
    <col min="9453" max="9453" width="16" style="3" bestFit="1" customWidth="1"/>
    <col min="9454" max="9454" width="9" style="3" bestFit="1" customWidth="1"/>
    <col min="9455" max="9455" width="7.85546875" style="3" bestFit="1" customWidth="1"/>
    <col min="9456" max="9456" width="11.7109375" style="3" bestFit="1" customWidth="1"/>
    <col min="9457" max="9457" width="14.28515625" style="3" customWidth="1"/>
    <col min="9458" max="9458" width="11.7109375" style="3" bestFit="1" customWidth="1"/>
    <col min="9459" max="9459" width="14.140625" style="3" bestFit="1" customWidth="1"/>
    <col min="9460" max="9460" width="16.7109375" style="3" customWidth="1"/>
    <col min="9461" max="9461" width="16.5703125" style="3" customWidth="1"/>
    <col min="9462" max="9463" width="7.85546875" style="3" bestFit="1" customWidth="1"/>
    <col min="9464" max="9464" width="8" style="3" bestFit="1" customWidth="1"/>
    <col min="9465" max="9466" width="7.85546875" style="3" bestFit="1" customWidth="1"/>
    <col min="9467" max="9467" width="9.7109375" style="3" customWidth="1"/>
    <col min="9468" max="9468" width="12.85546875" style="3" customWidth="1"/>
    <col min="9469" max="9705" width="9.140625" style="3"/>
    <col min="9706" max="9706" width="9" style="3" bestFit="1" customWidth="1"/>
    <col min="9707" max="9707" width="9.85546875" style="3" bestFit="1" customWidth="1"/>
    <col min="9708" max="9708" width="9.140625" style="3" bestFit="1" customWidth="1"/>
    <col min="9709" max="9709" width="16" style="3" bestFit="1" customWidth="1"/>
    <col min="9710" max="9710" width="9" style="3" bestFit="1" customWidth="1"/>
    <col min="9711" max="9711" width="7.85546875" style="3" bestFit="1" customWidth="1"/>
    <col min="9712" max="9712" width="11.7109375" style="3" bestFit="1" customWidth="1"/>
    <col min="9713" max="9713" width="14.28515625" style="3" customWidth="1"/>
    <col min="9714" max="9714" width="11.7109375" style="3" bestFit="1" customWidth="1"/>
    <col min="9715" max="9715" width="14.140625" style="3" bestFit="1" customWidth="1"/>
    <col min="9716" max="9716" width="16.7109375" style="3" customWidth="1"/>
    <col min="9717" max="9717" width="16.5703125" style="3" customWidth="1"/>
    <col min="9718" max="9719" width="7.85546875" style="3" bestFit="1" customWidth="1"/>
    <col min="9720" max="9720" width="8" style="3" bestFit="1" customWidth="1"/>
    <col min="9721" max="9722" width="7.85546875" style="3" bestFit="1" customWidth="1"/>
    <col min="9723" max="9723" width="9.7109375" style="3" customWidth="1"/>
    <col min="9724" max="9724" width="12.85546875" style="3" customWidth="1"/>
    <col min="9725" max="9961" width="9.140625" style="3"/>
    <col min="9962" max="9962" width="9" style="3" bestFit="1" customWidth="1"/>
    <col min="9963" max="9963" width="9.85546875" style="3" bestFit="1" customWidth="1"/>
    <col min="9964" max="9964" width="9.140625" style="3" bestFit="1" customWidth="1"/>
    <col min="9965" max="9965" width="16" style="3" bestFit="1" customWidth="1"/>
    <col min="9966" max="9966" width="9" style="3" bestFit="1" customWidth="1"/>
    <col min="9967" max="9967" width="7.85546875" style="3" bestFit="1" customWidth="1"/>
    <col min="9968" max="9968" width="11.7109375" style="3" bestFit="1" customWidth="1"/>
    <col min="9969" max="9969" width="14.28515625" style="3" customWidth="1"/>
    <col min="9970" max="9970" width="11.7109375" style="3" bestFit="1" customWidth="1"/>
    <col min="9971" max="9971" width="14.140625" style="3" bestFit="1" customWidth="1"/>
    <col min="9972" max="9972" width="16.7109375" style="3" customWidth="1"/>
    <col min="9973" max="9973" width="16.5703125" style="3" customWidth="1"/>
    <col min="9974" max="9975" width="7.85546875" style="3" bestFit="1" customWidth="1"/>
    <col min="9976" max="9976" width="8" style="3" bestFit="1" customWidth="1"/>
    <col min="9977" max="9978" width="7.85546875" style="3" bestFit="1" customWidth="1"/>
    <col min="9979" max="9979" width="9.7109375" style="3" customWidth="1"/>
    <col min="9980" max="9980" width="12.85546875" style="3" customWidth="1"/>
    <col min="9981" max="10217" width="9.140625" style="3"/>
    <col min="10218" max="10218" width="9" style="3" bestFit="1" customWidth="1"/>
    <col min="10219" max="10219" width="9.85546875" style="3" bestFit="1" customWidth="1"/>
    <col min="10220" max="10220" width="9.140625" style="3" bestFit="1" customWidth="1"/>
    <col min="10221" max="10221" width="16" style="3" bestFit="1" customWidth="1"/>
    <col min="10222" max="10222" width="9" style="3" bestFit="1" customWidth="1"/>
    <col min="10223" max="10223" width="7.85546875" style="3" bestFit="1" customWidth="1"/>
    <col min="10224" max="10224" width="11.7109375" style="3" bestFit="1" customWidth="1"/>
    <col min="10225" max="10225" width="14.28515625" style="3" customWidth="1"/>
    <col min="10226" max="10226" width="11.7109375" style="3" bestFit="1" customWidth="1"/>
    <col min="10227" max="10227" width="14.140625" style="3" bestFit="1" customWidth="1"/>
    <col min="10228" max="10228" width="16.7109375" style="3" customWidth="1"/>
    <col min="10229" max="10229" width="16.5703125" style="3" customWidth="1"/>
    <col min="10230" max="10231" width="7.85546875" style="3" bestFit="1" customWidth="1"/>
    <col min="10232" max="10232" width="8" style="3" bestFit="1" customWidth="1"/>
    <col min="10233" max="10234" width="7.85546875" style="3" bestFit="1" customWidth="1"/>
    <col min="10235" max="10235" width="9.7109375" style="3" customWidth="1"/>
    <col min="10236" max="10236" width="12.85546875" style="3" customWidth="1"/>
    <col min="10237" max="10473" width="9.140625" style="3"/>
    <col min="10474" max="10474" width="9" style="3" bestFit="1" customWidth="1"/>
    <col min="10475" max="10475" width="9.85546875" style="3" bestFit="1" customWidth="1"/>
    <col min="10476" max="10476" width="9.140625" style="3" bestFit="1" customWidth="1"/>
    <col min="10477" max="10477" width="16" style="3" bestFit="1" customWidth="1"/>
    <col min="10478" max="10478" width="9" style="3" bestFit="1" customWidth="1"/>
    <col min="10479" max="10479" width="7.85546875" style="3" bestFit="1" customWidth="1"/>
    <col min="10480" max="10480" width="11.7109375" style="3" bestFit="1" customWidth="1"/>
    <col min="10481" max="10481" width="14.28515625" style="3" customWidth="1"/>
    <col min="10482" max="10482" width="11.7109375" style="3" bestFit="1" customWidth="1"/>
    <col min="10483" max="10483" width="14.140625" style="3" bestFit="1" customWidth="1"/>
    <col min="10484" max="10484" width="16.7109375" style="3" customWidth="1"/>
    <col min="10485" max="10485" width="16.5703125" style="3" customWidth="1"/>
    <col min="10486" max="10487" width="7.85546875" style="3" bestFit="1" customWidth="1"/>
    <col min="10488" max="10488" width="8" style="3" bestFit="1" customWidth="1"/>
    <col min="10489" max="10490" width="7.85546875" style="3" bestFit="1" customWidth="1"/>
    <col min="10491" max="10491" width="9.7109375" style="3" customWidth="1"/>
    <col min="10492" max="10492" width="12.85546875" style="3" customWidth="1"/>
    <col min="10493" max="10729" width="9.140625" style="3"/>
    <col min="10730" max="10730" width="9" style="3" bestFit="1" customWidth="1"/>
    <col min="10731" max="10731" width="9.85546875" style="3" bestFit="1" customWidth="1"/>
    <col min="10732" max="10732" width="9.140625" style="3" bestFit="1" customWidth="1"/>
    <col min="10733" max="10733" width="16" style="3" bestFit="1" customWidth="1"/>
    <col min="10734" max="10734" width="9" style="3" bestFit="1" customWidth="1"/>
    <col min="10735" max="10735" width="7.85546875" style="3" bestFit="1" customWidth="1"/>
    <col min="10736" max="10736" width="11.7109375" style="3" bestFit="1" customWidth="1"/>
    <col min="10737" max="10737" width="14.28515625" style="3" customWidth="1"/>
    <col min="10738" max="10738" width="11.7109375" style="3" bestFit="1" customWidth="1"/>
    <col min="10739" max="10739" width="14.140625" style="3" bestFit="1" customWidth="1"/>
    <col min="10740" max="10740" width="16.7109375" style="3" customWidth="1"/>
    <col min="10741" max="10741" width="16.5703125" style="3" customWidth="1"/>
    <col min="10742" max="10743" width="7.85546875" style="3" bestFit="1" customWidth="1"/>
    <col min="10744" max="10744" width="8" style="3" bestFit="1" customWidth="1"/>
    <col min="10745" max="10746" width="7.85546875" style="3" bestFit="1" customWidth="1"/>
    <col min="10747" max="10747" width="9.7109375" style="3" customWidth="1"/>
    <col min="10748" max="10748" width="12.85546875" style="3" customWidth="1"/>
    <col min="10749" max="10985" width="9.140625" style="3"/>
    <col min="10986" max="10986" width="9" style="3" bestFit="1" customWidth="1"/>
    <col min="10987" max="10987" width="9.85546875" style="3" bestFit="1" customWidth="1"/>
    <col min="10988" max="10988" width="9.140625" style="3" bestFit="1" customWidth="1"/>
    <col min="10989" max="10989" width="16" style="3" bestFit="1" customWidth="1"/>
    <col min="10990" max="10990" width="9" style="3" bestFit="1" customWidth="1"/>
    <col min="10991" max="10991" width="7.85546875" style="3" bestFit="1" customWidth="1"/>
    <col min="10992" max="10992" width="11.7109375" style="3" bestFit="1" customWidth="1"/>
    <col min="10993" max="10993" width="14.28515625" style="3" customWidth="1"/>
    <col min="10994" max="10994" width="11.7109375" style="3" bestFit="1" customWidth="1"/>
    <col min="10995" max="10995" width="14.140625" style="3" bestFit="1" customWidth="1"/>
    <col min="10996" max="10996" width="16.7109375" style="3" customWidth="1"/>
    <col min="10997" max="10997" width="16.5703125" style="3" customWidth="1"/>
    <col min="10998" max="10999" width="7.85546875" style="3" bestFit="1" customWidth="1"/>
    <col min="11000" max="11000" width="8" style="3" bestFit="1" customWidth="1"/>
    <col min="11001" max="11002" width="7.85546875" style="3" bestFit="1" customWidth="1"/>
    <col min="11003" max="11003" width="9.7109375" style="3" customWidth="1"/>
    <col min="11004" max="11004" width="12.85546875" style="3" customWidth="1"/>
    <col min="11005" max="11241" width="9.140625" style="3"/>
    <col min="11242" max="11242" width="9" style="3" bestFit="1" customWidth="1"/>
    <col min="11243" max="11243" width="9.85546875" style="3" bestFit="1" customWidth="1"/>
    <col min="11244" max="11244" width="9.140625" style="3" bestFit="1" customWidth="1"/>
    <col min="11245" max="11245" width="16" style="3" bestFit="1" customWidth="1"/>
    <col min="11246" max="11246" width="9" style="3" bestFit="1" customWidth="1"/>
    <col min="11247" max="11247" width="7.85546875" style="3" bestFit="1" customWidth="1"/>
    <col min="11248" max="11248" width="11.7109375" style="3" bestFit="1" customWidth="1"/>
    <col min="11249" max="11249" width="14.28515625" style="3" customWidth="1"/>
    <col min="11250" max="11250" width="11.7109375" style="3" bestFit="1" customWidth="1"/>
    <col min="11251" max="11251" width="14.140625" style="3" bestFit="1" customWidth="1"/>
    <col min="11252" max="11252" width="16.7109375" style="3" customWidth="1"/>
    <col min="11253" max="11253" width="16.5703125" style="3" customWidth="1"/>
    <col min="11254" max="11255" width="7.85546875" style="3" bestFit="1" customWidth="1"/>
    <col min="11256" max="11256" width="8" style="3" bestFit="1" customWidth="1"/>
    <col min="11257" max="11258" width="7.85546875" style="3" bestFit="1" customWidth="1"/>
    <col min="11259" max="11259" width="9.7109375" style="3" customWidth="1"/>
    <col min="11260" max="11260" width="12.85546875" style="3" customWidth="1"/>
    <col min="11261" max="11497" width="9.140625" style="3"/>
    <col min="11498" max="11498" width="9" style="3" bestFit="1" customWidth="1"/>
    <col min="11499" max="11499" width="9.85546875" style="3" bestFit="1" customWidth="1"/>
    <col min="11500" max="11500" width="9.140625" style="3" bestFit="1" customWidth="1"/>
    <col min="11501" max="11501" width="16" style="3" bestFit="1" customWidth="1"/>
    <col min="11502" max="11502" width="9" style="3" bestFit="1" customWidth="1"/>
    <col min="11503" max="11503" width="7.85546875" style="3" bestFit="1" customWidth="1"/>
    <col min="11504" max="11504" width="11.7109375" style="3" bestFit="1" customWidth="1"/>
    <col min="11505" max="11505" width="14.28515625" style="3" customWidth="1"/>
    <col min="11506" max="11506" width="11.7109375" style="3" bestFit="1" customWidth="1"/>
    <col min="11507" max="11507" width="14.140625" style="3" bestFit="1" customWidth="1"/>
    <col min="11508" max="11508" width="16.7109375" style="3" customWidth="1"/>
    <col min="11509" max="11509" width="16.5703125" style="3" customWidth="1"/>
    <col min="11510" max="11511" width="7.85546875" style="3" bestFit="1" customWidth="1"/>
    <col min="11512" max="11512" width="8" style="3" bestFit="1" customWidth="1"/>
    <col min="11513" max="11514" width="7.85546875" style="3" bestFit="1" customWidth="1"/>
    <col min="11515" max="11515" width="9.7109375" style="3" customWidth="1"/>
    <col min="11516" max="11516" width="12.85546875" style="3" customWidth="1"/>
    <col min="11517" max="11753" width="9.140625" style="3"/>
    <col min="11754" max="11754" width="9" style="3" bestFit="1" customWidth="1"/>
    <col min="11755" max="11755" width="9.85546875" style="3" bestFit="1" customWidth="1"/>
    <col min="11756" max="11756" width="9.140625" style="3" bestFit="1" customWidth="1"/>
    <col min="11757" max="11757" width="16" style="3" bestFit="1" customWidth="1"/>
    <col min="11758" max="11758" width="9" style="3" bestFit="1" customWidth="1"/>
    <col min="11759" max="11759" width="7.85546875" style="3" bestFit="1" customWidth="1"/>
    <col min="11760" max="11760" width="11.7109375" style="3" bestFit="1" customWidth="1"/>
    <col min="11761" max="11761" width="14.28515625" style="3" customWidth="1"/>
    <col min="11762" max="11762" width="11.7109375" style="3" bestFit="1" customWidth="1"/>
    <col min="11763" max="11763" width="14.140625" style="3" bestFit="1" customWidth="1"/>
    <col min="11764" max="11764" width="16.7109375" style="3" customWidth="1"/>
    <col min="11765" max="11765" width="16.5703125" style="3" customWidth="1"/>
    <col min="11766" max="11767" width="7.85546875" style="3" bestFit="1" customWidth="1"/>
    <col min="11768" max="11768" width="8" style="3" bestFit="1" customWidth="1"/>
    <col min="11769" max="11770" width="7.85546875" style="3" bestFit="1" customWidth="1"/>
    <col min="11771" max="11771" width="9.7109375" style="3" customWidth="1"/>
    <col min="11772" max="11772" width="12.85546875" style="3" customWidth="1"/>
    <col min="11773" max="12009" width="9.140625" style="3"/>
    <col min="12010" max="12010" width="9" style="3" bestFit="1" customWidth="1"/>
    <col min="12011" max="12011" width="9.85546875" style="3" bestFit="1" customWidth="1"/>
    <col min="12012" max="12012" width="9.140625" style="3" bestFit="1" customWidth="1"/>
    <col min="12013" max="12013" width="16" style="3" bestFit="1" customWidth="1"/>
    <col min="12014" max="12014" width="9" style="3" bestFit="1" customWidth="1"/>
    <col min="12015" max="12015" width="7.85546875" style="3" bestFit="1" customWidth="1"/>
    <col min="12016" max="12016" width="11.7109375" style="3" bestFit="1" customWidth="1"/>
    <col min="12017" max="12017" width="14.28515625" style="3" customWidth="1"/>
    <col min="12018" max="12018" width="11.7109375" style="3" bestFit="1" customWidth="1"/>
    <col min="12019" max="12019" width="14.140625" style="3" bestFit="1" customWidth="1"/>
    <col min="12020" max="12020" width="16.7109375" style="3" customWidth="1"/>
    <col min="12021" max="12021" width="16.5703125" style="3" customWidth="1"/>
    <col min="12022" max="12023" width="7.85546875" style="3" bestFit="1" customWidth="1"/>
    <col min="12024" max="12024" width="8" style="3" bestFit="1" customWidth="1"/>
    <col min="12025" max="12026" width="7.85546875" style="3" bestFit="1" customWidth="1"/>
    <col min="12027" max="12027" width="9.7109375" style="3" customWidth="1"/>
    <col min="12028" max="12028" width="12.85546875" style="3" customWidth="1"/>
    <col min="12029" max="12265" width="9.140625" style="3"/>
    <col min="12266" max="12266" width="9" style="3" bestFit="1" customWidth="1"/>
    <col min="12267" max="12267" width="9.85546875" style="3" bestFit="1" customWidth="1"/>
    <col min="12268" max="12268" width="9.140625" style="3" bestFit="1" customWidth="1"/>
    <col min="12269" max="12269" width="16" style="3" bestFit="1" customWidth="1"/>
    <col min="12270" max="12270" width="9" style="3" bestFit="1" customWidth="1"/>
    <col min="12271" max="12271" width="7.85546875" style="3" bestFit="1" customWidth="1"/>
    <col min="12272" max="12272" width="11.7109375" style="3" bestFit="1" customWidth="1"/>
    <col min="12273" max="12273" width="14.28515625" style="3" customWidth="1"/>
    <col min="12274" max="12274" width="11.7109375" style="3" bestFit="1" customWidth="1"/>
    <col min="12275" max="12275" width="14.140625" style="3" bestFit="1" customWidth="1"/>
    <col min="12276" max="12276" width="16.7109375" style="3" customWidth="1"/>
    <col min="12277" max="12277" width="16.5703125" style="3" customWidth="1"/>
    <col min="12278" max="12279" width="7.85546875" style="3" bestFit="1" customWidth="1"/>
    <col min="12280" max="12280" width="8" style="3" bestFit="1" customWidth="1"/>
    <col min="12281" max="12282" width="7.85546875" style="3" bestFit="1" customWidth="1"/>
    <col min="12283" max="12283" width="9.7109375" style="3" customWidth="1"/>
    <col min="12284" max="12284" width="12.85546875" style="3" customWidth="1"/>
    <col min="12285" max="12521" width="9.140625" style="3"/>
    <col min="12522" max="12522" width="9" style="3" bestFit="1" customWidth="1"/>
    <col min="12523" max="12523" width="9.85546875" style="3" bestFit="1" customWidth="1"/>
    <col min="12524" max="12524" width="9.140625" style="3" bestFit="1" customWidth="1"/>
    <col min="12525" max="12525" width="16" style="3" bestFit="1" customWidth="1"/>
    <col min="12526" max="12526" width="9" style="3" bestFit="1" customWidth="1"/>
    <col min="12527" max="12527" width="7.85546875" style="3" bestFit="1" customWidth="1"/>
    <col min="12528" max="12528" width="11.7109375" style="3" bestFit="1" customWidth="1"/>
    <col min="12529" max="12529" width="14.28515625" style="3" customWidth="1"/>
    <col min="12530" max="12530" width="11.7109375" style="3" bestFit="1" customWidth="1"/>
    <col min="12531" max="12531" width="14.140625" style="3" bestFit="1" customWidth="1"/>
    <col min="12532" max="12532" width="16.7109375" style="3" customWidth="1"/>
    <col min="12533" max="12533" width="16.5703125" style="3" customWidth="1"/>
    <col min="12534" max="12535" width="7.85546875" style="3" bestFit="1" customWidth="1"/>
    <col min="12536" max="12536" width="8" style="3" bestFit="1" customWidth="1"/>
    <col min="12537" max="12538" width="7.85546875" style="3" bestFit="1" customWidth="1"/>
    <col min="12539" max="12539" width="9.7109375" style="3" customWidth="1"/>
    <col min="12540" max="12540" width="12.85546875" style="3" customWidth="1"/>
    <col min="12541" max="12777" width="9.140625" style="3"/>
    <col min="12778" max="12778" width="9" style="3" bestFit="1" customWidth="1"/>
    <col min="12779" max="12779" width="9.85546875" style="3" bestFit="1" customWidth="1"/>
    <col min="12780" max="12780" width="9.140625" style="3" bestFit="1" customWidth="1"/>
    <col min="12781" max="12781" width="16" style="3" bestFit="1" customWidth="1"/>
    <col min="12782" max="12782" width="9" style="3" bestFit="1" customWidth="1"/>
    <col min="12783" max="12783" width="7.85546875" style="3" bestFit="1" customWidth="1"/>
    <col min="12784" max="12784" width="11.7109375" style="3" bestFit="1" customWidth="1"/>
    <col min="12785" max="12785" width="14.28515625" style="3" customWidth="1"/>
    <col min="12786" max="12786" width="11.7109375" style="3" bestFit="1" customWidth="1"/>
    <col min="12787" max="12787" width="14.140625" style="3" bestFit="1" customWidth="1"/>
    <col min="12788" max="12788" width="16.7109375" style="3" customWidth="1"/>
    <col min="12789" max="12789" width="16.5703125" style="3" customWidth="1"/>
    <col min="12790" max="12791" width="7.85546875" style="3" bestFit="1" customWidth="1"/>
    <col min="12792" max="12792" width="8" style="3" bestFit="1" customWidth="1"/>
    <col min="12793" max="12794" width="7.85546875" style="3" bestFit="1" customWidth="1"/>
    <col min="12795" max="12795" width="9.7109375" style="3" customWidth="1"/>
    <col min="12796" max="12796" width="12.85546875" style="3" customWidth="1"/>
    <col min="12797" max="13033" width="9.140625" style="3"/>
    <col min="13034" max="13034" width="9" style="3" bestFit="1" customWidth="1"/>
    <col min="13035" max="13035" width="9.85546875" style="3" bestFit="1" customWidth="1"/>
    <col min="13036" max="13036" width="9.140625" style="3" bestFit="1" customWidth="1"/>
    <col min="13037" max="13037" width="16" style="3" bestFit="1" customWidth="1"/>
    <col min="13038" max="13038" width="9" style="3" bestFit="1" customWidth="1"/>
    <col min="13039" max="13039" width="7.85546875" style="3" bestFit="1" customWidth="1"/>
    <col min="13040" max="13040" width="11.7109375" style="3" bestFit="1" customWidth="1"/>
    <col min="13041" max="13041" width="14.28515625" style="3" customWidth="1"/>
    <col min="13042" max="13042" width="11.7109375" style="3" bestFit="1" customWidth="1"/>
    <col min="13043" max="13043" width="14.140625" style="3" bestFit="1" customWidth="1"/>
    <col min="13044" max="13044" width="16.7109375" style="3" customWidth="1"/>
    <col min="13045" max="13045" width="16.5703125" style="3" customWidth="1"/>
    <col min="13046" max="13047" width="7.85546875" style="3" bestFit="1" customWidth="1"/>
    <col min="13048" max="13048" width="8" style="3" bestFit="1" customWidth="1"/>
    <col min="13049" max="13050" width="7.85546875" style="3" bestFit="1" customWidth="1"/>
    <col min="13051" max="13051" width="9.7109375" style="3" customWidth="1"/>
    <col min="13052" max="13052" width="12.85546875" style="3" customWidth="1"/>
    <col min="13053" max="13289" width="9.140625" style="3"/>
    <col min="13290" max="13290" width="9" style="3" bestFit="1" customWidth="1"/>
    <col min="13291" max="13291" width="9.85546875" style="3" bestFit="1" customWidth="1"/>
    <col min="13292" max="13292" width="9.140625" style="3" bestFit="1" customWidth="1"/>
    <col min="13293" max="13293" width="16" style="3" bestFit="1" customWidth="1"/>
    <col min="13294" max="13294" width="9" style="3" bestFit="1" customWidth="1"/>
    <col min="13295" max="13295" width="7.85546875" style="3" bestFit="1" customWidth="1"/>
    <col min="13296" max="13296" width="11.7109375" style="3" bestFit="1" customWidth="1"/>
    <col min="13297" max="13297" width="14.28515625" style="3" customWidth="1"/>
    <col min="13298" max="13298" width="11.7109375" style="3" bestFit="1" customWidth="1"/>
    <col min="13299" max="13299" width="14.140625" style="3" bestFit="1" customWidth="1"/>
    <col min="13300" max="13300" width="16.7109375" style="3" customWidth="1"/>
    <col min="13301" max="13301" width="16.5703125" style="3" customWidth="1"/>
    <col min="13302" max="13303" width="7.85546875" style="3" bestFit="1" customWidth="1"/>
    <col min="13304" max="13304" width="8" style="3" bestFit="1" customWidth="1"/>
    <col min="13305" max="13306" width="7.85546875" style="3" bestFit="1" customWidth="1"/>
    <col min="13307" max="13307" width="9.7109375" style="3" customWidth="1"/>
    <col min="13308" max="13308" width="12.85546875" style="3" customWidth="1"/>
    <col min="13309" max="13545" width="9.140625" style="3"/>
    <col min="13546" max="13546" width="9" style="3" bestFit="1" customWidth="1"/>
    <col min="13547" max="13547" width="9.85546875" style="3" bestFit="1" customWidth="1"/>
    <col min="13548" max="13548" width="9.140625" style="3" bestFit="1" customWidth="1"/>
    <col min="13549" max="13549" width="16" style="3" bestFit="1" customWidth="1"/>
    <col min="13550" max="13550" width="9" style="3" bestFit="1" customWidth="1"/>
    <col min="13551" max="13551" width="7.85546875" style="3" bestFit="1" customWidth="1"/>
    <col min="13552" max="13552" width="11.7109375" style="3" bestFit="1" customWidth="1"/>
    <col min="13553" max="13553" width="14.28515625" style="3" customWidth="1"/>
    <col min="13554" max="13554" width="11.7109375" style="3" bestFit="1" customWidth="1"/>
    <col min="13555" max="13555" width="14.140625" style="3" bestFit="1" customWidth="1"/>
    <col min="13556" max="13556" width="16.7109375" style="3" customWidth="1"/>
    <col min="13557" max="13557" width="16.5703125" style="3" customWidth="1"/>
    <col min="13558" max="13559" width="7.85546875" style="3" bestFit="1" customWidth="1"/>
    <col min="13560" max="13560" width="8" style="3" bestFit="1" customWidth="1"/>
    <col min="13561" max="13562" width="7.85546875" style="3" bestFit="1" customWidth="1"/>
    <col min="13563" max="13563" width="9.7109375" style="3" customWidth="1"/>
    <col min="13564" max="13564" width="12.85546875" style="3" customWidth="1"/>
    <col min="13565" max="13801" width="9.140625" style="3"/>
    <col min="13802" max="13802" width="9" style="3" bestFit="1" customWidth="1"/>
    <col min="13803" max="13803" width="9.85546875" style="3" bestFit="1" customWidth="1"/>
    <col min="13804" max="13804" width="9.140625" style="3" bestFit="1" customWidth="1"/>
    <col min="13805" max="13805" width="16" style="3" bestFit="1" customWidth="1"/>
    <col min="13806" max="13806" width="9" style="3" bestFit="1" customWidth="1"/>
    <col min="13807" max="13807" width="7.85546875" style="3" bestFit="1" customWidth="1"/>
    <col min="13808" max="13808" width="11.7109375" style="3" bestFit="1" customWidth="1"/>
    <col min="13809" max="13809" width="14.28515625" style="3" customWidth="1"/>
    <col min="13810" max="13810" width="11.7109375" style="3" bestFit="1" customWidth="1"/>
    <col min="13811" max="13811" width="14.140625" style="3" bestFit="1" customWidth="1"/>
    <col min="13812" max="13812" width="16.7109375" style="3" customWidth="1"/>
    <col min="13813" max="13813" width="16.5703125" style="3" customWidth="1"/>
    <col min="13814" max="13815" width="7.85546875" style="3" bestFit="1" customWidth="1"/>
    <col min="13816" max="13816" width="8" style="3" bestFit="1" customWidth="1"/>
    <col min="13817" max="13818" width="7.85546875" style="3" bestFit="1" customWidth="1"/>
    <col min="13819" max="13819" width="9.7109375" style="3" customWidth="1"/>
    <col min="13820" max="13820" width="12.85546875" style="3" customWidth="1"/>
    <col min="13821" max="14057" width="9.140625" style="3"/>
    <col min="14058" max="14058" width="9" style="3" bestFit="1" customWidth="1"/>
    <col min="14059" max="14059" width="9.85546875" style="3" bestFit="1" customWidth="1"/>
    <col min="14060" max="14060" width="9.140625" style="3" bestFit="1" customWidth="1"/>
    <col min="14061" max="14061" width="16" style="3" bestFit="1" customWidth="1"/>
    <col min="14062" max="14062" width="9" style="3" bestFit="1" customWidth="1"/>
    <col min="14063" max="14063" width="7.85546875" style="3" bestFit="1" customWidth="1"/>
    <col min="14064" max="14064" width="11.7109375" style="3" bestFit="1" customWidth="1"/>
    <col min="14065" max="14065" width="14.28515625" style="3" customWidth="1"/>
    <col min="14066" max="14066" width="11.7109375" style="3" bestFit="1" customWidth="1"/>
    <col min="14067" max="14067" width="14.140625" style="3" bestFit="1" customWidth="1"/>
    <col min="14068" max="14068" width="16.7109375" style="3" customWidth="1"/>
    <col min="14069" max="14069" width="16.5703125" style="3" customWidth="1"/>
    <col min="14070" max="14071" width="7.85546875" style="3" bestFit="1" customWidth="1"/>
    <col min="14072" max="14072" width="8" style="3" bestFit="1" customWidth="1"/>
    <col min="14073" max="14074" width="7.85546875" style="3" bestFit="1" customWidth="1"/>
    <col min="14075" max="14075" width="9.7109375" style="3" customWidth="1"/>
    <col min="14076" max="14076" width="12.85546875" style="3" customWidth="1"/>
    <col min="14077" max="14313" width="9.140625" style="3"/>
    <col min="14314" max="14314" width="9" style="3" bestFit="1" customWidth="1"/>
    <col min="14315" max="14315" width="9.85546875" style="3" bestFit="1" customWidth="1"/>
    <col min="14316" max="14316" width="9.140625" style="3" bestFit="1" customWidth="1"/>
    <col min="14317" max="14317" width="16" style="3" bestFit="1" customWidth="1"/>
    <col min="14318" max="14318" width="9" style="3" bestFit="1" customWidth="1"/>
    <col min="14319" max="14319" width="7.85546875" style="3" bestFit="1" customWidth="1"/>
    <col min="14320" max="14320" width="11.7109375" style="3" bestFit="1" customWidth="1"/>
    <col min="14321" max="14321" width="14.28515625" style="3" customWidth="1"/>
    <col min="14322" max="14322" width="11.7109375" style="3" bestFit="1" customWidth="1"/>
    <col min="14323" max="14323" width="14.140625" style="3" bestFit="1" customWidth="1"/>
    <col min="14324" max="14324" width="16.7109375" style="3" customWidth="1"/>
    <col min="14325" max="14325" width="16.5703125" style="3" customWidth="1"/>
    <col min="14326" max="14327" width="7.85546875" style="3" bestFit="1" customWidth="1"/>
    <col min="14328" max="14328" width="8" style="3" bestFit="1" customWidth="1"/>
    <col min="14329" max="14330" width="7.85546875" style="3" bestFit="1" customWidth="1"/>
    <col min="14331" max="14331" width="9.7109375" style="3" customWidth="1"/>
    <col min="14332" max="14332" width="12.85546875" style="3" customWidth="1"/>
    <col min="14333" max="14569" width="9.140625" style="3"/>
    <col min="14570" max="14570" width="9" style="3" bestFit="1" customWidth="1"/>
    <col min="14571" max="14571" width="9.85546875" style="3" bestFit="1" customWidth="1"/>
    <col min="14572" max="14572" width="9.140625" style="3" bestFit="1" customWidth="1"/>
    <col min="14573" max="14573" width="16" style="3" bestFit="1" customWidth="1"/>
    <col min="14574" max="14574" width="9" style="3" bestFit="1" customWidth="1"/>
    <col min="14575" max="14575" width="7.85546875" style="3" bestFit="1" customWidth="1"/>
    <col min="14576" max="14576" width="11.7109375" style="3" bestFit="1" customWidth="1"/>
    <col min="14577" max="14577" width="14.28515625" style="3" customWidth="1"/>
    <col min="14578" max="14578" width="11.7109375" style="3" bestFit="1" customWidth="1"/>
    <col min="14579" max="14579" width="14.140625" style="3" bestFit="1" customWidth="1"/>
    <col min="14580" max="14580" width="16.7109375" style="3" customWidth="1"/>
    <col min="14581" max="14581" width="16.5703125" style="3" customWidth="1"/>
    <col min="14582" max="14583" width="7.85546875" style="3" bestFit="1" customWidth="1"/>
    <col min="14584" max="14584" width="8" style="3" bestFit="1" customWidth="1"/>
    <col min="14585" max="14586" width="7.85546875" style="3" bestFit="1" customWidth="1"/>
    <col min="14587" max="14587" width="9.7109375" style="3" customWidth="1"/>
    <col min="14588" max="14588" width="12.85546875" style="3" customWidth="1"/>
    <col min="14589" max="14825" width="9.140625" style="3"/>
    <col min="14826" max="14826" width="9" style="3" bestFit="1" customWidth="1"/>
    <col min="14827" max="14827" width="9.85546875" style="3" bestFit="1" customWidth="1"/>
    <col min="14828" max="14828" width="9.140625" style="3" bestFit="1" customWidth="1"/>
    <col min="14829" max="14829" width="16" style="3" bestFit="1" customWidth="1"/>
    <col min="14830" max="14830" width="9" style="3" bestFit="1" customWidth="1"/>
    <col min="14831" max="14831" width="7.85546875" style="3" bestFit="1" customWidth="1"/>
    <col min="14832" max="14832" width="11.7109375" style="3" bestFit="1" customWidth="1"/>
    <col min="14833" max="14833" width="14.28515625" style="3" customWidth="1"/>
    <col min="14834" max="14834" width="11.7109375" style="3" bestFit="1" customWidth="1"/>
    <col min="14835" max="14835" width="14.140625" style="3" bestFit="1" customWidth="1"/>
    <col min="14836" max="14836" width="16.7109375" style="3" customWidth="1"/>
    <col min="14837" max="14837" width="16.5703125" style="3" customWidth="1"/>
    <col min="14838" max="14839" width="7.85546875" style="3" bestFit="1" customWidth="1"/>
    <col min="14840" max="14840" width="8" style="3" bestFit="1" customWidth="1"/>
    <col min="14841" max="14842" width="7.85546875" style="3" bestFit="1" customWidth="1"/>
    <col min="14843" max="14843" width="9.7109375" style="3" customWidth="1"/>
    <col min="14844" max="14844" width="12.85546875" style="3" customWidth="1"/>
    <col min="14845" max="15081" width="9.140625" style="3"/>
    <col min="15082" max="15082" width="9" style="3" bestFit="1" customWidth="1"/>
    <col min="15083" max="15083" width="9.85546875" style="3" bestFit="1" customWidth="1"/>
    <col min="15084" max="15084" width="9.140625" style="3" bestFit="1" customWidth="1"/>
    <col min="15085" max="15085" width="16" style="3" bestFit="1" customWidth="1"/>
    <col min="15086" max="15086" width="9" style="3" bestFit="1" customWidth="1"/>
    <col min="15087" max="15087" width="7.85546875" style="3" bestFit="1" customWidth="1"/>
    <col min="15088" max="15088" width="11.7109375" style="3" bestFit="1" customWidth="1"/>
    <col min="15089" max="15089" width="14.28515625" style="3" customWidth="1"/>
    <col min="15090" max="15090" width="11.7109375" style="3" bestFit="1" customWidth="1"/>
    <col min="15091" max="15091" width="14.140625" style="3" bestFit="1" customWidth="1"/>
    <col min="15092" max="15092" width="16.7109375" style="3" customWidth="1"/>
    <col min="15093" max="15093" width="16.5703125" style="3" customWidth="1"/>
    <col min="15094" max="15095" width="7.85546875" style="3" bestFit="1" customWidth="1"/>
    <col min="15096" max="15096" width="8" style="3" bestFit="1" customWidth="1"/>
    <col min="15097" max="15098" width="7.85546875" style="3" bestFit="1" customWidth="1"/>
    <col min="15099" max="15099" width="9.7109375" style="3" customWidth="1"/>
    <col min="15100" max="15100" width="12.85546875" style="3" customWidth="1"/>
    <col min="15101" max="15337" width="9.140625" style="3"/>
    <col min="15338" max="15338" width="9" style="3" bestFit="1" customWidth="1"/>
    <col min="15339" max="15339" width="9.85546875" style="3" bestFit="1" customWidth="1"/>
    <col min="15340" max="15340" width="9.140625" style="3" bestFit="1" customWidth="1"/>
    <col min="15341" max="15341" width="16" style="3" bestFit="1" customWidth="1"/>
    <col min="15342" max="15342" width="9" style="3" bestFit="1" customWidth="1"/>
    <col min="15343" max="15343" width="7.85546875" style="3" bestFit="1" customWidth="1"/>
    <col min="15344" max="15344" width="11.7109375" style="3" bestFit="1" customWidth="1"/>
    <col min="15345" max="15345" width="14.28515625" style="3" customWidth="1"/>
    <col min="15346" max="15346" width="11.7109375" style="3" bestFit="1" customWidth="1"/>
    <col min="15347" max="15347" width="14.140625" style="3" bestFit="1" customWidth="1"/>
    <col min="15348" max="15348" width="16.7109375" style="3" customWidth="1"/>
    <col min="15349" max="15349" width="16.5703125" style="3" customWidth="1"/>
    <col min="15350" max="15351" width="7.85546875" style="3" bestFit="1" customWidth="1"/>
    <col min="15352" max="15352" width="8" style="3" bestFit="1" customWidth="1"/>
    <col min="15353" max="15354" width="7.85546875" style="3" bestFit="1" customWidth="1"/>
    <col min="15355" max="15355" width="9.7109375" style="3" customWidth="1"/>
    <col min="15356" max="15356" width="12.85546875" style="3" customWidth="1"/>
    <col min="15357" max="15593" width="9.140625" style="3"/>
    <col min="15594" max="15594" width="9" style="3" bestFit="1" customWidth="1"/>
    <col min="15595" max="15595" width="9.85546875" style="3" bestFit="1" customWidth="1"/>
    <col min="15596" max="15596" width="9.140625" style="3" bestFit="1" customWidth="1"/>
    <col min="15597" max="15597" width="16" style="3" bestFit="1" customWidth="1"/>
    <col min="15598" max="15598" width="9" style="3" bestFit="1" customWidth="1"/>
    <col min="15599" max="15599" width="7.85546875" style="3" bestFit="1" customWidth="1"/>
    <col min="15600" max="15600" width="11.7109375" style="3" bestFit="1" customWidth="1"/>
    <col min="15601" max="15601" width="14.28515625" style="3" customWidth="1"/>
    <col min="15602" max="15602" width="11.7109375" style="3" bestFit="1" customWidth="1"/>
    <col min="15603" max="15603" width="14.140625" style="3" bestFit="1" customWidth="1"/>
    <col min="15604" max="15604" width="16.7109375" style="3" customWidth="1"/>
    <col min="15605" max="15605" width="16.5703125" style="3" customWidth="1"/>
    <col min="15606" max="15607" width="7.85546875" style="3" bestFit="1" customWidth="1"/>
    <col min="15608" max="15608" width="8" style="3" bestFit="1" customWidth="1"/>
    <col min="15609" max="15610" width="7.85546875" style="3" bestFit="1" customWidth="1"/>
    <col min="15611" max="15611" width="9.7109375" style="3" customWidth="1"/>
    <col min="15612" max="15612" width="12.85546875" style="3" customWidth="1"/>
    <col min="15613" max="15849" width="9.140625" style="3"/>
    <col min="15850" max="15850" width="9" style="3" bestFit="1" customWidth="1"/>
    <col min="15851" max="15851" width="9.85546875" style="3" bestFit="1" customWidth="1"/>
    <col min="15852" max="15852" width="9.140625" style="3" bestFit="1" customWidth="1"/>
    <col min="15853" max="15853" width="16" style="3" bestFit="1" customWidth="1"/>
    <col min="15854" max="15854" width="9" style="3" bestFit="1" customWidth="1"/>
    <col min="15855" max="15855" width="7.85546875" style="3" bestFit="1" customWidth="1"/>
    <col min="15856" max="15856" width="11.7109375" style="3" bestFit="1" customWidth="1"/>
    <col min="15857" max="15857" width="14.28515625" style="3" customWidth="1"/>
    <col min="15858" max="15858" width="11.7109375" style="3" bestFit="1" customWidth="1"/>
    <col min="15859" max="15859" width="14.140625" style="3" bestFit="1" customWidth="1"/>
    <col min="15860" max="15860" width="16.7109375" style="3" customWidth="1"/>
    <col min="15861" max="15861" width="16.5703125" style="3" customWidth="1"/>
    <col min="15862" max="15863" width="7.85546875" style="3" bestFit="1" customWidth="1"/>
    <col min="15864" max="15864" width="8" style="3" bestFit="1" customWidth="1"/>
    <col min="15865" max="15866" width="7.85546875" style="3" bestFit="1" customWidth="1"/>
    <col min="15867" max="15867" width="9.7109375" style="3" customWidth="1"/>
    <col min="15868" max="15868" width="12.85546875" style="3" customWidth="1"/>
    <col min="15869" max="16105" width="9.140625" style="3"/>
    <col min="16106" max="16106" width="9" style="3" bestFit="1" customWidth="1"/>
    <col min="16107" max="16107" width="9.85546875" style="3" bestFit="1" customWidth="1"/>
    <col min="16108" max="16108" width="9.140625" style="3" bestFit="1" customWidth="1"/>
    <col min="16109" max="16109" width="16" style="3" bestFit="1" customWidth="1"/>
    <col min="16110" max="16110" width="9" style="3" bestFit="1" customWidth="1"/>
    <col min="16111" max="16111" width="7.85546875" style="3" bestFit="1" customWidth="1"/>
    <col min="16112" max="16112" width="11.7109375" style="3" bestFit="1" customWidth="1"/>
    <col min="16113" max="16113" width="14.28515625" style="3" customWidth="1"/>
    <col min="16114" max="16114" width="11.7109375" style="3" bestFit="1" customWidth="1"/>
    <col min="16115" max="16115" width="14.140625" style="3" bestFit="1" customWidth="1"/>
    <col min="16116" max="16116" width="16.7109375" style="3" customWidth="1"/>
    <col min="16117" max="16117" width="16.5703125" style="3" customWidth="1"/>
    <col min="16118" max="16119" width="7.85546875" style="3" bestFit="1" customWidth="1"/>
    <col min="16120" max="16120" width="8" style="3" bestFit="1" customWidth="1"/>
    <col min="16121" max="16122" width="7.85546875" style="3" bestFit="1" customWidth="1"/>
    <col min="16123" max="16123" width="9.7109375" style="3" customWidth="1"/>
    <col min="16124" max="16124" width="12.85546875" style="3" customWidth="1"/>
    <col min="16125" max="16384" width="9.140625" style="3"/>
  </cols>
  <sheetData>
    <row r="1" spans="1:25" s="6" customFormat="1" ht="24.75" customHeight="1">
      <c r="A1" s="595" t="s">
        <v>1</v>
      </c>
      <c r="B1" s="597" t="s">
        <v>2</v>
      </c>
      <c r="C1" s="599" t="s">
        <v>0</v>
      </c>
      <c r="D1" s="601" t="s">
        <v>62</v>
      </c>
      <c r="E1" s="591" t="s">
        <v>85</v>
      </c>
      <c r="F1" s="592"/>
      <c r="G1" s="592"/>
      <c r="H1" s="592"/>
      <c r="I1" s="592"/>
      <c r="J1" s="592"/>
      <c r="K1" s="592"/>
      <c r="L1" s="605" t="s">
        <v>366</v>
      </c>
      <c r="M1" s="605"/>
      <c r="N1" s="603" t="s">
        <v>63</v>
      </c>
      <c r="O1" s="604"/>
      <c r="P1" s="587" t="s">
        <v>29</v>
      </c>
      <c r="Q1" s="588"/>
      <c r="R1" s="588"/>
      <c r="S1" s="588"/>
      <c r="T1" s="588"/>
      <c r="U1" s="588"/>
      <c r="V1" s="588"/>
      <c r="W1" s="588"/>
      <c r="X1" s="588"/>
      <c r="Y1" s="589"/>
    </row>
    <row r="2" spans="1:25" ht="12" thickBot="1">
      <c r="A2" s="596"/>
      <c r="B2" s="598"/>
      <c r="C2" s="600"/>
      <c r="D2" s="602"/>
      <c r="E2" s="89" t="s">
        <v>94</v>
      </c>
      <c r="F2" s="89" t="s">
        <v>3</v>
      </c>
      <c r="G2" s="89" t="s">
        <v>145</v>
      </c>
      <c r="H2" s="89" t="s">
        <v>95</v>
      </c>
      <c r="I2" s="89" t="s">
        <v>96</v>
      </c>
      <c r="J2" s="89" t="s">
        <v>97</v>
      </c>
      <c r="K2" s="99" t="s">
        <v>143</v>
      </c>
      <c r="L2" s="65" t="s">
        <v>23</v>
      </c>
      <c r="M2" s="156" t="s">
        <v>69</v>
      </c>
      <c r="N2" s="148" t="s">
        <v>23</v>
      </c>
      <c r="O2" s="98" t="s">
        <v>144</v>
      </c>
      <c r="P2" s="394">
        <v>1</v>
      </c>
      <c r="Q2" s="157" t="s">
        <v>224</v>
      </c>
      <c r="R2" s="157" t="s">
        <v>225</v>
      </c>
      <c r="S2" s="157" t="s">
        <v>226</v>
      </c>
      <c r="T2" s="157" t="s">
        <v>227</v>
      </c>
      <c r="U2" s="157" t="s">
        <v>373</v>
      </c>
      <c r="V2" s="157" t="s">
        <v>374</v>
      </c>
      <c r="W2" s="157"/>
      <c r="X2" s="157"/>
      <c r="Y2" s="158"/>
    </row>
    <row r="3" spans="1:25" s="5" customFormat="1">
      <c r="A3" s="477" t="s">
        <v>567</v>
      </c>
      <c r="B3" s="384">
        <v>39268</v>
      </c>
      <c r="C3" s="421" t="s">
        <v>522</v>
      </c>
      <c r="D3" s="341"/>
      <c r="E3" s="331">
        <f>'2-δικαιώμ'!L3</f>
        <v>32.04</v>
      </c>
      <c r="F3" s="332">
        <f>'3-φύλλα2α'!F3</f>
        <v>8</v>
      </c>
      <c r="G3" s="332">
        <f>'4-πολλυπρ'!P3</f>
        <v>88</v>
      </c>
      <c r="H3" s="330">
        <f>'5-αντίγρ'!M3</f>
        <v>32.04</v>
      </c>
      <c r="I3" s="330">
        <f>'6-μεταγρ'!J3</f>
        <v>8</v>
      </c>
      <c r="J3" s="330">
        <f>'7-προςΔΟΥ'!F3</f>
        <v>10</v>
      </c>
      <c r="K3" s="330"/>
      <c r="L3" s="331">
        <f t="shared" ref="L3:L4" si="0">E3+F3+G3+H3+I3+J3+K3</f>
        <v>178.07999999999998</v>
      </c>
      <c r="M3" s="331">
        <v>35</v>
      </c>
      <c r="N3" s="333">
        <f>M3-P3-'14-βιβλΕσ'!M3</f>
        <v>30.64</v>
      </c>
      <c r="O3" s="333">
        <f t="shared" ref="O3:O4" si="1">L3-N3</f>
        <v>147.44</v>
      </c>
      <c r="P3" s="395">
        <f>'1β-ΤΑΧΔΙΚκλπ'!D2</f>
        <v>0.5</v>
      </c>
      <c r="Q3" s="334"/>
      <c r="R3" s="334"/>
      <c r="S3" s="334"/>
      <c r="T3" s="334"/>
      <c r="U3" s="334"/>
      <c r="V3" s="334"/>
      <c r="W3" s="334"/>
      <c r="X3" s="75"/>
      <c r="Y3" s="75"/>
    </row>
    <row r="4" spans="1:25" s="5" customFormat="1">
      <c r="A4" s="377"/>
      <c r="B4" s="384"/>
      <c r="C4" s="329" t="s">
        <v>552</v>
      </c>
      <c r="D4" s="330">
        <v>12013.83</v>
      </c>
      <c r="E4" s="331">
        <f>'2-δικαιώμ'!L4</f>
        <v>133.22106600000001</v>
      </c>
      <c r="F4" s="331">
        <f>'3-φύλλα2α'!F4</f>
        <v>8</v>
      </c>
      <c r="G4" s="331">
        <f>'4-πολλυπρ'!P4</f>
        <v>0</v>
      </c>
      <c r="H4" s="330">
        <f>'5-αντίγρ'!M4</f>
        <v>0</v>
      </c>
      <c r="I4" s="330">
        <f>'6-μεταγρ'!J4</f>
        <v>0</v>
      </c>
      <c r="J4" s="330">
        <f>'7-προςΔΟΥ'!F4</f>
        <v>10</v>
      </c>
      <c r="K4" s="330"/>
      <c r="L4" s="331">
        <f t="shared" si="0"/>
        <v>151.22106600000001</v>
      </c>
      <c r="M4" s="331"/>
      <c r="N4" s="333"/>
      <c r="O4" s="333">
        <f t="shared" si="1"/>
        <v>151.22106600000001</v>
      </c>
      <c r="P4" s="395">
        <f>'1β-ΤΑΧΔΙΚκλπ'!D3</f>
        <v>0</v>
      </c>
      <c r="Q4" s="334"/>
      <c r="R4" s="334"/>
      <c r="S4" s="334"/>
      <c r="T4" s="334"/>
      <c r="U4" s="334"/>
      <c r="V4" s="334"/>
      <c r="W4" s="334"/>
      <c r="X4" s="75"/>
      <c r="Y4" s="75"/>
    </row>
    <row r="5" spans="1:25" s="5" customFormat="1">
      <c r="A5" s="377"/>
      <c r="B5" s="384"/>
      <c r="C5" s="329" t="s">
        <v>521</v>
      </c>
      <c r="D5" s="330">
        <v>12013.83</v>
      </c>
      <c r="E5" s="331">
        <f>'2-δικαιώμ'!L5</f>
        <v>133.22106600000001</v>
      </c>
      <c r="F5" s="331">
        <f>'3-φύλλα2α'!F5</f>
        <v>8</v>
      </c>
      <c r="G5" s="331">
        <f>'4-πολλυπρ'!P5</f>
        <v>0</v>
      </c>
      <c r="H5" s="330">
        <f>'5-αντίγρ'!M5</f>
        <v>0</v>
      </c>
      <c r="I5" s="330">
        <f>'6-μεταγρ'!J5</f>
        <v>0</v>
      </c>
      <c r="J5" s="330">
        <f>'7-προςΔΟΥ'!F5</f>
        <v>10</v>
      </c>
      <c r="K5" s="330"/>
      <c r="L5" s="331">
        <f t="shared" ref="L5:L11" si="2">E5+F5+G5+H5+I5+J5+K5</f>
        <v>151.22106600000001</v>
      </c>
      <c r="M5" s="331"/>
      <c r="N5" s="349"/>
      <c r="O5" s="349">
        <f t="shared" ref="O5:O11" si="3">L5-N5</f>
        <v>151.22106600000001</v>
      </c>
      <c r="P5" s="395">
        <f>'1β-ΤΑΧΔΙΚκλπ'!D4</f>
        <v>0</v>
      </c>
      <c r="Q5" s="334"/>
      <c r="R5" s="334"/>
      <c r="S5" s="334"/>
      <c r="T5" s="334"/>
      <c r="U5" s="334"/>
      <c r="V5" s="334"/>
      <c r="W5" s="334"/>
      <c r="X5" s="75"/>
      <c r="Y5" s="75"/>
    </row>
    <row r="6" spans="1:25" s="5" customFormat="1" ht="13.5" thickBot="1">
      <c r="A6" s="456"/>
      <c r="B6" s="413"/>
      <c r="C6" s="484" t="s">
        <v>520</v>
      </c>
      <c r="D6" s="497">
        <v>666.66</v>
      </c>
      <c r="E6" s="416">
        <f>'2-δικαιώμ'!L6</f>
        <v>17.479931999999998</v>
      </c>
      <c r="F6" s="416">
        <f>'3-φύλλα2α'!F6</f>
        <v>8</v>
      </c>
      <c r="G6" s="416">
        <f>'4-πολλυπρ'!P6</f>
        <v>0</v>
      </c>
      <c r="H6" s="415">
        <f>'5-αντίγρ'!M6</f>
        <v>0</v>
      </c>
      <c r="I6" s="415">
        <f>'6-μεταγρ'!J6</f>
        <v>0</v>
      </c>
      <c r="J6" s="415">
        <f>'7-προςΔΟΥ'!F6</f>
        <v>0</v>
      </c>
      <c r="K6" s="415"/>
      <c r="L6" s="416">
        <f t="shared" si="2"/>
        <v>25.479931999999998</v>
      </c>
      <c r="M6" s="416"/>
      <c r="N6" s="417"/>
      <c r="O6" s="417">
        <f t="shared" si="3"/>
        <v>25.479931999999998</v>
      </c>
      <c r="P6" s="395">
        <f>'1β-ΤΑΧΔΙΚκλπ'!D5</f>
        <v>0</v>
      </c>
      <c r="Q6" s="334"/>
      <c r="R6" s="334"/>
      <c r="S6" s="334"/>
      <c r="T6" s="334"/>
      <c r="U6" s="334"/>
      <c r="V6" s="334"/>
      <c r="W6" s="334"/>
      <c r="X6" s="75"/>
      <c r="Y6" s="75"/>
    </row>
    <row r="7" spans="1:25" s="5" customFormat="1">
      <c r="A7" s="361" t="s">
        <v>568</v>
      </c>
      <c r="B7" s="384">
        <v>39293</v>
      </c>
      <c r="C7" s="329" t="s">
        <v>516</v>
      </c>
      <c r="D7" s="330"/>
      <c r="E7" s="332">
        <f>'2-δικαιώμ'!L7</f>
        <v>10.68</v>
      </c>
      <c r="F7" s="332">
        <f>'3-φύλλα2α'!F7</f>
        <v>8</v>
      </c>
      <c r="G7" s="332">
        <f>'4-πολλυπρ'!P7</f>
        <v>20</v>
      </c>
      <c r="H7" s="341">
        <f>'5-αντίγρ'!M7</f>
        <v>21.36</v>
      </c>
      <c r="I7" s="341">
        <f>'6-μεταγρ'!J7</f>
        <v>0</v>
      </c>
      <c r="J7" s="341">
        <f>'7-προςΔΟΥ'!F7</f>
        <v>0</v>
      </c>
      <c r="K7" s="341"/>
      <c r="L7" s="332">
        <f t="shared" si="2"/>
        <v>60.04</v>
      </c>
      <c r="M7" s="332">
        <v>45.5</v>
      </c>
      <c r="N7" s="333">
        <f>M7-P7-'14-βιβλΕσ'!M7</f>
        <v>41.04</v>
      </c>
      <c r="O7" s="333">
        <f t="shared" si="3"/>
        <v>19</v>
      </c>
      <c r="P7" s="395">
        <f>'1β-ΤΑΧΔΙΚκλπ'!D6</f>
        <v>0.5</v>
      </c>
      <c r="Q7" s="334"/>
      <c r="R7" s="334"/>
      <c r="S7" s="334"/>
      <c r="T7" s="334"/>
      <c r="U7" s="334"/>
      <c r="V7" s="334"/>
      <c r="W7" s="334"/>
      <c r="X7" s="75"/>
      <c r="Y7" s="75"/>
    </row>
    <row r="8" spans="1:25" s="5" customFormat="1">
      <c r="A8" s="472" t="s">
        <v>569</v>
      </c>
      <c r="B8" s="384">
        <v>39437</v>
      </c>
      <c r="C8" s="329" t="s">
        <v>517</v>
      </c>
      <c r="D8" s="330">
        <v>43266.96</v>
      </c>
      <c r="E8" s="331">
        <f>'2-δικαιώμ'!L8</f>
        <v>452.00299200000001</v>
      </c>
      <c r="F8" s="332">
        <f>'3-φύλλα2α'!F8</f>
        <v>16</v>
      </c>
      <c r="G8" s="332">
        <f>'4-πολλυπρ'!P8</f>
        <v>0</v>
      </c>
      <c r="H8" s="330">
        <f>'5-αντίγρ'!M8</f>
        <v>35.6</v>
      </c>
      <c r="I8" s="330">
        <f>'6-μεταγρ'!J8</f>
        <v>12</v>
      </c>
      <c r="J8" s="330">
        <f>'7-προςΔΟΥ'!F8</f>
        <v>10</v>
      </c>
      <c r="K8" s="330"/>
      <c r="L8" s="331">
        <f t="shared" si="2"/>
        <v>525.60299200000009</v>
      </c>
      <c r="M8" s="331">
        <v>598.21</v>
      </c>
      <c r="N8" s="333">
        <f>M8-P8-3-'14-βιβλΕσ'!M8</f>
        <v>521.15000000000009</v>
      </c>
      <c r="O8" s="333">
        <f t="shared" si="3"/>
        <v>4.4529919999999947</v>
      </c>
      <c r="P8" s="395">
        <f>'1β-ΤΑΧΔΙΚκλπ'!D7</f>
        <v>3</v>
      </c>
      <c r="Q8" s="334"/>
      <c r="R8" s="334"/>
      <c r="S8" s="334"/>
      <c r="T8" s="334"/>
      <c r="U8" s="334"/>
      <c r="V8" s="334"/>
      <c r="W8" s="334"/>
      <c r="X8" s="75"/>
      <c r="Y8" s="75"/>
    </row>
    <row r="9" spans="1:25" s="5" customFormat="1" ht="12" thickBot="1">
      <c r="A9" s="473" t="s">
        <v>570</v>
      </c>
      <c r="B9" s="413">
        <v>39548</v>
      </c>
      <c r="C9" s="414" t="s">
        <v>532</v>
      </c>
      <c r="D9" s="415">
        <v>12000</v>
      </c>
      <c r="E9" s="416">
        <f>'2-δικαιώμ'!L9</f>
        <v>133.08000000000001</v>
      </c>
      <c r="F9" s="416">
        <f>'3-φύλλα2α'!F9</f>
        <v>16</v>
      </c>
      <c r="G9" s="416">
        <f>'4-πολλυπρ'!P9</f>
        <v>0</v>
      </c>
      <c r="H9" s="415">
        <f>'5-αντίγρ'!M9</f>
        <v>53.4</v>
      </c>
      <c r="I9" s="415">
        <f>'6-μεταγρ'!J9</f>
        <v>12</v>
      </c>
      <c r="J9" s="415">
        <f>'7-προςΔΟΥ'!F9</f>
        <v>10</v>
      </c>
      <c r="K9" s="415"/>
      <c r="L9" s="416">
        <f t="shared" si="2"/>
        <v>224.48000000000002</v>
      </c>
      <c r="M9" s="416">
        <v>227.77</v>
      </c>
      <c r="N9" s="417">
        <f>M9-P9-'14-βιβλΕσ'!M9</f>
        <v>197.06</v>
      </c>
      <c r="O9" s="417">
        <f t="shared" si="3"/>
        <v>27.420000000000016</v>
      </c>
      <c r="P9" s="418">
        <f>'1β-ΤΑΧΔΙΚκλπ'!D8</f>
        <v>3</v>
      </c>
      <c r="Q9" s="419"/>
      <c r="R9" s="419"/>
      <c r="S9" s="419"/>
      <c r="T9" s="419"/>
      <c r="U9" s="419" t="s">
        <v>572</v>
      </c>
      <c r="V9" s="334"/>
      <c r="W9" s="334"/>
      <c r="X9" s="75"/>
      <c r="Y9" s="75"/>
    </row>
    <row r="10" spans="1:25" s="5" customFormat="1">
      <c r="A10" s="354" t="s">
        <v>571</v>
      </c>
      <c r="B10" s="386">
        <v>39643</v>
      </c>
      <c r="C10" s="421" t="s">
        <v>517</v>
      </c>
      <c r="D10" s="341">
        <v>4187.32</v>
      </c>
      <c r="E10" s="332">
        <f>'2-δικαιώμ'!L10</f>
        <v>53.390664000000001</v>
      </c>
      <c r="F10" s="332">
        <f>'3-φύλλα2α'!F10</f>
        <v>20</v>
      </c>
      <c r="G10" s="332">
        <f>'4-πολλυπρ'!P10</f>
        <v>32</v>
      </c>
      <c r="H10" s="341">
        <f>'5-αντίγρ'!M10</f>
        <v>64.08</v>
      </c>
      <c r="I10" s="341">
        <f>'6-μεταγρ'!J10</f>
        <v>32</v>
      </c>
      <c r="J10" s="341">
        <f>'7-προςΔΟΥ'!F10</f>
        <v>10</v>
      </c>
      <c r="K10" s="341">
        <f>2*18.4</f>
        <v>36.799999999999997</v>
      </c>
      <c r="L10" s="332">
        <f t="shared" si="2"/>
        <v>248.27066400000001</v>
      </c>
      <c r="M10" s="332">
        <v>153.25</v>
      </c>
      <c r="N10" s="333">
        <f>M10-P10-3-'14-βιβλΕσ'!M10</f>
        <v>130.85</v>
      </c>
      <c r="O10" s="333">
        <f t="shared" si="3"/>
        <v>117.42066400000002</v>
      </c>
      <c r="P10" s="367">
        <f>'1β-ΤΑΧΔΙΚκλπ'!D9</f>
        <v>3</v>
      </c>
      <c r="Q10" s="512"/>
      <c r="R10" s="512"/>
      <c r="S10" s="512"/>
      <c r="T10" s="512"/>
      <c r="U10" s="512"/>
      <c r="V10" s="334"/>
      <c r="W10" s="334"/>
      <c r="X10" s="75"/>
      <c r="Y10" s="75"/>
    </row>
    <row r="11" spans="1:25" s="5" customFormat="1">
      <c r="A11" s="335"/>
      <c r="B11" s="384"/>
      <c r="C11" s="329" t="s">
        <v>536</v>
      </c>
      <c r="D11" s="330">
        <v>148.87</v>
      </c>
      <c r="E11" s="331">
        <f>'2-δικαιώμ'!L11</f>
        <v>12.198474000000001</v>
      </c>
      <c r="F11" s="332">
        <f>'3-φύλλα2α'!F11</f>
        <v>20</v>
      </c>
      <c r="G11" s="332">
        <f>'4-πολλυπρ'!P11</f>
        <v>0</v>
      </c>
      <c r="H11" s="330">
        <f>'5-αντίγρ'!M11</f>
        <v>0</v>
      </c>
      <c r="I11" s="330">
        <f>'6-μεταγρ'!J11</f>
        <v>0</v>
      </c>
      <c r="J11" s="330">
        <f>'7-προςΔΟΥ'!F11</f>
        <v>10</v>
      </c>
      <c r="K11" s="330">
        <v>18.399999999999999</v>
      </c>
      <c r="L11" s="331">
        <f t="shared" si="2"/>
        <v>60.598474000000003</v>
      </c>
      <c r="M11" s="331"/>
      <c r="N11" s="333">
        <f>M11-P11-'14-βιβλΕσ'!M11</f>
        <v>0</v>
      </c>
      <c r="O11" s="333">
        <f t="shared" si="3"/>
        <v>60.598474000000003</v>
      </c>
      <c r="P11" s="395">
        <f>'1β-ΤΑΧΔΙΚκλπ'!D10</f>
        <v>0</v>
      </c>
      <c r="Q11" s="334"/>
      <c r="R11" s="334"/>
      <c r="S11" s="334"/>
      <c r="T11" s="334"/>
      <c r="U11" s="334"/>
      <c r="V11" s="334"/>
      <c r="W11" s="334"/>
      <c r="X11" s="75"/>
      <c r="Y11" s="75"/>
    </row>
    <row r="12" spans="1:25">
      <c r="A12" s="593" t="s">
        <v>47</v>
      </c>
      <c r="B12" s="594"/>
      <c r="C12" s="594"/>
      <c r="D12" s="594"/>
      <c r="E12" s="38">
        <f t="shared" ref="E12:O12" si="4">SUM(E3:E11)</f>
        <v>977.31419400000016</v>
      </c>
      <c r="F12" s="38">
        <f t="shared" si="4"/>
        <v>112</v>
      </c>
      <c r="G12" s="38">
        <f t="shared" si="4"/>
        <v>140</v>
      </c>
      <c r="H12" s="38">
        <f t="shared" si="4"/>
        <v>206.48000000000002</v>
      </c>
      <c r="I12" s="38">
        <f t="shared" si="4"/>
        <v>64</v>
      </c>
      <c r="J12" s="38">
        <f t="shared" si="4"/>
        <v>70</v>
      </c>
      <c r="K12" s="38">
        <f t="shared" si="4"/>
        <v>55.199999999999996</v>
      </c>
      <c r="L12" s="38">
        <f t="shared" si="4"/>
        <v>1624.9941939999999</v>
      </c>
      <c r="M12" s="38">
        <f t="shared" si="4"/>
        <v>1059.73</v>
      </c>
      <c r="N12" s="38">
        <f t="shared" si="4"/>
        <v>920.74000000000012</v>
      </c>
      <c r="O12" s="38">
        <f t="shared" si="4"/>
        <v>704.25419399999998</v>
      </c>
    </row>
    <row r="14" spans="1:25">
      <c r="P14" s="168" t="s">
        <v>100</v>
      </c>
      <c r="Q14" s="130"/>
      <c r="R14" s="130"/>
      <c r="S14" s="130"/>
      <c r="T14" s="140"/>
      <c r="U14" s="140"/>
      <c r="V14" s="140"/>
      <c r="X14" s="130"/>
      <c r="Y14" s="130"/>
    </row>
    <row r="15" spans="1:25">
      <c r="K15" s="213" t="s">
        <v>497</v>
      </c>
      <c r="L15" s="8"/>
      <c r="M15" s="8"/>
      <c r="Q15" s="118" t="s">
        <v>369</v>
      </c>
      <c r="R15" s="118"/>
      <c r="S15" s="118"/>
      <c r="T15" s="132"/>
      <c r="U15" s="140"/>
      <c r="V15" s="140"/>
      <c r="X15" s="131"/>
      <c r="Y15" s="118"/>
    </row>
    <row r="16" spans="1:25">
      <c r="K16" s="409" t="s">
        <v>228</v>
      </c>
      <c r="L16" s="120"/>
      <c r="M16" s="120"/>
      <c r="Q16" s="118"/>
      <c r="R16" s="118" t="s">
        <v>140</v>
      </c>
      <c r="S16" s="118"/>
      <c r="T16" s="140"/>
      <c r="U16" s="140"/>
      <c r="V16" s="140"/>
      <c r="X16" s="118"/>
    </row>
    <row r="17" spans="3:23">
      <c r="K17" s="212" t="s">
        <v>229</v>
      </c>
      <c r="S17" s="118" t="s">
        <v>368</v>
      </c>
      <c r="T17" s="93"/>
      <c r="U17" s="93"/>
      <c r="V17" s="93"/>
    </row>
    <row r="18" spans="3:23"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T18" s="118" t="s">
        <v>370</v>
      </c>
      <c r="U18" s="140"/>
      <c r="V18" s="140"/>
    </row>
    <row r="19" spans="3:23">
      <c r="T19" s="93"/>
      <c r="U19" s="140" t="s">
        <v>371</v>
      </c>
      <c r="V19" s="140"/>
    </row>
    <row r="20" spans="3:23">
      <c r="T20" s="93"/>
      <c r="U20" s="93"/>
      <c r="V20" s="140" t="s">
        <v>372</v>
      </c>
    </row>
    <row r="21" spans="3:23">
      <c r="S21" s="118"/>
      <c r="T21" s="93"/>
      <c r="U21" s="93"/>
      <c r="V21" s="93"/>
    </row>
    <row r="22" spans="3:23">
      <c r="I22" s="390" t="s">
        <v>257</v>
      </c>
      <c r="J22" s="132" t="s">
        <v>513</v>
      </c>
      <c r="L22" s="590" t="s">
        <v>514</v>
      </c>
      <c r="M22" s="590"/>
      <c r="N22" s="590"/>
      <c r="O22" s="590"/>
      <c r="T22" s="118"/>
      <c r="U22" s="140"/>
      <c r="V22" s="140"/>
    </row>
    <row r="23" spans="3:23">
      <c r="E23" s="391" t="s">
        <v>567</v>
      </c>
      <c r="F23" s="2">
        <v>35</v>
      </c>
      <c r="G23" s="2" t="s">
        <v>322</v>
      </c>
      <c r="H23" s="498"/>
      <c r="J23" s="2">
        <v>0.5</v>
      </c>
      <c r="L23" s="2">
        <v>0.5</v>
      </c>
      <c r="M23" s="2">
        <v>3</v>
      </c>
      <c r="N23" s="2">
        <v>3</v>
      </c>
      <c r="O23" s="2">
        <v>3</v>
      </c>
      <c r="R23" s="2"/>
      <c r="T23" s="93"/>
      <c r="U23" s="140"/>
      <c r="V23" s="140"/>
    </row>
    <row r="24" spans="3:23">
      <c r="C24" s="483"/>
      <c r="D24" s="390"/>
      <c r="E24" s="391"/>
      <c r="G24" s="2" t="s">
        <v>362</v>
      </c>
      <c r="M24" s="2">
        <v>93.11</v>
      </c>
      <c r="N24" s="2">
        <v>93.11</v>
      </c>
      <c r="O24" s="2">
        <v>8.67</v>
      </c>
      <c r="R24" s="2"/>
      <c r="T24" s="93"/>
      <c r="U24" s="140"/>
      <c r="V24" s="140"/>
    </row>
    <row r="25" spans="3:23">
      <c r="C25" s="483"/>
      <c r="E25" s="391"/>
      <c r="G25" s="2" t="s">
        <v>80</v>
      </c>
      <c r="H25" s="499">
        <v>35</v>
      </c>
      <c r="I25" s="2">
        <v>3.88</v>
      </c>
      <c r="J25" s="2">
        <v>36</v>
      </c>
      <c r="L25" s="2">
        <v>36</v>
      </c>
      <c r="R25" s="2"/>
      <c r="T25" s="93"/>
      <c r="U25" s="140"/>
      <c r="V25" s="140"/>
    </row>
    <row r="26" spans="3:23">
      <c r="C26" s="483"/>
      <c r="G26" s="136" t="s">
        <v>502</v>
      </c>
      <c r="L26" s="2">
        <v>12</v>
      </c>
      <c r="M26" s="2">
        <v>12</v>
      </c>
      <c r="N26" s="2">
        <v>12</v>
      </c>
      <c r="O26" s="2">
        <v>12</v>
      </c>
      <c r="T26" s="93"/>
      <c r="U26" s="93"/>
      <c r="V26" s="140"/>
    </row>
    <row r="27" spans="3:23">
      <c r="C27" s="483"/>
      <c r="G27" s="136" t="s">
        <v>503</v>
      </c>
      <c r="M27" s="2">
        <v>144.47</v>
      </c>
      <c r="N27" s="2">
        <v>144.47</v>
      </c>
      <c r="O27" s="2">
        <v>8</v>
      </c>
      <c r="U27" s="140"/>
      <c r="V27" s="140"/>
      <c r="W27" s="140"/>
    </row>
    <row r="28" spans="3:23">
      <c r="C28" s="483"/>
      <c r="G28" s="136" t="s">
        <v>504</v>
      </c>
      <c r="H28" s="498"/>
      <c r="J28" s="2">
        <v>8</v>
      </c>
      <c r="L28" s="2">
        <v>8</v>
      </c>
      <c r="M28" s="2">
        <v>8</v>
      </c>
      <c r="N28" s="2">
        <v>8</v>
      </c>
      <c r="O28" s="2">
        <v>8</v>
      </c>
      <c r="U28" s="93"/>
      <c r="V28" s="140"/>
      <c r="W28" s="140"/>
    </row>
    <row r="29" spans="3:23">
      <c r="C29" s="483"/>
      <c r="G29" s="136" t="s">
        <v>95</v>
      </c>
      <c r="H29" s="498"/>
      <c r="I29" s="2">
        <v>2.64</v>
      </c>
      <c r="J29" s="2">
        <v>24</v>
      </c>
      <c r="K29" s="2">
        <v>2.64</v>
      </c>
      <c r="L29" s="2">
        <v>24</v>
      </c>
      <c r="U29" s="93"/>
      <c r="V29" s="93"/>
      <c r="W29" s="93"/>
    </row>
    <row r="30" spans="3:23">
      <c r="C30" s="483"/>
      <c r="G30" s="202" t="s">
        <v>505</v>
      </c>
      <c r="U30" s="93"/>
      <c r="V30" s="93"/>
      <c r="W30" s="93"/>
    </row>
    <row r="31" spans="3:23">
      <c r="H31" s="174">
        <f>SUM(H23:H30)</f>
        <v>35</v>
      </c>
      <c r="I31" s="174">
        <f>SUM(I23:I30)</f>
        <v>6.52</v>
      </c>
      <c r="J31" s="174">
        <f>SUM(J23:J30)</f>
        <v>68.5</v>
      </c>
      <c r="L31" s="174">
        <f>SUM(L23:L30)</f>
        <v>80.5</v>
      </c>
      <c r="M31" s="174">
        <f t="shared" ref="M31:O31" si="5">SUM(M23:M30)</f>
        <v>260.58</v>
      </c>
      <c r="N31" s="174">
        <f t="shared" si="5"/>
        <v>260.58</v>
      </c>
      <c r="O31" s="174">
        <f t="shared" si="5"/>
        <v>39.67</v>
      </c>
      <c r="P31" s="202">
        <f>SUM(L31:O31)</f>
        <v>641.32999999999993</v>
      </c>
    </row>
    <row r="34" spans="3:16">
      <c r="D34" s="410"/>
      <c r="I34" s="390" t="s">
        <v>257</v>
      </c>
      <c r="J34" s="132" t="s">
        <v>513</v>
      </c>
      <c r="L34" s="590" t="s">
        <v>514</v>
      </c>
      <c r="M34" s="590"/>
      <c r="N34" s="590"/>
      <c r="O34" s="590"/>
    </row>
    <row r="35" spans="3:16">
      <c r="C35" s="3" t="s">
        <v>564</v>
      </c>
      <c r="E35" s="391" t="s">
        <v>569</v>
      </c>
      <c r="F35" s="2">
        <v>598.21</v>
      </c>
      <c r="G35" s="2" t="s">
        <v>322</v>
      </c>
      <c r="H35" s="4">
        <v>3</v>
      </c>
      <c r="I35" s="4"/>
      <c r="J35" s="4">
        <v>3</v>
      </c>
      <c r="K35" s="4"/>
      <c r="L35" s="4">
        <v>3</v>
      </c>
      <c r="M35" s="4"/>
      <c r="N35" s="4"/>
      <c r="O35" s="4"/>
    </row>
    <row r="36" spans="3:16">
      <c r="C36" s="483" t="s">
        <v>526</v>
      </c>
      <c r="E36" s="391"/>
      <c r="G36" s="2" t="s">
        <v>362</v>
      </c>
      <c r="H36" s="507" t="s">
        <v>529</v>
      </c>
      <c r="I36" s="4"/>
      <c r="J36" s="4">
        <v>335.32</v>
      </c>
      <c r="K36" s="4"/>
      <c r="L36" s="4"/>
      <c r="M36" s="4"/>
      <c r="N36" s="4"/>
      <c r="O36" s="4"/>
    </row>
    <row r="37" spans="3:16">
      <c r="C37" s="93"/>
      <c r="E37" s="391"/>
      <c r="G37" s="2" t="s">
        <v>80</v>
      </c>
      <c r="H37" s="4"/>
      <c r="I37" s="4"/>
      <c r="J37" s="4"/>
      <c r="K37" s="4"/>
      <c r="L37" s="4"/>
      <c r="M37" s="4"/>
      <c r="N37" s="4"/>
      <c r="O37" s="4"/>
    </row>
    <row r="38" spans="3:16">
      <c r="C38" s="93"/>
      <c r="G38" s="136" t="s">
        <v>502</v>
      </c>
      <c r="H38" s="4">
        <v>12</v>
      </c>
      <c r="I38" s="4"/>
      <c r="J38" s="4">
        <v>12</v>
      </c>
      <c r="K38" s="4"/>
      <c r="L38" s="4">
        <v>12</v>
      </c>
      <c r="M38" s="4"/>
      <c r="N38" s="4"/>
      <c r="O38" s="4"/>
    </row>
    <row r="39" spans="3:16">
      <c r="C39" s="93"/>
      <c r="G39" s="136" t="s">
        <v>503</v>
      </c>
      <c r="H39" s="499">
        <v>514.98</v>
      </c>
      <c r="I39" s="4">
        <v>66.66</v>
      </c>
      <c r="J39" s="4">
        <v>519.20000000000005</v>
      </c>
      <c r="K39" s="4"/>
      <c r="L39" s="4">
        <v>519.20000000000005</v>
      </c>
      <c r="M39" s="4"/>
      <c r="N39" s="4"/>
      <c r="O39" s="4"/>
    </row>
    <row r="40" spans="3:16">
      <c r="C40" s="93"/>
      <c r="G40" s="136" t="s">
        <v>504</v>
      </c>
      <c r="H40" s="206">
        <v>20</v>
      </c>
      <c r="I40" s="4"/>
      <c r="J40" s="4">
        <v>16</v>
      </c>
      <c r="K40" s="4"/>
      <c r="L40" s="4">
        <v>16</v>
      </c>
      <c r="M40" s="4"/>
      <c r="N40" s="4"/>
      <c r="O40" s="4"/>
    </row>
    <row r="41" spans="3:16">
      <c r="C41" s="93"/>
      <c r="G41" s="136" t="s">
        <v>95</v>
      </c>
      <c r="H41" s="206">
        <v>48</v>
      </c>
      <c r="I41" s="4">
        <v>4.4000000000000004</v>
      </c>
      <c r="J41" s="4">
        <v>40</v>
      </c>
      <c r="K41" s="4"/>
      <c r="L41" s="4">
        <v>40</v>
      </c>
      <c r="M41" s="4"/>
      <c r="N41" s="4"/>
      <c r="O41" s="4"/>
    </row>
    <row r="42" spans="3:16">
      <c r="C42" s="93"/>
      <c r="G42" s="202" t="s">
        <v>505</v>
      </c>
      <c r="H42" s="202">
        <v>0.23</v>
      </c>
    </row>
    <row r="43" spans="3:16">
      <c r="C43" s="93"/>
      <c r="H43" s="174">
        <f>SUM(H35:H42)</f>
        <v>598.21</v>
      </c>
      <c r="I43" s="174">
        <f>SUM(I35:I42)</f>
        <v>71.06</v>
      </c>
      <c r="J43" s="174">
        <f>SUM(J35:J42)</f>
        <v>925.52</v>
      </c>
      <c r="L43" s="174">
        <f>SUM(L35:L42)</f>
        <v>590.20000000000005</v>
      </c>
      <c r="M43" s="174">
        <f t="shared" ref="M43:O43" si="6">SUM(M35:M42)</f>
        <v>0</v>
      </c>
      <c r="N43" s="174">
        <f t="shared" si="6"/>
        <v>0</v>
      </c>
      <c r="O43" s="174">
        <f t="shared" si="6"/>
        <v>0</v>
      </c>
      <c r="P43" s="202">
        <f>SUM(L43:O43)</f>
        <v>590.20000000000005</v>
      </c>
    </row>
    <row r="44" spans="3:16">
      <c r="C44" s="93"/>
      <c r="H44" s="2">
        <f>F35-H43</f>
        <v>0</v>
      </c>
    </row>
    <row r="46" spans="3:16">
      <c r="I46" s="390" t="s">
        <v>257</v>
      </c>
      <c r="J46" s="132" t="s">
        <v>513</v>
      </c>
      <c r="L46" s="590" t="s">
        <v>514</v>
      </c>
      <c r="M46" s="590"/>
      <c r="N46" s="590"/>
      <c r="O46" s="590"/>
    </row>
    <row r="47" spans="3:16">
      <c r="E47" s="391" t="s">
        <v>570</v>
      </c>
      <c r="F47" s="2">
        <v>227.77</v>
      </c>
      <c r="G47" s="2" t="s">
        <v>322</v>
      </c>
      <c r="H47" s="498"/>
      <c r="I47" s="4"/>
      <c r="J47" s="4">
        <v>3</v>
      </c>
      <c r="K47" s="4"/>
      <c r="L47" s="4">
        <v>3</v>
      </c>
      <c r="M47" s="4"/>
      <c r="N47" s="4"/>
      <c r="O47" s="4"/>
    </row>
    <row r="48" spans="3:16">
      <c r="E48" s="391"/>
      <c r="G48" s="2" t="s">
        <v>362</v>
      </c>
      <c r="H48" s="4"/>
      <c r="I48" s="4"/>
      <c r="J48" s="4"/>
      <c r="K48" s="4"/>
      <c r="L48" s="4"/>
      <c r="M48" s="4"/>
      <c r="N48" s="4"/>
      <c r="O48" s="4"/>
    </row>
    <row r="49" spans="3:16">
      <c r="E49" s="391"/>
      <c r="G49" s="2" t="s">
        <v>80</v>
      </c>
      <c r="H49" s="4"/>
      <c r="I49" s="4"/>
      <c r="J49" s="4"/>
      <c r="K49" s="4"/>
      <c r="L49" s="4"/>
      <c r="M49" s="4"/>
      <c r="N49" s="4"/>
      <c r="O49" s="4"/>
    </row>
    <row r="50" spans="3:16">
      <c r="G50" s="136" t="s">
        <v>502</v>
      </c>
      <c r="H50" s="4">
        <v>12</v>
      </c>
      <c r="I50" s="4"/>
      <c r="J50" s="4">
        <v>12</v>
      </c>
      <c r="K50" s="4"/>
      <c r="L50" s="4">
        <v>12</v>
      </c>
      <c r="M50" s="4"/>
      <c r="N50" s="4"/>
      <c r="O50" s="4"/>
    </row>
    <row r="51" spans="3:16">
      <c r="G51" s="136" t="s">
        <v>503</v>
      </c>
      <c r="H51" s="499">
        <v>139.77000000000001</v>
      </c>
      <c r="I51" s="4">
        <v>21.11</v>
      </c>
      <c r="J51" s="4">
        <v>144</v>
      </c>
      <c r="K51" s="4"/>
      <c r="L51" s="4">
        <v>144</v>
      </c>
      <c r="M51" s="4"/>
      <c r="N51" s="4"/>
      <c r="O51" s="4"/>
    </row>
    <row r="52" spans="3:16">
      <c r="G52" s="136" t="s">
        <v>504</v>
      </c>
      <c r="H52" s="4">
        <v>16</v>
      </c>
      <c r="I52" s="4"/>
      <c r="J52" s="4">
        <v>16</v>
      </c>
      <c r="K52" s="4"/>
      <c r="L52" s="4">
        <v>16</v>
      </c>
      <c r="M52" s="4"/>
      <c r="N52" s="4"/>
      <c r="O52" s="4"/>
    </row>
    <row r="53" spans="3:16">
      <c r="G53" s="136" t="s">
        <v>95</v>
      </c>
      <c r="H53" s="4">
        <v>60</v>
      </c>
      <c r="I53" s="4">
        <v>6.6</v>
      </c>
      <c r="J53" s="4">
        <v>60</v>
      </c>
      <c r="K53" s="4"/>
      <c r="L53" s="4">
        <v>60</v>
      </c>
      <c r="M53" s="4"/>
      <c r="N53" s="4"/>
      <c r="O53" s="4"/>
    </row>
    <row r="54" spans="3:16">
      <c r="G54" s="202" t="s">
        <v>505</v>
      </c>
      <c r="H54" s="202"/>
    </row>
    <row r="55" spans="3:16">
      <c r="H55" s="174">
        <f>SUM(H47:H54)</f>
        <v>227.77</v>
      </c>
      <c r="I55" s="174">
        <f>SUM(I47:I54)</f>
        <v>27.71</v>
      </c>
      <c r="J55" s="174">
        <f>SUM(J47:J54)</f>
        <v>235</v>
      </c>
      <c r="L55" s="174">
        <f>SUM(L47:L54)</f>
        <v>235</v>
      </c>
      <c r="M55" s="174">
        <f t="shared" ref="M55:O55" si="7">SUM(M47:M54)</f>
        <v>0</v>
      </c>
      <c r="N55" s="174">
        <f t="shared" si="7"/>
        <v>0</v>
      </c>
      <c r="O55" s="174">
        <f t="shared" si="7"/>
        <v>0</v>
      </c>
      <c r="P55" s="202">
        <f>SUM(L55:O55)</f>
        <v>235</v>
      </c>
    </row>
    <row r="56" spans="3:16">
      <c r="H56" s="2">
        <f>F47-H55</f>
        <v>0</v>
      </c>
    </row>
    <row r="58" spans="3:16">
      <c r="I58" s="390" t="s">
        <v>257</v>
      </c>
      <c r="J58" s="132" t="s">
        <v>513</v>
      </c>
      <c r="L58" s="590" t="s">
        <v>514</v>
      </c>
      <c r="M58" s="590"/>
      <c r="N58" s="590"/>
      <c r="O58" s="590"/>
    </row>
    <row r="59" spans="3:16">
      <c r="C59" s="93" t="s">
        <v>565</v>
      </c>
      <c r="E59" s="391" t="s">
        <v>571</v>
      </c>
      <c r="F59" s="2">
        <v>153.25</v>
      </c>
      <c r="G59" s="2" t="s">
        <v>322</v>
      </c>
      <c r="H59" s="4">
        <v>3</v>
      </c>
      <c r="I59" s="4"/>
      <c r="J59" s="4">
        <v>3</v>
      </c>
      <c r="K59" s="4"/>
      <c r="L59" s="4">
        <v>3</v>
      </c>
      <c r="M59" s="4">
        <v>3</v>
      </c>
      <c r="N59" s="4"/>
      <c r="O59" s="4"/>
    </row>
    <row r="60" spans="3:16">
      <c r="C60" s="93" t="s">
        <v>566</v>
      </c>
      <c r="E60" s="391"/>
      <c r="G60" s="2" t="s">
        <v>362</v>
      </c>
      <c r="H60" s="507" t="s">
        <v>529</v>
      </c>
      <c r="I60" s="4"/>
      <c r="J60" s="4">
        <v>32.450000000000003</v>
      </c>
      <c r="K60" s="4"/>
      <c r="L60" s="4">
        <v>32.450000000000003</v>
      </c>
      <c r="M60" s="4">
        <v>1.1499999999999999</v>
      </c>
      <c r="N60" s="4"/>
      <c r="O60" s="4"/>
    </row>
    <row r="61" spans="3:16">
      <c r="E61" s="391"/>
      <c r="G61" s="2" t="s">
        <v>80</v>
      </c>
      <c r="H61" s="4"/>
      <c r="I61" s="4"/>
      <c r="J61" s="4"/>
      <c r="K61" s="4"/>
      <c r="L61" s="4"/>
      <c r="M61" s="4"/>
      <c r="N61" s="4"/>
      <c r="O61" s="4"/>
    </row>
    <row r="62" spans="3:16">
      <c r="G62" s="136" t="s">
        <v>502</v>
      </c>
      <c r="H62" s="4">
        <v>12</v>
      </c>
      <c r="I62" s="4"/>
      <c r="J62" s="4">
        <v>12</v>
      </c>
      <c r="K62" s="4"/>
      <c r="L62" s="4">
        <v>12</v>
      </c>
      <c r="M62" s="4">
        <v>12</v>
      </c>
      <c r="N62" s="4"/>
      <c r="O62" s="4"/>
    </row>
    <row r="63" spans="3:16">
      <c r="G63" s="136" t="s">
        <v>503</v>
      </c>
      <c r="H63" s="499">
        <v>46.02</v>
      </c>
      <c r="I63" s="4">
        <v>8.8800000000000008</v>
      </c>
      <c r="J63" s="4">
        <v>50.25</v>
      </c>
      <c r="K63" s="4"/>
      <c r="L63" s="4">
        <v>50.25</v>
      </c>
      <c r="M63" s="4">
        <v>1.79</v>
      </c>
      <c r="N63" s="4"/>
      <c r="O63" s="4">
        <v>50.247839999999997</v>
      </c>
    </row>
    <row r="64" spans="3:16">
      <c r="G64" s="136" t="s">
        <v>504</v>
      </c>
      <c r="H64" s="4">
        <v>20</v>
      </c>
      <c r="I64" s="4"/>
      <c r="J64" s="4">
        <v>20</v>
      </c>
      <c r="K64" s="4"/>
      <c r="L64" s="4">
        <v>20</v>
      </c>
      <c r="M64" s="4">
        <v>20</v>
      </c>
      <c r="N64" s="4"/>
      <c r="O64" s="4">
        <v>0.13331999999999999</v>
      </c>
    </row>
    <row r="65" spans="7:16">
      <c r="G65" s="136" t="s">
        <v>95</v>
      </c>
      <c r="H65" s="4">
        <v>72</v>
      </c>
      <c r="I65" s="4">
        <v>7.92</v>
      </c>
      <c r="J65" s="4">
        <v>72</v>
      </c>
      <c r="K65" s="4"/>
      <c r="L65" s="4">
        <v>72</v>
      </c>
      <c r="M65" s="4"/>
      <c r="N65" s="4"/>
      <c r="O65" s="4"/>
    </row>
    <row r="66" spans="7:16">
      <c r="G66" s="202" t="s">
        <v>505</v>
      </c>
      <c r="H66" s="202">
        <v>0.23</v>
      </c>
    </row>
    <row r="67" spans="7:16">
      <c r="H67" s="174">
        <f>SUM(H59:H66)</f>
        <v>153.25</v>
      </c>
      <c r="I67" s="174">
        <f>SUM(I59:I66)</f>
        <v>16.8</v>
      </c>
      <c r="J67" s="174">
        <f>SUM(J59:J66)</f>
        <v>189.7</v>
      </c>
      <c r="L67" s="174">
        <f>SUM(L59:L66)</f>
        <v>189.7</v>
      </c>
      <c r="M67" s="174">
        <f t="shared" ref="M67:O67" si="8">SUM(M59:M66)</f>
        <v>37.94</v>
      </c>
      <c r="N67" s="174">
        <f t="shared" si="8"/>
        <v>0</v>
      </c>
      <c r="O67" s="174">
        <f t="shared" si="8"/>
        <v>50.381159999999994</v>
      </c>
      <c r="P67" s="202">
        <f>SUM(L67:O67)</f>
        <v>278.02116000000001</v>
      </c>
    </row>
    <row r="68" spans="7:16">
      <c r="H68" s="2">
        <f>F59-H67</f>
        <v>0</v>
      </c>
    </row>
  </sheetData>
  <mergeCells count="13">
    <mergeCell ref="P1:Y1"/>
    <mergeCell ref="L58:O58"/>
    <mergeCell ref="E1:K1"/>
    <mergeCell ref="L46:O46"/>
    <mergeCell ref="A12:D12"/>
    <mergeCell ref="A1:A2"/>
    <mergeCell ref="B1:B2"/>
    <mergeCell ref="C1:C2"/>
    <mergeCell ref="D1:D2"/>
    <mergeCell ref="L34:O34"/>
    <mergeCell ref="L22:O22"/>
    <mergeCell ref="N1:O1"/>
    <mergeCell ref="L1:M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8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8.140625" style="3" bestFit="1" customWidth="1"/>
    <col min="2" max="2" width="74.2851562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37" t="s">
        <v>19</v>
      </c>
      <c r="B1" s="739" t="s">
        <v>350</v>
      </c>
      <c r="C1" s="739" t="s">
        <v>87</v>
      </c>
      <c r="D1" s="741" t="s">
        <v>351</v>
      </c>
      <c r="E1" s="742"/>
      <c r="F1" s="742"/>
      <c r="G1" s="743" t="s">
        <v>323</v>
      </c>
      <c r="H1" s="744"/>
      <c r="I1" s="733" t="s">
        <v>324</v>
      </c>
      <c r="J1" s="733"/>
      <c r="K1" s="256"/>
      <c r="L1" s="257"/>
      <c r="M1" s="734" t="s">
        <v>352</v>
      </c>
      <c r="N1" s="734"/>
      <c r="O1" s="734"/>
      <c r="P1" s="257"/>
      <c r="Q1" s="734" t="s">
        <v>353</v>
      </c>
      <c r="R1" s="734"/>
      <c r="S1" s="734"/>
      <c r="T1" s="734"/>
      <c r="U1" s="258"/>
      <c r="V1" s="735" t="s">
        <v>323</v>
      </c>
      <c r="W1" s="735" t="s">
        <v>354</v>
      </c>
      <c r="X1" s="735" t="s">
        <v>355</v>
      </c>
      <c r="Y1" s="258"/>
      <c r="Z1" s="727" t="s">
        <v>356</v>
      </c>
      <c r="AA1" s="728"/>
      <c r="AB1" s="728"/>
      <c r="AC1" s="728"/>
      <c r="AD1" s="729"/>
    </row>
    <row r="2" spans="1:30" ht="12" thickBot="1">
      <c r="A2" s="738"/>
      <c r="B2" s="740"/>
      <c r="C2" s="740"/>
      <c r="D2" s="207" t="s">
        <v>328</v>
      </c>
      <c r="E2" s="207" t="s">
        <v>334</v>
      </c>
      <c r="F2" s="151" t="s">
        <v>335</v>
      </c>
      <c r="G2" s="208" t="s">
        <v>357</v>
      </c>
      <c r="H2" s="209" t="s">
        <v>358</v>
      </c>
      <c r="I2" s="208" t="s">
        <v>359</v>
      </c>
      <c r="J2" s="210" t="s">
        <v>360</v>
      </c>
      <c r="K2" s="259" t="s">
        <v>361</v>
      </c>
      <c r="L2" s="260"/>
      <c r="M2" s="261" t="s">
        <v>364</v>
      </c>
      <c r="N2" s="261" t="s">
        <v>362</v>
      </c>
      <c r="O2" s="261" t="s">
        <v>363</v>
      </c>
      <c r="P2" s="260"/>
      <c r="Q2" s="262" t="s">
        <v>364</v>
      </c>
      <c r="R2" s="263">
        <v>1.2999999999999999E-2</v>
      </c>
      <c r="S2" s="263">
        <v>6.4999999999999997E-3</v>
      </c>
      <c r="T2" s="264">
        <v>1.25E-3</v>
      </c>
      <c r="U2" s="265"/>
      <c r="V2" s="736"/>
      <c r="W2" s="736"/>
      <c r="X2" s="736"/>
      <c r="Y2" s="265"/>
      <c r="Z2" s="266" t="s">
        <v>364</v>
      </c>
      <c r="AA2" s="266" t="s">
        <v>362</v>
      </c>
      <c r="AB2" s="267" t="s">
        <v>363</v>
      </c>
      <c r="AC2" s="266" t="s">
        <v>354</v>
      </c>
      <c r="AD2" s="266" t="s">
        <v>355</v>
      </c>
    </row>
    <row r="3" spans="1:30" s="18" customFormat="1">
      <c r="A3" s="125" t="str">
        <f>'1-συμβολαια'!A3</f>
        <v>12ο</v>
      </c>
      <c r="B3" s="125" t="str">
        <f>'1-συμβολαια'!C3</f>
        <v>κληρονομιάς ΑΠΟΔΟΧΗ [αγροτεμάχιο 158' Θελόγος -''κλεισίδι'' 7.046μ2</v>
      </c>
      <c r="C3" s="211">
        <f>'1-συμβολαια'!D3</f>
        <v>0</v>
      </c>
      <c r="D3" s="28">
        <f>'8-κ-15-17'!D3</f>
        <v>0</v>
      </c>
      <c r="E3" s="28">
        <f>'8-κ-15-17'!M3</f>
        <v>0</v>
      </c>
      <c r="F3" s="28">
        <f>'8-κ-15-17'!V3</f>
        <v>0</v>
      </c>
      <c r="G3" s="28">
        <f>'2-δικαιώμ'!H3</f>
        <v>0</v>
      </c>
      <c r="H3" s="28">
        <f>'2-δικαιώμ'!I3</f>
        <v>1.8</v>
      </c>
      <c r="I3" s="28">
        <f>'2-δικαιώμ'!J3</f>
        <v>1.8</v>
      </c>
      <c r="J3" s="28">
        <f>'2-δικαιώμ'!K3</f>
        <v>0.36</v>
      </c>
      <c r="K3" s="155"/>
      <c r="L3" s="155"/>
      <c r="M3" s="35"/>
      <c r="N3" s="35"/>
      <c r="O3" s="35"/>
      <c r="P3" s="155"/>
      <c r="Q3" s="35"/>
      <c r="R3" s="35"/>
      <c r="S3" s="35"/>
      <c r="T3" s="35"/>
      <c r="U3" s="155"/>
      <c r="V3" s="35">
        <f>'2-δικαιώμ'!H3+'2-δικαιώμ'!I3</f>
        <v>1.8</v>
      </c>
      <c r="W3" s="35">
        <f>'2-δικαιώμ'!J3</f>
        <v>1.8</v>
      </c>
      <c r="X3" s="35">
        <f>'2-δικαιώμ'!K3</f>
        <v>0.36</v>
      </c>
      <c r="Y3" s="155"/>
      <c r="Z3" s="35"/>
      <c r="AA3" s="35"/>
      <c r="AB3" s="35"/>
      <c r="AC3" s="35"/>
      <c r="AD3" s="35"/>
    </row>
    <row r="4" spans="1:30" s="18" customFormat="1">
      <c r="A4" s="125">
        <f>'1-συμβολαια'!A4</f>
        <v>0</v>
      </c>
      <c r="B4" s="125" t="str">
        <f>'1-συμβολαια'!C4</f>
        <v>χρησικτησία αγροτεμαχίου = 1926 πατρός ΚΛΗΡΟΝΟΜΙΑ</v>
      </c>
      <c r="C4" s="211">
        <f>'1-συμβολαια'!D4</f>
        <v>12013.83</v>
      </c>
      <c r="D4" s="28">
        <f>'8-κ-15-17'!D4</f>
        <v>0</v>
      </c>
      <c r="E4" s="28">
        <f>'8-κ-15-17'!M4</f>
        <v>78.089895000000013</v>
      </c>
      <c r="F4" s="28">
        <f>'8-κ-15-17'!V4</f>
        <v>15.0172875</v>
      </c>
      <c r="G4" s="28">
        <f>'2-δικαιώμ'!H4</f>
        <v>12.974936400000001</v>
      </c>
      <c r="H4" s="28">
        <f>'2-δικαιώμ'!I4</f>
        <v>0.60000000000000009</v>
      </c>
      <c r="I4" s="28">
        <f>'2-δικαιώμ'!J4</f>
        <v>7.8082980000000006</v>
      </c>
      <c r="J4" s="28">
        <f>'2-δικαιώμ'!K4</f>
        <v>1.5616596000000003</v>
      </c>
      <c r="K4" s="155"/>
      <c r="L4" s="155"/>
      <c r="M4" s="35"/>
      <c r="N4" s="35"/>
      <c r="O4" s="35"/>
      <c r="P4" s="155"/>
      <c r="Q4" s="35"/>
      <c r="R4" s="35"/>
      <c r="S4" s="35"/>
      <c r="T4" s="35"/>
      <c r="U4" s="155"/>
      <c r="V4" s="35">
        <f>'2-δικαιώμ'!H4+'2-δικαιώμ'!I4</f>
        <v>13.5749364</v>
      </c>
      <c r="W4" s="35">
        <f>'2-δικαιώμ'!J4</f>
        <v>7.8082980000000006</v>
      </c>
      <c r="X4" s="35">
        <f>'2-δικαιώμ'!K4</f>
        <v>1.5616596000000003</v>
      </c>
      <c r="Y4" s="155"/>
      <c r="Z4" s="35"/>
      <c r="AA4" s="35"/>
      <c r="AB4" s="35"/>
      <c r="AC4" s="35"/>
      <c r="AD4" s="35"/>
    </row>
    <row r="5" spans="1:30" s="18" customFormat="1">
      <c r="A5" s="125">
        <f>'1-συμβολαια'!A5</f>
        <v>0</v>
      </c>
      <c r="B5" s="125" t="str">
        <f>'1-συμβολαια'!C5</f>
        <v>διανομή [2/8 πατέρα &amp; από 3/8 κόρες</v>
      </c>
      <c r="C5" s="211">
        <f>'1-συμβολαια'!D5</f>
        <v>12013.83</v>
      </c>
      <c r="D5" s="28">
        <f>'8-κ-15-17'!D5</f>
        <v>0</v>
      </c>
      <c r="E5" s="28">
        <f>'8-κ-15-17'!M5</f>
        <v>78.089895000000013</v>
      </c>
      <c r="F5" s="28">
        <f>'8-κ-15-17'!V5</f>
        <v>15.0172875</v>
      </c>
      <c r="G5" s="28">
        <f>'2-δικαιώμ'!H5</f>
        <v>12.974936400000001</v>
      </c>
      <c r="H5" s="28">
        <f>'2-δικαιώμ'!I5</f>
        <v>0.60000000000000009</v>
      </c>
      <c r="I5" s="28">
        <f>'2-δικαιώμ'!J5</f>
        <v>7.8082980000000006</v>
      </c>
      <c r="J5" s="28">
        <f>'2-δικαιώμ'!K5</f>
        <v>1.5616596000000003</v>
      </c>
      <c r="K5" s="155"/>
      <c r="L5" s="155"/>
      <c r="M5" s="35"/>
      <c r="N5" s="35"/>
      <c r="O5" s="35"/>
      <c r="P5" s="155"/>
      <c r="Q5" s="35"/>
      <c r="R5" s="35"/>
      <c r="S5" s="35"/>
      <c r="T5" s="35"/>
      <c r="U5" s="155"/>
      <c r="V5" s="35">
        <f>'2-δικαιώμ'!H5+'2-δικαιώμ'!I5</f>
        <v>13.5749364</v>
      </c>
      <c r="W5" s="35">
        <f>'2-δικαιώμ'!J5</f>
        <v>7.8082980000000006</v>
      </c>
      <c r="X5" s="35">
        <f>'2-δικαιώμ'!K5</f>
        <v>1.5616596000000003</v>
      </c>
      <c r="Y5" s="155"/>
      <c r="Z5" s="35"/>
      <c r="AA5" s="35"/>
      <c r="AB5" s="35"/>
      <c r="AC5" s="35"/>
      <c r="AD5" s="35"/>
    </row>
    <row r="6" spans="1:30" s="18" customFormat="1">
      <c r="A6" s="125">
        <f>'1-συμβολαια'!A6</f>
        <v>0</v>
      </c>
      <c r="B6" s="125" t="str">
        <f>'1-συμβολαια'!C6</f>
        <v>εξισορρόπηση διαφοράς διανεμομένων μεριδίων</v>
      </c>
      <c r="C6" s="211">
        <f>'1-συμβολαια'!D6</f>
        <v>666.66</v>
      </c>
      <c r="D6" s="28">
        <f>'8-κ-15-17'!D6</f>
        <v>8.6665799999999997</v>
      </c>
      <c r="E6" s="28">
        <f>'8-κ-15-17'!M6</f>
        <v>0</v>
      </c>
      <c r="F6" s="28">
        <f>'8-κ-15-17'!V6</f>
        <v>0</v>
      </c>
      <c r="G6" s="28">
        <f>'2-δικαιώμ'!H6</f>
        <v>0.71999279999999988</v>
      </c>
      <c r="H6" s="28">
        <f>'2-δικαιώμ'!I6</f>
        <v>0.60000000000000009</v>
      </c>
      <c r="I6" s="28">
        <f>'2-δικαιώμ'!J6</f>
        <v>0.999996</v>
      </c>
      <c r="J6" s="28">
        <f>'2-δικαιώμ'!K6</f>
        <v>0.19999919999999999</v>
      </c>
      <c r="K6" s="155"/>
      <c r="L6" s="155"/>
      <c r="M6" s="35"/>
      <c r="N6" s="35"/>
      <c r="O6" s="35"/>
      <c r="P6" s="155"/>
      <c r="Q6" s="35"/>
      <c r="R6" s="35"/>
      <c r="S6" s="35"/>
      <c r="T6" s="35"/>
      <c r="U6" s="155"/>
      <c r="V6" s="35">
        <f>'2-δικαιώμ'!H6+'2-δικαιώμ'!I6</f>
        <v>1.3199928000000001</v>
      </c>
      <c r="W6" s="35">
        <f>'2-δικαιώμ'!J6</f>
        <v>0.999996</v>
      </c>
      <c r="X6" s="35">
        <f>'2-δικαιώμ'!K6</f>
        <v>0.19999919999999999</v>
      </c>
      <c r="Y6" s="155"/>
      <c r="Z6" s="35"/>
      <c r="AA6" s="35"/>
      <c r="AB6" s="35"/>
      <c r="AC6" s="35"/>
      <c r="AD6" s="35"/>
    </row>
    <row r="7" spans="1:30" s="18" customFormat="1">
      <c r="A7" s="125" t="str">
        <f>'1-συμβολαια'!A7</f>
        <v>13ο</v>
      </c>
      <c r="B7" s="125" t="str">
        <f>'1-συμβολαια'!C7</f>
        <v>πληρεξούσιο</v>
      </c>
      <c r="C7" s="211">
        <f>'1-συμβολαια'!D7</f>
        <v>0</v>
      </c>
      <c r="D7" s="28">
        <f>'8-κ-15-17'!D7</f>
        <v>0</v>
      </c>
      <c r="E7" s="28">
        <f>'8-κ-15-17'!M7</f>
        <v>0</v>
      </c>
      <c r="F7" s="28">
        <f>'8-κ-15-17'!V7</f>
        <v>0</v>
      </c>
      <c r="G7" s="28">
        <f>'2-δικαιώμ'!H7</f>
        <v>0</v>
      </c>
      <c r="H7" s="28">
        <f>'2-δικαιώμ'!I7</f>
        <v>0.60000000000000009</v>
      </c>
      <c r="I7" s="28">
        <f>'2-δικαιώμ'!J7</f>
        <v>0.60000000000000009</v>
      </c>
      <c r="J7" s="28">
        <f>'2-δικαιώμ'!K7</f>
        <v>0.12</v>
      </c>
      <c r="K7" s="155"/>
      <c r="L7" s="155"/>
      <c r="M7" s="35"/>
      <c r="N7" s="35"/>
      <c r="O7" s="35"/>
      <c r="P7" s="155"/>
      <c r="Q7" s="35"/>
      <c r="R7" s="35"/>
      <c r="S7" s="35"/>
      <c r="T7" s="35"/>
      <c r="U7" s="155"/>
      <c r="V7" s="35">
        <f>'2-δικαιώμ'!H7+'2-δικαιώμ'!I7</f>
        <v>0.60000000000000009</v>
      </c>
      <c r="W7" s="35">
        <f>'2-δικαιώμ'!J7</f>
        <v>0.60000000000000009</v>
      </c>
      <c r="X7" s="35">
        <f>'2-δικαιώμ'!K7</f>
        <v>0.12</v>
      </c>
      <c r="Y7" s="155"/>
      <c r="Z7" s="35"/>
      <c r="AA7" s="35"/>
      <c r="AB7" s="35"/>
      <c r="AC7" s="35"/>
      <c r="AD7" s="35"/>
    </row>
    <row r="8" spans="1:30" s="18" customFormat="1">
      <c r="A8" s="125" t="str">
        <f>'1-συμβολαια'!A8</f>
        <v>14ο</v>
      </c>
      <c r="B8" s="125" t="str">
        <f>'1-συμβολαια'!C8</f>
        <v>γονική</v>
      </c>
      <c r="C8" s="211">
        <f>'1-συμβολαια'!D8</f>
        <v>43266.96</v>
      </c>
      <c r="D8" s="28">
        <f>'8-κ-15-17'!D8</f>
        <v>0</v>
      </c>
      <c r="E8" s="28">
        <f>'8-κ-15-17'!M8</f>
        <v>281.23524000000003</v>
      </c>
      <c r="F8" s="28">
        <f>'8-κ-15-17'!V8</f>
        <v>54.0837</v>
      </c>
      <c r="G8" s="28">
        <f>'2-δικαιώμ'!H8</f>
        <v>46.728316800000002</v>
      </c>
      <c r="H8" s="28">
        <f>'2-δικαιώμ'!I8</f>
        <v>0.60000000000000009</v>
      </c>
      <c r="I8" s="28">
        <f>'2-δικαιώμ'!J8</f>
        <v>26.560176000000002</v>
      </c>
      <c r="J8" s="28">
        <f>'2-δικαιώμ'!K8</f>
        <v>5.3120352000000004</v>
      </c>
      <c r="K8" s="155"/>
      <c r="L8" s="155"/>
      <c r="M8" s="35"/>
      <c r="N8" s="35"/>
      <c r="O8" s="35"/>
      <c r="P8" s="155"/>
      <c r="Q8" s="35"/>
      <c r="R8" s="35"/>
      <c r="S8" s="35"/>
      <c r="T8" s="35"/>
      <c r="U8" s="155"/>
      <c r="V8" s="35">
        <f>'2-δικαιώμ'!H8+'2-δικαιώμ'!I8</f>
        <v>47.328316800000003</v>
      </c>
      <c r="W8" s="35">
        <f>'2-δικαιώμ'!J8</f>
        <v>26.560176000000002</v>
      </c>
      <c r="X8" s="35">
        <f>'2-δικαιώμ'!K8</f>
        <v>5.3120352000000004</v>
      </c>
      <c r="Y8" s="155"/>
      <c r="Z8" s="35"/>
      <c r="AA8" s="35"/>
      <c r="AB8" s="35"/>
      <c r="AC8" s="35"/>
      <c r="AD8" s="35"/>
    </row>
    <row r="9" spans="1:30" s="18" customFormat="1">
      <c r="A9" s="125" t="str">
        <f>'1-συμβολαια'!A9</f>
        <v>15ο</v>
      </c>
      <c r="B9" s="125" t="str">
        <f>'1-συμβολαια'!C9</f>
        <v>αγοραπωλησία [οικόπεδο Ο.Τ.-242 Λιμενάρια -''καλύβια'' 296,20μ2 τίμημα = Δ.Ο.Υ. =</v>
      </c>
      <c r="C9" s="211">
        <f>'1-συμβολαια'!D9</f>
        <v>12000</v>
      </c>
      <c r="D9" s="28">
        <f>'8-κ-15-17'!D9</f>
        <v>0</v>
      </c>
      <c r="E9" s="28">
        <f>'8-κ-15-17'!M9</f>
        <v>0</v>
      </c>
      <c r="F9" s="28">
        <f>'8-κ-15-17'!V9</f>
        <v>0</v>
      </c>
      <c r="G9" s="28">
        <f>'2-δικαιώμ'!H9</f>
        <v>12.959999999999999</v>
      </c>
      <c r="H9" s="28">
        <f>'2-δικαιώμ'!I9</f>
        <v>0.60000000000000009</v>
      </c>
      <c r="I9" s="28">
        <f>'2-δικαιώμ'!J9</f>
        <v>7.8000000000000007</v>
      </c>
      <c r="J9" s="28">
        <f>'2-δικαιώμ'!K9</f>
        <v>1.56</v>
      </c>
      <c r="K9" s="155"/>
      <c r="L9" s="155"/>
      <c r="M9" s="35"/>
      <c r="N9" s="35"/>
      <c r="O9" s="35"/>
      <c r="P9" s="155"/>
      <c r="Q9" s="35"/>
      <c r="R9" s="35"/>
      <c r="S9" s="35"/>
      <c r="T9" s="35"/>
      <c r="U9" s="155"/>
      <c r="V9" s="35">
        <f>'2-δικαιώμ'!H9+'2-δικαιώμ'!I9</f>
        <v>13.559999999999999</v>
      </c>
      <c r="W9" s="35">
        <f>'2-δικαιώμ'!J9</f>
        <v>7.8000000000000007</v>
      </c>
      <c r="X9" s="35">
        <f>'2-δικαιώμ'!K9</f>
        <v>1.56</v>
      </c>
      <c r="Y9" s="155"/>
      <c r="Z9" s="35"/>
      <c r="AA9" s="35"/>
      <c r="AB9" s="35"/>
      <c r="AC9" s="35"/>
      <c r="AD9" s="35"/>
    </row>
    <row r="10" spans="1:30" s="18" customFormat="1">
      <c r="A10" s="125" t="str">
        <f>'1-συμβολαια'!A10</f>
        <v>16ο</v>
      </c>
      <c r="B10" s="125" t="str">
        <f>'1-συμβολαια'!C10</f>
        <v>γονική</v>
      </c>
      <c r="C10" s="211">
        <f>'1-συμβολαια'!D10</f>
        <v>4187.32</v>
      </c>
      <c r="D10" s="28">
        <f>'8-κ-15-17'!D10</f>
        <v>0</v>
      </c>
      <c r="E10" s="28">
        <f>'8-κ-15-17'!M10</f>
        <v>27.217580000000002</v>
      </c>
      <c r="F10" s="28">
        <f>'8-κ-15-17'!V10</f>
        <v>5.2341499999999996</v>
      </c>
      <c r="G10" s="28">
        <f>'2-δικαιώμ'!H10</f>
        <v>4.5223055999999993</v>
      </c>
      <c r="H10" s="28">
        <f>'2-δικαιώμ'!I10</f>
        <v>0.60000000000000009</v>
      </c>
      <c r="I10" s="28">
        <f>'2-δικαιώμ'!J10</f>
        <v>3.1123919999999998</v>
      </c>
      <c r="J10" s="28">
        <f>'2-δικαιώμ'!K10</f>
        <v>0.62247839999999999</v>
      </c>
      <c r="K10" s="155"/>
      <c r="L10" s="155"/>
      <c r="M10" s="35"/>
      <c r="N10" s="35"/>
      <c r="O10" s="35"/>
      <c r="P10" s="155"/>
      <c r="Q10" s="35"/>
      <c r="R10" s="35"/>
      <c r="S10" s="35"/>
      <c r="T10" s="35"/>
      <c r="U10" s="155"/>
      <c r="V10" s="35">
        <f>'2-δικαιώμ'!H10+'2-δικαιώμ'!I10</f>
        <v>5.1223055999999989</v>
      </c>
      <c r="W10" s="35">
        <f>'2-δικαιώμ'!J10</f>
        <v>3.1123919999999998</v>
      </c>
      <c r="X10" s="35">
        <f>'2-δικαιώμ'!K10</f>
        <v>0.62247839999999999</v>
      </c>
      <c r="Y10" s="155"/>
      <c r="Z10" s="35"/>
      <c r="AA10" s="35"/>
      <c r="AB10" s="35"/>
      <c r="AC10" s="35"/>
      <c r="AD10" s="35"/>
    </row>
    <row r="11" spans="1:30" s="18" customFormat="1">
      <c r="A11" s="125">
        <f>'1-συμβολαια'!A11</f>
        <v>0</v>
      </c>
      <c r="B11" s="125" t="str">
        <f>'1-συμβολαια'!C11</f>
        <v>χρησικτησία αγροτεμαχίου 2' [1/2=49,72μ2] = 1981 μητρός ΔΩΡΕΑ άτυπος</v>
      </c>
      <c r="C11" s="211">
        <f>'1-συμβολαια'!D11</f>
        <v>148.87</v>
      </c>
      <c r="D11" s="28">
        <f>'8-κ-15-17'!D11</f>
        <v>0</v>
      </c>
      <c r="E11" s="28">
        <f>'8-κ-15-17'!M11</f>
        <v>0.96765500000000015</v>
      </c>
      <c r="F11" s="28">
        <f>'8-κ-15-17'!V11</f>
        <v>0.18608750000000002</v>
      </c>
      <c r="G11" s="28">
        <f>'2-δικαιώμ'!H11</f>
        <v>0.16077959999999999</v>
      </c>
      <c r="H11" s="28">
        <f>'2-δικαιώμ'!I11</f>
        <v>0.60000000000000009</v>
      </c>
      <c r="I11" s="28">
        <f>'2-δικαιώμ'!J11</f>
        <v>0.6893220000000001</v>
      </c>
      <c r="J11" s="28">
        <f>'2-δικαιώμ'!K11</f>
        <v>0.1378644</v>
      </c>
      <c r="K11" s="155"/>
      <c r="L11" s="155"/>
      <c r="M11" s="35"/>
      <c r="N11" s="35"/>
      <c r="O11" s="35"/>
      <c r="P11" s="155"/>
      <c r="Q11" s="35"/>
      <c r="R11" s="35"/>
      <c r="S11" s="35"/>
      <c r="T11" s="35"/>
      <c r="U11" s="155"/>
      <c r="V11" s="35">
        <f>'2-δικαιώμ'!H11+'2-δικαιώμ'!I11</f>
        <v>0.76077960000000011</v>
      </c>
      <c r="W11" s="35">
        <f>'2-δικαιώμ'!J11</f>
        <v>0.6893220000000001</v>
      </c>
      <c r="X11" s="35">
        <f>'2-δικαιώμ'!K11</f>
        <v>0.1378644</v>
      </c>
      <c r="Y11" s="155"/>
      <c r="Z11" s="35"/>
      <c r="AA11" s="35"/>
      <c r="AB11" s="35"/>
      <c r="AC11" s="35"/>
      <c r="AD11" s="35"/>
    </row>
    <row r="12" spans="1:30">
      <c r="A12" s="730" t="str">
        <f>'1-συμβολαια'!A12</f>
        <v>σύνολο</v>
      </c>
      <c r="B12" s="731"/>
      <c r="C12" s="732"/>
      <c r="D12" s="314">
        <f t="shared" ref="D12:J12" si="0">SUM(D3:D11)</f>
        <v>8.6665799999999997</v>
      </c>
      <c r="E12" s="314">
        <f t="shared" si="0"/>
        <v>465.60026500000004</v>
      </c>
      <c r="F12" s="314">
        <f t="shared" si="0"/>
        <v>89.538512499999996</v>
      </c>
      <c r="G12" s="314">
        <f t="shared" si="0"/>
        <v>91.041267599999983</v>
      </c>
      <c r="H12" s="314">
        <f t="shared" si="0"/>
        <v>6.6</v>
      </c>
      <c r="I12" s="314">
        <f t="shared" si="0"/>
        <v>57.178481999999995</v>
      </c>
      <c r="J12" s="314">
        <f t="shared" si="0"/>
        <v>11.435696400000001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</row>
    <row r="15" spans="1:30">
      <c r="B15" s="93"/>
      <c r="D15" s="2"/>
      <c r="E15" s="2"/>
      <c r="F15" s="2"/>
      <c r="G15" s="2"/>
      <c r="H15" s="2"/>
      <c r="I15" s="2"/>
      <c r="J15" s="2"/>
    </row>
    <row r="16" spans="1:30" ht="15.75">
      <c r="B16" s="218" t="s">
        <v>383</v>
      </c>
      <c r="D16" s="2"/>
      <c r="E16" s="2"/>
      <c r="F16" s="2"/>
      <c r="G16" s="142"/>
      <c r="H16" s="297">
        <v>0.15</v>
      </c>
      <c r="I16" s="298">
        <v>2.93</v>
      </c>
      <c r="J16" s="5" t="s">
        <v>387</v>
      </c>
      <c r="L16" s="299">
        <f>I16-H16</f>
        <v>2.7800000000000002</v>
      </c>
    </row>
    <row r="17" spans="2:12" ht="12.75">
      <c r="B17" s="219" t="s">
        <v>384</v>
      </c>
      <c r="D17" s="2"/>
      <c r="E17" s="2"/>
      <c r="F17" s="2"/>
      <c r="G17" s="2"/>
      <c r="H17" s="174">
        <v>0.44</v>
      </c>
      <c r="I17" s="295">
        <v>0.56000000000000005</v>
      </c>
      <c r="J17" s="3" t="s">
        <v>388</v>
      </c>
      <c r="L17" s="299">
        <f>I17-H17</f>
        <v>0.12000000000000005</v>
      </c>
    </row>
    <row r="18" spans="2:12" ht="15.75">
      <c r="B18" s="233" t="s">
        <v>385</v>
      </c>
      <c r="D18" s="2"/>
      <c r="E18" s="2"/>
      <c r="F18" s="2"/>
      <c r="G18" s="306">
        <v>0.05</v>
      </c>
      <c r="H18" s="8"/>
      <c r="I18" s="4">
        <v>0.73</v>
      </c>
      <c r="J18" s="5" t="s">
        <v>135</v>
      </c>
      <c r="L18" s="5"/>
    </row>
    <row r="19" spans="2:12">
      <c r="B19" s="93"/>
      <c r="D19" s="2"/>
      <c r="E19" s="2"/>
      <c r="F19" s="2"/>
      <c r="G19" s="306">
        <v>0.05</v>
      </c>
      <c r="H19" s="8"/>
      <c r="I19" s="4">
        <v>1.47</v>
      </c>
      <c r="J19" s="3" t="s">
        <v>389</v>
      </c>
    </row>
    <row r="20" spans="2:12">
      <c r="B20" s="93"/>
      <c r="D20" s="2"/>
      <c r="E20" s="2"/>
      <c r="F20" s="2"/>
      <c r="G20" s="306">
        <v>0.05</v>
      </c>
      <c r="H20" s="8"/>
      <c r="I20" s="4">
        <v>3.99</v>
      </c>
      <c r="J20" s="5" t="s">
        <v>390</v>
      </c>
      <c r="K20" s="5"/>
      <c r="L20" s="5"/>
    </row>
    <row r="21" spans="2:12">
      <c r="B21" s="93"/>
      <c r="D21" s="2"/>
      <c r="E21" s="2"/>
      <c r="F21" s="2"/>
      <c r="G21" s="306">
        <v>0.05</v>
      </c>
      <c r="H21" s="8"/>
      <c r="I21" s="4"/>
      <c r="J21" s="5" t="s">
        <v>441</v>
      </c>
      <c r="K21" s="5"/>
      <c r="L21" s="5"/>
    </row>
    <row r="22" spans="2:12">
      <c r="B22" s="93"/>
      <c r="D22" s="2"/>
      <c r="E22" s="2"/>
      <c r="F22" s="2"/>
      <c r="G22" s="306">
        <v>0.05</v>
      </c>
      <c r="H22" s="8"/>
      <c r="I22" s="4"/>
      <c r="J22" s="5" t="s">
        <v>442</v>
      </c>
      <c r="K22" s="5"/>
      <c r="L22" s="5"/>
    </row>
    <row r="23" spans="2:12">
      <c r="B23" s="93"/>
      <c r="D23" s="2"/>
      <c r="E23" s="2"/>
      <c r="F23" s="2"/>
      <c r="G23" s="306"/>
      <c r="H23" s="8"/>
      <c r="I23" s="4"/>
      <c r="J23" s="5"/>
      <c r="K23" s="5"/>
      <c r="L23" s="5"/>
    </row>
    <row r="24" spans="2:12">
      <c r="B24" s="93"/>
      <c r="D24" s="2"/>
      <c r="E24" s="2"/>
      <c r="F24" s="2"/>
      <c r="G24" s="2"/>
      <c r="H24" s="5" t="s">
        <v>443</v>
      </c>
      <c r="I24" s="5"/>
      <c r="J24" s="5" t="s">
        <v>135</v>
      </c>
      <c r="K24" s="5"/>
      <c r="L24" s="5"/>
    </row>
    <row r="25" spans="2:12">
      <c r="G25" s="2"/>
      <c r="H25" s="5" t="s">
        <v>444</v>
      </c>
      <c r="I25" s="5"/>
      <c r="J25" s="5" t="s">
        <v>136</v>
      </c>
      <c r="K25" s="5"/>
      <c r="L25" s="5"/>
    </row>
    <row r="26" spans="2:12">
      <c r="G26" s="2"/>
      <c r="H26" s="5" t="s">
        <v>445</v>
      </c>
      <c r="I26" s="5"/>
      <c r="J26" s="5" t="s">
        <v>137</v>
      </c>
      <c r="K26" s="5"/>
      <c r="L26" s="5"/>
    </row>
    <row r="27" spans="2:12" ht="15">
      <c r="G27" s="2"/>
      <c r="H27" s="4">
        <v>2.2000000000000002</v>
      </c>
      <c r="I27" s="311"/>
      <c r="J27" s="5" t="s">
        <v>391</v>
      </c>
      <c r="K27" s="5"/>
      <c r="L27" s="5"/>
    </row>
    <row r="28" spans="2:12" ht="15">
      <c r="G28" s="2"/>
      <c r="H28" s="2">
        <v>2.93</v>
      </c>
      <c r="I28" s="312"/>
      <c r="J28" s="3" t="s">
        <v>392</v>
      </c>
      <c r="K28" s="5"/>
      <c r="L28" s="5"/>
    </row>
  </sheetData>
  <mergeCells count="13">
    <mergeCell ref="Z1:AD1"/>
    <mergeCell ref="A12:C12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Q21"/>
  <sheetViews>
    <sheetView workbookViewId="0">
      <pane ySplit="2" topLeftCell="A3" activePane="bottomLeft" state="frozen"/>
      <selection pane="bottomLeft" activeCell="J20" sqref="J20"/>
    </sheetView>
  </sheetViews>
  <sheetFormatPr defaultRowHeight="11.25"/>
  <cols>
    <col min="1" max="1" width="10.42578125" style="8" bestFit="1" customWidth="1"/>
    <col min="2" max="2" width="65.85546875" style="93" bestFit="1" customWidth="1"/>
    <col min="3" max="3" width="11.5703125" style="8" bestFit="1" customWidth="1"/>
    <col min="4" max="4" width="8.140625" style="2" bestFit="1" customWidth="1"/>
    <col min="5" max="5" width="13.140625" style="2" customWidth="1"/>
    <col min="6" max="6" width="8.140625" style="2" bestFit="1" customWidth="1"/>
    <col min="7" max="7" width="9.140625" style="2" customWidth="1"/>
    <col min="8" max="8" width="9.7109375" style="2" bestFit="1" customWidth="1"/>
    <col min="9" max="10" width="4.7109375" style="3" customWidth="1"/>
    <col min="11" max="11" width="35.140625" style="3" customWidth="1"/>
    <col min="12" max="210" width="9.140625" style="3"/>
    <col min="211" max="211" width="9" style="3" bestFit="1" customWidth="1"/>
    <col min="212" max="212" width="9.85546875" style="3" bestFit="1" customWidth="1"/>
    <col min="213" max="213" width="9.140625" style="3" bestFit="1" customWidth="1"/>
    <col min="214" max="214" width="16" style="3" bestFit="1" customWidth="1"/>
    <col min="215" max="215" width="9" style="3" bestFit="1" customWidth="1"/>
    <col min="216" max="216" width="7.85546875" style="3" bestFit="1" customWidth="1"/>
    <col min="217" max="217" width="11.7109375" style="3" bestFit="1" customWidth="1"/>
    <col min="218" max="218" width="14.28515625" style="3" customWidth="1"/>
    <col min="219" max="219" width="11.7109375" style="3" bestFit="1" customWidth="1"/>
    <col min="220" max="220" width="14.140625" style="3" bestFit="1" customWidth="1"/>
    <col min="221" max="221" width="16.7109375" style="3" customWidth="1"/>
    <col min="222" max="222" width="16.5703125" style="3" customWidth="1"/>
    <col min="223" max="224" width="7.85546875" style="3" bestFit="1" customWidth="1"/>
    <col min="225" max="225" width="8" style="3" bestFit="1" customWidth="1"/>
    <col min="226" max="227" width="7.85546875" style="3" bestFit="1" customWidth="1"/>
    <col min="228" max="228" width="9.7109375" style="3" customWidth="1"/>
    <col min="229" max="229" width="12.85546875" style="3" customWidth="1"/>
    <col min="230" max="466" width="9.140625" style="3"/>
    <col min="467" max="467" width="9" style="3" bestFit="1" customWidth="1"/>
    <col min="468" max="468" width="9.85546875" style="3" bestFit="1" customWidth="1"/>
    <col min="469" max="469" width="9.140625" style="3" bestFit="1" customWidth="1"/>
    <col min="470" max="470" width="16" style="3" bestFit="1" customWidth="1"/>
    <col min="471" max="471" width="9" style="3" bestFit="1" customWidth="1"/>
    <col min="472" max="472" width="7.85546875" style="3" bestFit="1" customWidth="1"/>
    <col min="473" max="473" width="11.7109375" style="3" bestFit="1" customWidth="1"/>
    <col min="474" max="474" width="14.28515625" style="3" customWidth="1"/>
    <col min="475" max="475" width="11.7109375" style="3" bestFit="1" customWidth="1"/>
    <col min="476" max="476" width="14.140625" style="3" bestFit="1" customWidth="1"/>
    <col min="477" max="477" width="16.7109375" style="3" customWidth="1"/>
    <col min="478" max="478" width="16.5703125" style="3" customWidth="1"/>
    <col min="479" max="480" width="7.85546875" style="3" bestFit="1" customWidth="1"/>
    <col min="481" max="481" width="8" style="3" bestFit="1" customWidth="1"/>
    <col min="482" max="483" width="7.85546875" style="3" bestFit="1" customWidth="1"/>
    <col min="484" max="484" width="9.7109375" style="3" customWidth="1"/>
    <col min="485" max="485" width="12.85546875" style="3" customWidth="1"/>
    <col min="486" max="722" width="9.140625" style="3"/>
    <col min="723" max="723" width="9" style="3" bestFit="1" customWidth="1"/>
    <col min="724" max="724" width="9.85546875" style="3" bestFit="1" customWidth="1"/>
    <col min="725" max="725" width="9.140625" style="3" bestFit="1" customWidth="1"/>
    <col min="726" max="726" width="16" style="3" bestFit="1" customWidth="1"/>
    <col min="727" max="727" width="9" style="3" bestFit="1" customWidth="1"/>
    <col min="728" max="728" width="7.85546875" style="3" bestFit="1" customWidth="1"/>
    <col min="729" max="729" width="11.7109375" style="3" bestFit="1" customWidth="1"/>
    <col min="730" max="730" width="14.28515625" style="3" customWidth="1"/>
    <col min="731" max="731" width="11.7109375" style="3" bestFit="1" customWidth="1"/>
    <col min="732" max="732" width="14.140625" style="3" bestFit="1" customWidth="1"/>
    <col min="733" max="733" width="16.7109375" style="3" customWidth="1"/>
    <col min="734" max="734" width="16.5703125" style="3" customWidth="1"/>
    <col min="735" max="736" width="7.85546875" style="3" bestFit="1" customWidth="1"/>
    <col min="737" max="737" width="8" style="3" bestFit="1" customWidth="1"/>
    <col min="738" max="739" width="7.85546875" style="3" bestFit="1" customWidth="1"/>
    <col min="740" max="740" width="9.7109375" style="3" customWidth="1"/>
    <col min="741" max="741" width="12.85546875" style="3" customWidth="1"/>
    <col min="742" max="978" width="9.140625" style="3"/>
    <col min="979" max="979" width="9" style="3" bestFit="1" customWidth="1"/>
    <col min="980" max="980" width="9.85546875" style="3" bestFit="1" customWidth="1"/>
    <col min="981" max="981" width="9.140625" style="3" bestFit="1" customWidth="1"/>
    <col min="982" max="982" width="16" style="3" bestFit="1" customWidth="1"/>
    <col min="983" max="983" width="9" style="3" bestFit="1" customWidth="1"/>
    <col min="984" max="984" width="7.85546875" style="3" bestFit="1" customWidth="1"/>
    <col min="985" max="985" width="11.7109375" style="3" bestFit="1" customWidth="1"/>
    <col min="986" max="986" width="14.28515625" style="3" customWidth="1"/>
    <col min="987" max="987" width="11.7109375" style="3" bestFit="1" customWidth="1"/>
    <col min="988" max="988" width="14.140625" style="3" bestFit="1" customWidth="1"/>
    <col min="989" max="989" width="16.7109375" style="3" customWidth="1"/>
    <col min="990" max="990" width="16.5703125" style="3" customWidth="1"/>
    <col min="991" max="992" width="7.85546875" style="3" bestFit="1" customWidth="1"/>
    <col min="993" max="993" width="8" style="3" bestFit="1" customWidth="1"/>
    <col min="994" max="995" width="7.85546875" style="3" bestFit="1" customWidth="1"/>
    <col min="996" max="996" width="9.7109375" style="3" customWidth="1"/>
    <col min="997" max="997" width="12.85546875" style="3" customWidth="1"/>
    <col min="998" max="1234" width="9.140625" style="3"/>
    <col min="1235" max="1235" width="9" style="3" bestFit="1" customWidth="1"/>
    <col min="1236" max="1236" width="9.85546875" style="3" bestFit="1" customWidth="1"/>
    <col min="1237" max="1237" width="9.140625" style="3" bestFit="1" customWidth="1"/>
    <col min="1238" max="1238" width="16" style="3" bestFit="1" customWidth="1"/>
    <col min="1239" max="1239" width="9" style="3" bestFit="1" customWidth="1"/>
    <col min="1240" max="1240" width="7.85546875" style="3" bestFit="1" customWidth="1"/>
    <col min="1241" max="1241" width="11.7109375" style="3" bestFit="1" customWidth="1"/>
    <col min="1242" max="1242" width="14.28515625" style="3" customWidth="1"/>
    <col min="1243" max="1243" width="11.7109375" style="3" bestFit="1" customWidth="1"/>
    <col min="1244" max="1244" width="14.140625" style="3" bestFit="1" customWidth="1"/>
    <col min="1245" max="1245" width="16.7109375" style="3" customWidth="1"/>
    <col min="1246" max="1246" width="16.5703125" style="3" customWidth="1"/>
    <col min="1247" max="1248" width="7.85546875" style="3" bestFit="1" customWidth="1"/>
    <col min="1249" max="1249" width="8" style="3" bestFit="1" customWidth="1"/>
    <col min="1250" max="1251" width="7.85546875" style="3" bestFit="1" customWidth="1"/>
    <col min="1252" max="1252" width="9.7109375" style="3" customWidth="1"/>
    <col min="1253" max="1253" width="12.85546875" style="3" customWidth="1"/>
    <col min="1254" max="1490" width="9.140625" style="3"/>
    <col min="1491" max="1491" width="9" style="3" bestFit="1" customWidth="1"/>
    <col min="1492" max="1492" width="9.85546875" style="3" bestFit="1" customWidth="1"/>
    <col min="1493" max="1493" width="9.140625" style="3" bestFit="1" customWidth="1"/>
    <col min="1494" max="1494" width="16" style="3" bestFit="1" customWidth="1"/>
    <col min="1495" max="1495" width="9" style="3" bestFit="1" customWidth="1"/>
    <col min="1496" max="1496" width="7.85546875" style="3" bestFit="1" customWidth="1"/>
    <col min="1497" max="1497" width="11.7109375" style="3" bestFit="1" customWidth="1"/>
    <col min="1498" max="1498" width="14.28515625" style="3" customWidth="1"/>
    <col min="1499" max="1499" width="11.7109375" style="3" bestFit="1" customWidth="1"/>
    <col min="1500" max="1500" width="14.140625" style="3" bestFit="1" customWidth="1"/>
    <col min="1501" max="1501" width="16.7109375" style="3" customWidth="1"/>
    <col min="1502" max="1502" width="16.5703125" style="3" customWidth="1"/>
    <col min="1503" max="1504" width="7.85546875" style="3" bestFit="1" customWidth="1"/>
    <col min="1505" max="1505" width="8" style="3" bestFit="1" customWidth="1"/>
    <col min="1506" max="1507" width="7.85546875" style="3" bestFit="1" customWidth="1"/>
    <col min="1508" max="1508" width="9.7109375" style="3" customWidth="1"/>
    <col min="1509" max="1509" width="12.85546875" style="3" customWidth="1"/>
    <col min="1510" max="1746" width="9.140625" style="3"/>
    <col min="1747" max="1747" width="9" style="3" bestFit="1" customWidth="1"/>
    <col min="1748" max="1748" width="9.85546875" style="3" bestFit="1" customWidth="1"/>
    <col min="1749" max="1749" width="9.140625" style="3" bestFit="1" customWidth="1"/>
    <col min="1750" max="1750" width="16" style="3" bestFit="1" customWidth="1"/>
    <col min="1751" max="1751" width="9" style="3" bestFit="1" customWidth="1"/>
    <col min="1752" max="1752" width="7.85546875" style="3" bestFit="1" customWidth="1"/>
    <col min="1753" max="1753" width="11.7109375" style="3" bestFit="1" customWidth="1"/>
    <col min="1754" max="1754" width="14.28515625" style="3" customWidth="1"/>
    <col min="1755" max="1755" width="11.7109375" style="3" bestFit="1" customWidth="1"/>
    <col min="1756" max="1756" width="14.140625" style="3" bestFit="1" customWidth="1"/>
    <col min="1757" max="1757" width="16.7109375" style="3" customWidth="1"/>
    <col min="1758" max="1758" width="16.5703125" style="3" customWidth="1"/>
    <col min="1759" max="1760" width="7.85546875" style="3" bestFit="1" customWidth="1"/>
    <col min="1761" max="1761" width="8" style="3" bestFit="1" customWidth="1"/>
    <col min="1762" max="1763" width="7.85546875" style="3" bestFit="1" customWidth="1"/>
    <col min="1764" max="1764" width="9.7109375" style="3" customWidth="1"/>
    <col min="1765" max="1765" width="12.85546875" style="3" customWidth="1"/>
    <col min="1766" max="2002" width="9.140625" style="3"/>
    <col min="2003" max="2003" width="9" style="3" bestFit="1" customWidth="1"/>
    <col min="2004" max="2004" width="9.85546875" style="3" bestFit="1" customWidth="1"/>
    <col min="2005" max="2005" width="9.140625" style="3" bestFit="1" customWidth="1"/>
    <col min="2006" max="2006" width="16" style="3" bestFit="1" customWidth="1"/>
    <col min="2007" max="2007" width="9" style="3" bestFit="1" customWidth="1"/>
    <col min="2008" max="2008" width="7.85546875" style="3" bestFit="1" customWidth="1"/>
    <col min="2009" max="2009" width="11.7109375" style="3" bestFit="1" customWidth="1"/>
    <col min="2010" max="2010" width="14.28515625" style="3" customWidth="1"/>
    <col min="2011" max="2011" width="11.7109375" style="3" bestFit="1" customWidth="1"/>
    <col min="2012" max="2012" width="14.140625" style="3" bestFit="1" customWidth="1"/>
    <col min="2013" max="2013" width="16.7109375" style="3" customWidth="1"/>
    <col min="2014" max="2014" width="16.5703125" style="3" customWidth="1"/>
    <col min="2015" max="2016" width="7.85546875" style="3" bestFit="1" customWidth="1"/>
    <col min="2017" max="2017" width="8" style="3" bestFit="1" customWidth="1"/>
    <col min="2018" max="2019" width="7.85546875" style="3" bestFit="1" customWidth="1"/>
    <col min="2020" max="2020" width="9.7109375" style="3" customWidth="1"/>
    <col min="2021" max="2021" width="12.85546875" style="3" customWidth="1"/>
    <col min="2022" max="2258" width="9.140625" style="3"/>
    <col min="2259" max="2259" width="9" style="3" bestFit="1" customWidth="1"/>
    <col min="2260" max="2260" width="9.85546875" style="3" bestFit="1" customWidth="1"/>
    <col min="2261" max="2261" width="9.140625" style="3" bestFit="1" customWidth="1"/>
    <col min="2262" max="2262" width="16" style="3" bestFit="1" customWidth="1"/>
    <col min="2263" max="2263" width="9" style="3" bestFit="1" customWidth="1"/>
    <col min="2264" max="2264" width="7.85546875" style="3" bestFit="1" customWidth="1"/>
    <col min="2265" max="2265" width="11.7109375" style="3" bestFit="1" customWidth="1"/>
    <col min="2266" max="2266" width="14.28515625" style="3" customWidth="1"/>
    <col min="2267" max="2267" width="11.7109375" style="3" bestFit="1" customWidth="1"/>
    <col min="2268" max="2268" width="14.140625" style="3" bestFit="1" customWidth="1"/>
    <col min="2269" max="2269" width="16.7109375" style="3" customWidth="1"/>
    <col min="2270" max="2270" width="16.5703125" style="3" customWidth="1"/>
    <col min="2271" max="2272" width="7.85546875" style="3" bestFit="1" customWidth="1"/>
    <col min="2273" max="2273" width="8" style="3" bestFit="1" customWidth="1"/>
    <col min="2274" max="2275" width="7.85546875" style="3" bestFit="1" customWidth="1"/>
    <col min="2276" max="2276" width="9.7109375" style="3" customWidth="1"/>
    <col min="2277" max="2277" width="12.85546875" style="3" customWidth="1"/>
    <col min="2278" max="2514" width="9.140625" style="3"/>
    <col min="2515" max="2515" width="9" style="3" bestFit="1" customWidth="1"/>
    <col min="2516" max="2516" width="9.85546875" style="3" bestFit="1" customWidth="1"/>
    <col min="2517" max="2517" width="9.140625" style="3" bestFit="1" customWidth="1"/>
    <col min="2518" max="2518" width="16" style="3" bestFit="1" customWidth="1"/>
    <col min="2519" max="2519" width="9" style="3" bestFit="1" customWidth="1"/>
    <col min="2520" max="2520" width="7.85546875" style="3" bestFit="1" customWidth="1"/>
    <col min="2521" max="2521" width="11.7109375" style="3" bestFit="1" customWidth="1"/>
    <col min="2522" max="2522" width="14.28515625" style="3" customWidth="1"/>
    <col min="2523" max="2523" width="11.7109375" style="3" bestFit="1" customWidth="1"/>
    <col min="2524" max="2524" width="14.140625" style="3" bestFit="1" customWidth="1"/>
    <col min="2525" max="2525" width="16.7109375" style="3" customWidth="1"/>
    <col min="2526" max="2526" width="16.5703125" style="3" customWidth="1"/>
    <col min="2527" max="2528" width="7.85546875" style="3" bestFit="1" customWidth="1"/>
    <col min="2529" max="2529" width="8" style="3" bestFit="1" customWidth="1"/>
    <col min="2530" max="2531" width="7.85546875" style="3" bestFit="1" customWidth="1"/>
    <col min="2532" max="2532" width="9.7109375" style="3" customWidth="1"/>
    <col min="2533" max="2533" width="12.85546875" style="3" customWidth="1"/>
    <col min="2534" max="2770" width="9.140625" style="3"/>
    <col min="2771" max="2771" width="9" style="3" bestFit="1" customWidth="1"/>
    <col min="2772" max="2772" width="9.85546875" style="3" bestFit="1" customWidth="1"/>
    <col min="2773" max="2773" width="9.140625" style="3" bestFit="1" customWidth="1"/>
    <col min="2774" max="2774" width="16" style="3" bestFit="1" customWidth="1"/>
    <col min="2775" max="2775" width="9" style="3" bestFit="1" customWidth="1"/>
    <col min="2776" max="2776" width="7.85546875" style="3" bestFit="1" customWidth="1"/>
    <col min="2777" max="2777" width="11.7109375" style="3" bestFit="1" customWidth="1"/>
    <col min="2778" max="2778" width="14.28515625" style="3" customWidth="1"/>
    <col min="2779" max="2779" width="11.7109375" style="3" bestFit="1" customWidth="1"/>
    <col min="2780" max="2780" width="14.140625" style="3" bestFit="1" customWidth="1"/>
    <col min="2781" max="2781" width="16.7109375" style="3" customWidth="1"/>
    <col min="2782" max="2782" width="16.5703125" style="3" customWidth="1"/>
    <col min="2783" max="2784" width="7.85546875" style="3" bestFit="1" customWidth="1"/>
    <col min="2785" max="2785" width="8" style="3" bestFit="1" customWidth="1"/>
    <col min="2786" max="2787" width="7.85546875" style="3" bestFit="1" customWidth="1"/>
    <col min="2788" max="2788" width="9.7109375" style="3" customWidth="1"/>
    <col min="2789" max="2789" width="12.85546875" style="3" customWidth="1"/>
    <col min="2790" max="3026" width="9.140625" style="3"/>
    <col min="3027" max="3027" width="9" style="3" bestFit="1" customWidth="1"/>
    <col min="3028" max="3028" width="9.85546875" style="3" bestFit="1" customWidth="1"/>
    <col min="3029" max="3029" width="9.140625" style="3" bestFit="1" customWidth="1"/>
    <col min="3030" max="3030" width="16" style="3" bestFit="1" customWidth="1"/>
    <col min="3031" max="3031" width="9" style="3" bestFit="1" customWidth="1"/>
    <col min="3032" max="3032" width="7.85546875" style="3" bestFit="1" customWidth="1"/>
    <col min="3033" max="3033" width="11.7109375" style="3" bestFit="1" customWidth="1"/>
    <col min="3034" max="3034" width="14.28515625" style="3" customWidth="1"/>
    <col min="3035" max="3035" width="11.7109375" style="3" bestFit="1" customWidth="1"/>
    <col min="3036" max="3036" width="14.140625" style="3" bestFit="1" customWidth="1"/>
    <col min="3037" max="3037" width="16.7109375" style="3" customWidth="1"/>
    <col min="3038" max="3038" width="16.5703125" style="3" customWidth="1"/>
    <col min="3039" max="3040" width="7.85546875" style="3" bestFit="1" customWidth="1"/>
    <col min="3041" max="3041" width="8" style="3" bestFit="1" customWidth="1"/>
    <col min="3042" max="3043" width="7.85546875" style="3" bestFit="1" customWidth="1"/>
    <col min="3044" max="3044" width="9.7109375" style="3" customWidth="1"/>
    <col min="3045" max="3045" width="12.85546875" style="3" customWidth="1"/>
    <col min="3046" max="3282" width="9.140625" style="3"/>
    <col min="3283" max="3283" width="9" style="3" bestFit="1" customWidth="1"/>
    <col min="3284" max="3284" width="9.85546875" style="3" bestFit="1" customWidth="1"/>
    <col min="3285" max="3285" width="9.140625" style="3" bestFit="1" customWidth="1"/>
    <col min="3286" max="3286" width="16" style="3" bestFit="1" customWidth="1"/>
    <col min="3287" max="3287" width="9" style="3" bestFit="1" customWidth="1"/>
    <col min="3288" max="3288" width="7.85546875" style="3" bestFit="1" customWidth="1"/>
    <col min="3289" max="3289" width="11.7109375" style="3" bestFit="1" customWidth="1"/>
    <col min="3290" max="3290" width="14.28515625" style="3" customWidth="1"/>
    <col min="3291" max="3291" width="11.7109375" style="3" bestFit="1" customWidth="1"/>
    <col min="3292" max="3292" width="14.140625" style="3" bestFit="1" customWidth="1"/>
    <col min="3293" max="3293" width="16.7109375" style="3" customWidth="1"/>
    <col min="3294" max="3294" width="16.5703125" style="3" customWidth="1"/>
    <col min="3295" max="3296" width="7.85546875" style="3" bestFit="1" customWidth="1"/>
    <col min="3297" max="3297" width="8" style="3" bestFit="1" customWidth="1"/>
    <col min="3298" max="3299" width="7.85546875" style="3" bestFit="1" customWidth="1"/>
    <col min="3300" max="3300" width="9.7109375" style="3" customWidth="1"/>
    <col min="3301" max="3301" width="12.85546875" style="3" customWidth="1"/>
    <col min="3302" max="3538" width="9.140625" style="3"/>
    <col min="3539" max="3539" width="9" style="3" bestFit="1" customWidth="1"/>
    <col min="3540" max="3540" width="9.85546875" style="3" bestFit="1" customWidth="1"/>
    <col min="3541" max="3541" width="9.140625" style="3" bestFit="1" customWidth="1"/>
    <col min="3542" max="3542" width="16" style="3" bestFit="1" customWidth="1"/>
    <col min="3543" max="3543" width="9" style="3" bestFit="1" customWidth="1"/>
    <col min="3544" max="3544" width="7.85546875" style="3" bestFit="1" customWidth="1"/>
    <col min="3545" max="3545" width="11.7109375" style="3" bestFit="1" customWidth="1"/>
    <col min="3546" max="3546" width="14.28515625" style="3" customWidth="1"/>
    <col min="3547" max="3547" width="11.7109375" style="3" bestFit="1" customWidth="1"/>
    <col min="3548" max="3548" width="14.140625" style="3" bestFit="1" customWidth="1"/>
    <col min="3549" max="3549" width="16.7109375" style="3" customWidth="1"/>
    <col min="3550" max="3550" width="16.5703125" style="3" customWidth="1"/>
    <col min="3551" max="3552" width="7.85546875" style="3" bestFit="1" customWidth="1"/>
    <col min="3553" max="3553" width="8" style="3" bestFit="1" customWidth="1"/>
    <col min="3554" max="3555" width="7.85546875" style="3" bestFit="1" customWidth="1"/>
    <col min="3556" max="3556" width="9.7109375" style="3" customWidth="1"/>
    <col min="3557" max="3557" width="12.85546875" style="3" customWidth="1"/>
    <col min="3558" max="3794" width="9.140625" style="3"/>
    <col min="3795" max="3795" width="9" style="3" bestFit="1" customWidth="1"/>
    <col min="3796" max="3796" width="9.85546875" style="3" bestFit="1" customWidth="1"/>
    <col min="3797" max="3797" width="9.140625" style="3" bestFit="1" customWidth="1"/>
    <col min="3798" max="3798" width="16" style="3" bestFit="1" customWidth="1"/>
    <col min="3799" max="3799" width="9" style="3" bestFit="1" customWidth="1"/>
    <col min="3800" max="3800" width="7.85546875" style="3" bestFit="1" customWidth="1"/>
    <col min="3801" max="3801" width="11.7109375" style="3" bestFit="1" customWidth="1"/>
    <col min="3802" max="3802" width="14.28515625" style="3" customWidth="1"/>
    <col min="3803" max="3803" width="11.7109375" style="3" bestFit="1" customWidth="1"/>
    <col min="3804" max="3804" width="14.140625" style="3" bestFit="1" customWidth="1"/>
    <col min="3805" max="3805" width="16.7109375" style="3" customWidth="1"/>
    <col min="3806" max="3806" width="16.5703125" style="3" customWidth="1"/>
    <col min="3807" max="3808" width="7.85546875" style="3" bestFit="1" customWidth="1"/>
    <col min="3809" max="3809" width="8" style="3" bestFit="1" customWidth="1"/>
    <col min="3810" max="3811" width="7.85546875" style="3" bestFit="1" customWidth="1"/>
    <col min="3812" max="3812" width="9.7109375" style="3" customWidth="1"/>
    <col min="3813" max="3813" width="12.85546875" style="3" customWidth="1"/>
    <col min="3814" max="4050" width="9.140625" style="3"/>
    <col min="4051" max="4051" width="9" style="3" bestFit="1" customWidth="1"/>
    <col min="4052" max="4052" width="9.85546875" style="3" bestFit="1" customWidth="1"/>
    <col min="4053" max="4053" width="9.140625" style="3" bestFit="1" customWidth="1"/>
    <col min="4054" max="4054" width="16" style="3" bestFit="1" customWidth="1"/>
    <col min="4055" max="4055" width="9" style="3" bestFit="1" customWidth="1"/>
    <col min="4056" max="4056" width="7.85546875" style="3" bestFit="1" customWidth="1"/>
    <col min="4057" max="4057" width="11.7109375" style="3" bestFit="1" customWidth="1"/>
    <col min="4058" max="4058" width="14.28515625" style="3" customWidth="1"/>
    <col min="4059" max="4059" width="11.7109375" style="3" bestFit="1" customWidth="1"/>
    <col min="4060" max="4060" width="14.140625" style="3" bestFit="1" customWidth="1"/>
    <col min="4061" max="4061" width="16.7109375" style="3" customWidth="1"/>
    <col min="4062" max="4062" width="16.5703125" style="3" customWidth="1"/>
    <col min="4063" max="4064" width="7.85546875" style="3" bestFit="1" customWidth="1"/>
    <col min="4065" max="4065" width="8" style="3" bestFit="1" customWidth="1"/>
    <col min="4066" max="4067" width="7.85546875" style="3" bestFit="1" customWidth="1"/>
    <col min="4068" max="4068" width="9.7109375" style="3" customWidth="1"/>
    <col min="4069" max="4069" width="12.85546875" style="3" customWidth="1"/>
    <col min="4070" max="4306" width="9.140625" style="3"/>
    <col min="4307" max="4307" width="9" style="3" bestFit="1" customWidth="1"/>
    <col min="4308" max="4308" width="9.85546875" style="3" bestFit="1" customWidth="1"/>
    <col min="4309" max="4309" width="9.140625" style="3" bestFit="1" customWidth="1"/>
    <col min="4310" max="4310" width="16" style="3" bestFit="1" customWidth="1"/>
    <col min="4311" max="4311" width="9" style="3" bestFit="1" customWidth="1"/>
    <col min="4312" max="4312" width="7.85546875" style="3" bestFit="1" customWidth="1"/>
    <col min="4313" max="4313" width="11.7109375" style="3" bestFit="1" customWidth="1"/>
    <col min="4314" max="4314" width="14.28515625" style="3" customWidth="1"/>
    <col min="4315" max="4315" width="11.7109375" style="3" bestFit="1" customWidth="1"/>
    <col min="4316" max="4316" width="14.140625" style="3" bestFit="1" customWidth="1"/>
    <col min="4317" max="4317" width="16.7109375" style="3" customWidth="1"/>
    <col min="4318" max="4318" width="16.5703125" style="3" customWidth="1"/>
    <col min="4319" max="4320" width="7.85546875" style="3" bestFit="1" customWidth="1"/>
    <col min="4321" max="4321" width="8" style="3" bestFit="1" customWidth="1"/>
    <col min="4322" max="4323" width="7.85546875" style="3" bestFit="1" customWidth="1"/>
    <col min="4324" max="4324" width="9.7109375" style="3" customWidth="1"/>
    <col min="4325" max="4325" width="12.85546875" style="3" customWidth="1"/>
    <col min="4326" max="4562" width="9.140625" style="3"/>
    <col min="4563" max="4563" width="9" style="3" bestFit="1" customWidth="1"/>
    <col min="4564" max="4564" width="9.85546875" style="3" bestFit="1" customWidth="1"/>
    <col min="4565" max="4565" width="9.140625" style="3" bestFit="1" customWidth="1"/>
    <col min="4566" max="4566" width="16" style="3" bestFit="1" customWidth="1"/>
    <col min="4567" max="4567" width="9" style="3" bestFit="1" customWidth="1"/>
    <col min="4568" max="4568" width="7.85546875" style="3" bestFit="1" customWidth="1"/>
    <col min="4569" max="4569" width="11.7109375" style="3" bestFit="1" customWidth="1"/>
    <col min="4570" max="4570" width="14.28515625" style="3" customWidth="1"/>
    <col min="4571" max="4571" width="11.7109375" style="3" bestFit="1" customWidth="1"/>
    <col min="4572" max="4572" width="14.140625" style="3" bestFit="1" customWidth="1"/>
    <col min="4573" max="4573" width="16.7109375" style="3" customWidth="1"/>
    <col min="4574" max="4574" width="16.5703125" style="3" customWidth="1"/>
    <col min="4575" max="4576" width="7.85546875" style="3" bestFit="1" customWidth="1"/>
    <col min="4577" max="4577" width="8" style="3" bestFit="1" customWidth="1"/>
    <col min="4578" max="4579" width="7.85546875" style="3" bestFit="1" customWidth="1"/>
    <col min="4580" max="4580" width="9.7109375" style="3" customWidth="1"/>
    <col min="4581" max="4581" width="12.85546875" style="3" customWidth="1"/>
    <col min="4582" max="4818" width="9.140625" style="3"/>
    <col min="4819" max="4819" width="9" style="3" bestFit="1" customWidth="1"/>
    <col min="4820" max="4820" width="9.85546875" style="3" bestFit="1" customWidth="1"/>
    <col min="4821" max="4821" width="9.140625" style="3" bestFit="1" customWidth="1"/>
    <col min="4822" max="4822" width="16" style="3" bestFit="1" customWidth="1"/>
    <col min="4823" max="4823" width="9" style="3" bestFit="1" customWidth="1"/>
    <col min="4824" max="4824" width="7.85546875" style="3" bestFit="1" customWidth="1"/>
    <col min="4825" max="4825" width="11.7109375" style="3" bestFit="1" customWidth="1"/>
    <col min="4826" max="4826" width="14.28515625" style="3" customWidth="1"/>
    <col min="4827" max="4827" width="11.7109375" style="3" bestFit="1" customWidth="1"/>
    <col min="4828" max="4828" width="14.140625" style="3" bestFit="1" customWidth="1"/>
    <col min="4829" max="4829" width="16.7109375" style="3" customWidth="1"/>
    <col min="4830" max="4830" width="16.5703125" style="3" customWidth="1"/>
    <col min="4831" max="4832" width="7.85546875" style="3" bestFit="1" customWidth="1"/>
    <col min="4833" max="4833" width="8" style="3" bestFit="1" customWidth="1"/>
    <col min="4834" max="4835" width="7.85546875" style="3" bestFit="1" customWidth="1"/>
    <col min="4836" max="4836" width="9.7109375" style="3" customWidth="1"/>
    <col min="4837" max="4837" width="12.85546875" style="3" customWidth="1"/>
    <col min="4838" max="5074" width="9.140625" style="3"/>
    <col min="5075" max="5075" width="9" style="3" bestFit="1" customWidth="1"/>
    <col min="5076" max="5076" width="9.85546875" style="3" bestFit="1" customWidth="1"/>
    <col min="5077" max="5077" width="9.140625" style="3" bestFit="1" customWidth="1"/>
    <col min="5078" max="5078" width="16" style="3" bestFit="1" customWidth="1"/>
    <col min="5079" max="5079" width="9" style="3" bestFit="1" customWidth="1"/>
    <col min="5080" max="5080" width="7.85546875" style="3" bestFit="1" customWidth="1"/>
    <col min="5081" max="5081" width="11.7109375" style="3" bestFit="1" customWidth="1"/>
    <col min="5082" max="5082" width="14.28515625" style="3" customWidth="1"/>
    <col min="5083" max="5083" width="11.7109375" style="3" bestFit="1" customWidth="1"/>
    <col min="5084" max="5084" width="14.140625" style="3" bestFit="1" customWidth="1"/>
    <col min="5085" max="5085" width="16.7109375" style="3" customWidth="1"/>
    <col min="5086" max="5086" width="16.5703125" style="3" customWidth="1"/>
    <col min="5087" max="5088" width="7.85546875" style="3" bestFit="1" customWidth="1"/>
    <col min="5089" max="5089" width="8" style="3" bestFit="1" customWidth="1"/>
    <col min="5090" max="5091" width="7.85546875" style="3" bestFit="1" customWidth="1"/>
    <col min="5092" max="5092" width="9.7109375" style="3" customWidth="1"/>
    <col min="5093" max="5093" width="12.85546875" style="3" customWidth="1"/>
    <col min="5094" max="5330" width="9.140625" style="3"/>
    <col min="5331" max="5331" width="9" style="3" bestFit="1" customWidth="1"/>
    <col min="5332" max="5332" width="9.85546875" style="3" bestFit="1" customWidth="1"/>
    <col min="5333" max="5333" width="9.140625" style="3" bestFit="1" customWidth="1"/>
    <col min="5334" max="5334" width="16" style="3" bestFit="1" customWidth="1"/>
    <col min="5335" max="5335" width="9" style="3" bestFit="1" customWidth="1"/>
    <col min="5336" max="5336" width="7.85546875" style="3" bestFit="1" customWidth="1"/>
    <col min="5337" max="5337" width="11.7109375" style="3" bestFit="1" customWidth="1"/>
    <col min="5338" max="5338" width="14.28515625" style="3" customWidth="1"/>
    <col min="5339" max="5339" width="11.7109375" style="3" bestFit="1" customWidth="1"/>
    <col min="5340" max="5340" width="14.140625" style="3" bestFit="1" customWidth="1"/>
    <col min="5341" max="5341" width="16.7109375" style="3" customWidth="1"/>
    <col min="5342" max="5342" width="16.5703125" style="3" customWidth="1"/>
    <col min="5343" max="5344" width="7.85546875" style="3" bestFit="1" customWidth="1"/>
    <col min="5345" max="5345" width="8" style="3" bestFit="1" customWidth="1"/>
    <col min="5346" max="5347" width="7.85546875" style="3" bestFit="1" customWidth="1"/>
    <col min="5348" max="5348" width="9.7109375" style="3" customWidth="1"/>
    <col min="5349" max="5349" width="12.85546875" style="3" customWidth="1"/>
    <col min="5350" max="5586" width="9.140625" style="3"/>
    <col min="5587" max="5587" width="9" style="3" bestFit="1" customWidth="1"/>
    <col min="5588" max="5588" width="9.85546875" style="3" bestFit="1" customWidth="1"/>
    <col min="5589" max="5589" width="9.140625" style="3" bestFit="1" customWidth="1"/>
    <col min="5590" max="5590" width="16" style="3" bestFit="1" customWidth="1"/>
    <col min="5591" max="5591" width="9" style="3" bestFit="1" customWidth="1"/>
    <col min="5592" max="5592" width="7.85546875" style="3" bestFit="1" customWidth="1"/>
    <col min="5593" max="5593" width="11.7109375" style="3" bestFit="1" customWidth="1"/>
    <col min="5594" max="5594" width="14.28515625" style="3" customWidth="1"/>
    <col min="5595" max="5595" width="11.7109375" style="3" bestFit="1" customWidth="1"/>
    <col min="5596" max="5596" width="14.140625" style="3" bestFit="1" customWidth="1"/>
    <col min="5597" max="5597" width="16.7109375" style="3" customWidth="1"/>
    <col min="5598" max="5598" width="16.5703125" style="3" customWidth="1"/>
    <col min="5599" max="5600" width="7.85546875" style="3" bestFit="1" customWidth="1"/>
    <col min="5601" max="5601" width="8" style="3" bestFit="1" customWidth="1"/>
    <col min="5602" max="5603" width="7.85546875" style="3" bestFit="1" customWidth="1"/>
    <col min="5604" max="5604" width="9.7109375" style="3" customWidth="1"/>
    <col min="5605" max="5605" width="12.85546875" style="3" customWidth="1"/>
    <col min="5606" max="5842" width="9.140625" style="3"/>
    <col min="5843" max="5843" width="9" style="3" bestFit="1" customWidth="1"/>
    <col min="5844" max="5844" width="9.85546875" style="3" bestFit="1" customWidth="1"/>
    <col min="5845" max="5845" width="9.140625" style="3" bestFit="1" customWidth="1"/>
    <col min="5846" max="5846" width="16" style="3" bestFit="1" customWidth="1"/>
    <col min="5847" max="5847" width="9" style="3" bestFit="1" customWidth="1"/>
    <col min="5848" max="5848" width="7.85546875" style="3" bestFit="1" customWidth="1"/>
    <col min="5849" max="5849" width="11.7109375" style="3" bestFit="1" customWidth="1"/>
    <col min="5850" max="5850" width="14.28515625" style="3" customWidth="1"/>
    <col min="5851" max="5851" width="11.7109375" style="3" bestFit="1" customWidth="1"/>
    <col min="5852" max="5852" width="14.140625" style="3" bestFit="1" customWidth="1"/>
    <col min="5853" max="5853" width="16.7109375" style="3" customWidth="1"/>
    <col min="5854" max="5854" width="16.5703125" style="3" customWidth="1"/>
    <col min="5855" max="5856" width="7.85546875" style="3" bestFit="1" customWidth="1"/>
    <col min="5857" max="5857" width="8" style="3" bestFit="1" customWidth="1"/>
    <col min="5858" max="5859" width="7.85546875" style="3" bestFit="1" customWidth="1"/>
    <col min="5860" max="5860" width="9.7109375" style="3" customWidth="1"/>
    <col min="5861" max="5861" width="12.85546875" style="3" customWidth="1"/>
    <col min="5862" max="6098" width="9.140625" style="3"/>
    <col min="6099" max="6099" width="9" style="3" bestFit="1" customWidth="1"/>
    <col min="6100" max="6100" width="9.85546875" style="3" bestFit="1" customWidth="1"/>
    <col min="6101" max="6101" width="9.140625" style="3" bestFit="1" customWidth="1"/>
    <col min="6102" max="6102" width="16" style="3" bestFit="1" customWidth="1"/>
    <col min="6103" max="6103" width="9" style="3" bestFit="1" customWidth="1"/>
    <col min="6104" max="6104" width="7.85546875" style="3" bestFit="1" customWidth="1"/>
    <col min="6105" max="6105" width="11.7109375" style="3" bestFit="1" customWidth="1"/>
    <col min="6106" max="6106" width="14.28515625" style="3" customWidth="1"/>
    <col min="6107" max="6107" width="11.7109375" style="3" bestFit="1" customWidth="1"/>
    <col min="6108" max="6108" width="14.140625" style="3" bestFit="1" customWidth="1"/>
    <col min="6109" max="6109" width="16.7109375" style="3" customWidth="1"/>
    <col min="6110" max="6110" width="16.5703125" style="3" customWidth="1"/>
    <col min="6111" max="6112" width="7.85546875" style="3" bestFit="1" customWidth="1"/>
    <col min="6113" max="6113" width="8" style="3" bestFit="1" customWidth="1"/>
    <col min="6114" max="6115" width="7.85546875" style="3" bestFit="1" customWidth="1"/>
    <col min="6116" max="6116" width="9.7109375" style="3" customWidth="1"/>
    <col min="6117" max="6117" width="12.85546875" style="3" customWidth="1"/>
    <col min="6118" max="6354" width="9.140625" style="3"/>
    <col min="6355" max="6355" width="9" style="3" bestFit="1" customWidth="1"/>
    <col min="6356" max="6356" width="9.85546875" style="3" bestFit="1" customWidth="1"/>
    <col min="6357" max="6357" width="9.140625" style="3" bestFit="1" customWidth="1"/>
    <col min="6358" max="6358" width="16" style="3" bestFit="1" customWidth="1"/>
    <col min="6359" max="6359" width="9" style="3" bestFit="1" customWidth="1"/>
    <col min="6360" max="6360" width="7.85546875" style="3" bestFit="1" customWidth="1"/>
    <col min="6361" max="6361" width="11.7109375" style="3" bestFit="1" customWidth="1"/>
    <col min="6362" max="6362" width="14.28515625" style="3" customWidth="1"/>
    <col min="6363" max="6363" width="11.7109375" style="3" bestFit="1" customWidth="1"/>
    <col min="6364" max="6364" width="14.140625" style="3" bestFit="1" customWidth="1"/>
    <col min="6365" max="6365" width="16.7109375" style="3" customWidth="1"/>
    <col min="6366" max="6366" width="16.5703125" style="3" customWidth="1"/>
    <col min="6367" max="6368" width="7.85546875" style="3" bestFit="1" customWidth="1"/>
    <col min="6369" max="6369" width="8" style="3" bestFit="1" customWidth="1"/>
    <col min="6370" max="6371" width="7.85546875" style="3" bestFit="1" customWidth="1"/>
    <col min="6372" max="6372" width="9.7109375" style="3" customWidth="1"/>
    <col min="6373" max="6373" width="12.85546875" style="3" customWidth="1"/>
    <col min="6374" max="6610" width="9.140625" style="3"/>
    <col min="6611" max="6611" width="9" style="3" bestFit="1" customWidth="1"/>
    <col min="6612" max="6612" width="9.85546875" style="3" bestFit="1" customWidth="1"/>
    <col min="6613" max="6613" width="9.140625" style="3" bestFit="1" customWidth="1"/>
    <col min="6614" max="6614" width="16" style="3" bestFit="1" customWidth="1"/>
    <col min="6615" max="6615" width="9" style="3" bestFit="1" customWidth="1"/>
    <col min="6616" max="6616" width="7.85546875" style="3" bestFit="1" customWidth="1"/>
    <col min="6617" max="6617" width="11.7109375" style="3" bestFit="1" customWidth="1"/>
    <col min="6618" max="6618" width="14.28515625" style="3" customWidth="1"/>
    <col min="6619" max="6619" width="11.7109375" style="3" bestFit="1" customWidth="1"/>
    <col min="6620" max="6620" width="14.140625" style="3" bestFit="1" customWidth="1"/>
    <col min="6621" max="6621" width="16.7109375" style="3" customWidth="1"/>
    <col min="6622" max="6622" width="16.5703125" style="3" customWidth="1"/>
    <col min="6623" max="6624" width="7.85546875" style="3" bestFit="1" customWidth="1"/>
    <col min="6625" max="6625" width="8" style="3" bestFit="1" customWidth="1"/>
    <col min="6626" max="6627" width="7.85546875" style="3" bestFit="1" customWidth="1"/>
    <col min="6628" max="6628" width="9.7109375" style="3" customWidth="1"/>
    <col min="6629" max="6629" width="12.85546875" style="3" customWidth="1"/>
    <col min="6630" max="6866" width="9.140625" style="3"/>
    <col min="6867" max="6867" width="9" style="3" bestFit="1" customWidth="1"/>
    <col min="6868" max="6868" width="9.85546875" style="3" bestFit="1" customWidth="1"/>
    <col min="6869" max="6869" width="9.140625" style="3" bestFit="1" customWidth="1"/>
    <col min="6870" max="6870" width="16" style="3" bestFit="1" customWidth="1"/>
    <col min="6871" max="6871" width="9" style="3" bestFit="1" customWidth="1"/>
    <col min="6872" max="6872" width="7.85546875" style="3" bestFit="1" customWidth="1"/>
    <col min="6873" max="6873" width="11.7109375" style="3" bestFit="1" customWidth="1"/>
    <col min="6874" max="6874" width="14.28515625" style="3" customWidth="1"/>
    <col min="6875" max="6875" width="11.7109375" style="3" bestFit="1" customWidth="1"/>
    <col min="6876" max="6876" width="14.140625" style="3" bestFit="1" customWidth="1"/>
    <col min="6877" max="6877" width="16.7109375" style="3" customWidth="1"/>
    <col min="6878" max="6878" width="16.5703125" style="3" customWidth="1"/>
    <col min="6879" max="6880" width="7.85546875" style="3" bestFit="1" customWidth="1"/>
    <col min="6881" max="6881" width="8" style="3" bestFit="1" customWidth="1"/>
    <col min="6882" max="6883" width="7.85546875" style="3" bestFit="1" customWidth="1"/>
    <col min="6884" max="6884" width="9.7109375" style="3" customWidth="1"/>
    <col min="6885" max="6885" width="12.85546875" style="3" customWidth="1"/>
    <col min="6886" max="7122" width="9.140625" style="3"/>
    <col min="7123" max="7123" width="9" style="3" bestFit="1" customWidth="1"/>
    <col min="7124" max="7124" width="9.85546875" style="3" bestFit="1" customWidth="1"/>
    <col min="7125" max="7125" width="9.140625" style="3" bestFit="1" customWidth="1"/>
    <col min="7126" max="7126" width="16" style="3" bestFit="1" customWidth="1"/>
    <col min="7127" max="7127" width="9" style="3" bestFit="1" customWidth="1"/>
    <col min="7128" max="7128" width="7.85546875" style="3" bestFit="1" customWidth="1"/>
    <col min="7129" max="7129" width="11.7109375" style="3" bestFit="1" customWidth="1"/>
    <col min="7130" max="7130" width="14.28515625" style="3" customWidth="1"/>
    <col min="7131" max="7131" width="11.7109375" style="3" bestFit="1" customWidth="1"/>
    <col min="7132" max="7132" width="14.140625" style="3" bestFit="1" customWidth="1"/>
    <col min="7133" max="7133" width="16.7109375" style="3" customWidth="1"/>
    <col min="7134" max="7134" width="16.5703125" style="3" customWidth="1"/>
    <col min="7135" max="7136" width="7.85546875" style="3" bestFit="1" customWidth="1"/>
    <col min="7137" max="7137" width="8" style="3" bestFit="1" customWidth="1"/>
    <col min="7138" max="7139" width="7.85546875" style="3" bestFit="1" customWidth="1"/>
    <col min="7140" max="7140" width="9.7109375" style="3" customWidth="1"/>
    <col min="7141" max="7141" width="12.85546875" style="3" customWidth="1"/>
    <col min="7142" max="7378" width="9.140625" style="3"/>
    <col min="7379" max="7379" width="9" style="3" bestFit="1" customWidth="1"/>
    <col min="7380" max="7380" width="9.85546875" style="3" bestFit="1" customWidth="1"/>
    <col min="7381" max="7381" width="9.140625" style="3" bestFit="1" customWidth="1"/>
    <col min="7382" max="7382" width="16" style="3" bestFit="1" customWidth="1"/>
    <col min="7383" max="7383" width="9" style="3" bestFit="1" customWidth="1"/>
    <col min="7384" max="7384" width="7.85546875" style="3" bestFit="1" customWidth="1"/>
    <col min="7385" max="7385" width="11.7109375" style="3" bestFit="1" customWidth="1"/>
    <col min="7386" max="7386" width="14.28515625" style="3" customWidth="1"/>
    <col min="7387" max="7387" width="11.7109375" style="3" bestFit="1" customWidth="1"/>
    <col min="7388" max="7388" width="14.140625" style="3" bestFit="1" customWidth="1"/>
    <col min="7389" max="7389" width="16.7109375" style="3" customWidth="1"/>
    <col min="7390" max="7390" width="16.5703125" style="3" customWidth="1"/>
    <col min="7391" max="7392" width="7.85546875" style="3" bestFit="1" customWidth="1"/>
    <col min="7393" max="7393" width="8" style="3" bestFit="1" customWidth="1"/>
    <col min="7394" max="7395" width="7.85546875" style="3" bestFit="1" customWidth="1"/>
    <col min="7396" max="7396" width="9.7109375" style="3" customWidth="1"/>
    <col min="7397" max="7397" width="12.85546875" style="3" customWidth="1"/>
    <col min="7398" max="7634" width="9.140625" style="3"/>
    <col min="7635" max="7635" width="9" style="3" bestFit="1" customWidth="1"/>
    <col min="7636" max="7636" width="9.85546875" style="3" bestFit="1" customWidth="1"/>
    <col min="7637" max="7637" width="9.140625" style="3" bestFit="1" customWidth="1"/>
    <col min="7638" max="7638" width="16" style="3" bestFit="1" customWidth="1"/>
    <col min="7639" max="7639" width="9" style="3" bestFit="1" customWidth="1"/>
    <col min="7640" max="7640" width="7.85546875" style="3" bestFit="1" customWidth="1"/>
    <col min="7641" max="7641" width="11.7109375" style="3" bestFit="1" customWidth="1"/>
    <col min="7642" max="7642" width="14.28515625" style="3" customWidth="1"/>
    <col min="7643" max="7643" width="11.7109375" style="3" bestFit="1" customWidth="1"/>
    <col min="7644" max="7644" width="14.140625" style="3" bestFit="1" customWidth="1"/>
    <col min="7645" max="7645" width="16.7109375" style="3" customWidth="1"/>
    <col min="7646" max="7646" width="16.5703125" style="3" customWidth="1"/>
    <col min="7647" max="7648" width="7.85546875" style="3" bestFit="1" customWidth="1"/>
    <col min="7649" max="7649" width="8" style="3" bestFit="1" customWidth="1"/>
    <col min="7650" max="7651" width="7.85546875" style="3" bestFit="1" customWidth="1"/>
    <col min="7652" max="7652" width="9.7109375" style="3" customWidth="1"/>
    <col min="7653" max="7653" width="12.85546875" style="3" customWidth="1"/>
    <col min="7654" max="7890" width="9.140625" style="3"/>
    <col min="7891" max="7891" width="9" style="3" bestFit="1" customWidth="1"/>
    <col min="7892" max="7892" width="9.85546875" style="3" bestFit="1" customWidth="1"/>
    <col min="7893" max="7893" width="9.140625" style="3" bestFit="1" customWidth="1"/>
    <col min="7894" max="7894" width="16" style="3" bestFit="1" customWidth="1"/>
    <col min="7895" max="7895" width="9" style="3" bestFit="1" customWidth="1"/>
    <col min="7896" max="7896" width="7.85546875" style="3" bestFit="1" customWidth="1"/>
    <col min="7897" max="7897" width="11.7109375" style="3" bestFit="1" customWidth="1"/>
    <col min="7898" max="7898" width="14.28515625" style="3" customWidth="1"/>
    <col min="7899" max="7899" width="11.7109375" style="3" bestFit="1" customWidth="1"/>
    <col min="7900" max="7900" width="14.140625" style="3" bestFit="1" customWidth="1"/>
    <col min="7901" max="7901" width="16.7109375" style="3" customWidth="1"/>
    <col min="7902" max="7902" width="16.5703125" style="3" customWidth="1"/>
    <col min="7903" max="7904" width="7.85546875" style="3" bestFit="1" customWidth="1"/>
    <col min="7905" max="7905" width="8" style="3" bestFit="1" customWidth="1"/>
    <col min="7906" max="7907" width="7.85546875" style="3" bestFit="1" customWidth="1"/>
    <col min="7908" max="7908" width="9.7109375" style="3" customWidth="1"/>
    <col min="7909" max="7909" width="12.85546875" style="3" customWidth="1"/>
    <col min="7910" max="8146" width="9.140625" style="3"/>
    <col min="8147" max="8147" width="9" style="3" bestFit="1" customWidth="1"/>
    <col min="8148" max="8148" width="9.85546875" style="3" bestFit="1" customWidth="1"/>
    <col min="8149" max="8149" width="9.140625" style="3" bestFit="1" customWidth="1"/>
    <col min="8150" max="8150" width="16" style="3" bestFit="1" customWidth="1"/>
    <col min="8151" max="8151" width="9" style="3" bestFit="1" customWidth="1"/>
    <col min="8152" max="8152" width="7.85546875" style="3" bestFit="1" customWidth="1"/>
    <col min="8153" max="8153" width="11.7109375" style="3" bestFit="1" customWidth="1"/>
    <col min="8154" max="8154" width="14.28515625" style="3" customWidth="1"/>
    <col min="8155" max="8155" width="11.7109375" style="3" bestFit="1" customWidth="1"/>
    <col min="8156" max="8156" width="14.140625" style="3" bestFit="1" customWidth="1"/>
    <col min="8157" max="8157" width="16.7109375" style="3" customWidth="1"/>
    <col min="8158" max="8158" width="16.5703125" style="3" customWidth="1"/>
    <col min="8159" max="8160" width="7.85546875" style="3" bestFit="1" customWidth="1"/>
    <col min="8161" max="8161" width="8" style="3" bestFit="1" customWidth="1"/>
    <col min="8162" max="8163" width="7.85546875" style="3" bestFit="1" customWidth="1"/>
    <col min="8164" max="8164" width="9.7109375" style="3" customWidth="1"/>
    <col min="8165" max="8165" width="12.85546875" style="3" customWidth="1"/>
    <col min="8166" max="8402" width="9.140625" style="3"/>
    <col min="8403" max="8403" width="9" style="3" bestFit="1" customWidth="1"/>
    <col min="8404" max="8404" width="9.85546875" style="3" bestFit="1" customWidth="1"/>
    <col min="8405" max="8405" width="9.140625" style="3" bestFit="1" customWidth="1"/>
    <col min="8406" max="8406" width="16" style="3" bestFit="1" customWidth="1"/>
    <col min="8407" max="8407" width="9" style="3" bestFit="1" customWidth="1"/>
    <col min="8408" max="8408" width="7.85546875" style="3" bestFit="1" customWidth="1"/>
    <col min="8409" max="8409" width="11.7109375" style="3" bestFit="1" customWidth="1"/>
    <col min="8410" max="8410" width="14.28515625" style="3" customWidth="1"/>
    <col min="8411" max="8411" width="11.7109375" style="3" bestFit="1" customWidth="1"/>
    <col min="8412" max="8412" width="14.140625" style="3" bestFit="1" customWidth="1"/>
    <col min="8413" max="8413" width="16.7109375" style="3" customWidth="1"/>
    <col min="8414" max="8414" width="16.5703125" style="3" customWidth="1"/>
    <col min="8415" max="8416" width="7.85546875" style="3" bestFit="1" customWidth="1"/>
    <col min="8417" max="8417" width="8" style="3" bestFit="1" customWidth="1"/>
    <col min="8418" max="8419" width="7.85546875" style="3" bestFit="1" customWidth="1"/>
    <col min="8420" max="8420" width="9.7109375" style="3" customWidth="1"/>
    <col min="8421" max="8421" width="12.85546875" style="3" customWidth="1"/>
    <col min="8422" max="8658" width="9.140625" style="3"/>
    <col min="8659" max="8659" width="9" style="3" bestFit="1" customWidth="1"/>
    <col min="8660" max="8660" width="9.85546875" style="3" bestFit="1" customWidth="1"/>
    <col min="8661" max="8661" width="9.140625" style="3" bestFit="1" customWidth="1"/>
    <col min="8662" max="8662" width="16" style="3" bestFit="1" customWidth="1"/>
    <col min="8663" max="8663" width="9" style="3" bestFit="1" customWidth="1"/>
    <col min="8664" max="8664" width="7.85546875" style="3" bestFit="1" customWidth="1"/>
    <col min="8665" max="8665" width="11.7109375" style="3" bestFit="1" customWidth="1"/>
    <col min="8666" max="8666" width="14.28515625" style="3" customWidth="1"/>
    <col min="8667" max="8667" width="11.7109375" style="3" bestFit="1" customWidth="1"/>
    <col min="8668" max="8668" width="14.140625" style="3" bestFit="1" customWidth="1"/>
    <col min="8669" max="8669" width="16.7109375" style="3" customWidth="1"/>
    <col min="8670" max="8670" width="16.5703125" style="3" customWidth="1"/>
    <col min="8671" max="8672" width="7.85546875" style="3" bestFit="1" customWidth="1"/>
    <col min="8673" max="8673" width="8" style="3" bestFit="1" customWidth="1"/>
    <col min="8674" max="8675" width="7.85546875" style="3" bestFit="1" customWidth="1"/>
    <col min="8676" max="8676" width="9.7109375" style="3" customWidth="1"/>
    <col min="8677" max="8677" width="12.85546875" style="3" customWidth="1"/>
    <col min="8678" max="8914" width="9.140625" style="3"/>
    <col min="8915" max="8915" width="9" style="3" bestFit="1" customWidth="1"/>
    <col min="8916" max="8916" width="9.85546875" style="3" bestFit="1" customWidth="1"/>
    <col min="8917" max="8917" width="9.140625" style="3" bestFit="1" customWidth="1"/>
    <col min="8918" max="8918" width="16" style="3" bestFit="1" customWidth="1"/>
    <col min="8919" max="8919" width="9" style="3" bestFit="1" customWidth="1"/>
    <col min="8920" max="8920" width="7.85546875" style="3" bestFit="1" customWidth="1"/>
    <col min="8921" max="8921" width="11.7109375" style="3" bestFit="1" customWidth="1"/>
    <col min="8922" max="8922" width="14.28515625" style="3" customWidth="1"/>
    <col min="8923" max="8923" width="11.7109375" style="3" bestFit="1" customWidth="1"/>
    <col min="8924" max="8924" width="14.140625" style="3" bestFit="1" customWidth="1"/>
    <col min="8925" max="8925" width="16.7109375" style="3" customWidth="1"/>
    <col min="8926" max="8926" width="16.5703125" style="3" customWidth="1"/>
    <col min="8927" max="8928" width="7.85546875" style="3" bestFit="1" customWidth="1"/>
    <col min="8929" max="8929" width="8" style="3" bestFit="1" customWidth="1"/>
    <col min="8930" max="8931" width="7.85546875" style="3" bestFit="1" customWidth="1"/>
    <col min="8932" max="8932" width="9.7109375" style="3" customWidth="1"/>
    <col min="8933" max="8933" width="12.85546875" style="3" customWidth="1"/>
    <col min="8934" max="9170" width="9.140625" style="3"/>
    <col min="9171" max="9171" width="9" style="3" bestFit="1" customWidth="1"/>
    <col min="9172" max="9172" width="9.85546875" style="3" bestFit="1" customWidth="1"/>
    <col min="9173" max="9173" width="9.140625" style="3" bestFit="1" customWidth="1"/>
    <col min="9174" max="9174" width="16" style="3" bestFit="1" customWidth="1"/>
    <col min="9175" max="9175" width="9" style="3" bestFit="1" customWidth="1"/>
    <col min="9176" max="9176" width="7.85546875" style="3" bestFit="1" customWidth="1"/>
    <col min="9177" max="9177" width="11.7109375" style="3" bestFit="1" customWidth="1"/>
    <col min="9178" max="9178" width="14.28515625" style="3" customWidth="1"/>
    <col min="9179" max="9179" width="11.7109375" style="3" bestFit="1" customWidth="1"/>
    <col min="9180" max="9180" width="14.140625" style="3" bestFit="1" customWidth="1"/>
    <col min="9181" max="9181" width="16.7109375" style="3" customWidth="1"/>
    <col min="9182" max="9182" width="16.5703125" style="3" customWidth="1"/>
    <col min="9183" max="9184" width="7.85546875" style="3" bestFit="1" customWidth="1"/>
    <col min="9185" max="9185" width="8" style="3" bestFit="1" customWidth="1"/>
    <col min="9186" max="9187" width="7.85546875" style="3" bestFit="1" customWidth="1"/>
    <col min="9188" max="9188" width="9.7109375" style="3" customWidth="1"/>
    <col min="9189" max="9189" width="12.85546875" style="3" customWidth="1"/>
    <col min="9190" max="9426" width="9.140625" style="3"/>
    <col min="9427" max="9427" width="9" style="3" bestFit="1" customWidth="1"/>
    <col min="9428" max="9428" width="9.85546875" style="3" bestFit="1" customWidth="1"/>
    <col min="9429" max="9429" width="9.140625" style="3" bestFit="1" customWidth="1"/>
    <col min="9430" max="9430" width="16" style="3" bestFit="1" customWidth="1"/>
    <col min="9431" max="9431" width="9" style="3" bestFit="1" customWidth="1"/>
    <col min="9432" max="9432" width="7.85546875" style="3" bestFit="1" customWidth="1"/>
    <col min="9433" max="9433" width="11.7109375" style="3" bestFit="1" customWidth="1"/>
    <col min="9434" max="9434" width="14.28515625" style="3" customWidth="1"/>
    <col min="9435" max="9435" width="11.7109375" style="3" bestFit="1" customWidth="1"/>
    <col min="9436" max="9436" width="14.140625" style="3" bestFit="1" customWidth="1"/>
    <col min="9437" max="9437" width="16.7109375" style="3" customWidth="1"/>
    <col min="9438" max="9438" width="16.5703125" style="3" customWidth="1"/>
    <col min="9439" max="9440" width="7.85546875" style="3" bestFit="1" customWidth="1"/>
    <col min="9441" max="9441" width="8" style="3" bestFit="1" customWidth="1"/>
    <col min="9442" max="9443" width="7.85546875" style="3" bestFit="1" customWidth="1"/>
    <col min="9444" max="9444" width="9.7109375" style="3" customWidth="1"/>
    <col min="9445" max="9445" width="12.85546875" style="3" customWidth="1"/>
    <col min="9446" max="9682" width="9.140625" style="3"/>
    <col min="9683" max="9683" width="9" style="3" bestFit="1" customWidth="1"/>
    <col min="9684" max="9684" width="9.85546875" style="3" bestFit="1" customWidth="1"/>
    <col min="9685" max="9685" width="9.140625" style="3" bestFit="1" customWidth="1"/>
    <col min="9686" max="9686" width="16" style="3" bestFit="1" customWidth="1"/>
    <col min="9687" max="9687" width="9" style="3" bestFit="1" customWidth="1"/>
    <col min="9688" max="9688" width="7.85546875" style="3" bestFit="1" customWidth="1"/>
    <col min="9689" max="9689" width="11.7109375" style="3" bestFit="1" customWidth="1"/>
    <col min="9690" max="9690" width="14.28515625" style="3" customWidth="1"/>
    <col min="9691" max="9691" width="11.7109375" style="3" bestFit="1" customWidth="1"/>
    <col min="9692" max="9692" width="14.140625" style="3" bestFit="1" customWidth="1"/>
    <col min="9693" max="9693" width="16.7109375" style="3" customWidth="1"/>
    <col min="9694" max="9694" width="16.5703125" style="3" customWidth="1"/>
    <col min="9695" max="9696" width="7.85546875" style="3" bestFit="1" customWidth="1"/>
    <col min="9697" max="9697" width="8" style="3" bestFit="1" customWidth="1"/>
    <col min="9698" max="9699" width="7.85546875" style="3" bestFit="1" customWidth="1"/>
    <col min="9700" max="9700" width="9.7109375" style="3" customWidth="1"/>
    <col min="9701" max="9701" width="12.85546875" style="3" customWidth="1"/>
    <col min="9702" max="9938" width="9.140625" style="3"/>
    <col min="9939" max="9939" width="9" style="3" bestFit="1" customWidth="1"/>
    <col min="9940" max="9940" width="9.85546875" style="3" bestFit="1" customWidth="1"/>
    <col min="9941" max="9941" width="9.140625" style="3" bestFit="1" customWidth="1"/>
    <col min="9942" max="9942" width="16" style="3" bestFit="1" customWidth="1"/>
    <col min="9943" max="9943" width="9" style="3" bestFit="1" customWidth="1"/>
    <col min="9944" max="9944" width="7.85546875" style="3" bestFit="1" customWidth="1"/>
    <col min="9945" max="9945" width="11.7109375" style="3" bestFit="1" customWidth="1"/>
    <col min="9946" max="9946" width="14.28515625" style="3" customWidth="1"/>
    <col min="9947" max="9947" width="11.7109375" style="3" bestFit="1" customWidth="1"/>
    <col min="9948" max="9948" width="14.140625" style="3" bestFit="1" customWidth="1"/>
    <col min="9949" max="9949" width="16.7109375" style="3" customWidth="1"/>
    <col min="9950" max="9950" width="16.5703125" style="3" customWidth="1"/>
    <col min="9951" max="9952" width="7.85546875" style="3" bestFit="1" customWidth="1"/>
    <col min="9953" max="9953" width="8" style="3" bestFit="1" customWidth="1"/>
    <col min="9954" max="9955" width="7.85546875" style="3" bestFit="1" customWidth="1"/>
    <col min="9956" max="9956" width="9.7109375" style="3" customWidth="1"/>
    <col min="9957" max="9957" width="12.85546875" style="3" customWidth="1"/>
    <col min="9958" max="10194" width="9.140625" style="3"/>
    <col min="10195" max="10195" width="9" style="3" bestFit="1" customWidth="1"/>
    <col min="10196" max="10196" width="9.85546875" style="3" bestFit="1" customWidth="1"/>
    <col min="10197" max="10197" width="9.140625" style="3" bestFit="1" customWidth="1"/>
    <col min="10198" max="10198" width="16" style="3" bestFit="1" customWidth="1"/>
    <col min="10199" max="10199" width="9" style="3" bestFit="1" customWidth="1"/>
    <col min="10200" max="10200" width="7.85546875" style="3" bestFit="1" customWidth="1"/>
    <col min="10201" max="10201" width="11.7109375" style="3" bestFit="1" customWidth="1"/>
    <col min="10202" max="10202" width="14.28515625" style="3" customWidth="1"/>
    <col min="10203" max="10203" width="11.7109375" style="3" bestFit="1" customWidth="1"/>
    <col min="10204" max="10204" width="14.140625" style="3" bestFit="1" customWidth="1"/>
    <col min="10205" max="10205" width="16.7109375" style="3" customWidth="1"/>
    <col min="10206" max="10206" width="16.5703125" style="3" customWidth="1"/>
    <col min="10207" max="10208" width="7.85546875" style="3" bestFit="1" customWidth="1"/>
    <col min="10209" max="10209" width="8" style="3" bestFit="1" customWidth="1"/>
    <col min="10210" max="10211" width="7.85546875" style="3" bestFit="1" customWidth="1"/>
    <col min="10212" max="10212" width="9.7109375" style="3" customWidth="1"/>
    <col min="10213" max="10213" width="12.85546875" style="3" customWidth="1"/>
    <col min="10214" max="10450" width="9.140625" style="3"/>
    <col min="10451" max="10451" width="9" style="3" bestFit="1" customWidth="1"/>
    <col min="10452" max="10452" width="9.85546875" style="3" bestFit="1" customWidth="1"/>
    <col min="10453" max="10453" width="9.140625" style="3" bestFit="1" customWidth="1"/>
    <col min="10454" max="10454" width="16" style="3" bestFit="1" customWidth="1"/>
    <col min="10455" max="10455" width="9" style="3" bestFit="1" customWidth="1"/>
    <col min="10456" max="10456" width="7.85546875" style="3" bestFit="1" customWidth="1"/>
    <col min="10457" max="10457" width="11.7109375" style="3" bestFit="1" customWidth="1"/>
    <col min="10458" max="10458" width="14.28515625" style="3" customWidth="1"/>
    <col min="10459" max="10459" width="11.7109375" style="3" bestFit="1" customWidth="1"/>
    <col min="10460" max="10460" width="14.140625" style="3" bestFit="1" customWidth="1"/>
    <col min="10461" max="10461" width="16.7109375" style="3" customWidth="1"/>
    <col min="10462" max="10462" width="16.5703125" style="3" customWidth="1"/>
    <col min="10463" max="10464" width="7.85546875" style="3" bestFit="1" customWidth="1"/>
    <col min="10465" max="10465" width="8" style="3" bestFit="1" customWidth="1"/>
    <col min="10466" max="10467" width="7.85546875" style="3" bestFit="1" customWidth="1"/>
    <col min="10468" max="10468" width="9.7109375" style="3" customWidth="1"/>
    <col min="10469" max="10469" width="12.85546875" style="3" customWidth="1"/>
    <col min="10470" max="10706" width="9.140625" style="3"/>
    <col min="10707" max="10707" width="9" style="3" bestFit="1" customWidth="1"/>
    <col min="10708" max="10708" width="9.85546875" style="3" bestFit="1" customWidth="1"/>
    <col min="10709" max="10709" width="9.140625" style="3" bestFit="1" customWidth="1"/>
    <col min="10710" max="10710" width="16" style="3" bestFit="1" customWidth="1"/>
    <col min="10711" max="10711" width="9" style="3" bestFit="1" customWidth="1"/>
    <col min="10712" max="10712" width="7.85546875" style="3" bestFit="1" customWidth="1"/>
    <col min="10713" max="10713" width="11.7109375" style="3" bestFit="1" customWidth="1"/>
    <col min="10714" max="10714" width="14.28515625" style="3" customWidth="1"/>
    <col min="10715" max="10715" width="11.7109375" style="3" bestFit="1" customWidth="1"/>
    <col min="10716" max="10716" width="14.140625" style="3" bestFit="1" customWidth="1"/>
    <col min="10717" max="10717" width="16.7109375" style="3" customWidth="1"/>
    <col min="10718" max="10718" width="16.5703125" style="3" customWidth="1"/>
    <col min="10719" max="10720" width="7.85546875" style="3" bestFit="1" customWidth="1"/>
    <col min="10721" max="10721" width="8" style="3" bestFit="1" customWidth="1"/>
    <col min="10722" max="10723" width="7.85546875" style="3" bestFit="1" customWidth="1"/>
    <col min="10724" max="10724" width="9.7109375" style="3" customWidth="1"/>
    <col min="10725" max="10725" width="12.85546875" style="3" customWidth="1"/>
    <col min="10726" max="10962" width="9.140625" style="3"/>
    <col min="10963" max="10963" width="9" style="3" bestFit="1" customWidth="1"/>
    <col min="10964" max="10964" width="9.85546875" style="3" bestFit="1" customWidth="1"/>
    <col min="10965" max="10965" width="9.140625" style="3" bestFit="1" customWidth="1"/>
    <col min="10966" max="10966" width="16" style="3" bestFit="1" customWidth="1"/>
    <col min="10967" max="10967" width="9" style="3" bestFit="1" customWidth="1"/>
    <col min="10968" max="10968" width="7.85546875" style="3" bestFit="1" customWidth="1"/>
    <col min="10969" max="10969" width="11.7109375" style="3" bestFit="1" customWidth="1"/>
    <col min="10970" max="10970" width="14.28515625" style="3" customWidth="1"/>
    <col min="10971" max="10971" width="11.7109375" style="3" bestFit="1" customWidth="1"/>
    <col min="10972" max="10972" width="14.140625" style="3" bestFit="1" customWidth="1"/>
    <col min="10973" max="10973" width="16.7109375" style="3" customWidth="1"/>
    <col min="10974" max="10974" width="16.5703125" style="3" customWidth="1"/>
    <col min="10975" max="10976" width="7.85546875" style="3" bestFit="1" customWidth="1"/>
    <col min="10977" max="10977" width="8" style="3" bestFit="1" customWidth="1"/>
    <col min="10978" max="10979" width="7.85546875" style="3" bestFit="1" customWidth="1"/>
    <col min="10980" max="10980" width="9.7109375" style="3" customWidth="1"/>
    <col min="10981" max="10981" width="12.85546875" style="3" customWidth="1"/>
    <col min="10982" max="11218" width="9.140625" style="3"/>
    <col min="11219" max="11219" width="9" style="3" bestFit="1" customWidth="1"/>
    <col min="11220" max="11220" width="9.85546875" style="3" bestFit="1" customWidth="1"/>
    <col min="11221" max="11221" width="9.140625" style="3" bestFit="1" customWidth="1"/>
    <col min="11222" max="11222" width="16" style="3" bestFit="1" customWidth="1"/>
    <col min="11223" max="11223" width="9" style="3" bestFit="1" customWidth="1"/>
    <col min="11224" max="11224" width="7.85546875" style="3" bestFit="1" customWidth="1"/>
    <col min="11225" max="11225" width="11.7109375" style="3" bestFit="1" customWidth="1"/>
    <col min="11226" max="11226" width="14.28515625" style="3" customWidth="1"/>
    <col min="11227" max="11227" width="11.7109375" style="3" bestFit="1" customWidth="1"/>
    <col min="11228" max="11228" width="14.140625" style="3" bestFit="1" customWidth="1"/>
    <col min="11229" max="11229" width="16.7109375" style="3" customWidth="1"/>
    <col min="11230" max="11230" width="16.5703125" style="3" customWidth="1"/>
    <col min="11231" max="11232" width="7.85546875" style="3" bestFit="1" customWidth="1"/>
    <col min="11233" max="11233" width="8" style="3" bestFit="1" customWidth="1"/>
    <col min="11234" max="11235" width="7.85546875" style="3" bestFit="1" customWidth="1"/>
    <col min="11236" max="11236" width="9.7109375" style="3" customWidth="1"/>
    <col min="11237" max="11237" width="12.85546875" style="3" customWidth="1"/>
    <col min="11238" max="11474" width="9.140625" style="3"/>
    <col min="11475" max="11475" width="9" style="3" bestFit="1" customWidth="1"/>
    <col min="11476" max="11476" width="9.85546875" style="3" bestFit="1" customWidth="1"/>
    <col min="11477" max="11477" width="9.140625" style="3" bestFit="1" customWidth="1"/>
    <col min="11478" max="11478" width="16" style="3" bestFit="1" customWidth="1"/>
    <col min="11479" max="11479" width="9" style="3" bestFit="1" customWidth="1"/>
    <col min="11480" max="11480" width="7.85546875" style="3" bestFit="1" customWidth="1"/>
    <col min="11481" max="11481" width="11.7109375" style="3" bestFit="1" customWidth="1"/>
    <col min="11482" max="11482" width="14.28515625" style="3" customWidth="1"/>
    <col min="11483" max="11483" width="11.7109375" style="3" bestFit="1" customWidth="1"/>
    <col min="11484" max="11484" width="14.140625" style="3" bestFit="1" customWidth="1"/>
    <col min="11485" max="11485" width="16.7109375" style="3" customWidth="1"/>
    <col min="11486" max="11486" width="16.5703125" style="3" customWidth="1"/>
    <col min="11487" max="11488" width="7.85546875" style="3" bestFit="1" customWidth="1"/>
    <col min="11489" max="11489" width="8" style="3" bestFit="1" customWidth="1"/>
    <col min="11490" max="11491" width="7.85546875" style="3" bestFit="1" customWidth="1"/>
    <col min="11492" max="11492" width="9.7109375" style="3" customWidth="1"/>
    <col min="11493" max="11493" width="12.85546875" style="3" customWidth="1"/>
    <col min="11494" max="11730" width="9.140625" style="3"/>
    <col min="11731" max="11731" width="9" style="3" bestFit="1" customWidth="1"/>
    <col min="11732" max="11732" width="9.85546875" style="3" bestFit="1" customWidth="1"/>
    <col min="11733" max="11733" width="9.140625" style="3" bestFit="1" customWidth="1"/>
    <col min="11734" max="11734" width="16" style="3" bestFit="1" customWidth="1"/>
    <col min="11735" max="11735" width="9" style="3" bestFit="1" customWidth="1"/>
    <col min="11736" max="11736" width="7.85546875" style="3" bestFit="1" customWidth="1"/>
    <col min="11737" max="11737" width="11.7109375" style="3" bestFit="1" customWidth="1"/>
    <col min="11738" max="11738" width="14.28515625" style="3" customWidth="1"/>
    <col min="11739" max="11739" width="11.7109375" style="3" bestFit="1" customWidth="1"/>
    <col min="11740" max="11740" width="14.140625" style="3" bestFit="1" customWidth="1"/>
    <col min="11741" max="11741" width="16.7109375" style="3" customWidth="1"/>
    <col min="11742" max="11742" width="16.5703125" style="3" customWidth="1"/>
    <col min="11743" max="11744" width="7.85546875" style="3" bestFit="1" customWidth="1"/>
    <col min="11745" max="11745" width="8" style="3" bestFit="1" customWidth="1"/>
    <col min="11746" max="11747" width="7.85546875" style="3" bestFit="1" customWidth="1"/>
    <col min="11748" max="11748" width="9.7109375" style="3" customWidth="1"/>
    <col min="11749" max="11749" width="12.85546875" style="3" customWidth="1"/>
    <col min="11750" max="11986" width="9.140625" style="3"/>
    <col min="11987" max="11987" width="9" style="3" bestFit="1" customWidth="1"/>
    <col min="11988" max="11988" width="9.85546875" style="3" bestFit="1" customWidth="1"/>
    <col min="11989" max="11989" width="9.140625" style="3" bestFit="1" customWidth="1"/>
    <col min="11990" max="11990" width="16" style="3" bestFit="1" customWidth="1"/>
    <col min="11991" max="11991" width="9" style="3" bestFit="1" customWidth="1"/>
    <col min="11992" max="11992" width="7.85546875" style="3" bestFit="1" customWidth="1"/>
    <col min="11993" max="11993" width="11.7109375" style="3" bestFit="1" customWidth="1"/>
    <col min="11994" max="11994" width="14.28515625" style="3" customWidth="1"/>
    <col min="11995" max="11995" width="11.7109375" style="3" bestFit="1" customWidth="1"/>
    <col min="11996" max="11996" width="14.140625" style="3" bestFit="1" customWidth="1"/>
    <col min="11997" max="11997" width="16.7109375" style="3" customWidth="1"/>
    <col min="11998" max="11998" width="16.5703125" style="3" customWidth="1"/>
    <col min="11999" max="12000" width="7.85546875" style="3" bestFit="1" customWidth="1"/>
    <col min="12001" max="12001" width="8" style="3" bestFit="1" customWidth="1"/>
    <col min="12002" max="12003" width="7.85546875" style="3" bestFit="1" customWidth="1"/>
    <col min="12004" max="12004" width="9.7109375" style="3" customWidth="1"/>
    <col min="12005" max="12005" width="12.85546875" style="3" customWidth="1"/>
    <col min="12006" max="12242" width="9.140625" style="3"/>
    <col min="12243" max="12243" width="9" style="3" bestFit="1" customWidth="1"/>
    <col min="12244" max="12244" width="9.85546875" style="3" bestFit="1" customWidth="1"/>
    <col min="12245" max="12245" width="9.140625" style="3" bestFit="1" customWidth="1"/>
    <col min="12246" max="12246" width="16" style="3" bestFit="1" customWidth="1"/>
    <col min="12247" max="12247" width="9" style="3" bestFit="1" customWidth="1"/>
    <col min="12248" max="12248" width="7.85546875" style="3" bestFit="1" customWidth="1"/>
    <col min="12249" max="12249" width="11.7109375" style="3" bestFit="1" customWidth="1"/>
    <col min="12250" max="12250" width="14.28515625" style="3" customWidth="1"/>
    <col min="12251" max="12251" width="11.7109375" style="3" bestFit="1" customWidth="1"/>
    <col min="12252" max="12252" width="14.140625" style="3" bestFit="1" customWidth="1"/>
    <col min="12253" max="12253" width="16.7109375" style="3" customWidth="1"/>
    <col min="12254" max="12254" width="16.5703125" style="3" customWidth="1"/>
    <col min="12255" max="12256" width="7.85546875" style="3" bestFit="1" customWidth="1"/>
    <col min="12257" max="12257" width="8" style="3" bestFit="1" customWidth="1"/>
    <col min="12258" max="12259" width="7.85546875" style="3" bestFit="1" customWidth="1"/>
    <col min="12260" max="12260" width="9.7109375" style="3" customWidth="1"/>
    <col min="12261" max="12261" width="12.85546875" style="3" customWidth="1"/>
    <col min="12262" max="12498" width="9.140625" style="3"/>
    <col min="12499" max="12499" width="9" style="3" bestFit="1" customWidth="1"/>
    <col min="12500" max="12500" width="9.85546875" style="3" bestFit="1" customWidth="1"/>
    <col min="12501" max="12501" width="9.140625" style="3" bestFit="1" customWidth="1"/>
    <col min="12502" max="12502" width="16" style="3" bestFit="1" customWidth="1"/>
    <col min="12503" max="12503" width="9" style="3" bestFit="1" customWidth="1"/>
    <col min="12504" max="12504" width="7.85546875" style="3" bestFit="1" customWidth="1"/>
    <col min="12505" max="12505" width="11.7109375" style="3" bestFit="1" customWidth="1"/>
    <col min="12506" max="12506" width="14.28515625" style="3" customWidth="1"/>
    <col min="12507" max="12507" width="11.7109375" style="3" bestFit="1" customWidth="1"/>
    <col min="12508" max="12508" width="14.140625" style="3" bestFit="1" customWidth="1"/>
    <col min="12509" max="12509" width="16.7109375" style="3" customWidth="1"/>
    <col min="12510" max="12510" width="16.5703125" style="3" customWidth="1"/>
    <col min="12511" max="12512" width="7.85546875" style="3" bestFit="1" customWidth="1"/>
    <col min="12513" max="12513" width="8" style="3" bestFit="1" customWidth="1"/>
    <col min="12514" max="12515" width="7.85546875" style="3" bestFit="1" customWidth="1"/>
    <col min="12516" max="12516" width="9.7109375" style="3" customWidth="1"/>
    <col min="12517" max="12517" width="12.85546875" style="3" customWidth="1"/>
    <col min="12518" max="12754" width="9.140625" style="3"/>
    <col min="12755" max="12755" width="9" style="3" bestFit="1" customWidth="1"/>
    <col min="12756" max="12756" width="9.85546875" style="3" bestFit="1" customWidth="1"/>
    <col min="12757" max="12757" width="9.140625" style="3" bestFit="1" customWidth="1"/>
    <col min="12758" max="12758" width="16" style="3" bestFit="1" customWidth="1"/>
    <col min="12759" max="12759" width="9" style="3" bestFit="1" customWidth="1"/>
    <col min="12760" max="12760" width="7.85546875" style="3" bestFit="1" customWidth="1"/>
    <col min="12761" max="12761" width="11.7109375" style="3" bestFit="1" customWidth="1"/>
    <col min="12762" max="12762" width="14.28515625" style="3" customWidth="1"/>
    <col min="12763" max="12763" width="11.7109375" style="3" bestFit="1" customWidth="1"/>
    <col min="12764" max="12764" width="14.140625" style="3" bestFit="1" customWidth="1"/>
    <col min="12765" max="12765" width="16.7109375" style="3" customWidth="1"/>
    <col min="12766" max="12766" width="16.5703125" style="3" customWidth="1"/>
    <col min="12767" max="12768" width="7.85546875" style="3" bestFit="1" customWidth="1"/>
    <col min="12769" max="12769" width="8" style="3" bestFit="1" customWidth="1"/>
    <col min="12770" max="12771" width="7.85546875" style="3" bestFit="1" customWidth="1"/>
    <col min="12772" max="12772" width="9.7109375" style="3" customWidth="1"/>
    <col min="12773" max="12773" width="12.85546875" style="3" customWidth="1"/>
    <col min="12774" max="13010" width="9.140625" style="3"/>
    <col min="13011" max="13011" width="9" style="3" bestFit="1" customWidth="1"/>
    <col min="13012" max="13012" width="9.85546875" style="3" bestFit="1" customWidth="1"/>
    <col min="13013" max="13013" width="9.140625" style="3" bestFit="1" customWidth="1"/>
    <col min="13014" max="13014" width="16" style="3" bestFit="1" customWidth="1"/>
    <col min="13015" max="13015" width="9" style="3" bestFit="1" customWidth="1"/>
    <col min="13016" max="13016" width="7.85546875" style="3" bestFit="1" customWidth="1"/>
    <col min="13017" max="13017" width="11.7109375" style="3" bestFit="1" customWidth="1"/>
    <col min="13018" max="13018" width="14.28515625" style="3" customWidth="1"/>
    <col min="13019" max="13019" width="11.7109375" style="3" bestFit="1" customWidth="1"/>
    <col min="13020" max="13020" width="14.140625" style="3" bestFit="1" customWidth="1"/>
    <col min="13021" max="13021" width="16.7109375" style="3" customWidth="1"/>
    <col min="13022" max="13022" width="16.5703125" style="3" customWidth="1"/>
    <col min="13023" max="13024" width="7.85546875" style="3" bestFit="1" customWidth="1"/>
    <col min="13025" max="13025" width="8" style="3" bestFit="1" customWidth="1"/>
    <col min="13026" max="13027" width="7.85546875" style="3" bestFit="1" customWidth="1"/>
    <col min="13028" max="13028" width="9.7109375" style="3" customWidth="1"/>
    <col min="13029" max="13029" width="12.85546875" style="3" customWidth="1"/>
    <col min="13030" max="13266" width="9.140625" style="3"/>
    <col min="13267" max="13267" width="9" style="3" bestFit="1" customWidth="1"/>
    <col min="13268" max="13268" width="9.85546875" style="3" bestFit="1" customWidth="1"/>
    <col min="13269" max="13269" width="9.140625" style="3" bestFit="1" customWidth="1"/>
    <col min="13270" max="13270" width="16" style="3" bestFit="1" customWidth="1"/>
    <col min="13271" max="13271" width="9" style="3" bestFit="1" customWidth="1"/>
    <col min="13272" max="13272" width="7.85546875" style="3" bestFit="1" customWidth="1"/>
    <col min="13273" max="13273" width="11.7109375" style="3" bestFit="1" customWidth="1"/>
    <col min="13274" max="13274" width="14.28515625" style="3" customWidth="1"/>
    <col min="13275" max="13275" width="11.7109375" style="3" bestFit="1" customWidth="1"/>
    <col min="13276" max="13276" width="14.140625" style="3" bestFit="1" customWidth="1"/>
    <col min="13277" max="13277" width="16.7109375" style="3" customWidth="1"/>
    <col min="13278" max="13278" width="16.5703125" style="3" customWidth="1"/>
    <col min="13279" max="13280" width="7.85546875" style="3" bestFit="1" customWidth="1"/>
    <col min="13281" max="13281" width="8" style="3" bestFit="1" customWidth="1"/>
    <col min="13282" max="13283" width="7.85546875" style="3" bestFit="1" customWidth="1"/>
    <col min="13284" max="13284" width="9.7109375" style="3" customWidth="1"/>
    <col min="13285" max="13285" width="12.85546875" style="3" customWidth="1"/>
    <col min="13286" max="13522" width="9.140625" style="3"/>
    <col min="13523" max="13523" width="9" style="3" bestFit="1" customWidth="1"/>
    <col min="13524" max="13524" width="9.85546875" style="3" bestFit="1" customWidth="1"/>
    <col min="13525" max="13525" width="9.140625" style="3" bestFit="1" customWidth="1"/>
    <col min="13526" max="13526" width="16" style="3" bestFit="1" customWidth="1"/>
    <col min="13527" max="13527" width="9" style="3" bestFit="1" customWidth="1"/>
    <col min="13528" max="13528" width="7.85546875" style="3" bestFit="1" customWidth="1"/>
    <col min="13529" max="13529" width="11.7109375" style="3" bestFit="1" customWidth="1"/>
    <col min="13530" max="13530" width="14.28515625" style="3" customWidth="1"/>
    <col min="13531" max="13531" width="11.7109375" style="3" bestFit="1" customWidth="1"/>
    <col min="13532" max="13532" width="14.140625" style="3" bestFit="1" customWidth="1"/>
    <col min="13533" max="13533" width="16.7109375" style="3" customWidth="1"/>
    <col min="13534" max="13534" width="16.5703125" style="3" customWidth="1"/>
    <col min="13535" max="13536" width="7.85546875" style="3" bestFit="1" customWidth="1"/>
    <col min="13537" max="13537" width="8" style="3" bestFit="1" customWidth="1"/>
    <col min="13538" max="13539" width="7.85546875" style="3" bestFit="1" customWidth="1"/>
    <col min="13540" max="13540" width="9.7109375" style="3" customWidth="1"/>
    <col min="13541" max="13541" width="12.85546875" style="3" customWidth="1"/>
    <col min="13542" max="13778" width="9.140625" style="3"/>
    <col min="13779" max="13779" width="9" style="3" bestFit="1" customWidth="1"/>
    <col min="13780" max="13780" width="9.85546875" style="3" bestFit="1" customWidth="1"/>
    <col min="13781" max="13781" width="9.140625" style="3" bestFit="1" customWidth="1"/>
    <col min="13782" max="13782" width="16" style="3" bestFit="1" customWidth="1"/>
    <col min="13783" max="13783" width="9" style="3" bestFit="1" customWidth="1"/>
    <col min="13784" max="13784" width="7.85546875" style="3" bestFit="1" customWidth="1"/>
    <col min="13785" max="13785" width="11.7109375" style="3" bestFit="1" customWidth="1"/>
    <col min="13786" max="13786" width="14.28515625" style="3" customWidth="1"/>
    <col min="13787" max="13787" width="11.7109375" style="3" bestFit="1" customWidth="1"/>
    <col min="13788" max="13788" width="14.140625" style="3" bestFit="1" customWidth="1"/>
    <col min="13789" max="13789" width="16.7109375" style="3" customWidth="1"/>
    <col min="13790" max="13790" width="16.5703125" style="3" customWidth="1"/>
    <col min="13791" max="13792" width="7.85546875" style="3" bestFit="1" customWidth="1"/>
    <col min="13793" max="13793" width="8" style="3" bestFit="1" customWidth="1"/>
    <col min="13794" max="13795" width="7.85546875" style="3" bestFit="1" customWidth="1"/>
    <col min="13796" max="13796" width="9.7109375" style="3" customWidth="1"/>
    <col min="13797" max="13797" width="12.85546875" style="3" customWidth="1"/>
    <col min="13798" max="14034" width="9.140625" style="3"/>
    <col min="14035" max="14035" width="9" style="3" bestFit="1" customWidth="1"/>
    <col min="14036" max="14036" width="9.85546875" style="3" bestFit="1" customWidth="1"/>
    <col min="14037" max="14037" width="9.140625" style="3" bestFit="1" customWidth="1"/>
    <col min="14038" max="14038" width="16" style="3" bestFit="1" customWidth="1"/>
    <col min="14039" max="14039" width="9" style="3" bestFit="1" customWidth="1"/>
    <col min="14040" max="14040" width="7.85546875" style="3" bestFit="1" customWidth="1"/>
    <col min="14041" max="14041" width="11.7109375" style="3" bestFit="1" customWidth="1"/>
    <col min="14042" max="14042" width="14.28515625" style="3" customWidth="1"/>
    <col min="14043" max="14043" width="11.7109375" style="3" bestFit="1" customWidth="1"/>
    <col min="14044" max="14044" width="14.140625" style="3" bestFit="1" customWidth="1"/>
    <col min="14045" max="14045" width="16.7109375" style="3" customWidth="1"/>
    <col min="14046" max="14046" width="16.5703125" style="3" customWidth="1"/>
    <col min="14047" max="14048" width="7.85546875" style="3" bestFit="1" customWidth="1"/>
    <col min="14049" max="14049" width="8" style="3" bestFit="1" customWidth="1"/>
    <col min="14050" max="14051" width="7.85546875" style="3" bestFit="1" customWidth="1"/>
    <col min="14052" max="14052" width="9.7109375" style="3" customWidth="1"/>
    <col min="14053" max="14053" width="12.85546875" style="3" customWidth="1"/>
    <col min="14054" max="14290" width="9.140625" style="3"/>
    <col min="14291" max="14291" width="9" style="3" bestFit="1" customWidth="1"/>
    <col min="14292" max="14292" width="9.85546875" style="3" bestFit="1" customWidth="1"/>
    <col min="14293" max="14293" width="9.140625" style="3" bestFit="1" customWidth="1"/>
    <col min="14294" max="14294" width="16" style="3" bestFit="1" customWidth="1"/>
    <col min="14295" max="14295" width="9" style="3" bestFit="1" customWidth="1"/>
    <col min="14296" max="14296" width="7.85546875" style="3" bestFit="1" customWidth="1"/>
    <col min="14297" max="14297" width="11.7109375" style="3" bestFit="1" customWidth="1"/>
    <col min="14298" max="14298" width="14.28515625" style="3" customWidth="1"/>
    <col min="14299" max="14299" width="11.7109375" style="3" bestFit="1" customWidth="1"/>
    <col min="14300" max="14300" width="14.140625" style="3" bestFit="1" customWidth="1"/>
    <col min="14301" max="14301" width="16.7109375" style="3" customWidth="1"/>
    <col min="14302" max="14302" width="16.5703125" style="3" customWidth="1"/>
    <col min="14303" max="14304" width="7.85546875" style="3" bestFit="1" customWidth="1"/>
    <col min="14305" max="14305" width="8" style="3" bestFit="1" customWidth="1"/>
    <col min="14306" max="14307" width="7.85546875" style="3" bestFit="1" customWidth="1"/>
    <col min="14308" max="14308" width="9.7109375" style="3" customWidth="1"/>
    <col min="14309" max="14309" width="12.85546875" style="3" customWidth="1"/>
    <col min="14310" max="14546" width="9.140625" style="3"/>
    <col min="14547" max="14547" width="9" style="3" bestFit="1" customWidth="1"/>
    <col min="14548" max="14548" width="9.85546875" style="3" bestFit="1" customWidth="1"/>
    <col min="14549" max="14549" width="9.140625" style="3" bestFit="1" customWidth="1"/>
    <col min="14550" max="14550" width="16" style="3" bestFit="1" customWidth="1"/>
    <col min="14551" max="14551" width="9" style="3" bestFit="1" customWidth="1"/>
    <col min="14552" max="14552" width="7.85546875" style="3" bestFit="1" customWidth="1"/>
    <col min="14553" max="14553" width="11.7109375" style="3" bestFit="1" customWidth="1"/>
    <col min="14554" max="14554" width="14.28515625" style="3" customWidth="1"/>
    <col min="14555" max="14555" width="11.7109375" style="3" bestFit="1" customWidth="1"/>
    <col min="14556" max="14556" width="14.140625" style="3" bestFit="1" customWidth="1"/>
    <col min="14557" max="14557" width="16.7109375" style="3" customWidth="1"/>
    <col min="14558" max="14558" width="16.5703125" style="3" customWidth="1"/>
    <col min="14559" max="14560" width="7.85546875" style="3" bestFit="1" customWidth="1"/>
    <col min="14561" max="14561" width="8" style="3" bestFit="1" customWidth="1"/>
    <col min="14562" max="14563" width="7.85546875" style="3" bestFit="1" customWidth="1"/>
    <col min="14564" max="14564" width="9.7109375" style="3" customWidth="1"/>
    <col min="14565" max="14565" width="12.85546875" style="3" customWidth="1"/>
    <col min="14566" max="14802" width="9.140625" style="3"/>
    <col min="14803" max="14803" width="9" style="3" bestFit="1" customWidth="1"/>
    <col min="14804" max="14804" width="9.85546875" style="3" bestFit="1" customWidth="1"/>
    <col min="14805" max="14805" width="9.140625" style="3" bestFit="1" customWidth="1"/>
    <col min="14806" max="14806" width="16" style="3" bestFit="1" customWidth="1"/>
    <col min="14807" max="14807" width="9" style="3" bestFit="1" customWidth="1"/>
    <col min="14808" max="14808" width="7.85546875" style="3" bestFit="1" customWidth="1"/>
    <col min="14809" max="14809" width="11.7109375" style="3" bestFit="1" customWidth="1"/>
    <col min="14810" max="14810" width="14.28515625" style="3" customWidth="1"/>
    <col min="14811" max="14811" width="11.7109375" style="3" bestFit="1" customWidth="1"/>
    <col min="14812" max="14812" width="14.140625" style="3" bestFit="1" customWidth="1"/>
    <col min="14813" max="14813" width="16.7109375" style="3" customWidth="1"/>
    <col min="14814" max="14814" width="16.5703125" style="3" customWidth="1"/>
    <col min="14815" max="14816" width="7.85546875" style="3" bestFit="1" customWidth="1"/>
    <col min="14817" max="14817" width="8" style="3" bestFit="1" customWidth="1"/>
    <col min="14818" max="14819" width="7.85546875" style="3" bestFit="1" customWidth="1"/>
    <col min="14820" max="14820" width="9.7109375" style="3" customWidth="1"/>
    <col min="14821" max="14821" width="12.85546875" style="3" customWidth="1"/>
    <col min="14822" max="15058" width="9.140625" style="3"/>
    <col min="15059" max="15059" width="9" style="3" bestFit="1" customWidth="1"/>
    <col min="15060" max="15060" width="9.85546875" style="3" bestFit="1" customWidth="1"/>
    <col min="15061" max="15061" width="9.140625" style="3" bestFit="1" customWidth="1"/>
    <col min="15062" max="15062" width="16" style="3" bestFit="1" customWidth="1"/>
    <col min="15063" max="15063" width="9" style="3" bestFit="1" customWidth="1"/>
    <col min="15064" max="15064" width="7.85546875" style="3" bestFit="1" customWidth="1"/>
    <col min="15065" max="15065" width="11.7109375" style="3" bestFit="1" customWidth="1"/>
    <col min="15066" max="15066" width="14.28515625" style="3" customWidth="1"/>
    <col min="15067" max="15067" width="11.7109375" style="3" bestFit="1" customWidth="1"/>
    <col min="15068" max="15068" width="14.140625" style="3" bestFit="1" customWidth="1"/>
    <col min="15069" max="15069" width="16.7109375" style="3" customWidth="1"/>
    <col min="15070" max="15070" width="16.5703125" style="3" customWidth="1"/>
    <col min="15071" max="15072" width="7.85546875" style="3" bestFit="1" customWidth="1"/>
    <col min="15073" max="15073" width="8" style="3" bestFit="1" customWidth="1"/>
    <col min="15074" max="15075" width="7.85546875" style="3" bestFit="1" customWidth="1"/>
    <col min="15076" max="15076" width="9.7109375" style="3" customWidth="1"/>
    <col min="15077" max="15077" width="12.85546875" style="3" customWidth="1"/>
    <col min="15078" max="15314" width="9.140625" style="3"/>
    <col min="15315" max="15315" width="9" style="3" bestFit="1" customWidth="1"/>
    <col min="15316" max="15316" width="9.85546875" style="3" bestFit="1" customWidth="1"/>
    <col min="15317" max="15317" width="9.140625" style="3" bestFit="1" customWidth="1"/>
    <col min="15318" max="15318" width="16" style="3" bestFit="1" customWidth="1"/>
    <col min="15319" max="15319" width="9" style="3" bestFit="1" customWidth="1"/>
    <col min="15320" max="15320" width="7.85546875" style="3" bestFit="1" customWidth="1"/>
    <col min="15321" max="15321" width="11.7109375" style="3" bestFit="1" customWidth="1"/>
    <col min="15322" max="15322" width="14.28515625" style="3" customWidth="1"/>
    <col min="15323" max="15323" width="11.7109375" style="3" bestFit="1" customWidth="1"/>
    <col min="15324" max="15324" width="14.140625" style="3" bestFit="1" customWidth="1"/>
    <col min="15325" max="15325" width="16.7109375" style="3" customWidth="1"/>
    <col min="15326" max="15326" width="16.5703125" style="3" customWidth="1"/>
    <col min="15327" max="15328" width="7.85546875" style="3" bestFit="1" customWidth="1"/>
    <col min="15329" max="15329" width="8" style="3" bestFit="1" customWidth="1"/>
    <col min="15330" max="15331" width="7.85546875" style="3" bestFit="1" customWidth="1"/>
    <col min="15332" max="15332" width="9.7109375" style="3" customWidth="1"/>
    <col min="15333" max="15333" width="12.85546875" style="3" customWidth="1"/>
    <col min="15334" max="15570" width="9.140625" style="3"/>
    <col min="15571" max="15571" width="9" style="3" bestFit="1" customWidth="1"/>
    <col min="15572" max="15572" width="9.85546875" style="3" bestFit="1" customWidth="1"/>
    <col min="15573" max="15573" width="9.140625" style="3" bestFit="1" customWidth="1"/>
    <col min="15574" max="15574" width="16" style="3" bestFit="1" customWidth="1"/>
    <col min="15575" max="15575" width="9" style="3" bestFit="1" customWidth="1"/>
    <col min="15576" max="15576" width="7.85546875" style="3" bestFit="1" customWidth="1"/>
    <col min="15577" max="15577" width="11.7109375" style="3" bestFit="1" customWidth="1"/>
    <col min="15578" max="15578" width="14.28515625" style="3" customWidth="1"/>
    <col min="15579" max="15579" width="11.7109375" style="3" bestFit="1" customWidth="1"/>
    <col min="15580" max="15580" width="14.140625" style="3" bestFit="1" customWidth="1"/>
    <col min="15581" max="15581" width="16.7109375" style="3" customWidth="1"/>
    <col min="15582" max="15582" width="16.5703125" style="3" customWidth="1"/>
    <col min="15583" max="15584" width="7.85546875" style="3" bestFit="1" customWidth="1"/>
    <col min="15585" max="15585" width="8" style="3" bestFit="1" customWidth="1"/>
    <col min="15586" max="15587" width="7.85546875" style="3" bestFit="1" customWidth="1"/>
    <col min="15588" max="15588" width="9.7109375" style="3" customWidth="1"/>
    <col min="15589" max="15589" width="12.85546875" style="3" customWidth="1"/>
    <col min="15590" max="15826" width="9.140625" style="3"/>
    <col min="15827" max="15827" width="9" style="3" bestFit="1" customWidth="1"/>
    <col min="15828" max="15828" width="9.85546875" style="3" bestFit="1" customWidth="1"/>
    <col min="15829" max="15829" width="9.140625" style="3" bestFit="1" customWidth="1"/>
    <col min="15830" max="15830" width="16" style="3" bestFit="1" customWidth="1"/>
    <col min="15831" max="15831" width="9" style="3" bestFit="1" customWidth="1"/>
    <col min="15832" max="15832" width="7.85546875" style="3" bestFit="1" customWidth="1"/>
    <col min="15833" max="15833" width="11.7109375" style="3" bestFit="1" customWidth="1"/>
    <col min="15834" max="15834" width="14.28515625" style="3" customWidth="1"/>
    <col min="15835" max="15835" width="11.7109375" style="3" bestFit="1" customWidth="1"/>
    <col min="15836" max="15836" width="14.140625" style="3" bestFit="1" customWidth="1"/>
    <col min="15837" max="15837" width="16.7109375" style="3" customWidth="1"/>
    <col min="15838" max="15838" width="16.5703125" style="3" customWidth="1"/>
    <col min="15839" max="15840" width="7.85546875" style="3" bestFit="1" customWidth="1"/>
    <col min="15841" max="15841" width="8" style="3" bestFit="1" customWidth="1"/>
    <col min="15842" max="15843" width="7.85546875" style="3" bestFit="1" customWidth="1"/>
    <col min="15844" max="15844" width="9.7109375" style="3" customWidth="1"/>
    <col min="15845" max="15845" width="12.85546875" style="3" customWidth="1"/>
    <col min="15846" max="16082" width="9.140625" style="3"/>
    <col min="16083" max="16083" width="9" style="3" bestFit="1" customWidth="1"/>
    <col min="16084" max="16084" width="9.85546875" style="3" bestFit="1" customWidth="1"/>
    <col min="16085" max="16085" width="9.140625" style="3" bestFit="1" customWidth="1"/>
    <col min="16086" max="16086" width="16" style="3" bestFit="1" customWidth="1"/>
    <col min="16087" max="16087" width="9" style="3" bestFit="1" customWidth="1"/>
    <col min="16088" max="16088" width="7.85546875" style="3" bestFit="1" customWidth="1"/>
    <col min="16089" max="16089" width="11.7109375" style="3" bestFit="1" customWidth="1"/>
    <col min="16090" max="16090" width="14.28515625" style="3" customWidth="1"/>
    <col min="16091" max="16091" width="11.7109375" style="3" bestFit="1" customWidth="1"/>
    <col min="16092" max="16092" width="14.140625" style="3" bestFit="1" customWidth="1"/>
    <col min="16093" max="16093" width="16.7109375" style="3" customWidth="1"/>
    <col min="16094" max="16094" width="16.5703125" style="3" customWidth="1"/>
    <col min="16095" max="16096" width="7.85546875" style="3" bestFit="1" customWidth="1"/>
    <col min="16097" max="16097" width="8" style="3" bestFit="1" customWidth="1"/>
    <col min="16098" max="16099" width="7.85546875" style="3" bestFit="1" customWidth="1"/>
    <col min="16100" max="16100" width="9.7109375" style="3" customWidth="1"/>
    <col min="16101" max="16101" width="12.85546875" style="3" customWidth="1"/>
    <col min="16102" max="16384" width="9.140625" style="3"/>
  </cols>
  <sheetData>
    <row r="1" spans="1:17" s="6" customFormat="1" ht="34.5" customHeight="1">
      <c r="A1" s="619" t="s">
        <v>1</v>
      </c>
      <c r="B1" s="621" t="s">
        <v>0</v>
      </c>
      <c r="C1" s="658" t="s">
        <v>7</v>
      </c>
      <c r="D1" s="750" t="s">
        <v>45</v>
      </c>
      <c r="E1" s="751"/>
      <c r="F1" s="752" t="s">
        <v>399</v>
      </c>
      <c r="G1" s="753"/>
      <c r="H1" s="748" t="s">
        <v>57</v>
      </c>
      <c r="I1" s="745" t="s">
        <v>29</v>
      </c>
      <c r="J1" s="746"/>
      <c r="K1" s="747"/>
    </row>
    <row r="2" spans="1:17" ht="12.75" thickBot="1">
      <c r="A2" s="620"/>
      <c r="B2" s="622"/>
      <c r="C2" s="659"/>
      <c r="D2" s="231" t="s">
        <v>322</v>
      </c>
      <c r="E2" s="235" t="s">
        <v>92</v>
      </c>
      <c r="F2" s="234" t="s">
        <v>322</v>
      </c>
      <c r="G2" s="232" t="s">
        <v>33</v>
      </c>
      <c r="H2" s="749"/>
      <c r="I2" s="649"/>
      <c r="J2" s="615"/>
      <c r="K2" s="616"/>
    </row>
    <row r="3" spans="1:17" s="547" customFormat="1" ht="14.25">
      <c r="A3" s="548" t="str">
        <f>'1-συμβολαια'!A3</f>
        <v>12ο</v>
      </c>
      <c r="B3" s="543" t="str">
        <f>'1-συμβολαια'!C3</f>
        <v>κληρονομιάς ΑΠΟΔΟΧΗ [αγροτεμάχιο 158' Θελόγος -''κλεισίδι'' 7.046μ2</v>
      </c>
      <c r="C3" s="544">
        <f>'1-συμβολαια'!D3</f>
        <v>0</v>
      </c>
      <c r="D3" s="557"/>
      <c r="E3" s="557"/>
      <c r="F3" s="545">
        <v>0.5</v>
      </c>
      <c r="G3" s="546"/>
      <c r="H3" s="546">
        <v>0.5</v>
      </c>
      <c r="I3" s="334" t="s">
        <v>139</v>
      </c>
      <c r="J3" s="334"/>
      <c r="K3" s="75"/>
    </row>
    <row r="4" spans="1:17" s="547" customFormat="1" ht="14.25">
      <c r="A4" s="548">
        <f>'1-συμβολαια'!A4</f>
        <v>0</v>
      </c>
      <c r="B4" s="543" t="str">
        <f>'1-συμβολαια'!C4</f>
        <v>χρησικτησία αγροτεμαχίου = 1926 πατρός ΚΛΗΡΟΝΟΜΙΑ</v>
      </c>
      <c r="C4" s="544">
        <f>'1-συμβολαια'!D4</f>
        <v>12013.83</v>
      </c>
      <c r="D4" s="557"/>
      <c r="E4" s="557"/>
      <c r="F4" s="557"/>
      <c r="G4" s="546"/>
      <c r="H4" s="546">
        <v>3</v>
      </c>
      <c r="I4" s="334" t="s">
        <v>139</v>
      </c>
      <c r="J4" s="334" t="s">
        <v>134</v>
      </c>
      <c r="K4" s="75"/>
    </row>
    <row r="5" spans="1:17" s="547" customFormat="1" ht="14.25">
      <c r="A5" s="548">
        <f>'1-συμβολαια'!A5</f>
        <v>0</v>
      </c>
      <c r="B5" s="543" t="str">
        <f>'1-συμβολαια'!C5</f>
        <v>διανομή [2/8 πατέρα &amp; από 3/8 κόρες</v>
      </c>
      <c r="C5" s="544">
        <f>'1-συμβολαια'!D5</f>
        <v>12013.83</v>
      </c>
      <c r="D5" s="558"/>
      <c r="E5" s="557"/>
      <c r="F5" s="557"/>
      <c r="G5" s="546"/>
      <c r="H5" s="546">
        <v>3</v>
      </c>
      <c r="I5" s="334" t="s">
        <v>139</v>
      </c>
      <c r="J5" s="334" t="s">
        <v>134</v>
      </c>
      <c r="K5" s="75"/>
    </row>
    <row r="6" spans="1:17" s="547" customFormat="1" ht="15" thickBot="1">
      <c r="A6" s="556">
        <f>'1-συμβολαια'!A6</f>
        <v>0</v>
      </c>
      <c r="B6" s="552" t="str">
        <f>'1-συμβολαια'!C6</f>
        <v>εξισορρόπηση διαφοράς διανεμομένων μεριδίων</v>
      </c>
      <c r="C6" s="553">
        <f>'1-συμβολαια'!D6</f>
        <v>666.66</v>
      </c>
      <c r="D6" s="559"/>
      <c r="E6" s="560"/>
      <c r="F6" s="560"/>
      <c r="G6" s="554"/>
      <c r="H6" s="554">
        <v>3</v>
      </c>
      <c r="I6" s="419" t="s">
        <v>139</v>
      </c>
      <c r="J6" s="419" t="s">
        <v>134</v>
      </c>
      <c r="K6" s="420"/>
    </row>
    <row r="7" spans="1:17" s="547" customFormat="1" ht="14.25">
      <c r="A7" s="555" t="str">
        <f>'1-συμβολαια'!A7</f>
        <v>13ο</v>
      </c>
      <c r="B7" s="550" t="str">
        <f>'1-συμβολαια'!C7</f>
        <v>πληρεξούσιο</v>
      </c>
      <c r="C7" s="544">
        <f>'1-συμβολαια'!D7</f>
        <v>0</v>
      </c>
      <c r="D7" s="561"/>
      <c r="E7" s="562"/>
      <c r="F7" s="546">
        <v>0.5</v>
      </c>
      <c r="G7" s="546"/>
      <c r="H7" s="546"/>
      <c r="I7" s="512" t="s">
        <v>139</v>
      </c>
      <c r="J7" s="512"/>
      <c r="K7" s="369"/>
    </row>
    <row r="8" spans="1:17" s="547" customFormat="1" ht="14.25">
      <c r="A8" s="542" t="str">
        <f>'1-συμβολαια'!A8</f>
        <v>14ο</v>
      </c>
      <c r="B8" s="543" t="str">
        <f>'1-συμβολαια'!C8</f>
        <v>γονική</v>
      </c>
      <c r="C8" s="544">
        <f>'1-συμβολαια'!D8</f>
        <v>43266.96</v>
      </c>
      <c r="D8" s="558"/>
      <c r="E8" s="557"/>
      <c r="F8" s="545">
        <v>3</v>
      </c>
      <c r="G8" s="546"/>
      <c r="H8" s="546"/>
      <c r="I8" s="334"/>
      <c r="J8" s="334"/>
      <c r="K8" s="75"/>
    </row>
    <row r="9" spans="1:17" s="547" customFormat="1" ht="15" thickBot="1">
      <c r="A9" s="551" t="str">
        <f>'1-συμβολαια'!A9</f>
        <v>15ο</v>
      </c>
      <c r="B9" s="552" t="str">
        <f>'1-συμβολαια'!C9</f>
        <v>αγοραπωλησία [οικόπεδο Ο.Τ.-242 Λιμενάρια -''καλύβια'' 296,20μ2 τίμημα = Δ.Ο.Υ. =</v>
      </c>
      <c r="C9" s="553">
        <f>'1-συμβολαια'!D9</f>
        <v>12000</v>
      </c>
      <c r="D9" s="559"/>
      <c r="E9" s="560"/>
      <c r="F9" s="554">
        <v>3</v>
      </c>
      <c r="G9" s="554"/>
      <c r="H9" s="554"/>
      <c r="I9" s="419" t="s">
        <v>139</v>
      </c>
      <c r="J9" s="419"/>
      <c r="K9" s="420"/>
    </row>
    <row r="10" spans="1:17" s="547" customFormat="1" ht="14.25">
      <c r="A10" s="549" t="str">
        <f>'1-συμβολαια'!A10</f>
        <v>16ο</v>
      </c>
      <c r="B10" s="550" t="str">
        <f>'1-συμβολαια'!C10</f>
        <v>γονική</v>
      </c>
      <c r="C10" s="544">
        <f>'1-συμβολαια'!D10</f>
        <v>4187.32</v>
      </c>
      <c r="D10" s="561"/>
      <c r="E10" s="562"/>
      <c r="F10" s="546">
        <v>3</v>
      </c>
      <c r="G10" s="546"/>
      <c r="H10" s="546"/>
      <c r="I10" s="512"/>
      <c r="J10" s="512"/>
      <c r="K10" s="369"/>
    </row>
    <row r="11" spans="1:17" s="547" customFormat="1" ht="14.25">
      <c r="A11" s="548">
        <f>'1-συμβολαια'!A11</f>
        <v>0</v>
      </c>
      <c r="B11" s="543" t="str">
        <f>'1-συμβολαια'!C11</f>
        <v>χρησικτησία αγροτεμαχίου 2' [1/2=49,72μ2] = 1981 μητρός ΔΩΡΕΑ άτυπος</v>
      </c>
      <c r="C11" s="544">
        <f>'1-συμβολαια'!D11</f>
        <v>148.87</v>
      </c>
      <c r="D11" s="558"/>
      <c r="E11" s="557"/>
      <c r="F11" s="557"/>
      <c r="G11" s="546"/>
      <c r="H11" s="546">
        <v>3</v>
      </c>
      <c r="I11" s="334" t="s">
        <v>139</v>
      </c>
      <c r="J11" s="334" t="s">
        <v>134</v>
      </c>
      <c r="K11" s="75"/>
    </row>
    <row r="12" spans="1:17" ht="15.75">
      <c r="A12" s="635" t="s">
        <v>56</v>
      </c>
      <c r="B12" s="636"/>
      <c r="C12" s="636"/>
      <c r="D12" s="236">
        <f>SUM(D3:D11)</f>
        <v>0</v>
      </c>
      <c r="E12" s="236">
        <f>SUM(E3:E11)</f>
        <v>0</v>
      </c>
      <c r="F12" s="398">
        <f>SUM(F3:F11)</f>
        <v>10</v>
      </c>
      <c r="G12" s="398">
        <f>SUM(G3:G11)</f>
        <v>0</v>
      </c>
      <c r="H12" s="398">
        <f>SUM(H3:H11)</f>
        <v>12.5</v>
      </c>
    </row>
    <row r="13" spans="1:17" ht="15.75">
      <c r="I13" s="127" t="s">
        <v>104</v>
      </c>
      <c r="J13" s="142"/>
      <c r="K13" s="142"/>
      <c r="L13" s="123"/>
      <c r="M13" s="123"/>
      <c r="N13" s="123"/>
      <c r="O13" s="123"/>
      <c r="P13" s="5"/>
    </row>
    <row r="14" spans="1:17" ht="15.75">
      <c r="I14" s="238"/>
      <c r="J14" s="142" t="s">
        <v>105</v>
      </c>
      <c r="K14" s="142"/>
      <c r="L14" s="142"/>
      <c r="M14" s="142"/>
      <c r="N14" s="142"/>
      <c r="O14" s="142"/>
      <c r="P14" s="238"/>
      <c r="Q14" s="237"/>
    </row>
    <row r="15" spans="1:17" ht="15.75">
      <c r="I15" s="238"/>
      <c r="J15" s="238"/>
      <c r="K15" s="239"/>
      <c r="L15" s="239"/>
      <c r="M15" s="239"/>
      <c r="N15" s="239"/>
      <c r="O15" s="239"/>
      <c r="P15" s="239"/>
      <c r="Q15" s="237"/>
    </row>
    <row r="16" spans="1:17" ht="15.75">
      <c r="I16" s="238"/>
      <c r="J16" s="238"/>
      <c r="K16" s="142"/>
      <c r="L16" s="239"/>
      <c r="M16" s="239"/>
      <c r="N16" s="142"/>
      <c r="O16" s="142"/>
      <c r="P16" s="142"/>
      <c r="Q16" s="237"/>
    </row>
    <row r="17" spans="9:17" ht="15.75">
      <c r="I17" s="238"/>
      <c r="J17" s="238"/>
      <c r="K17" s="239"/>
      <c r="L17" s="239"/>
      <c r="M17" s="239"/>
      <c r="N17" s="239"/>
      <c r="O17" s="239"/>
      <c r="P17" s="239"/>
      <c r="Q17" s="237"/>
    </row>
    <row r="18" spans="9:17" ht="15.75">
      <c r="L18" s="129"/>
      <c r="Q18" s="237"/>
    </row>
    <row r="19" spans="9:17" ht="15.75">
      <c r="L19" s="129"/>
    </row>
    <row r="20" spans="9:17" ht="15.75">
      <c r="L20" s="129"/>
    </row>
    <row r="21" spans="9:17" ht="15.75">
      <c r="L21" s="129"/>
    </row>
  </sheetData>
  <mergeCells count="8">
    <mergeCell ref="I1:K2"/>
    <mergeCell ref="H1:H2"/>
    <mergeCell ref="A12:C12"/>
    <mergeCell ref="D1:E1"/>
    <mergeCell ref="A1:A2"/>
    <mergeCell ref="B1:B2"/>
    <mergeCell ref="C1:C2"/>
    <mergeCell ref="F1:G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1"/>
  <sheetViews>
    <sheetView workbookViewId="0">
      <pane ySplit="2" topLeftCell="A3" activePane="bottomLeft" state="frozen"/>
      <selection pane="bottomLeft" activeCell="E33" sqref="E33"/>
    </sheetView>
  </sheetViews>
  <sheetFormatPr defaultRowHeight="15"/>
  <cols>
    <col min="1" max="1" width="11.5703125" style="106" bestFit="1" customWidth="1"/>
    <col min="2" max="2" width="87" style="107" bestFit="1" customWidth="1"/>
    <col min="3" max="3" width="14.28515625" style="108" customWidth="1"/>
    <col min="4" max="4" width="10.42578125" style="108" bestFit="1" customWidth="1"/>
    <col min="5" max="5" width="16.7109375" style="108" bestFit="1" customWidth="1"/>
    <col min="6" max="6" width="7.85546875" style="105" customWidth="1"/>
    <col min="7" max="7" width="10" style="105" customWidth="1"/>
    <col min="8" max="8" width="6.140625" style="105" bestFit="1" customWidth="1"/>
    <col min="9" max="12" width="7.140625" style="105" customWidth="1"/>
    <col min="13" max="13" width="6.28515625" style="105" customWidth="1"/>
    <col min="14" max="21" width="7.140625" style="105" customWidth="1"/>
    <col min="22" max="22" width="30.85546875" style="105" customWidth="1"/>
    <col min="23" max="220" width="9.140625" style="101"/>
    <col min="221" max="221" width="9" style="101" bestFit="1" customWidth="1"/>
    <col min="222" max="222" width="9.85546875" style="101" bestFit="1" customWidth="1"/>
    <col min="223" max="223" width="9.140625" style="101" bestFit="1" customWidth="1"/>
    <col min="224" max="224" width="16" style="101" bestFit="1" customWidth="1"/>
    <col min="225" max="225" width="9" style="101" bestFit="1" customWidth="1"/>
    <col min="226" max="226" width="7.85546875" style="101" bestFit="1" customWidth="1"/>
    <col min="227" max="227" width="11.7109375" style="101" bestFit="1" customWidth="1"/>
    <col min="228" max="228" width="14.28515625" style="101" customWidth="1"/>
    <col min="229" max="229" width="11.7109375" style="101" bestFit="1" customWidth="1"/>
    <col min="230" max="230" width="14.140625" style="101" bestFit="1" customWidth="1"/>
    <col min="231" max="231" width="16.7109375" style="101" customWidth="1"/>
    <col min="232" max="232" width="16.5703125" style="101" customWidth="1"/>
    <col min="233" max="234" width="7.85546875" style="101" bestFit="1" customWidth="1"/>
    <col min="235" max="235" width="8" style="101" bestFit="1" customWidth="1"/>
    <col min="236" max="237" width="7.85546875" style="101" bestFit="1" customWidth="1"/>
    <col min="238" max="238" width="9.7109375" style="101" customWidth="1"/>
    <col min="239" max="239" width="12.85546875" style="101" customWidth="1"/>
    <col min="240" max="476" width="9.140625" style="101"/>
    <col min="477" max="477" width="9" style="101" bestFit="1" customWidth="1"/>
    <col min="478" max="478" width="9.85546875" style="101" bestFit="1" customWidth="1"/>
    <col min="479" max="479" width="9.140625" style="101" bestFit="1" customWidth="1"/>
    <col min="480" max="480" width="16" style="101" bestFit="1" customWidth="1"/>
    <col min="481" max="481" width="9" style="101" bestFit="1" customWidth="1"/>
    <col min="482" max="482" width="7.85546875" style="101" bestFit="1" customWidth="1"/>
    <col min="483" max="483" width="11.7109375" style="101" bestFit="1" customWidth="1"/>
    <col min="484" max="484" width="14.28515625" style="101" customWidth="1"/>
    <col min="485" max="485" width="11.7109375" style="101" bestFit="1" customWidth="1"/>
    <col min="486" max="486" width="14.140625" style="101" bestFit="1" customWidth="1"/>
    <col min="487" max="487" width="16.7109375" style="101" customWidth="1"/>
    <col min="488" max="488" width="16.5703125" style="101" customWidth="1"/>
    <col min="489" max="490" width="7.85546875" style="101" bestFit="1" customWidth="1"/>
    <col min="491" max="491" width="8" style="101" bestFit="1" customWidth="1"/>
    <col min="492" max="493" width="7.85546875" style="101" bestFit="1" customWidth="1"/>
    <col min="494" max="494" width="9.7109375" style="101" customWidth="1"/>
    <col min="495" max="495" width="12.85546875" style="101" customWidth="1"/>
    <col min="496" max="732" width="9.140625" style="101"/>
    <col min="733" max="733" width="9" style="101" bestFit="1" customWidth="1"/>
    <col min="734" max="734" width="9.85546875" style="101" bestFit="1" customWidth="1"/>
    <col min="735" max="735" width="9.140625" style="101" bestFit="1" customWidth="1"/>
    <col min="736" max="736" width="16" style="101" bestFit="1" customWidth="1"/>
    <col min="737" max="737" width="9" style="101" bestFit="1" customWidth="1"/>
    <col min="738" max="738" width="7.85546875" style="101" bestFit="1" customWidth="1"/>
    <col min="739" max="739" width="11.7109375" style="101" bestFit="1" customWidth="1"/>
    <col min="740" max="740" width="14.28515625" style="101" customWidth="1"/>
    <col min="741" max="741" width="11.7109375" style="101" bestFit="1" customWidth="1"/>
    <col min="742" max="742" width="14.140625" style="101" bestFit="1" customWidth="1"/>
    <col min="743" max="743" width="16.7109375" style="101" customWidth="1"/>
    <col min="744" max="744" width="16.5703125" style="101" customWidth="1"/>
    <col min="745" max="746" width="7.85546875" style="101" bestFit="1" customWidth="1"/>
    <col min="747" max="747" width="8" style="101" bestFit="1" customWidth="1"/>
    <col min="748" max="749" width="7.85546875" style="101" bestFit="1" customWidth="1"/>
    <col min="750" max="750" width="9.7109375" style="101" customWidth="1"/>
    <col min="751" max="751" width="12.85546875" style="101" customWidth="1"/>
    <col min="752" max="988" width="9.140625" style="101"/>
    <col min="989" max="989" width="9" style="101" bestFit="1" customWidth="1"/>
    <col min="990" max="990" width="9.85546875" style="101" bestFit="1" customWidth="1"/>
    <col min="991" max="991" width="9.140625" style="101" bestFit="1" customWidth="1"/>
    <col min="992" max="992" width="16" style="101" bestFit="1" customWidth="1"/>
    <col min="993" max="993" width="9" style="101" bestFit="1" customWidth="1"/>
    <col min="994" max="994" width="7.85546875" style="101" bestFit="1" customWidth="1"/>
    <col min="995" max="995" width="11.7109375" style="101" bestFit="1" customWidth="1"/>
    <col min="996" max="996" width="14.28515625" style="101" customWidth="1"/>
    <col min="997" max="997" width="11.7109375" style="101" bestFit="1" customWidth="1"/>
    <col min="998" max="998" width="14.140625" style="101" bestFit="1" customWidth="1"/>
    <col min="999" max="999" width="16.7109375" style="101" customWidth="1"/>
    <col min="1000" max="1000" width="16.5703125" style="101" customWidth="1"/>
    <col min="1001" max="1002" width="7.85546875" style="101" bestFit="1" customWidth="1"/>
    <col min="1003" max="1003" width="8" style="101" bestFit="1" customWidth="1"/>
    <col min="1004" max="1005" width="7.85546875" style="101" bestFit="1" customWidth="1"/>
    <col min="1006" max="1006" width="9.7109375" style="101" customWidth="1"/>
    <col min="1007" max="1007" width="12.85546875" style="101" customWidth="1"/>
    <col min="1008" max="1244" width="9.140625" style="101"/>
    <col min="1245" max="1245" width="9" style="101" bestFit="1" customWidth="1"/>
    <col min="1246" max="1246" width="9.85546875" style="101" bestFit="1" customWidth="1"/>
    <col min="1247" max="1247" width="9.140625" style="101" bestFit="1" customWidth="1"/>
    <col min="1248" max="1248" width="16" style="101" bestFit="1" customWidth="1"/>
    <col min="1249" max="1249" width="9" style="101" bestFit="1" customWidth="1"/>
    <col min="1250" max="1250" width="7.85546875" style="101" bestFit="1" customWidth="1"/>
    <col min="1251" max="1251" width="11.7109375" style="101" bestFit="1" customWidth="1"/>
    <col min="1252" max="1252" width="14.28515625" style="101" customWidth="1"/>
    <col min="1253" max="1253" width="11.7109375" style="101" bestFit="1" customWidth="1"/>
    <col min="1254" max="1254" width="14.140625" style="101" bestFit="1" customWidth="1"/>
    <col min="1255" max="1255" width="16.7109375" style="101" customWidth="1"/>
    <col min="1256" max="1256" width="16.5703125" style="101" customWidth="1"/>
    <col min="1257" max="1258" width="7.85546875" style="101" bestFit="1" customWidth="1"/>
    <col min="1259" max="1259" width="8" style="101" bestFit="1" customWidth="1"/>
    <col min="1260" max="1261" width="7.85546875" style="101" bestFit="1" customWidth="1"/>
    <col min="1262" max="1262" width="9.7109375" style="101" customWidth="1"/>
    <col min="1263" max="1263" width="12.85546875" style="101" customWidth="1"/>
    <col min="1264" max="1500" width="9.140625" style="101"/>
    <col min="1501" max="1501" width="9" style="101" bestFit="1" customWidth="1"/>
    <col min="1502" max="1502" width="9.85546875" style="101" bestFit="1" customWidth="1"/>
    <col min="1503" max="1503" width="9.140625" style="101" bestFit="1" customWidth="1"/>
    <col min="1504" max="1504" width="16" style="101" bestFit="1" customWidth="1"/>
    <col min="1505" max="1505" width="9" style="101" bestFit="1" customWidth="1"/>
    <col min="1506" max="1506" width="7.85546875" style="101" bestFit="1" customWidth="1"/>
    <col min="1507" max="1507" width="11.7109375" style="101" bestFit="1" customWidth="1"/>
    <col min="1508" max="1508" width="14.28515625" style="101" customWidth="1"/>
    <col min="1509" max="1509" width="11.7109375" style="101" bestFit="1" customWidth="1"/>
    <col min="1510" max="1510" width="14.140625" style="101" bestFit="1" customWidth="1"/>
    <col min="1511" max="1511" width="16.7109375" style="101" customWidth="1"/>
    <col min="1512" max="1512" width="16.5703125" style="101" customWidth="1"/>
    <col min="1513" max="1514" width="7.85546875" style="101" bestFit="1" customWidth="1"/>
    <col min="1515" max="1515" width="8" style="101" bestFit="1" customWidth="1"/>
    <col min="1516" max="1517" width="7.85546875" style="101" bestFit="1" customWidth="1"/>
    <col min="1518" max="1518" width="9.7109375" style="101" customWidth="1"/>
    <col min="1519" max="1519" width="12.85546875" style="101" customWidth="1"/>
    <col min="1520" max="1756" width="9.140625" style="101"/>
    <col min="1757" max="1757" width="9" style="101" bestFit="1" customWidth="1"/>
    <col min="1758" max="1758" width="9.85546875" style="101" bestFit="1" customWidth="1"/>
    <col min="1759" max="1759" width="9.140625" style="101" bestFit="1" customWidth="1"/>
    <col min="1760" max="1760" width="16" style="101" bestFit="1" customWidth="1"/>
    <col min="1761" max="1761" width="9" style="101" bestFit="1" customWidth="1"/>
    <col min="1762" max="1762" width="7.85546875" style="101" bestFit="1" customWidth="1"/>
    <col min="1763" max="1763" width="11.7109375" style="101" bestFit="1" customWidth="1"/>
    <col min="1764" max="1764" width="14.28515625" style="101" customWidth="1"/>
    <col min="1765" max="1765" width="11.7109375" style="101" bestFit="1" customWidth="1"/>
    <col min="1766" max="1766" width="14.140625" style="101" bestFit="1" customWidth="1"/>
    <col min="1767" max="1767" width="16.7109375" style="101" customWidth="1"/>
    <col min="1768" max="1768" width="16.5703125" style="101" customWidth="1"/>
    <col min="1769" max="1770" width="7.85546875" style="101" bestFit="1" customWidth="1"/>
    <col min="1771" max="1771" width="8" style="101" bestFit="1" customWidth="1"/>
    <col min="1772" max="1773" width="7.85546875" style="101" bestFit="1" customWidth="1"/>
    <col min="1774" max="1774" width="9.7109375" style="101" customWidth="1"/>
    <col min="1775" max="1775" width="12.85546875" style="101" customWidth="1"/>
    <col min="1776" max="2012" width="9.140625" style="101"/>
    <col min="2013" max="2013" width="9" style="101" bestFit="1" customWidth="1"/>
    <col min="2014" max="2014" width="9.85546875" style="101" bestFit="1" customWidth="1"/>
    <col min="2015" max="2015" width="9.140625" style="101" bestFit="1" customWidth="1"/>
    <col min="2016" max="2016" width="16" style="101" bestFit="1" customWidth="1"/>
    <col min="2017" max="2017" width="9" style="101" bestFit="1" customWidth="1"/>
    <col min="2018" max="2018" width="7.85546875" style="101" bestFit="1" customWidth="1"/>
    <col min="2019" max="2019" width="11.7109375" style="101" bestFit="1" customWidth="1"/>
    <col min="2020" max="2020" width="14.28515625" style="101" customWidth="1"/>
    <col min="2021" max="2021" width="11.7109375" style="101" bestFit="1" customWidth="1"/>
    <col min="2022" max="2022" width="14.140625" style="101" bestFit="1" customWidth="1"/>
    <col min="2023" max="2023" width="16.7109375" style="101" customWidth="1"/>
    <col min="2024" max="2024" width="16.5703125" style="101" customWidth="1"/>
    <col min="2025" max="2026" width="7.85546875" style="101" bestFit="1" customWidth="1"/>
    <col min="2027" max="2027" width="8" style="101" bestFit="1" customWidth="1"/>
    <col min="2028" max="2029" width="7.85546875" style="101" bestFit="1" customWidth="1"/>
    <col min="2030" max="2030" width="9.7109375" style="101" customWidth="1"/>
    <col min="2031" max="2031" width="12.85546875" style="101" customWidth="1"/>
    <col min="2032" max="2268" width="9.140625" style="101"/>
    <col min="2269" max="2269" width="9" style="101" bestFit="1" customWidth="1"/>
    <col min="2270" max="2270" width="9.85546875" style="101" bestFit="1" customWidth="1"/>
    <col min="2271" max="2271" width="9.140625" style="101" bestFit="1" customWidth="1"/>
    <col min="2272" max="2272" width="16" style="101" bestFit="1" customWidth="1"/>
    <col min="2273" max="2273" width="9" style="101" bestFit="1" customWidth="1"/>
    <col min="2274" max="2274" width="7.85546875" style="101" bestFit="1" customWidth="1"/>
    <col min="2275" max="2275" width="11.7109375" style="101" bestFit="1" customWidth="1"/>
    <col min="2276" max="2276" width="14.28515625" style="101" customWidth="1"/>
    <col min="2277" max="2277" width="11.7109375" style="101" bestFit="1" customWidth="1"/>
    <col min="2278" max="2278" width="14.140625" style="101" bestFit="1" customWidth="1"/>
    <col min="2279" max="2279" width="16.7109375" style="101" customWidth="1"/>
    <col min="2280" max="2280" width="16.5703125" style="101" customWidth="1"/>
    <col min="2281" max="2282" width="7.85546875" style="101" bestFit="1" customWidth="1"/>
    <col min="2283" max="2283" width="8" style="101" bestFit="1" customWidth="1"/>
    <col min="2284" max="2285" width="7.85546875" style="101" bestFit="1" customWidth="1"/>
    <col min="2286" max="2286" width="9.7109375" style="101" customWidth="1"/>
    <col min="2287" max="2287" width="12.85546875" style="101" customWidth="1"/>
    <col min="2288" max="2524" width="9.140625" style="101"/>
    <col min="2525" max="2525" width="9" style="101" bestFit="1" customWidth="1"/>
    <col min="2526" max="2526" width="9.85546875" style="101" bestFit="1" customWidth="1"/>
    <col min="2527" max="2527" width="9.140625" style="101" bestFit="1" customWidth="1"/>
    <col min="2528" max="2528" width="16" style="101" bestFit="1" customWidth="1"/>
    <col min="2529" max="2529" width="9" style="101" bestFit="1" customWidth="1"/>
    <col min="2530" max="2530" width="7.85546875" style="101" bestFit="1" customWidth="1"/>
    <col min="2531" max="2531" width="11.7109375" style="101" bestFit="1" customWidth="1"/>
    <col min="2532" max="2532" width="14.28515625" style="101" customWidth="1"/>
    <col min="2533" max="2533" width="11.7109375" style="101" bestFit="1" customWidth="1"/>
    <col min="2534" max="2534" width="14.140625" style="101" bestFit="1" customWidth="1"/>
    <col min="2535" max="2535" width="16.7109375" style="101" customWidth="1"/>
    <col min="2536" max="2536" width="16.5703125" style="101" customWidth="1"/>
    <col min="2537" max="2538" width="7.85546875" style="101" bestFit="1" customWidth="1"/>
    <col min="2539" max="2539" width="8" style="101" bestFit="1" customWidth="1"/>
    <col min="2540" max="2541" width="7.85546875" style="101" bestFit="1" customWidth="1"/>
    <col min="2542" max="2542" width="9.7109375" style="101" customWidth="1"/>
    <col min="2543" max="2543" width="12.85546875" style="101" customWidth="1"/>
    <col min="2544" max="2780" width="9.140625" style="101"/>
    <col min="2781" max="2781" width="9" style="101" bestFit="1" customWidth="1"/>
    <col min="2782" max="2782" width="9.85546875" style="101" bestFit="1" customWidth="1"/>
    <col min="2783" max="2783" width="9.140625" style="101" bestFit="1" customWidth="1"/>
    <col min="2784" max="2784" width="16" style="101" bestFit="1" customWidth="1"/>
    <col min="2785" max="2785" width="9" style="101" bestFit="1" customWidth="1"/>
    <col min="2786" max="2786" width="7.85546875" style="101" bestFit="1" customWidth="1"/>
    <col min="2787" max="2787" width="11.7109375" style="101" bestFit="1" customWidth="1"/>
    <col min="2788" max="2788" width="14.28515625" style="101" customWidth="1"/>
    <col min="2789" max="2789" width="11.7109375" style="101" bestFit="1" customWidth="1"/>
    <col min="2790" max="2790" width="14.140625" style="101" bestFit="1" customWidth="1"/>
    <col min="2791" max="2791" width="16.7109375" style="101" customWidth="1"/>
    <col min="2792" max="2792" width="16.5703125" style="101" customWidth="1"/>
    <col min="2793" max="2794" width="7.85546875" style="101" bestFit="1" customWidth="1"/>
    <col min="2795" max="2795" width="8" style="101" bestFit="1" customWidth="1"/>
    <col min="2796" max="2797" width="7.85546875" style="101" bestFit="1" customWidth="1"/>
    <col min="2798" max="2798" width="9.7109375" style="101" customWidth="1"/>
    <col min="2799" max="2799" width="12.85546875" style="101" customWidth="1"/>
    <col min="2800" max="3036" width="9.140625" style="101"/>
    <col min="3037" max="3037" width="9" style="101" bestFit="1" customWidth="1"/>
    <col min="3038" max="3038" width="9.85546875" style="101" bestFit="1" customWidth="1"/>
    <col min="3039" max="3039" width="9.140625" style="101" bestFit="1" customWidth="1"/>
    <col min="3040" max="3040" width="16" style="101" bestFit="1" customWidth="1"/>
    <col min="3041" max="3041" width="9" style="101" bestFit="1" customWidth="1"/>
    <col min="3042" max="3042" width="7.85546875" style="101" bestFit="1" customWidth="1"/>
    <col min="3043" max="3043" width="11.7109375" style="101" bestFit="1" customWidth="1"/>
    <col min="3044" max="3044" width="14.28515625" style="101" customWidth="1"/>
    <col min="3045" max="3045" width="11.7109375" style="101" bestFit="1" customWidth="1"/>
    <col min="3046" max="3046" width="14.140625" style="101" bestFit="1" customWidth="1"/>
    <col min="3047" max="3047" width="16.7109375" style="101" customWidth="1"/>
    <col min="3048" max="3048" width="16.5703125" style="101" customWidth="1"/>
    <col min="3049" max="3050" width="7.85546875" style="101" bestFit="1" customWidth="1"/>
    <col min="3051" max="3051" width="8" style="101" bestFit="1" customWidth="1"/>
    <col min="3052" max="3053" width="7.85546875" style="101" bestFit="1" customWidth="1"/>
    <col min="3054" max="3054" width="9.7109375" style="101" customWidth="1"/>
    <col min="3055" max="3055" width="12.85546875" style="101" customWidth="1"/>
    <col min="3056" max="3292" width="9.140625" style="101"/>
    <col min="3293" max="3293" width="9" style="101" bestFit="1" customWidth="1"/>
    <col min="3294" max="3294" width="9.85546875" style="101" bestFit="1" customWidth="1"/>
    <col min="3295" max="3295" width="9.140625" style="101" bestFit="1" customWidth="1"/>
    <col min="3296" max="3296" width="16" style="101" bestFit="1" customWidth="1"/>
    <col min="3297" max="3297" width="9" style="101" bestFit="1" customWidth="1"/>
    <col min="3298" max="3298" width="7.85546875" style="101" bestFit="1" customWidth="1"/>
    <col min="3299" max="3299" width="11.7109375" style="101" bestFit="1" customWidth="1"/>
    <col min="3300" max="3300" width="14.28515625" style="101" customWidth="1"/>
    <col min="3301" max="3301" width="11.7109375" style="101" bestFit="1" customWidth="1"/>
    <col min="3302" max="3302" width="14.140625" style="101" bestFit="1" customWidth="1"/>
    <col min="3303" max="3303" width="16.7109375" style="101" customWidth="1"/>
    <col min="3304" max="3304" width="16.5703125" style="101" customWidth="1"/>
    <col min="3305" max="3306" width="7.85546875" style="101" bestFit="1" customWidth="1"/>
    <col min="3307" max="3307" width="8" style="101" bestFit="1" customWidth="1"/>
    <col min="3308" max="3309" width="7.85546875" style="101" bestFit="1" customWidth="1"/>
    <col min="3310" max="3310" width="9.7109375" style="101" customWidth="1"/>
    <col min="3311" max="3311" width="12.85546875" style="101" customWidth="1"/>
    <col min="3312" max="3548" width="9.140625" style="101"/>
    <col min="3549" max="3549" width="9" style="101" bestFit="1" customWidth="1"/>
    <col min="3550" max="3550" width="9.85546875" style="101" bestFit="1" customWidth="1"/>
    <col min="3551" max="3551" width="9.140625" style="101" bestFit="1" customWidth="1"/>
    <col min="3552" max="3552" width="16" style="101" bestFit="1" customWidth="1"/>
    <col min="3553" max="3553" width="9" style="101" bestFit="1" customWidth="1"/>
    <col min="3554" max="3554" width="7.85546875" style="101" bestFit="1" customWidth="1"/>
    <col min="3555" max="3555" width="11.7109375" style="101" bestFit="1" customWidth="1"/>
    <col min="3556" max="3556" width="14.28515625" style="101" customWidth="1"/>
    <col min="3557" max="3557" width="11.7109375" style="101" bestFit="1" customWidth="1"/>
    <col min="3558" max="3558" width="14.140625" style="101" bestFit="1" customWidth="1"/>
    <col min="3559" max="3559" width="16.7109375" style="101" customWidth="1"/>
    <col min="3560" max="3560" width="16.5703125" style="101" customWidth="1"/>
    <col min="3561" max="3562" width="7.85546875" style="101" bestFit="1" customWidth="1"/>
    <col min="3563" max="3563" width="8" style="101" bestFit="1" customWidth="1"/>
    <col min="3564" max="3565" width="7.85546875" style="101" bestFit="1" customWidth="1"/>
    <col min="3566" max="3566" width="9.7109375" style="101" customWidth="1"/>
    <col min="3567" max="3567" width="12.85546875" style="101" customWidth="1"/>
    <col min="3568" max="3804" width="9.140625" style="101"/>
    <col min="3805" max="3805" width="9" style="101" bestFit="1" customWidth="1"/>
    <col min="3806" max="3806" width="9.85546875" style="101" bestFit="1" customWidth="1"/>
    <col min="3807" max="3807" width="9.140625" style="101" bestFit="1" customWidth="1"/>
    <col min="3808" max="3808" width="16" style="101" bestFit="1" customWidth="1"/>
    <col min="3809" max="3809" width="9" style="101" bestFit="1" customWidth="1"/>
    <col min="3810" max="3810" width="7.85546875" style="101" bestFit="1" customWidth="1"/>
    <col min="3811" max="3811" width="11.7109375" style="101" bestFit="1" customWidth="1"/>
    <col min="3812" max="3812" width="14.28515625" style="101" customWidth="1"/>
    <col min="3813" max="3813" width="11.7109375" style="101" bestFit="1" customWidth="1"/>
    <col min="3814" max="3814" width="14.140625" style="101" bestFit="1" customWidth="1"/>
    <col min="3815" max="3815" width="16.7109375" style="101" customWidth="1"/>
    <col min="3816" max="3816" width="16.5703125" style="101" customWidth="1"/>
    <col min="3817" max="3818" width="7.85546875" style="101" bestFit="1" customWidth="1"/>
    <col min="3819" max="3819" width="8" style="101" bestFit="1" customWidth="1"/>
    <col min="3820" max="3821" width="7.85546875" style="101" bestFit="1" customWidth="1"/>
    <col min="3822" max="3822" width="9.7109375" style="101" customWidth="1"/>
    <col min="3823" max="3823" width="12.85546875" style="101" customWidth="1"/>
    <col min="3824" max="4060" width="9.140625" style="101"/>
    <col min="4061" max="4061" width="9" style="101" bestFit="1" customWidth="1"/>
    <col min="4062" max="4062" width="9.85546875" style="101" bestFit="1" customWidth="1"/>
    <col min="4063" max="4063" width="9.140625" style="101" bestFit="1" customWidth="1"/>
    <col min="4064" max="4064" width="16" style="101" bestFit="1" customWidth="1"/>
    <col min="4065" max="4065" width="9" style="101" bestFit="1" customWidth="1"/>
    <col min="4066" max="4066" width="7.85546875" style="101" bestFit="1" customWidth="1"/>
    <col min="4067" max="4067" width="11.7109375" style="101" bestFit="1" customWidth="1"/>
    <col min="4068" max="4068" width="14.28515625" style="101" customWidth="1"/>
    <col min="4069" max="4069" width="11.7109375" style="101" bestFit="1" customWidth="1"/>
    <col min="4070" max="4070" width="14.140625" style="101" bestFit="1" customWidth="1"/>
    <col min="4071" max="4071" width="16.7109375" style="101" customWidth="1"/>
    <col min="4072" max="4072" width="16.5703125" style="101" customWidth="1"/>
    <col min="4073" max="4074" width="7.85546875" style="101" bestFit="1" customWidth="1"/>
    <col min="4075" max="4075" width="8" style="101" bestFit="1" customWidth="1"/>
    <col min="4076" max="4077" width="7.85546875" style="101" bestFit="1" customWidth="1"/>
    <col min="4078" max="4078" width="9.7109375" style="101" customWidth="1"/>
    <col min="4079" max="4079" width="12.85546875" style="101" customWidth="1"/>
    <col min="4080" max="4316" width="9.140625" style="101"/>
    <col min="4317" max="4317" width="9" style="101" bestFit="1" customWidth="1"/>
    <col min="4318" max="4318" width="9.85546875" style="101" bestFit="1" customWidth="1"/>
    <col min="4319" max="4319" width="9.140625" style="101" bestFit="1" customWidth="1"/>
    <col min="4320" max="4320" width="16" style="101" bestFit="1" customWidth="1"/>
    <col min="4321" max="4321" width="9" style="101" bestFit="1" customWidth="1"/>
    <col min="4322" max="4322" width="7.85546875" style="101" bestFit="1" customWidth="1"/>
    <col min="4323" max="4323" width="11.7109375" style="101" bestFit="1" customWidth="1"/>
    <col min="4324" max="4324" width="14.28515625" style="101" customWidth="1"/>
    <col min="4325" max="4325" width="11.7109375" style="101" bestFit="1" customWidth="1"/>
    <col min="4326" max="4326" width="14.140625" style="101" bestFit="1" customWidth="1"/>
    <col min="4327" max="4327" width="16.7109375" style="101" customWidth="1"/>
    <col min="4328" max="4328" width="16.5703125" style="101" customWidth="1"/>
    <col min="4329" max="4330" width="7.85546875" style="101" bestFit="1" customWidth="1"/>
    <col min="4331" max="4331" width="8" style="101" bestFit="1" customWidth="1"/>
    <col min="4332" max="4333" width="7.85546875" style="101" bestFit="1" customWidth="1"/>
    <col min="4334" max="4334" width="9.7109375" style="101" customWidth="1"/>
    <col min="4335" max="4335" width="12.85546875" style="101" customWidth="1"/>
    <col min="4336" max="4572" width="9.140625" style="101"/>
    <col min="4573" max="4573" width="9" style="101" bestFit="1" customWidth="1"/>
    <col min="4574" max="4574" width="9.85546875" style="101" bestFit="1" customWidth="1"/>
    <col min="4575" max="4575" width="9.140625" style="101" bestFit="1" customWidth="1"/>
    <col min="4576" max="4576" width="16" style="101" bestFit="1" customWidth="1"/>
    <col min="4577" max="4577" width="9" style="101" bestFit="1" customWidth="1"/>
    <col min="4578" max="4578" width="7.85546875" style="101" bestFit="1" customWidth="1"/>
    <col min="4579" max="4579" width="11.7109375" style="101" bestFit="1" customWidth="1"/>
    <col min="4580" max="4580" width="14.28515625" style="101" customWidth="1"/>
    <col min="4581" max="4581" width="11.7109375" style="101" bestFit="1" customWidth="1"/>
    <col min="4582" max="4582" width="14.140625" style="101" bestFit="1" customWidth="1"/>
    <col min="4583" max="4583" width="16.7109375" style="101" customWidth="1"/>
    <col min="4584" max="4584" width="16.5703125" style="101" customWidth="1"/>
    <col min="4585" max="4586" width="7.85546875" style="101" bestFit="1" customWidth="1"/>
    <col min="4587" max="4587" width="8" style="101" bestFit="1" customWidth="1"/>
    <col min="4588" max="4589" width="7.85546875" style="101" bestFit="1" customWidth="1"/>
    <col min="4590" max="4590" width="9.7109375" style="101" customWidth="1"/>
    <col min="4591" max="4591" width="12.85546875" style="101" customWidth="1"/>
    <col min="4592" max="4828" width="9.140625" style="101"/>
    <col min="4829" max="4829" width="9" style="101" bestFit="1" customWidth="1"/>
    <col min="4830" max="4830" width="9.85546875" style="101" bestFit="1" customWidth="1"/>
    <col min="4831" max="4831" width="9.140625" style="101" bestFit="1" customWidth="1"/>
    <col min="4832" max="4832" width="16" style="101" bestFit="1" customWidth="1"/>
    <col min="4833" max="4833" width="9" style="101" bestFit="1" customWidth="1"/>
    <col min="4834" max="4834" width="7.85546875" style="101" bestFit="1" customWidth="1"/>
    <col min="4835" max="4835" width="11.7109375" style="101" bestFit="1" customWidth="1"/>
    <col min="4836" max="4836" width="14.28515625" style="101" customWidth="1"/>
    <col min="4837" max="4837" width="11.7109375" style="101" bestFit="1" customWidth="1"/>
    <col min="4838" max="4838" width="14.140625" style="101" bestFit="1" customWidth="1"/>
    <col min="4839" max="4839" width="16.7109375" style="101" customWidth="1"/>
    <col min="4840" max="4840" width="16.5703125" style="101" customWidth="1"/>
    <col min="4841" max="4842" width="7.85546875" style="101" bestFit="1" customWidth="1"/>
    <col min="4843" max="4843" width="8" style="101" bestFit="1" customWidth="1"/>
    <col min="4844" max="4845" width="7.85546875" style="101" bestFit="1" customWidth="1"/>
    <col min="4846" max="4846" width="9.7109375" style="101" customWidth="1"/>
    <col min="4847" max="4847" width="12.85546875" style="101" customWidth="1"/>
    <col min="4848" max="5084" width="9.140625" style="101"/>
    <col min="5085" max="5085" width="9" style="101" bestFit="1" customWidth="1"/>
    <col min="5086" max="5086" width="9.85546875" style="101" bestFit="1" customWidth="1"/>
    <col min="5087" max="5087" width="9.140625" style="101" bestFit="1" customWidth="1"/>
    <col min="5088" max="5088" width="16" style="101" bestFit="1" customWidth="1"/>
    <col min="5089" max="5089" width="9" style="101" bestFit="1" customWidth="1"/>
    <col min="5090" max="5090" width="7.85546875" style="101" bestFit="1" customWidth="1"/>
    <col min="5091" max="5091" width="11.7109375" style="101" bestFit="1" customWidth="1"/>
    <col min="5092" max="5092" width="14.28515625" style="101" customWidth="1"/>
    <col min="5093" max="5093" width="11.7109375" style="101" bestFit="1" customWidth="1"/>
    <col min="5094" max="5094" width="14.140625" style="101" bestFit="1" customWidth="1"/>
    <col min="5095" max="5095" width="16.7109375" style="101" customWidth="1"/>
    <col min="5096" max="5096" width="16.5703125" style="101" customWidth="1"/>
    <col min="5097" max="5098" width="7.85546875" style="101" bestFit="1" customWidth="1"/>
    <col min="5099" max="5099" width="8" style="101" bestFit="1" customWidth="1"/>
    <col min="5100" max="5101" width="7.85546875" style="101" bestFit="1" customWidth="1"/>
    <col min="5102" max="5102" width="9.7109375" style="101" customWidth="1"/>
    <col min="5103" max="5103" width="12.85546875" style="101" customWidth="1"/>
    <col min="5104" max="5340" width="9.140625" style="101"/>
    <col min="5341" max="5341" width="9" style="101" bestFit="1" customWidth="1"/>
    <col min="5342" max="5342" width="9.85546875" style="101" bestFit="1" customWidth="1"/>
    <col min="5343" max="5343" width="9.140625" style="101" bestFit="1" customWidth="1"/>
    <col min="5344" max="5344" width="16" style="101" bestFit="1" customWidth="1"/>
    <col min="5345" max="5345" width="9" style="101" bestFit="1" customWidth="1"/>
    <col min="5346" max="5346" width="7.85546875" style="101" bestFit="1" customWidth="1"/>
    <col min="5347" max="5347" width="11.7109375" style="101" bestFit="1" customWidth="1"/>
    <col min="5348" max="5348" width="14.28515625" style="101" customWidth="1"/>
    <col min="5349" max="5349" width="11.7109375" style="101" bestFit="1" customWidth="1"/>
    <col min="5350" max="5350" width="14.140625" style="101" bestFit="1" customWidth="1"/>
    <col min="5351" max="5351" width="16.7109375" style="101" customWidth="1"/>
    <col min="5352" max="5352" width="16.5703125" style="101" customWidth="1"/>
    <col min="5353" max="5354" width="7.85546875" style="101" bestFit="1" customWidth="1"/>
    <col min="5355" max="5355" width="8" style="101" bestFit="1" customWidth="1"/>
    <col min="5356" max="5357" width="7.85546875" style="101" bestFit="1" customWidth="1"/>
    <col min="5358" max="5358" width="9.7109375" style="101" customWidth="1"/>
    <col min="5359" max="5359" width="12.85546875" style="101" customWidth="1"/>
    <col min="5360" max="5596" width="9.140625" style="101"/>
    <col min="5597" max="5597" width="9" style="101" bestFit="1" customWidth="1"/>
    <col min="5598" max="5598" width="9.85546875" style="101" bestFit="1" customWidth="1"/>
    <col min="5599" max="5599" width="9.140625" style="101" bestFit="1" customWidth="1"/>
    <col min="5600" max="5600" width="16" style="101" bestFit="1" customWidth="1"/>
    <col min="5601" max="5601" width="9" style="101" bestFit="1" customWidth="1"/>
    <col min="5602" max="5602" width="7.85546875" style="101" bestFit="1" customWidth="1"/>
    <col min="5603" max="5603" width="11.7109375" style="101" bestFit="1" customWidth="1"/>
    <col min="5604" max="5604" width="14.28515625" style="101" customWidth="1"/>
    <col min="5605" max="5605" width="11.7109375" style="101" bestFit="1" customWidth="1"/>
    <col min="5606" max="5606" width="14.140625" style="101" bestFit="1" customWidth="1"/>
    <col min="5607" max="5607" width="16.7109375" style="101" customWidth="1"/>
    <col min="5608" max="5608" width="16.5703125" style="101" customWidth="1"/>
    <col min="5609" max="5610" width="7.85546875" style="101" bestFit="1" customWidth="1"/>
    <col min="5611" max="5611" width="8" style="101" bestFit="1" customWidth="1"/>
    <col min="5612" max="5613" width="7.85546875" style="101" bestFit="1" customWidth="1"/>
    <col min="5614" max="5614" width="9.7109375" style="101" customWidth="1"/>
    <col min="5615" max="5615" width="12.85546875" style="101" customWidth="1"/>
    <col min="5616" max="5852" width="9.140625" style="101"/>
    <col min="5853" max="5853" width="9" style="101" bestFit="1" customWidth="1"/>
    <col min="5854" max="5854" width="9.85546875" style="101" bestFit="1" customWidth="1"/>
    <col min="5855" max="5855" width="9.140625" style="101" bestFit="1" customWidth="1"/>
    <col min="5856" max="5856" width="16" style="101" bestFit="1" customWidth="1"/>
    <col min="5857" max="5857" width="9" style="101" bestFit="1" customWidth="1"/>
    <col min="5858" max="5858" width="7.85546875" style="101" bestFit="1" customWidth="1"/>
    <col min="5859" max="5859" width="11.7109375" style="101" bestFit="1" customWidth="1"/>
    <col min="5860" max="5860" width="14.28515625" style="101" customWidth="1"/>
    <col min="5861" max="5861" width="11.7109375" style="101" bestFit="1" customWidth="1"/>
    <col min="5862" max="5862" width="14.140625" style="101" bestFit="1" customWidth="1"/>
    <col min="5863" max="5863" width="16.7109375" style="101" customWidth="1"/>
    <col min="5864" max="5864" width="16.5703125" style="101" customWidth="1"/>
    <col min="5865" max="5866" width="7.85546875" style="101" bestFit="1" customWidth="1"/>
    <col min="5867" max="5867" width="8" style="101" bestFit="1" customWidth="1"/>
    <col min="5868" max="5869" width="7.85546875" style="101" bestFit="1" customWidth="1"/>
    <col min="5870" max="5870" width="9.7109375" style="101" customWidth="1"/>
    <col min="5871" max="5871" width="12.85546875" style="101" customWidth="1"/>
    <col min="5872" max="6108" width="9.140625" style="101"/>
    <col min="6109" max="6109" width="9" style="101" bestFit="1" customWidth="1"/>
    <col min="6110" max="6110" width="9.85546875" style="101" bestFit="1" customWidth="1"/>
    <col min="6111" max="6111" width="9.140625" style="101" bestFit="1" customWidth="1"/>
    <col min="6112" max="6112" width="16" style="101" bestFit="1" customWidth="1"/>
    <col min="6113" max="6113" width="9" style="101" bestFit="1" customWidth="1"/>
    <col min="6114" max="6114" width="7.85546875" style="101" bestFit="1" customWidth="1"/>
    <col min="6115" max="6115" width="11.7109375" style="101" bestFit="1" customWidth="1"/>
    <col min="6116" max="6116" width="14.28515625" style="101" customWidth="1"/>
    <col min="6117" max="6117" width="11.7109375" style="101" bestFit="1" customWidth="1"/>
    <col min="6118" max="6118" width="14.140625" style="101" bestFit="1" customWidth="1"/>
    <col min="6119" max="6119" width="16.7109375" style="101" customWidth="1"/>
    <col min="6120" max="6120" width="16.5703125" style="101" customWidth="1"/>
    <col min="6121" max="6122" width="7.85546875" style="101" bestFit="1" customWidth="1"/>
    <col min="6123" max="6123" width="8" style="101" bestFit="1" customWidth="1"/>
    <col min="6124" max="6125" width="7.85546875" style="101" bestFit="1" customWidth="1"/>
    <col min="6126" max="6126" width="9.7109375" style="101" customWidth="1"/>
    <col min="6127" max="6127" width="12.85546875" style="101" customWidth="1"/>
    <col min="6128" max="6364" width="9.140625" style="101"/>
    <col min="6365" max="6365" width="9" style="101" bestFit="1" customWidth="1"/>
    <col min="6366" max="6366" width="9.85546875" style="101" bestFit="1" customWidth="1"/>
    <col min="6367" max="6367" width="9.140625" style="101" bestFit="1" customWidth="1"/>
    <col min="6368" max="6368" width="16" style="101" bestFit="1" customWidth="1"/>
    <col min="6369" max="6369" width="9" style="101" bestFit="1" customWidth="1"/>
    <col min="6370" max="6370" width="7.85546875" style="101" bestFit="1" customWidth="1"/>
    <col min="6371" max="6371" width="11.7109375" style="101" bestFit="1" customWidth="1"/>
    <col min="6372" max="6372" width="14.28515625" style="101" customWidth="1"/>
    <col min="6373" max="6373" width="11.7109375" style="101" bestFit="1" customWidth="1"/>
    <col min="6374" max="6374" width="14.140625" style="101" bestFit="1" customWidth="1"/>
    <col min="6375" max="6375" width="16.7109375" style="101" customWidth="1"/>
    <col min="6376" max="6376" width="16.5703125" style="101" customWidth="1"/>
    <col min="6377" max="6378" width="7.85546875" style="101" bestFit="1" customWidth="1"/>
    <col min="6379" max="6379" width="8" style="101" bestFit="1" customWidth="1"/>
    <col min="6380" max="6381" width="7.85546875" style="101" bestFit="1" customWidth="1"/>
    <col min="6382" max="6382" width="9.7109375" style="101" customWidth="1"/>
    <col min="6383" max="6383" width="12.85546875" style="101" customWidth="1"/>
    <col min="6384" max="6620" width="9.140625" style="101"/>
    <col min="6621" max="6621" width="9" style="101" bestFit="1" customWidth="1"/>
    <col min="6622" max="6622" width="9.85546875" style="101" bestFit="1" customWidth="1"/>
    <col min="6623" max="6623" width="9.140625" style="101" bestFit="1" customWidth="1"/>
    <col min="6624" max="6624" width="16" style="101" bestFit="1" customWidth="1"/>
    <col min="6625" max="6625" width="9" style="101" bestFit="1" customWidth="1"/>
    <col min="6626" max="6626" width="7.85546875" style="101" bestFit="1" customWidth="1"/>
    <col min="6627" max="6627" width="11.7109375" style="101" bestFit="1" customWidth="1"/>
    <col min="6628" max="6628" width="14.28515625" style="101" customWidth="1"/>
    <col min="6629" max="6629" width="11.7109375" style="101" bestFit="1" customWidth="1"/>
    <col min="6630" max="6630" width="14.140625" style="101" bestFit="1" customWidth="1"/>
    <col min="6631" max="6631" width="16.7109375" style="101" customWidth="1"/>
    <col min="6632" max="6632" width="16.5703125" style="101" customWidth="1"/>
    <col min="6633" max="6634" width="7.85546875" style="101" bestFit="1" customWidth="1"/>
    <col min="6635" max="6635" width="8" style="101" bestFit="1" customWidth="1"/>
    <col min="6636" max="6637" width="7.85546875" style="101" bestFit="1" customWidth="1"/>
    <col min="6638" max="6638" width="9.7109375" style="101" customWidth="1"/>
    <col min="6639" max="6639" width="12.85546875" style="101" customWidth="1"/>
    <col min="6640" max="6876" width="9.140625" style="101"/>
    <col min="6877" max="6877" width="9" style="101" bestFit="1" customWidth="1"/>
    <col min="6878" max="6878" width="9.85546875" style="101" bestFit="1" customWidth="1"/>
    <col min="6879" max="6879" width="9.140625" style="101" bestFit="1" customWidth="1"/>
    <col min="6880" max="6880" width="16" style="101" bestFit="1" customWidth="1"/>
    <col min="6881" max="6881" width="9" style="101" bestFit="1" customWidth="1"/>
    <col min="6882" max="6882" width="7.85546875" style="101" bestFit="1" customWidth="1"/>
    <col min="6883" max="6883" width="11.7109375" style="101" bestFit="1" customWidth="1"/>
    <col min="6884" max="6884" width="14.28515625" style="101" customWidth="1"/>
    <col min="6885" max="6885" width="11.7109375" style="101" bestFit="1" customWidth="1"/>
    <col min="6886" max="6886" width="14.140625" style="101" bestFit="1" customWidth="1"/>
    <col min="6887" max="6887" width="16.7109375" style="101" customWidth="1"/>
    <col min="6888" max="6888" width="16.5703125" style="101" customWidth="1"/>
    <col min="6889" max="6890" width="7.85546875" style="101" bestFit="1" customWidth="1"/>
    <col min="6891" max="6891" width="8" style="101" bestFit="1" customWidth="1"/>
    <col min="6892" max="6893" width="7.85546875" style="101" bestFit="1" customWidth="1"/>
    <col min="6894" max="6894" width="9.7109375" style="101" customWidth="1"/>
    <col min="6895" max="6895" width="12.85546875" style="101" customWidth="1"/>
    <col min="6896" max="7132" width="9.140625" style="101"/>
    <col min="7133" max="7133" width="9" style="101" bestFit="1" customWidth="1"/>
    <col min="7134" max="7134" width="9.85546875" style="101" bestFit="1" customWidth="1"/>
    <col min="7135" max="7135" width="9.140625" style="101" bestFit="1" customWidth="1"/>
    <col min="7136" max="7136" width="16" style="101" bestFit="1" customWidth="1"/>
    <col min="7137" max="7137" width="9" style="101" bestFit="1" customWidth="1"/>
    <col min="7138" max="7138" width="7.85546875" style="101" bestFit="1" customWidth="1"/>
    <col min="7139" max="7139" width="11.7109375" style="101" bestFit="1" customWidth="1"/>
    <col min="7140" max="7140" width="14.28515625" style="101" customWidth="1"/>
    <col min="7141" max="7141" width="11.7109375" style="101" bestFit="1" customWidth="1"/>
    <col min="7142" max="7142" width="14.140625" style="101" bestFit="1" customWidth="1"/>
    <col min="7143" max="7143" width="16.7109375" style="101" customWidth="1"/>
    <col min="7144" max="7144" width="16.5703125" style="101" customWidth="1"/>
    <col min="7145" max="7146" width="7.85546875" style="101" bestFit="1" customWidth="1"/>
    <col min="7147" max="7147" width="8" style="101" bestFit="1" customWidth="1"/>
    <col min="7148" max="7149" width="7.85546875" style="101" bestFit="1" customWidth="1"/>
    <col min="7150" max="7150" width="9.7109375" style="101" customWidth="1"/>
    <col min="7151" max="7151" width="12.85546875" style="101" customWidth="1"/>
    <col min="7152" max="7388" width="9.140625" style="101"/>
    <col min="7389" max="7389" width="9" style="101" bestFit="1" customWidth="1"/>
    <col min="7390" max="7390" width="9.85546875" style="101" bestFit="1" customWidth="1"/>
    <col min="7391" max="7391" width="9.140625" style="101" bestFit="1" customWidth="1"/>
    <col min="7392" max="7392" width="16" style="101" bestFit="1" customWidth="1"/>
    <col min="7393" max="7393" width="9" style="101" bestFit="1" customWidth="1"/>
    <col min="7394" max="7394" width="7.85546875" style="101" bestFit="1" customWidth="1"/>
    <col min="7395" max="7395" width="11.7109375" style="101" bestFit="1" customWidth="1"/>
    <col min="7396" max="7396" width="14.28515625" style="101" customWidth="1"/>
    <col min="7397" max="7397" width="11.7109375" style="101" bestFit="1" customWidth="1"/>
    <col min="7398" max="7398" width="14.140625" style="101" bestFit="1" customWidth="1"/>
    <col min="7399" max="7399" width="16.7109375" style="101" customWidth="1"/>
    <col min="7400" max="7400" width="16.5703125" style="101" customWidth="1"/>
    <col min="7401" max="7402" width="7.85546875" style="101" bestFit="1" customWidth="1"/>
    <col min="7403" max="7403" width="8" style="101" bestFit="1" customWidth="1"/>
    <col min="7404" max="7405" width="7.85546875" style="101" bestFit="1" customWidth="1"/>
    <col min="7406" max="7406" width="9.7109375" style="101" customWidth="1"/>
    <col min="7407" max="7407" width="12.85546875" style="101" customWidth="1"/>
    <col min="7408" max="7644" width="9.140625" style="101"/>
    <col min="7645" max="7645" width="9" style="101" bestFit="1" customWidth="1"/>
    <col min="7646" max="7646" width="9.85546875" style="101" bestFit="1" customWidth="1"/>
    <col min="7647" max="7647" width="9.140625" style="101" bestFit="1" customWidth="1"/>
    <col min="7648" max="7648" width="16" style="101" bestFit="1" customWidth="1"/>
    <col min="7649" max="7649" width="9" style="101" bestFit="1" customWidth="1"/>
    <col min="7650" max="7650" width="7.85546875" style="101" bestFit="1" customWidth="1"/>
    <col min="7651" max="7651" width="11.7109375" style="101" bestFit="1" customWidth="1"/>
    <col min="7652" max="7652" width="14.28515625" style="101" customWidth="1"/>
    <col min="7653" max="7653" width="11.7109375" style="101" bestFit="1" customWidth="1"/>
    <col min="7654" max="7654" width="14.140625" style="101" bestFit="1" customWidth="1"/>
    <col min="7655" max="7655" width="16.7109375" style="101" customWidth="1"/>
    <col min="7656" max="7656" width="16.5703125" style="101" customWidth="1"/>
    <col min="7657" max="7658" width="7.85546875" style="101" bestFit="1" customWidth="1"/>
    <col min="7659" max="7659" width="8" style="101" bestFit="1" customWidth="1"/>
    <col min="7660" max="7661" width="7.85546875" style="101" bestFit="1" customWidth="1"/>
    <col min="7662" max="7662" width="9.7109375" style="101" customWidth="1"/>
    <col min="7663" max="7663" width="12.85546875" style="101" customWidth="1"/>
    <col min="7664" max="7900" width="9.140625" style="101"/>
    <col min="7901" max="7901" width="9" style="101" bestFit="1" customWidth="1"/>
    <col min="7902" max="7902" width="9.85546875" style="101" bestFit="1" customWidth="1"/>
    <col min="7903" max="7903" width="9.140625" style="101" bestFit="1" customWidth="1"/>
    <col min="7904" max="7904" width="16" style="101" bestFit="1" customWidth="1"/>
    <col min="7905" max="7905" width="9" style="101" bestFit="1" customWidth="1"/>
    <col min="7906" max="7906" width="7.85546875" style="101" bestFit="1" customWidth="1"/>
    <col min="7907" max="7907" width="11.7109375" style="101" bestFit="1" customWidth="1"/>
    <col min="7908" max="7908" width="14.28515625" style="101" customWidth="1"/>
    <col min="7909" max="7909" width="11.7109375" style="101" bestFit="1" customWidth="1"/>
    <col min="7910" max="7910" width="14.140625" style="101" bestFit="1" customWidth="1"/>
    <col min="7911" max="7911" width="16.7109375" style="101" customWidth="1"/>
    <col min="7912" max="7912" width="16.5703125" style="101" customWidth="1"/>
    <col min="7913" max="7914" width="7.85546875" style="101" bestFit="1" customWidth="1"/>
    <col min="7915" max="7915" width="8" style="101" bestFit="1" customWidth="1"/>
    <col min="7916" max="7917" width="7.85546875" style="101" bestFit="1" customWidth="1"/>
    <col min="7918" max="7918" width="9.7109375" style="101" customWidth="1"/>
    <col min="7919" max="7919" width="12.85546875" style="101" customWidth="1"/>
    <col min="7920" max="8156" width="9.140625" style="101"/>
    <col min="8157" max="8157" width="9" style="101" bestFit="1" customWidth="1"/>
    <col min="8158" max="8158" width="9.85546875" style="101" bestFit="1" customWidth="1"/>
    <col min="8159" max="8159" width="9.140625" style="101" bestFit="1" customWidth="1"/>
    <col min="8160" max="8160" width="16" style="101" bestFit="1" customWidth="1"/>
    <col min="8161" max="8161" width="9" style="101" bestFit="1" customWidth="1"/>
    <col min="8162" max="8162" width="7.85546875" style="101" bestFit="1" customWidth="1"/>
    <col min="8163" max="8163" width="11.7109375" style="101" bestFit="1" customWidth="1"/>
    <col min="8164" max="8164" width="14.28515625" style="101" customWidth="1"/>
    <col min="8165" max="8165" width="11.7109375" style="101" bestFit="1" customWidth="1"/>
    <col min="8166" max="8166" width="14.140625" style="101" bestFit="1" customWidth="1"/>
    <col min="8167" max="8167" width="16.7109375" style="101" customWidth="1"/>
    <col min="8168" max="8168" width="16.5703125" style="101" customWidth="1"/>
    <col min="8169" max="8170" width="7.85546875" style="101" bestFit="1" customWidth="1"/>
    <col min="8171" max="8171" width="8" style="101" bestFit="1" customWidth="1"/>
    <col min="8172" max="8173" width="7.85546875" style="101" bestFit="1" customWidth="1"/>
    <col min="8174" max="8174" width="9.7109375" style="101" customWidth="1"/>
    <col min="8175" max="8175" width="12.85546875" style="101" customWidth="1"/>
    <col min="8176" max="8412" width="9.140625" style="101"/>
    <col min="8413" max="8413" width="9" style="101" bestFit="1" customWidth="1"/>
    <col min="8414" max="8414" width="9.85546875" style="101" bestFit="1" customWidth="1"/>
    <col min="8415" max="8415" width="9.140625" style="101" bestFit="1" customWidth="1"/>
    <col min="8416" max="8416" width="16" style="101" bestFit="1" customWidth="1"/>
    <col min="8417" max="8417" width="9" style="101" bestFit="1" customWidth="1"/>
    <col min="8418" max="8418" width="7.85546875" style="101" bestFit="1" customWidth="1"/>
    <col min="8419" max="8419" width="11.7109375" style="101" bestFit="1" customWidth="1"/>
    <col min="8420" max="8420" width="14.28515625" style="101" customWidth="1"/>
    <col min="8421" max="8421" width="11.7109375" style="101" bestFit="1" customWidth="1"/>
    <col min="8422" max="8422" width="14.140625" style="101" bestFit="1" customWidth="1"/>
    <col min="8423" max="8423" width="16.7109375" style="101" customWidth="1"/>
    <col min="8424" max="8424" width="16.5703125" style="101" customWidth="1"/>
    <col min="8425" max="8426" width="7.85546875" style="101" bestFit="1" customWidth="1"/>
    <col min="8427" max="8427" width="8" style="101" bestFit="1" customWidth="1"/>
    <col min="8428" max="8429" width="7.85546875" style="101" bestFit="1" customWidth="1"/>
    <col min="8430" max="8430" width="9.7109375" style="101" customWidth="1"/>
    <col min="8431" max="8431" width="12.85546875" style="101" customWidth="1"/>
    <col min="8432" max="8668" width="9.140625" style="101"/>
    <col min="8669" max="8669" width="9" style="101" bestFit="1" customWidth="1"/>
    <col min="8670" max="8670" width="9.85546875" style="101" bestFit="1" customWidth="1"/>
    <col min="8671" max="8671" width="9.140625" style="101" bestFit="1" customWidth="1"/>
    <col min="8672" max="8672" width="16" style="101" bestFit="1" customWidth="1"/>
    <col min="8673" max="8673" width="9" style="101" bestFit="1" customWidth="1"/>
    <col min="8674" max="8674" width="7.85546875" style="101" bestFit="1" customWidth="1"/>
    <col min="8675" max="8675" width="11.7109375" style="101" bestFit="1" customWidth="1"/>
    <col min="8676" max="8676" width="14.28515625" style="101" customWidth="1"/>
    <col min="8677" max="8677" width="11.7109375" style="101" bestFit="1" customWidth="1"/>
    <col min="8678" max="8678" width="14.140625" style="101" bestFit="1" customWidth="1"/>
    <col min="8679" max="8679" width="16.7109375" style="101" customWidth="1"/>
    <col min="8680" max="8680" width="16.5703125" style="101" customWidth="1"/>
    <col min="8681" max="8682" width="7.85546875" style="101" bestFit="1" customWidth="1"/>
    <col min="8683" max="8683" width="8" style="101" bestFit="1" customWidth="1"/>
    <col min="8684" max="8685" width="7.85546875" style="101" bestFit="1" customWidth="1"/>
    <col min="8686" max="8686" width="9.7109375" style="101" customWidth="1"/>
    <col min="8687" max="8687" width="12.85546875" style="101" customWidth="1"/>
    <col min="8688" max="8924" width="9.140625" style="101"/>
    <col min="8925" max="8925" width="9" style="101" bestFit="1" customWidth="1"/>
    <col min="8926" max="8926" width="9.85546875" style="101" bestFit="1" customWidth="1"/>
    <col min="8927" max="8927" width="9.140625" style="101" bestFit="1" customWidth="1"/>
    <col min="8928" max="8928" width="16" style="101" bestFit="1" customWidth="1"/>
    <col min="8929" max="8929" width="9" style="101" bestFit="1" customWidth="1"/>
    <col min="8930" max="8930" width="7.85546875" style="101" bestFit="1" customWidth="1"/>
    <col min="8931" max="8931" width="11.7109375" style="101" bestFit="1" customWidth="1"/>
    <col min="8932" max="8932" width="14.28515625" style="101" customWidth="1"/>
    <col min="8933" max="8933" width="11.7109375" style="101" bestFit="1" customWidth="1"/>
    <col min="8934" max="8934" width="14.140625" style="101" bestFit="1" customWidth="1"/>
    <col min="8935" max="8935" width="16.7109375" style="101" customWidth="1"/>
    <col min="8936" max="8936" width="16.5703125" style="101" customWidth="1"/>
    <col min="8937" max="8938" width="7.85546875" style="101" bestFit="1" customWidth="1"/>
    <col min="8939" max="8939" width="8" style="101" bestFit="1" customWidth="1"/>
    <col min="8940" max="8941" width="7.85546875" style="101" bestFit="1" customWidth="1"/>
    <col min="8942" max="8942" width="9.7109375" style="101" customWidth="1"/>
    <col min="8943" max="8943" width="12.85546875" style="101" customWidth="1"/>
    <col min="8944" max="9180" width="9.140625" style="101"/>
    <col min="9181" max="9181" width="9" style="101" bestFit="1" customWidth="1"/>
    <col min="9182" max="9182" width="9.85546875" style="101" bestFit="1" customWidth="1"/>
    <col min="9183" max="9183" width="9.140625" style="101" bestFit="1" customWidth="1"/>
    <col min="9184" max="9184" width="16" style="101" bestFit="1" customWidth="1"/>
    <col min="9185" max="9185" width="9" style="101" bestFit="1" customWidth="1"/>
    <col min="9186" max="9186" width="7.85546875" style="101" bestFit="1" customWidth="1"/>
    <col min="9187" max="9187" width="11.7109375" style="101" bestFit="1" customWidth="1"/>
    <col min="9188" max="9188" width="14.28515625" style="101" customWidth="1"/>
    <col min="9189" max="9189" width="11.7109375" style="101" bestFit="1" customWidth="1"/>
    <col min="9190" max="9190" width="14.140625" style="101" bestFit="1" customWidth="1"/>
    <col min="9191" max="9191" width="16.7109375" style="101" customWidth="1"/>
    <col min="9192" max="9192" width="16.5703125" style="101" customWidth="1"/>
    <col min="9193" max="9194" width="7.85546875" style="101" bestFit="1" customWidth="1"/>
    <col min="9195" max="9195" width="8" style="101" bestFit="1" customWidth="1"/>
    <col min="9196" max="9197" width="7.85546875" style="101" bestFit="1" customWidth="1"/>
    <col min="9198" max="9198" width="9.7109375" style="101" customWidth="1"/>
    <col min="9199" max="9199" width="12.85546875" style="101" customWidth="1"/>
    <col min="9200" max="9436" width="9.140625" style="101"/>
    <col min="9437" max="9437" width="9" style="101" bestFit="1" customWidth="1"/>
    <col min="9438" max="9438" width="9.85546875" style="101" bestFit="1" customWidth="1"/>
    <col min="9439" max="9439" width="9.140625" style="101" bestFit="1" customWidth="1"/>
    <col min="9440" max="9440" width="16" style="101" bestFit="1" customWidth="1"/>
    <col min="9441" max="9441" width="9" style="101" bestFit="1" customWidth="1"/>
    <col min="9442" max="9442" width="7.85546875" style="101" bestFit="1" customWidth="1"/>
    <col min="9443" max="9443" width="11.7109375" style="101" bestFit="1" customWidth="1"/>
    <col min="9444" max="9444" width="14.28515625" style="101" customWidth="1"/>
    <col min="9445" max="9445" width="11.7109375" style="101" bestFit="1" customWidth="1"/>
    <col min="9446" max="9446" width="14.140625" style="101" bestFit="1" customWidth="1"/>
    <col min="9447" max="9447" width="16.7109375" style="101" customWidth="1"/>
    <col min="9448" max="9448" width="16.5703125" style="101" customWidth="1"/>
    <col min="9449" max="9450" width="7.85546875" style="101" bestFit="1" customWidth="1"/>
    <col min="9451" max="9451" width="8" style="101" bestFit="1" customWidth="1"/>
    <col min="9452" max="9453" width="7.85546875" style="101" bestFit="1" customWidth="1"/>
    <col min="9454" max="9454" width="9.7109375" style="101" customWidth="1"/>
    <col min="9455" max="9455" width="12.85546875" style="101" customWidth="1"/>
    <col min="9456" max="9692" width="9.140625" style="101"/>
    <col min="9693" max="9693" width="9" style="101" bestFit="1" customWidth="1"/>
    <col min="9694" max="9694" width="9.85546875" style="101" bestFit="1" customWidth="1"/>
    <col min="9695" max="9695" width="9.140625" style="101" bestFit="1" customWidth="1"/>
    <col min="9696" max="9696" width="16" style="101" bestFit="1" customWidth="1"/>
    <col min="9697" max="9697" width="9" style="101" bestFit="1" customWidth="1"/>
    <col min="9698" max="9698" width="7.85546875" style="101" bestFit="1" customWidth="1"/>
    <col min="9699" max="9699" width="11.7109375" style="101" bestFit="1" customWidth="1"/>
    <col min="9700" max="9700" width="14.28515625" style="101" customWidth="1"/>
    <col min="9701" max="9701" width="11.7109375" style="101" bestFit="1" customWidth="1"/>
    <col min="9702" max="9702" width="14.140625" style="101" bestFit="1" customWidth="1"/>
    <col min="9703" max="9703" width="16.7109375" style="101" customWidth="1"/>
    <col min="9704" max="9704" width="16.5703125" style="101" customWidth="1"/>
    <col min="9705" max="9706" width="7.85546875" style="101" bestFit="1" customWidth="1"/>
    <col min="9707" max="9707" width="8" style="101" bestFit="1" customWidth="1"/>
    <col min="9708" max="9709" width="7.85546875" style="101" bestFit="1" customWidth="1"/>
    <col min="9710" max="9710" width="9.7109375" style="101" customWidth="1"/>
    <col min="9711" max="9711" width="12.85546875" style="101" customWidth="1"/>
    <col min="9712" max="9948" width="9.140625" style="101"/>
    <col min="9949" max="9949" width="9" style="101" bestFit="1" customWidth="1"/>
    <col min="9950" max="9950" width="9.85546875" style="101" bestFit="1" customWidth="1"/>
    <col min="9951" max="9951" width="9.140625" style="101" bestFit="1" customWidth="1"/>
    <col min="9952" max="9952" width="16" style="101" bestFit="1" customWidth="1"/>
    <col min="9953" max="9953" width="9" style="101" bestFit="1" customWidth="1"/>
    <col min="9954" max="9954" width="7.85546875" style="101" bestFit="1" customWidth="1"/>
    <col min="9955" max="9955" width="11.7109375" style="101" bestFit="1" customWidth="1"/>
    <col min="9956" max="9956" width="14.28515625" style="101" customWidth="1"/>
    <col min="9957" max="9957" width="11.7109375" style="101" bestFit="1" customWidth="1"/>
    <col min="9958" max="9958" width="14.140625" style="101" bestFit="1" customWidth="1"/>
    <col min="9959" max="9959" width="16.7109375" style="101" customWidth="1"/>
    <col min="9960" max="9960" width="16.5703125" style="101" customWidth="1"/>
    <col min="9961" max="9962" width="7.85546875" style="101" bestFit="1" customWidth="1"/>
    <col min="9963" max="9963" width="8" style="101" bestFit="1" customWidth="1"/>
    <col min="9964" max="9965" width="7.85546875" style="101" bestFit="1" customWidth="1"/>
    <col min="9966" max="9966" width="9.7109375" style="101" customWidth="1"/>
    <col min="9967" max="9967" width="12.85546875" style="101" customWidth="1"/>
    <col min="9968" max="10204" width="9.140625" style="101"/>
    <col min="10205" max="10205" width="9" style="101" bestFit="1" customWidth="1"/>
    <col min="10206" max="10206" width="9.85546875" style="101" bestFit="1" customWidth="1"/>
    <col min="10207" max="10207" width="9.140625" style="101" bestFit="1" customWidth="1"/>
    <col min="10208" max="10208" width="16" style="101" bestFit="1" customWidth="1"/>
    <col min="10209" max="10209" width="9" style="101" bestFit="1" customWidth="1"/>
    <col min="10210" max="10210" width="7.85546875" style="101" bestFit="1" customWidth="1"/>
    <col min="10211" max="10211" width="11.7109375" style="101" bestFit="1" customWidth="1"/>
    <col min="10212" max="10212" width="14.28515625" style="101" customWidth="1"/>
    <col min="10213" max="10213" width="11.7109375" style="101" bestFit="1" customWidth="1"/>
    <col min="10214" max="10214" width="14.140625" style="101" bestFit="1" customWidth="1"/>
    <col min="10215" max="10215" width="16.7109375" style="101" customWidth="1"/>
    <col min="10216" max="10216" width="16.5703125" style="101" customWidth="1"/>
    <col min="10217" max="10218" width="7.85546875" style="101" bestFit="1" customWidth="1"/>
    <col min="10219" max="10219" width="8" style="101" bestFit="1" customWidth="1"/>
    <col min="10220" max="10221" width="7.85546875" style="101" bestFit="1" customWidth="1"/>
    <col min="10222" max="10222" width="9.7109375" style="101" customWidth="1"/>
    <col min="10223" max="10223" width="12.85546875" style="101" customWidth="1"/>
    <col min="10224" max="10460" width="9.140625" style="101"/>
    <col min="10461" max="10461" width="9" style="101" bestFit="1" customWidth="1"/>
    <col min="10462" max="10462" width="9.85546875" style="101" bestFit="1" customWidth="1"/>
    <col min="10463" max="10463" width="9.140625" style="101" bestFit="1" customWidth="1"/>
    <col min="10464" max="10464" width="16" style="101" bestFit="1" customWidth="1"/>
    <col min="10465" max="10465" width="9" style="101" bestFit="1" customWidth="1"/>
    <col min="10466" max="10466" width="7.85546875" style="101" bestFit="1" customWidth="1"/>
    <col min="10467" max="10467" width="11.7109375" style="101" bestFit="1" customWidth="1"/>
    <col min="10468" max="10468" width="14.28515625" style="101" customWidth="1"/>
    <col min="10469" max="10469" width="11.7109375" style="101" bestFit="1" customWidth="1"/>
    <col min="10470" max="10470" width="14.140625" style="101" bestFit="1" customWidth="1"/>
    <col min="10471" max="10471" width="16.7109375" style="101" customWidth="1"/>
    <col min="10472" max="10472" width="16.5703125" style="101" customWidth="1"/>
    <col min="10473" max="10474" width="7.85546875" style="101" bestFit="1" customWidth="1"/>
    <col min="10475" max="10475" width="8" style="101" bestFit="1" customWidth="1"/>
    <col min="10476" max="10477" width="7.85546875" style="101" bestFit="1" customWidth="1"/>
    <col min="10478" max="10478" width="9.7109375" style="101" customWidth="1"/>
    <col min="10479" max="10479" width="12.85546875" style="101" customWidth="1"/>
    <col min="10480" max="10716" width="9.140625" style="101"/>
    <col min="10717" max="10717" width="9" style="101" bestFit="1" customWidth="1"/>
    <col min="10718" max="10718" width="9.85546875" style="101" bestFit="1" customWidth="1"/>
    <col min="10719" max="10719" width="9.140625" style="101" bestFit="1" customWidth="1"/>
    <col min="10720" max="10720" width="16" style="101" bestFit="1" customWidth="1"/>
    <col min="10721" max="10721" width="9" style="101" bestFit="1" customWidth="1"/>
    <col min="10722" max="10722" width="7.85546875" style="101" bestFit="1" customWidth="1"/>
    <col min="10723" max="10723" width="11.7109375" style="101" bestFit="1" customWidth="1"/>
    <col min="10724" max="10724" width="14.28515625" style="101" customWidth="1"/>
    <col min="10725" max="10725" width="11.7109375" style="101" bestFit="1" customWidth="1"/>
    <col min="10726" max="10726" width="14.140625" style="101" bestFit="1" customWidth="1"/>
    <col min="10727" max="10727" width="16.7109375" style="101" customWidth="1"/>
    <col min="10728" max="10728" width="16.5703125" style="101" customWidth="1"/>
    <col min="10729" max="10730" width="7.85546875" style="101" bestFit="1" customWidth="1"/>
    <col min="10731" max="10731" width="8" style="101" bestFit="1" customWidth="1"/>
    <col min="10732" max="10733" width="7.85546875" style="101" bestFit="1" customWidth="1"/>
    <col min="10734" max="10734" width="9.7109375" style="101" customWidth="1"/>
    <col min="10735" max="10735" width="12.85546875" style="101" customWidth="1"/>
    <col min="10736" max="10972" width="9.140625" style="101"/>
    <col min="10973" max="10973" width="9" style="101" bestFit="1" customWidth="1"/>
    <col min="10974" max="10974" width="9.85546875" style="101" bestFit="1" customWidth="1"/>
    <col min="10975" max="10975" width="9.140625" style="101" bestFit="1" customWidth="1"/>
    <col min="10976" max="10976" width="16" style="101" bestFit="1" customWidth="1"/>
    <col min="10977" max="10977" width="9" style="101" bestFit="1" customWidth="1"/>
    <col min="10978" max="10978" width="7.85546875" style="101" bestFit="1" customWidth="1"/>
    <col min="10979" max="10979" width="11.7109375" style="101" bestFit="1" customWidth="1"/>
    <col min="10980" max="10980" width="14.28515625" style="101" customWidth="1"/>
    <col min="10981" max="10981" width="11.7109375" style="101" bestFit="1" customWidth="1"/>
    <col min="10982" max="10982" width="14.140625" style="101" bestFit="1" customWidth="1"/>
    <col min="10983" max="10983" width="16.7109375" style="101" customWidth="1"/>
    <col min="10984" max="10984" width="16.5703125" style="101" customWidth="1"/>
    <col min="10985" max="10986" width="7.85546875" style="101" bestFit="1" customWidth="1"/>
    <col min="10987" max="10987" width="8" style="101" bestFit="1" customWidth="1"/>
    <col min="10988" max="10989" width="7.85546875" style="101" bestFit="1" customWidth="1"/>
    <col min="10990" max="10990" width="9.7109375" style="101" customWidth="1"/>
    <col min="10991" max="10991" width="12.85546875" style="101" customWidth="1"/>
    <col min="10992" max="11228" width="9.140625" style="101"/>
    <col min="11229" max="11229" width="9" style="101" bestFit="1" customWidth="1"/>
    <col min="11230" max="11230" width="9.85546875" style="101" bestFit="1" customWidth="1"/>
    <col min="11231" max="11231" width="9.140625" style="101" bestFit="1" customWidth="1"/>
    <col min="11232" max="11232" width="16" style="101" bestFit="1" customWidth="1"/>
    <col min="11233" max="11233" width="9" style="101" bestFit="1" customWidth="1"/>
    <col min="11234" max="11234" width="7.85546875" style="101" bestFit="1" customWidth="1"/>
    <col min="11235" max="11235" width="11.7109375" style="101" bestFit="1" customWidth="1"/>
    <col min="11236" max="11236" width="14.28515625" style="101" customWidth="1"/>
    <col min="11237" max="11237" width="11.7109375" style="101" bestFit="1" customWidth="1"/>
    <col min="11238" max="11238" width="14.140625" style="101" bestFit="1" customWidth="1"/>
    <col min="11239" max="11239" width="16.7109375" style="101" customWidth="1"/>
    <col min="11240" max="11240" width="16.5703125" style="101" customWidth="1"/>
    <col min="11241" max="11242" width="7.85546875" style="101" bestFit="1" customWidth="1"/>
    <col min="11243" max="11243" width="8" style="101" bestFit="1" customWidth="1"/>
    <col min="11244" max="11245" width="7.85546875" style="101" bestFit="1" customWidth="1"/>
    <col min="11246" max="11246" width="9.7109375" style="101" customWidth="1"/>
    <col min="11247" max="11247" width="12.85546875" style="101" customWidth="1"/>
    <col min="11248" max="11484" width="9.140625" style="101"/>
    <col min="11485" max="11485" width="9" style="101" bestFit="1" customWidth="1"/>
    <col min="11486" max="11486" width="9.85546875" style="101" bestFit="1" customWidth="1"/>
    <col min="11487" max="11487" width="9.140625" style="101" bestFit="1" customWidth="1"/>
    <col min="11488" max="11488" width="16" style="101" bestFit="1" customWidth="1"/>
    <col min="11489" max="11489" width="9" style="101" bestFit="1" customWidth="1"/>
    <col min="11490" max="11490" width="7.85546875" style="101" bestFit="1" customWidth="1"/>
    <col min="11491" max="11491" width="11.7109375" style="101" bestFit="1" customWidth="1"/>
    <col min="11492" max="11492" width="14.28515625" style="101" customWidth="1"/>
    <col min="11493" max="11493" width="11.7109375" style="101" bestFit="1" customWidth="1"/>
    <col min="11494" max="11494" width="14.140625" style="101" bestFit="1" customWidth="1"/>
    <col min="11495" max="11495" width="16.7109375" style="101" customWidth="1"/>
    <col min="11496" max="11496" width="16.5703125" style="101" customWidth="1"/>
    <col min="11497" max="11498" width="7.85546875" style="101" bestFit="1" customWidth="1"/>
    <col min="11499" max="11499" width="8" style="101" bestFit="1" customWidth="1"/>
    <col min="11500" max="11501" width="7.85546875" style="101" bestFit="1" customWidth="1"/>
    <col min="11502" max="11502" width="9.7109375" style="101" customWidth="1"/>
    <col min="11503" max="11503" width="12.85546875" style="101" customWidth="1"/>
    <col min="11504" max="11740" width="9.140625" style="101"/>
    <col min="11741" max="11741" width="9" style="101" bestFit="1" customWidth="1"/>
    <col min="11742" max="11742" width="9.85546875" style="101" bestFit="1" customWidth="1"/>
    <col min="11743" max="11743" width="9.140625" style="101" bestFit="1" customWidth="1"/>
    <col min="11744" max="11744" width="16" style="101" bestFit="1" customWidth="1"/>
    <col min="11745" max="11745" width="9" style="101" bestFit="1" customWidth="1"/>
    <col min="11746" max="11746" width="7.85546875" style="101" bestFit="1" customWidth="1"/>
    <col min="11747" max="11747" width="11.7109375" style="101" bestFit="1" customWidth="1"/>
    <col min="11748" max="11748" width="14.28515625" style="101" customWidth="1"/>
    <col min="11749" max="11749" width="11.7109375" style="101" bestFit="1" customWidth="1"/>
    <col min="11750" max="11750" width="14.140625" style="101" bestFit="1" customWidth="1"/>
    <col min="11751" max="11751" width="16.7109375" style="101" customWidth="1"/>
    <col min="11752" max="11752" width="16.5703125" style="101" customWidth="1"/>
    <col min="11753" max="11754" width="7.85546875" style="101" bestFit="1" customWidth="1"/>
    <col min="11755" max="11755" width="8" style="101" bestFit="1" customWidth="1"/>
    <col min="11756" max="11757" width="7.85546875" style="101" bestFit="1" customWidth="1"/>
    <col min="11758" max="11758" width="9.7109375" style="101" customWidth="1"/>
    <col min="11759" max="11759" width="12.85546875" style="101" customWidth="1"/>
    <col min="11760" max="11996" width="9.140625" style="101"/>
    <col min="11997" max="11997" width="9" style="101" bestFit="1" customWidth="1"/>
    <col min="11998" max="11998" width="9.85546875" style="101" bestFit="1" customWidth="1"/>
    <col min="11999" max="11999" width="9.140625" style="101" bestFit="1" customWidth="1"/>
    <col min="12000" max="12000" width="16" style="101" bestFit="1" customWidth="1"/>
    <col min="12001" max="12001" width="9" style="101" bestFit="1" customWidth="1"/>
    <col min="12002" max="12002" width="7.85546875" style="101" bestFit="1" customWidth="1"/>
    <col min="12003" max="12003" width="11.7109375" style="101" bestFit="1" customWidth="1"/>
    <col min="12004" max="12004" width="14.28515625" style="101" customWidth="1"/>
    <col min="12005" max="12005" width="11.7109375" style="101" bestFit="1" customWidth="1"/>
    <col min="12006" max="12006" width="14.140625" style="101" bestFit="1" customWidth="1"/>
    <col min="12007" max="12007" width="16.7109375" style="101" customWidth="1"/>
    <col min="12008" max="12008" width="16.5703125" style="101" customWidth="1"/>
    <col min="12009" max="12010" width="7.85546875" style="101" bestFit="1" customWidth="1"/>
    <col min="12011" max="12011" width="8" style="101" bestFit="1" customWidth="1"/>
    <col min="12012" max="12013" width="7.85546875" style="101" bestFit="1" customWidth="1"/>
    <col min="12014" max="12014" width="9.7109375" style="101" customWidth="1"/>
    <col min="12015" max="12015" width="12.85546875" style="101" customWidth="1"/>
    <col min="12016" max="12252" width="9.140625" style="101"/>
    <col min="12253" max="12253" width="9" style="101" bestFit="1" customWidth="1"/>
    <col min="12254" max="12254" width="9.85546875" style="101" bestFit="1" customWidth="1"/>
    <col min="12255" max="12255" width="9.140625" style="101" bestFit="1" customWidth="1"/>
    <col min="12256" max="12256" width="16" style="101" bestFit="1" customWidth="1"/>
    <col min="12257" max="12257" width="9" style="101" bestFit="1" customWidth="1"/>
    <col min="12258" max="12258" width="7.85546875" style="101" bestFit="1" customWidth="1"/>
    <col min="12259" max="12259" width="11.7109375" style="101" bestFit="1" customWidth="1"/>
    <col min="12260" max="12260" width="14.28515625" style="101" customWidth="1"/>
    <col min="12261" max="12261" width="11.7109375" style="101" bestFit="1" customWidth="1"/>
    <col min="12262" max="12262" width="14.140625" style="101" bestFit="1" customWidth="1"/>
    <col min="12263" max="12263" width="16.7109375" style="101" customWidth="1"/>
    <col min="12264" max="12264" width="16.5703125" style="101" customWidth="1"/>
    <col min="12265" max="12266" width="7.85546875" style="101" bestFit="1" customWidth="1"/>
    <col min="12267" max="12267" width="8" style="101" bestFit="1" customWidth="1"/>
    <col min="12268" max="12269" width="7.85546875" style="101" bestFit="1" customWidth="1"/>
    <col min="12270" max="12270" width="9.7109375" style="101" customWidth="1"/>
    <col min="12271" max="12271" width="12.85546875" style="101" customWidth="1"/>
    <col min="12272" max="12508" width="9.140625" style="101"/>
    <col min="12509" max="12509" width="9" style="101" bestFit="1" customWidth="1"/>
    <col min="12510" max="12510" width="9.85546875" style="101" bestFit="1" customWidth="1"/>
    <col min="12511" max="12511" width="9.140625" style="101" bestFit="1" customWidth="1"/>
    <col min="12512" max="12512" width="16" style="101" bestFit="1" customWidth="1"/>
    <col min="12513" max="12513" width="9" style="101" bestFit="1" customWidth="1"/>
    <col min="12514" max="12514" width="7.85546875" style="101" bestFit="1" customWidth="1"/>
    <col min="12515" max="12515" width="11.7109375" style="101" bestFit="1" customWidth="1"/>
    <col min="12516" max="12516" width="14.28515625" style="101" customWidth="1"/>
    <col min="12517" max="12517" width="11.7109375" style="101" bestFit="1" customWidth="1"/>
    <col min="12518" max="12518" width="14.140625" style="101" bestFit="1" customWidth="1"/>
    <col min="12519" max="12519" width="16.7109375" style="101" customWidth="1"/>
    <col min="12520" max="12520" width="16.5703125" style="101" customWidth="1"/>
    <col min="12521" max="12522" width="7.85546875" style="101" bestFit="1" customWidth="1"/>
    <col min="12523" max="12523" width="8" style="101" bestFit="1" customWidth="1"/>
    <col min="12524" max="12525" width="7.85546875" style="101" bestFit="1" customWidth="1"/>
    <col min="12526" max="12526" width="9.7109375" style="101" customWidth="1"/>
    <col min="12527" max="12527" width="12.85546875" style="101" customWidth="1"/>
    <col min="12528" max="12764" width="9.140625" style="101"/>
    <col min="12765" max="12765" width="9" style="101" bestFit="1" customWidth="1"/>
    <col min="12766" max="12766" width="9.85546875" style="101" bestFit="1" customWidth="1"/>
    <col min="12767" max="12767" width="9.140625" style="101" bestFit="1" customWidth="1"/>
    <col min="12768" max="12768" width="16" style="101" bestFit="1" customWidth="1"/>
    <col min="12769" max="12769" width="9" style="101" bestFit="1" customWidth="1"/>
    <col min="12770" max="12770" width="7.85546875" style="101" bestFit="1" customWidth="1"/>
    <col min="12771" max="12771" width="11.7109375" style="101" bestFit="1" customWidth="1"/>
    <col min="12772" max="12772" width="14.28515625" style="101" customWidth="1"/>
    <col min="12773" max="12773" width="11.7109375" style="101" bestFit="1" customWidth="1"/>
    <col min="12774" max="12774" width="14.140625" style="101" bestFit="1" customWidth="1"/>
    <col min="12775" max="12775" width="16.7109375" style="101" customWidth="1"/>
    <col min="12776" max="12776" width="16.5703125" style="101" customWidth="1"/>
    <col min="12777" max="12778" width="7.85546875" style="101" bestFit="1" customWidth="1"/>
    <col min="12779" max="12779" width="8" style="101" bestFit="1" customWidth="1"/>
    <col min="12780" max="12781" width="7.85546875" style="101" bestFit="1" customWidth="1"/>
    <col min="12782" max="12782" width="9.7109375" style="101" customWidth="1"/>
    <col min="12783" max="12783" width="12.85546875" style="101" customWidth="1"/>
    <col min="12784" max="13020" width="9.140625" style="101"/>
    <col min="13021" max="13021" width="9" style="101" bestFit="1" customWidth="1"/>
    <col min="13022" max="13022" width="9.85546875" style="101" bestFit="1" customWidth="1"/>
    <col min="13023" max="13023" width="9.140625" style="101" bestFit="1" customWidth="1"/>
    <col min="13024" max="13024" width="16" style="101" bestFit="1" customWidth="1"/>
    <col min="13025" max="13025" width="9" style="101" bestFit="1" customWidth="1"/>
    <col min="13026" max="13026" width="7.85546875" style="101" bestFit="1" customWidth="1"/>
    <col min="13027" max="13027" width="11.7109375" style="101" bestFit="1" customWidth="1"/>
    <col min="13028" max="13028" width="14.28515625" style="101" customWidth="1"/>
    <col min="13029" max="13029" width="11.7109375" style="101" bestFit="1" customWidth="1"/>
    <col min="13030" max="13030" width="14.140625" style="101" bestFit="1" customWidth="1"/>
    <col min="13031" max="13031" width="16.7109375" style="101" customWidth="1"/>
    <col min="13032" max="13032" width="16.5703125" style="101" customWidth="1"/>
    <col min="13033" max="13034" width="7.85546875" style="101" bestFit="1" customWidth="1"/>
    <col min="13035" max="13035" width="8" style="101" bestFit="1" customWidth="1"/>
    <col min="13036" max="13037" width="7.85546875" style="101" bestFit="1" customWidth="1"/>
    <col min="13038" max="13038" width="9.7109375" style="101" customWidth="1"/>
    <col min="13039" max="13039" width="12.85546875" style="101" customWidth="1"/>
    <col min="13040" max="13276" width="9.140625" style="101"/>
    <col min="13277" max="13277" width="9" style="101" bestFit="1" customWidth="1"/>
    <col min="13278" max="13278" width="9.85546875" style="101" bestFit="1" customWidth="1"/>
    <col min="13279" max="13279" width="9.140625" style="101" bestFit="1" customWidth="1"/>
    <col min="13280" max="13280" width="16" style="101" bestFit="1" customWidth="1"/>
    <col min="13281" max="13281" width="9" style="101" bestFit="1" customWidth="1"/>
    <col min="13282" max="13282" width="7.85546875" style="101" bestFit="1" customWidth="1"/>
    <col min="13283" max="13283" width="11.7109375" style="101" bestFit="1" customWidth="1"/>
    <col min="13284" max="13284" width="14.28515625" style="101" customWidth="1"/>
    <col min="13285" max="13285" width="11.7109375" style="101" bestFit="1" customWidth="1"/>
    <col min="13286" max="13286" width="14.140625" style="101" bestFit="1" customWidth="1"/>
    <col min="13287" max="13287" width="16.7109375" style="101" customWidth="1"/>
    <col min="13288" max="13288" width="16.5703125" style="101" customWidth="1"/>
    <col min="13289" max="13290" width="7.85546875" style="101" bestFit="1" customWidth="1"/>
    <col min="13291" max="13291" width="8" style="101" bestFit="1" customWidth="1"/>
    <col min="13292" max="13293" width="7.85546875" style="101" bestFit="1" customWidth="1"/>
    <col min="13294" max="13294" width="9.7109375" style="101" customWidth="1"/>
    <col min="13295" max="13295" width="12.85546875" style="101" customWidth="1"/>
    <col min="13296" max="13532" width="9.140625" style="101"/>
    <col min="13533" max="13533" width="9" style="101" bestFit="1" customWidth="1"/>
    <col min="13534" max="13534" width="9.85546875" style="101" bestFit="1" customWidth="1"/>
    <col min="13535" max="13535" width="9.140625" style="101" bestFit="1" customWidth="1"/>
    <col min="13536" max="13536" width="16" style="101" bestFit="1" customWidth="1"/>
    <col min="13537" max="13537" width="9" style="101" bestFit="1" customWidth="1"/>
    <col min="13538" max="13538" width="7.85546875" style="101" bestFit="1" customWidth="1"/>
    <col min="13539" max="13539" width="11.7109375" style="101" bestFit="1" customWidth="1"/>
    <col min="13540" max="13540" width="14.28515625" style="101" customWidth="1"/>
    <col min="13541" max="13541" width="11.7109375" style="101" bestFit="1" customWidth="1"/>
    <col min="13542" max="13542" width="14.140625" style="101" bestFit="1" customWidth="1"/>
    <col min="13543" max="13543" width="16.7109375" style="101" customWidth="1"/>
    <col min="13544" max="13544" width="16.5703125" style="101" customWidth="1"/>
    <col min="13545" max="13546" width="7.85546875" style="101" bestFit="1" customWidth="1"/>
    <col min="13547" max="13547" width="8" style="101" bestFit="1" customWidth="1"/>
    <col min="13548" max="13549" width="7.85546875" style="101" bestFit="1" customWidth="1"/>
    <col min="13550" max="13550" width="9.7109375" style="101" customWidth="1"/>
    <col min="13551" max="13551" width="12.85546875" style="101" customWidth="1"/>
    <col min="13552" max="13788" width="9.140625" style="101"/>
    <col min="13789" max="13789" width="9" style="101" bestFit="1" customWidth="1"/>
    <col min="13790" max="13790" width="9.85546875" style="101" bestFit="1" customWidth="1"/>
    <col min="13791" max="13791" width="9.140625" style="101" bestFit="1" customWidth="1"/>
    <col min="13792" max="13792" width="16" style="101" bestFit="1" customWidth="1"/>
    <col min="13793" max="13793" width="9" style="101" bestFit="1" customWidth="1"/>
    <col min="13794" max="13794" width="7.85546875" style="101" bestFit="1" customWidth="1"/>
    <col min="13795" max="13795" width="11.7109375" style="101" bestFit="1" customWidth="1"/>
    <col min="13796" max="13796" width="14.28515625" style="101" customWidth="1"/>
    <col min="13797" max="13797" width="11.7109375" style="101" bestFit="1" customWidth="1"/>
    <col min="13798" max="13798" width="14.140625" style="101" bestFit="1" customWidth="1"/>
    <col min="13799" max="13799" width="16.7109375" style="101" customWidth="1"/>
    <col min="13800" max="13800" width="16.5703125" style="101" customWidth="1"/>
    <col min="13801" max="13802" width="7.85546875" style="101" bestFit="1" customWidth="1"/>
    <col min="13803" max="13803" width="8" style="101" bestFit="1" customWidth="1"/>
    <col min="13804" max="13805" width="7.85546875" style="101" bestFit="1" customWidth="1"/>
    <col min="13806" max="13806" width="9.7109375" style="101" customWidth="1"/>
    <col min="13807" max="13807" width="12.85546875" style="101" customWidth="1"/>
    <col min="13808" max="14044" width="9.140625" style="101"/>
    <col min="14045" max="14045" width="9" style="101" bestFit="1" customWidth="1"/>
    <col min="14046" max="14046" width="9.85546875" style="101" bestFit="1" customWidth="1"/>
    <col min="14047" max="14047" width="9.140625" style="101" bestFit="1" customWidth="1"/>
    <col min="14048" max="14048" width="16" style="101" bestFit="1" customWidth="1"/>
    <col min="14049" max="14049" width="9" style="101" bestFit="1" customWidth="1"/>
    <col min="14050" max="14050" width="7.85546875" style="101" bestFit="1" customWidth="1"/>
    <col min="14051" max="14051" width="11.7109375" style="101" bestFit="1" customWidth="1"/>
    <col min="14052" max="14052" width="14.28515625" style="101" customWidth="1"/>
    <col min="14053" max="14053" width="11.7109375" style="101" bestFit="1" customWidth="1"/>
    <col min="14054" max="14054" width="14.140625" style="101" bestFit="1" customWidth="1"/>
    <col min="14055" max="14055" width="16.7109375" style="101" customWidth="1"/>
    <col min="14056" max="14056" width="16.5703125" style="101" customWidth="1"/>
    <col min="14057" max="14058" width="7.85546875" style="101" bestFit="1" customWidth="1"/>
    <col min="14059" max="14059" width="8" style="101" bestFit="1" customWidth="1"/>
    <col min="14060" max="14061" width="7.85546875" style="101" bestFit="1" customWidth="1"/>
    <col min="14062" max="14062" width="9.7109375" style="101" customWidth="1"/>
    <col min="14063" max="14063" width="12.85546875" style="101" customWidth="1"/>
    <col min="14064" max="14300" width="9.140625" style="101"/>
    <col min="14301" max="14301" width="9" style="101" bestFit="1" customWidth="1"/>
    <col min="14302" max="14302" width="9.85546875" style="101" bestFit="1" customWidth="1"/>
    <col min="14303" max="14303" width="9.140625" style="101" bestFit="1" customWidth="1"/>
    <col min="14304" max="14304" width="16" style="101" bestFit="1" customWidth="1"/>
    <col min="14305" max="14305" width="9" style="101" bestFit="1" customWidth="1"/>
    <col min="14306" max="14306" width="7.85546875" style="101" bestFit="1" customWidth="1"/>
    <col min="14307" max="14307" width="11.7109375" style="101" bestFit="1" customWidth="1"/>
    <col min="14308" max="14308" width="14.28515625" style="101" customWidth="1"/>
    <col min="14309" max="14309" width="11.7109375" style="101" bestFit="1" customWidth="1"/>
    <col min="14310" max="14310" width="14.140625" style="101" bestFit="1" customWidth="1"/>
    <col min="14311" max="14311" width="16.7109375" style="101" customWidth="1"/>
    <col min="14312" max="14312" width="16.5703125" style="101" customWidth="1"/>
    <col min="14313" max="14314" width="7.85546875" style="101" bestFit="1" customWidth="1"/>
    <col min="14315" max="14315" width="8" style="101" bestFit="1" customWidth="1"/>
    <col min="14316" max="14317" width="7.85546875" style="101" bestFit="1" customWidth="1"/>
    <col min="14318" max="14318" width="9.7109375" style="101" customWidth="1"/>
    <col min="14319" max="14319" width="12.85546875" style="101" customWidth="1"/>
    <col min="14320" max="14556" width="9.140625" style="101"/>
    <col min="14557" max="14557" width="9" style="101" bestFit="1" customWidth="1"/>
    <col min="14558" max="14558" width="9.85546875" style="101" bestFit="1" customWidth="1"/>
    <col min="14559" max="14559" width="9.140625" style="101" bestFit="1" customWidth="1"/>
    <col min="14560" max="14560" width="16" style="101" bestFit="1" customWidth="1"/>
    <col min="14561" max="14561" width="9" style="101" bestFit="1" customWidth="1"/>
    <col min="14562" max="14562" width="7.85546875" style="101" bestFit="1" customWidth="1"/>
    <col min="14563" max="14563" width="11.7109375" style="101" bestFit="1" customWidth="1"/>
    <col min="14564" max="14564" width="14.28515625" style="101" customWidth="1"/>
    <col min="14565" max="14565" width="11.7109375" style="101" bestFit="1" customWidth="1"/>
    <col min="14566" max="14566" width="14.140625" style="101" bestFit="1" customWidth="1"/>
    <col min="14567" max="14567" width="16.7109375" style="101" customWidth="1"/>
    <col min="14568" max="14568" width="16.5703125" style="101" customWidth="1"/>
    <col min="14569" max="14570" width="7.85546875" style="101" bestFit="1" customWidth="1"/>
    <col min="14571" max="14571" width="8" style="101" bestFit="1" customWidth="1"/>
    <col min="14572" max="14573" width="7.85546875" style="101" bestFit="1" customWidth="1"/>
    <col min="14574" max="14574" width="9.7109375" style="101" customWidth="1"/>
    <col min="14575" max="14575" width="12.85546875" style="101" customWidth="1"/>
    <col min="14576" max="14812" width="9.140625" style="101"/>
    <col min="14813" max="14813" width="9" style="101" bestFit="1" customWidth="1"/>
    <col min="14814" max="14814" width="9.85546875" style="101" bestFit="1" customWidth="1"/>
    <col min="14815" max="14815" width="9.140625" style="101" bestFit="1" customWidth="1"/>
    <col min="14816" max="14816" width="16" style="101" bestFit="1" customWidth="1"/>
    <col min="14817" max="14817" width="9" style="101" bestFit="1" customWidth="1"/>
    <col min="14818" max="14818" width="7.85546875" style="101" bestFit="1" customWidth="1"/>
    <col min="14819" max="14819" width="11.7109375" style="101" bestFit="1" customWidth="1"/>
    <col min="14820" max="14820" width="14.28515625" style="101" customWidth="1"/>
    <col min="14821" max="14821" width="11.7109375" style="101" bestFit="1" customWidth="1"/>
    <col min="14822" max="14822" width="14.140625" style="101" bestFit="1" customWidth="1"/>
    <col min="14823" max="14823" width="16.7109375" style="101" customWidth="1"/>
    <col min="14824" max="14824" width="16.5703125" style="101" customWidth="1"/>
    <col min="14825" max="14826" width="7.85546875" style="101" bestFit="1" customWidth="1"/>
    <col min="14827" max="14827" width="8" style="101" bestFit="1" customWidth="1"/>
    <col min="14828" max="14829" width="7.85546875" style="101" bestFit="1" customWidth="1"/>
    <col min="14830" max="14830" width="9.7109375" style="101" customWidth="1"/>
    <col min="14831" max="14831" width="12.85546875" style="101" customWidth="1"/>
    <col min="14832" max="15068" width="9.140625" style="101"/>
    <col min="15069" max="15069" width="9" style="101" bestFit="1" customWidth="1"/>
    <col min="15070" max="15070" width="9.85546875" style="101" bestFit="1" customWidth="1"/>
    <col min="15071" max="15071" width="9.140625" style="101" bestFit="1" customWidth="1"/>
    <col min="15072" max="15072" width="16" style="101" bestFit="1" customWidth="1"/>
    <col min="15073" max="15073" width="9" style="101" bestFit="1" customWidth="1"/>
    <col min="15074" max="15074" width="7.85546875" style="101" bestFit="1" customWidth="1"/>
    <col min="15075" max="15075" width="11.7109375" style="101" bestFit="1" customWidth="1"/>
    <col min="15076" max="15076" width="14.28515625" style="101" customWidth="1"/>
    <col min="15077" max="15077" width="11.7109375" style="101" bestFit="1" customWidth="1"/>
    <col min="15078" max="15078" width="14.140625" style="101" bestFit="1" customWidth="1"/>
    <col min="15079" max="15079" width="16.7109375" style="101" customWidth="1"/>
    <col min="15080" max="15080" width="16.5703125" style="101" customWidth="1"/>
    <col min="15081" max="15082" width="7.85546875" style="101" bestFit="1" customWidth="1"/>
    <col min="15083" max="15083" width="8" style="101" bestFit="1" customWidth="1"/>
    <col min="15084" max="15085" width="7.85546875" style="101" bestFit="1" customWidth="1"/>
    <col min="15086" max="15086" width="9.7109375" style="101" customWidth="1"/>
    <col min="15087" max="15087" width="12.85546875" style="101" customWidth="1"/>
    <col min="15088" max="15324" width="9.140625" style="101"/>
    <col min="15325" max="15325" width="9" style="101" bestFit="1" customWidth="1"/>
    <col min="15326" max="15326" width="9.85546875" style="101" bestFit="1" customWidth="1"/>
    <col min="15327" max="15327" width="9.140625" style="101" bestFit="1" customWidth="1"/>
    <col min="15328" max="15328" width="16" style="101" bestFit="1" customWidth="1"/>
    <col min="15329" max="15329" width="9" style="101" bestFit="1" customWidth="1"/>
    <col min="15330" max="15330" width="7.85546875" style="101" bestFit="1" customWidth="1"/>
    <col min="15331" max="15331" width="11.7109375" style="101" bestFit="1" customWidth="1"/>
    <col min="15332" max="15332" width="14.28515625" style="101" customWidth="1"/>
    <col min="15333" max="15333" width="11.7109375" style="101" bestFit="1" customWidth="1"/>
    <col min="15334" max="15334" width="14.140625" style="101" bestFit="1" customWidth="1"/>
    <col min="15335" max="15335" width="16.7109375" style="101" customWidth="1"/>
    <col min="15336" max="15336" width="16.5703125" style="101" customWidth="1"/>
    <col min="15337" max="15338" width="7.85546875" style="101" bestFit="1" customWidth="1"/>
    <col min="15339" max="15339" width="8" style="101" bestFit="1" customWidth="1"/>
    <col min="15340" max="15341" width="7.85546875" style="101" bestFit="1" customWidth="1"/>
    <col min="15342" max="15342" width="9.7109375" style="101" customWidth="1"/>
    <col min="15343" max="15343" width="12.85546875" style="101" customWidth="1"/>
    <col min="15344" max="15580" width="9.140625" style="101"/>
    <col min="15581" max="15581" width="9" style="101" bestFit="1" customWidth="1"/>
    <col min="15582" max="15582" width="9.85546875" style="101" bestFit="1" customWidth="1"/>
    <col min="15583" max="15583" width="9.140625" style="101" bestFit="1" customWidth="1"/>
    <col min="15584" max="15584" width="16" style="101" bestFit="1" customWidth="1"/>
    <col min="15585" max="15585" width="9" style="101" bestFit="1" customWidth="1"/>
    <col min="15586" max="15586" width="7.85546875" style="101" bestFit="1" customWidth="1"/>
    <col min="15587" max="15587" width="11.7109375" style="101" bestFit="1" customWidth="1"/>
    <col min="15588" max="15588" width="14.28515625" style="101" customWidth="1"/>
    <col min="15589" max="15589" width="11.7109375" style="101" bestFit="1" customWidth="1"/>
    <col min="15590" max="15590" width="14.140625" style="101" bestFit="1" customWidth="1"/>
    <col min="15591" max="15591" width="16.7109375" style="101" customWidth="1"/>
    <col min="15592" max="15592" width="16.5703125" style="101" customWidth="1"/>
    <col min="15593" max="15594" width="7.85546875" style="101" bestFit="1" customWidth="1"/>
    <col min="15595" max="15595" width="8" style="101" bestFit="1" customWidth="1"/>
    <col min="15596" max="15597" width="7.85546875" style="101" bestFit="1" customWidth="1"/>
    <col min="15598" max="15598" width="9.7109375" style="101" customWidth="1"/>
    <col min="15599" max="15599" width="12.85546875" style="101" customWidth="1"/>
    <col min="15600" max="15836" width="9.140625" style="101"/>
    <col min="15837" max="15837" width="9" style="101" bestFit="1" customWidth="1"/>
    <col min="15838" max="15838" width="9.85546875" style="101" bestFit="1" customWidth="1"/>
    <col min="15839" max="15839" width="9.140625" style="101" bestFit="1" customWidth="1"/>
    <col min="15840" max="15840" width="16" style="101" bestFit="1" customWidth="1"/>
    <col min="15841" max="15841" width="9" style="101" bestFit="1" customWidth="1"/>
    <col min="15842" max="15842" width="7.85546875" style="101" bestFit="1" customWidth="1"/>
    <col min="15843" max="15843" width="11.7109375" style="101" bestFit="1" customWidth="1"/>
    <col min="15844" max="15844" width="14.28515625" style="101" customWidth="1"/>
    <col min="15845" max="15845" width="11.7109375" style="101" bestFit="1" customWidth="1"/>
    <col min="15846" max="15846" width="14.140625" style="101" bestFit="1" customWidth="1"/>
    <col min="15847" max="15847" width="16.7109375" style="101" customWidth="1"/>
    <col min="15848" max="15848" width="16.5703125" style="101" customWidth="1"/>
    <col min="15849" max="15850" width="7.85546875" style="101" bestFit="1" customWidth="1"/>
    <col min="15851" max="15851" width="8" style="101" bestFit="1" customWidth="1"/>
    <col min="15852" max="15853" width="7.85546875" style="101" bestFit="1" customWidth="1"/>
    <col min="15854" max="15854" width="9.7109375" style="101" customWidth="1"/>
    <col min="15855" max="15855" width="12.85546875" style="101" customWidth="1"/>
    <col min="15856" max="16092" width="9.140625" style="101"/>
    <col min="16093" max="16093" width="9" style="101" bestFit="1" customWidth="1"/>
    <col min="16094" max="16094" width="9.85546875" style="101" bestFit="1" customWidth="1"/>
    <col min="16095" max="16095" width="9.140625" style="101" bestFit="1" customWidth="1"/>
    <col min="16096" max="16096" width="16" style="101" bestFit="1" customWidth="1"/>
    <col min="16097" max="16097" width="9" style="101" bestFit="1" customWidth="1"/>
    <col min="16098" max="16098" width="7.85546875" style="101" bestFit="1" customWidth="1"/>
    <col min="16099" max="16099" width="11.7109375" style="101" bestFit="1" customWidth="1"/>
    <col min="16100" max="16100" width="14.28515625" style="101" customWidth="1"/>
    <col min="16101" max="16101" width="11.7109375" style="101" bestFit="1" customWidth="1"/>
    <col min="16102" max="16102" width="14.140625" style="101" bestFit="1" customWidth="1"/>
    <col min="16103" max="16103" width="16.7109375" style="101" customWidth="1"/>
    <col min="16104" max="16104" width="16.5703125" style="101" customWidth="1"/>
    <col min="16105" max="16106" width="7.85546875" style="101" bestFit="1" customWidth="1"/>
    <col min="16107" max="16107" width="8" style="101" bestFit="1" customWidth="1"/>
    <col min="16108" max="16109" width="7.85546875" style="101" bestFit="1" customWidth="1"/>
    <col min="16110" max="16110" width="9.7109375" style="101" customWidth="1"/>
    <col min="16111" max="16111" width="12.85546875" style="101" customWidth="1"/>
    <col min="16112" max="16384" width="9.140625" style="101"/>
  </cols>
  <sheetData>
    <row r="1" spans="1:22" s="103" customFormat="1" ht="15.75" customHeight="1">
      <c r="A1" s="619" t="s">
        <v>1</v>
      </c>
      <c r="B1" s="754" t="s">
        <v>0</v>
      </c>
      <c r="C1" s="756" t="s">
        <v>146</v>
      </c>
      <c r="D1" s="756"/>
      <c r="E1" s="756"/>
      <c r="F1" s="757" t="s">
        <v>29</v>
      </c>
      <c r="G1" s="758"/>
      <c r="H1" s="758"/>
      <c r="I1" s="758"/>
      <c r="J1" s="758"/>
      <c r="K1" s="758"/>
      <c r="L1" s="758"/>
      <c r="M1" s="758"/>
      <c r="N1" s="758"/>
      <c r="O1" s="758"/>
      <c r="P1" s="758"/>
      <c r="Q1" s="758"/>
      <c r="R1" s="758"/>
      <c r="S1" s="758"/>
      <c r="T1" s="758"/>
      <c r="U1" s="758"/>
      <c r="V1" s="759"/>
    </row>
    <row r="2" spans="1:22" ht="16.5" thickBot="1">
      <c r="A2" s="620"/>
      <c r="B2" s="755"/>
      <c r="C2" s="104" t="s">
        <v>23</v>
      </c>
      <c r="D2" s="109" t="s">
        <v>9</v>
      </c>
      <c r="E2" s="112" t="s">
        <v>33</v>
      </c>
      <c r="F2" s="286">
        <v>61</v>
      </c>
      <c r="G2" s="286">
        <v>62</v>
      </c>
      <c r="H2" s="286">
        <v>63</v>
      </c>
      <c r="I2" s="287">
        <v>64</v>
      </c>
      <c r="J2" s="288" t="s">
        <v>409</v>
      </c>
      <c r="K2" s="288" t="s">
        <v>410</v>
      </c>
      <c r="L2" s="288" t="s">
        <v>411</v>
      </c>
      <c r="M2" s="289">
        <v>65</v>
      </c>
      <c r="N2" s="290" t="s">
        <v>412</v>
      </c>
      <c r="O2" s="290" t="s">
        <v>413</v>
      </c>
      <c r="P2" s="290" t="s">
        <v>414</v>
      </c>
      <c r="Q2" s="290" t="s">
        <v>415</v>
      </c>
      <c r="R2" s="290" t="s">
        <v>416</v>
      </c>
      <c r="S2" s="286">
        <v>67</v>
      </c>
      <c r="T2" s="177"/>
      <c r="U2" s="177"/>
      <c r="V2" s="285"/>
    </row>
    <row r="3" spans="1:22" s="139" customFormat="1">
      <c r="A3" s="374" t="str">
        <f>'1-συμβολαια'!A3</f>
        <v>12ο</v>
      </c>
      <c r="B3" s="370" t="str">
        <f>'1-συμβολαια'!C3</f>
        <v>κληρονομιάς ΑΠΟΔΟΧΗ [αγροτεμάχιο 158' Θελόγος -''κλεισίδι'' 7.046μ2</v>
      </c>
      <c r="C3" s="346"/>
      <c r="D3" s="371"/>
      <c r="E3" s="411"/>
      <c r="F3" s="347"/>
      <c r="G3" s="347"/>
      <c r="H3" s="372"/>
      <c r="I3" s="373"/>
      <c r="J3" s="373"/>
      <c r="K3" s="373"/>
      <c r="L3" s="373"/>
      <c r="M3" s="373"/>
      <c r="N3" s="347"/>
      <c r="O3" s="347"/>
      <c r="P3" s="347"/>
      <c r="Q3" s="347"/>
      <c r="R3" s="376"/>
      <c r="S3" s="347"/>
      <c r="T3" s="347"/>
      <c r="U3" s="347"/>
      <c r="V3" s="347"/>
    </row>
    <row r="4" spans="1:22" s="139" customFormat="1">
      <c r="A4" s="374">
        <f>'1-συμβολαια'!A4</f>
        <v>0</v>
      </c>
      <c r="B4" s="370" t="str">
        <f>'1-συμβολαια'!C4</f>
        <v>χρησικτησία αγροτεμαχίου = 1926 πατρός ΚΛΗΡΟΝΟΜΙΑ</v>
      </c>
      <c r="C4" s="346">
        <f>'1-συμβολαια'!L4</f>
        <v>151.22106600000001</v>
      </c>
      <c r="D4" s="371">
        <f>'1-συμβολαια'!N4</f>
        <v>0</v>
      </c>
      <c r="E4" s="411">
        <f t="shared" ref="E4:E11" si="0">C4-D4</f>
        <v>151.22106600000001</v>
      </c>
      <c r="F4" s="347">
        <v>61</v>
      </c>
      <c r="G4" s="347">
        <v>62</v>
      </c>
      <c r="H4" s="372"/>
      <c r="I4" s="373"/>
      <c r="J4" s="373"/>
      <c r="K4" s="373"/>
      <c r="L4" s="373"/>
      <c r="M4" s="373"/>
      <c r="N4" s="347"/>
      <c r="O4" s="347"/>
      <c r="P4" s="347"/>
      <c r="Q4" s="347"/>
      <c r="R4" s="376"/>
      <c r="S4" s="347"/>
      <c r="T4" s="347"/>
      <c r="U4" s="347"/>
      <c r="V4" s="347"/>
    </row>
    <row r="5" spans="1:22" s="139" customFormat="1">
      <c r="A5" s="374">
        <f>'1-συμβολαια'!A5</f>
        <v>0</v>
      </c>
      <c r="B5" s="370" t="str">
        <f>'1-συμβολαια'!C5</f>
        <v>διανομή [2/8 πατέρα &amp; από 3/8 κόρες</v>
      </c>
      <c r="C5" s="346">
        <f>'1-συμβολαια'!L5</f>
        <v>151.22106600000001</v>
      </c>
      <c r="D5" s="567">
        <f>'1-συμβολαια'!N5</f>
        <v>0</v>
      </c>
      <c r="E5" s="346">
        <f t="shared" si="0"/>
        <v>151.22106600000001</v>
      </c>
      <c r="F5" s="347">
        <v>61</v>
      </c>
      <c r="G5" s="347">
        <v>62</v>
      </c>
      <c r="H5" s="372"/>
      <c r="I5" s="373"/>
      <c r="J5" s="373"/>
      <c r="K5" s="373"/>
      <c r="L5" s="373"/>
      <c r="M5" s="373"/>
      <c r="N5" s="347"/>
      <c r="O5" s="347"/>
      <c r="P5" s="347"/>
      <c r="Q5" s="347"/>
      <c r="R5" s="376"/>
      <c r="S5" s="347"/>
      <c r="T5" s="347"/>
      <c r="U5" s="347"/>
      <c r="V5" s="347"/>
    </row>
    <row r="6" spans="1:22" s="139" customFormat="1" ht="15.75" thickBot="1">
      <c r="A6" s="568">
        <f>'1-συμβολαια'!A6</f>
        <v>0</v>
      </c>
      <c r="B6" s="563" t="str">
        <f>'1-συμβολαια'!C6</f>
        <v>εξισορρόπηση διαφοράς διανεμομένων μεριδίων</v>
      </c>
      <c r="C6" s="433">
        <f>'1-συμβολαια'!L6</f>
        <v>25.479931999999998</v>
      </c>
      <c r="D6" s="449"/>
      <c r="E6" s="433">
        <f t="shared" si="0"/>
        <v>25.479931999999998</v>
      </c>
      <c r="F6" s="434">
        <v>61</v>
      </c>
      <c r="G6" s="434">
        <v>62</v>
      </c>
      <c r="H6" s="564"/>
      <c r="I6" s="565"/>
      <c r="J6" s="565"/>
      <c r="K6" s="565"/>
      <c r="L6" s="565"/>
      <c r="M6" s="565"/>
      <c r="N6" s="490"/>
      <c r="O6" s="490"/>
      <c r="P6" s="490"/>
      <c r="Q6" s="490"/>
      <c r="R6" s="566"/>
      <c r="S6" s="490"/>
      <c r="T6" s="490"/>
      <c r="U6" s="490"/>
      <c r="V6" s="490"/>
    </row>
    <row r="7" spans="1:22" s="139" customFormat="1">
      <c r="A7" s="480" t="str">
        <f>'1-συμβολαια'!A7</f>
        <v>13ο</v>
      </c>
      <c r="B7" s="453" t="str">
        <f>'1-συμβολαια'!C7</f>
        <v>πληρεξούσιο</v>
      </c>
      <c r="C7" s="411"/>
      <c r="D7" s="371"/>
      <c r="E7" s="411"/>
      <c r="F7" s="399"/>
      <c r="G7" s="399"/>
      <c r="H7" s="400"/>
      <c r="I7" s="401"/>
      <c r="J7" s="401"/>
      <c r="K7" s="401"/>
      <c r="L7" s="401"/>
      <c r="M7" s="401"/>
      <c r="N7" s="399"/>
      <c r="O7" s="399"/>
      <c r="P7" s="399"/>
      <c r="Q7" s="399"/>
      <c r="R7" s="402"/>
      <c r="S7" s="399"/>
      <c r="T7" s="399"/>
      <c r="U7" s="399"/>
      <c r="V7" s="399"/>
    </row>
    <row r="8" spans="1:22" s="139" customFormat="1">
      <c r="A8" s="392" t="str">
        <f>'1-συμβολαια'!A8</f>
        <v>14ο</v>
      </c>
      <c r="B8" s="370" t="str">
        <f>'1-συμβολαια'!C8</f>
        <v>γονική</v>
      </c>
      <c r="C8" s="346"/>
      <c r="D8" s="371"/>
      <c r="E8" s="411"/>
      <c r="F8" s="347"/>
      <c r="G8" s="347"/>
      <c r="H8" s="372"/>
      <c r="I8" s="373"/>
      <c r="J8" s="373"/>
      <c r="K8" s="373"/>
      <c r="L8" s="373"/>
      <c r="M8" s="373"/>
      <c r="N8" s="347"/>
      <c r="O8" s="347"/>
      <c r="P8" s="347"/>
      <c r="Q8" s="347"/>
      <c r="R8" s="376"/>
      <c r="S8" s="347"/>
      <c r="T8" s="347"/>
      <c r="U8" s="347"/>
      <c r="V8" s="347"/>
    </row>
    <row r="9" spans="1:22" s="139" customFormat="1" ht="15.75" thickBot="1">
      <c r="A9" s="570" t="str">
        <f>'1-συμβολαια'!A9</f>
        <v>15ο</v>
      </c>
      <c r="B9" s="448" t="str">
        <f>'1-συμβολαια'!C9</f>
        <v>αγοραπωλησία [οικόπεδο Ο.Τ.-242 Λιμενάρια -''καλύβια'' 296,20μ2 τίμημα = Δ.Ο.Υ. =</v>
      </c>
      <c r="C9" s="433"/>
      <c r="D9" s="449"/>
      <c r="E9" s="433"/>
      <c r="F9" s="434"/>
      <c r="G9" s="434"/>
      <c r="H9" s="450"/>
      <c r="I9" s="451"/>
      <c r="J9" s="451"/>
      <c r="K9" s="451"/>
      <c r="L9" s="451"/>
      <c r="M9" s="451"/>
      <c r="N9" s="434"/>
      <c r="O9" s="434"/>
      <c r="P9" s="434"/>
      <c r="Q9" s="434"/>
      <c r="R9" s="452"/>
      <c r="S9" s="434"/>
      <c r="T9" s="434"/>
      <c r="U9" s="434"/>
      <c r="V9" s="434"/>
    </row>
    <row r="10" spans="1:22" s="139" customFormat="1">
      <c r="A10" s="569" t="str">
        <f>'1-συμβολαια'!A10</f>
        <v>16ο</v>
      </c>
      <c r="B10" s="453" t="str">
        <f>'1-συμβολαια'!C10</f>
        <v>γονική</v>
      </c>
      <c r="C10" s="411"/>
      <c r="D10" s="371"/>
      <c r="E10" s="411"/>
      <c r="F10" s="399"/>
      <c r="G10" s="399"/>
      <c r="H10" s="400"/>
      <c r="I10" s="401"/>
      <c r="J10" s="401"/>
      <c r="K10" s="401"/>
      <c r="L10" s="401"/>
      <c r="M10" s="401"/>
      <c r="N10" s="399"/>
      <c r="O10" s="399"/>
      <c r="P10" s="399"/>
      <c r="Q10" s="399"/>
      <c r="R10" s="402"/>
      <c r="S10" s="399"/>
      <c r="T10" s="399"/>
      <c r="U10" s="399"/>
      <c r="V10" s="399"/>
    </row>
    <row r="11" spans="1:22" s="139" customFormat="1">
      <c r="A11" s="374">
        <f>'1-συμβολαια'!A11</f>
        <v>0</v>
      </c>
      <c r="B11" s="370" t="str">
        <f>'1-συμβολαια'!C11</f>
        <v>χρησικτησία αγροτεμαχίου 2' [1/2=49,72μ2] = 1981 μητρός ΔΩΡΕΑ άτυπος</v>
      </c>
      <c r="C11" s="346">
        <f>'1-συμβολαια'!L11</f>
        <v>60.598474000000003</v>
      </c>
      <c r="D11" s="371">
        <f>'1-συμβολαια'!N11</f>
        <v>0</v>
      </c>
      <c r="E11" s="411">
        <f t="shared" si="0"/>
        <v>60.598474000000003</v>
      </c>
      <c r="F11" s="347">
        <v>61</v>
      </c>
      <c r="G11" s="347">
        <v>62</v>
      </c>
      <c r="H11" s="372"/>
      <c r="I11" s="373"/>
      <c r="J11" s="373"/>
      <c r="K11" s="373"/>
      <c r="L11" s="373"/>
      <c r="M11" s="373"/>
      <c r="N11" s="347"/>
      <c r="O11" s="347"/>
      <c r="P11" s="347"/>
      <c r="Q11" s="347"/>
      <c r="R11" s="376"/>
      <c r="S11" s="347"/>
      <c r="T11" s="347"/>
      <c r="U11" s="347"/>
      <c r="V11" s="347"/>
    </row>
    <row r="12" spans="1:22" ht="15.75">
      <c r="A12" s="635" t="s">
        <v>47</v>
      </c>
      <c r="B12" s="636"/>
      <c r="C12" s="100">
        <f>SUM(C3:C11)</f>
        <v>388.52053800000004</v>
      </c>
      <c r="D12" s="110">
        <f>SUM(D3:D11)</f>
        <v>0</v>
      </c>
      <c r="E12" s="100">
        <f>SUM(E3:E11)</f>
        <v>388.52053800000004</v>
      </c>
      <c r="I12" s="70">
        <f t="shared" ref="I12:T12" si="1">SUM(I3:I11)</f>
        <v>0</v>
      </c>
      <c r="J12" s="70">
        <f t="shared" si="1"/>
        <v>0</v>
      </c>
      <c r="K12" s="70">
        <f t="shared" si="1"/>
        <v>0</v>
      </c>
      <c r="L12" s="70">
        <f t="shared" si="1"/>
        <v>0</v>
      </c>
      <c r="M12" s="70">
        <f t="shared" si="1"/>
        <v>0</v>
      </c>
      <c r="N12" s="70">
        <f t="shared" si="1"/>
        <v>0</v>
      </c>
      <c r="O12" s="70">
        <f t="shared" si="1"/>
        <v>0</v>
      </c>
      <c r="P12" s="70">
        <f t="shared" si="1"/>
        <v>0</v>
      </c>
      <c r="Q12" s="70">
        <f t="shared" si="1"/>
        <v>0</v>
      </c>
      <c r="R12" s="70">
        <f t="shared" si="1"/>
        <v>0</v>
      </c>
      <c r="S12" s="70">
        <f t="shared" si="1"/>
        <v>0</v>
      </c>
      <c r="T12" s="70">
        <f t="shared" si="1"/>
        <v>0</v>
      </c>
    </row>
    <row r="13" spans="1:22">
      <c r="F13" s="121"/>
      <c r="G13" s="121"/>
      <c r="H13" s="121"/>
      <c r="I13" s="121"/>
      <c r="J13" s="121"/>
      <c r="K13" s="121"/>
      <c r="L13" s="121"/>
      <c r="M13" s="121"/>
      <c r="N13" s="121"/>
      <c r="O13" s="121"/>
      <c r="P13" s="121"/>
      <c r="Q13" s="121"/>
      <c r="R13" s="121"/>
      <c r="S13" s="121"/>
      <c r="T13" s="121"/>
      <c r="U13" s="121"/>
    </row>
    <row r="14" spans="1:22" ht="15.75">
      <c r="F14" s="159" t="s">
        <v>243</v>
      </c>
      <c r="G14" s="127"/>
      <c r="H14" s="291"/>
      <c r="I14" s="291"/>
      <c r="J14" s="291"/>
      <c r="K14" s="291"/>
      <c r="L14" s="291"/>
      <c r="M14" s="291"/>
      <c r="N14" s="291"/>
      <c r="O14" s="291"/>
      <c r="P14" s="291"/>
      <c r="Q14" s="291"/>
      <c r="R14" s="291"/>
      <c r="S14" s="291"/>
      <c r="T14" s="291"/>
      <c r="U14" s="291"/>
      <c r="V14" s="292"/>
    </row>
    <row r="15" spans="1:22" ht="15.75">
      <c r="F15" s="293"/>
      <c r="G15" s="142" t="s">
        <v>244</v>
      </c>
      <c r="H15" s="291"/>
      <c r="I15" s="291"/>
      <c r="J15" s="291"/>
      <c r="K15" s="291"/>
      <c r="L15" s="291"/>
      <c r="M15" s="291"/>
      <c r="N15" s="291"/>
      <c r="O15" s="291"/>
      <c r="P15" s="291"/>
      <c r="Q15" s="291"/>
      <c r="R15" s="291"/>
      <c r="S15" s="291"/>
      <c r="T15" s="291"/>
      <c r="U15" s="291"/>
      <c r="V15" s="292"/>
    </row>
    <row r="16" spans="1:22" ht="15.75">
      <c r="F16" s="292"/>
      <c r="G16" s="292"/>
      <c r="H16" s="159" t="s">
        <v>245</v>
      </c>
      <c r="I16" s="127"/>
      <c r="J16" s="127"/>
      <c r="K16" s="127"/>
      <c r="L16" s="291"/>
      <c r="M16" s="291"/>
      <c r="N16" s="291"/>
      <c r="O16" s="291"/>
      <c r="P16" s="291"/>
      <c r="Q16" s="291"/>
      <c r="R16" s="291"/>
      <c r="S16" s="291"/>
      <c r="T16" s="291"/>
      <c r="U16" s="291"/>
      <c r="V16" s="292"/>
    </row>
    <row r="17" spans="2:22" ht="15.75">
      <c r="F17" s="292"/>
      <c r="G17" s="293"/>
      <c r="H17" s="292"/>
      <c r="I17" s="142" t="s">
        <v>270</v>
      </c>
      <c r="J17" s="142"/>
      <c r="K17" s="142"/>
      <c r="L17" s="294"/>
      <c r="M17" s="294"/>
      <c r="N17" s="294"/>
      <c r="O17" s="294"/>
      <c r="P17" s="294"/>
      <c r="Q17" s="294"/>
      <c r="R17" s="294"/>
      <c r="S17" s="294"/>
      <c r="T17" s="294"/>
      <c r="U17" s="291"/>
      <c r="V17" s="292"/>
    </row>
    <row r="18" spans="2:22" ht="15.75">
      <c r="F18" s="292"/>
      <c r="G18" s="293"/>
      <c r="H18" s="292"/>
      <c r="I18" s="142"/>
      <c r="J18" s="159" t="s">
        <v>417</v>
      </c>
      <c r="K18" s="142"/>
      <c r="L18" s="294"/>
      <c r="M18" s="294"/>
      <c r="N18" s="294"/>
      <c r="O18" s="294"/>
      <c r="P18" s="294"/>
      <c r="Q18" s="294"/>
      <c r="R18" s="294"/>
      <c r="S18" s="294"/>
      <c r="T18" s="294"/>
      <c r="U18" s="291"/>
      <c r="V18" s="292"/>
    </row>
    <row r="19" spans="2:22" ht="15.75">
      <c r="F19" s="292"/>
      <c r="G19" s="293"/>
      <c r="H19" s="292"/>
      <c r="I19" s="142"/>
      <c r="J19" s="142"/>
      <c r="K19" s="142" t="s">
        <v>418</v>
      </c>
      <c r="L19" s="294"/>
      <c r="M19" s="294"/>
      <c r="N19" s="294"/>
      <c r="O19" s="294"/>
      <c r="P19" s="294"/>
      <c r="Q19" s="294"/>
      <c r="R19" s="294"/>
      <c r="S19" s="294"/>
      <c r="T19" s="294"/>
      <c r="U19" s="291"/>
      <c r="V19" s="292"/>
    </row>
    <row r="20" spans="2:22" ht="15.75">
      <c r="F20" s="292"/>
      <c r="G20" s="292"/>
      <c r="H20" s="291"/>
      <c r="I20" s="294"/>
      <c r="J20" s="294"/>
      <c r="K20" s="294"/>
      <c r="L20" s="159" t="s">
        <v>419</v>
      </c>
      <c r="M20" s="294"/>
      <c r="N20" s="294"/>
      <c r="O20" s="294"/>
      <c r="P20" s="294"/>
      <c r="Q20" s="294"/>
      <c r="R20" s="294"/>
      <c r="S20" s="294"/>
      <c r="T20" s="294"/>
      <c r="U20" s="291"/>
      <c r="V20" s="292"/>
    </row>
    <row r="21" spans="2:22" ht="15.75">
      <c r="C21" s="108">
        <f>SUM(C13:C14)</f>
        <v>0</v>
      </c>
      <c r="F21" s="291"/>
      <c r="G21" s="291"/>
      <c r="H21" s="291"/>
      <c r="I21" s="294"/>
      <c r="J21" s="294"/>
      <c r="K21" s="294"/>
      <c r="L21" s="294"/>
      <c r="M21" s="142" t="s">
        <v>271</v>
      </c>
      <c r="N21" s="294"/>
      <c r="O21" s="294"/>
      <c r="P21" s="294"/>
      <c r="Q21" s="294"/>
      <c r="R21" s="294"/>
      <c r="S21" s="294"/>
      <c r="T21" s="294"/>
      <c r="U21" s="291"/>
      <c r="V21" s="292"/>
    </row>
    <row r="22" spans="2:22" ht="15.75">
      <c r="F22" s="292"/>
      <c r="G22" s="292"/>
      <c r="H22" s="291"/>
      <c r="I22" s="294"/>
      <c r="J22" s="294"/>
      <c r="K22" s="294"/>
      <c r="L22" s="294"/>
      <c r="M22" s="294"/>
      <c r="N22" s="159" t="s">
        <v>420</v>
      </c>
      <c r="O22" s="294"/>
      <c r="P22" s="294"/>
      <c r="Q22" s="294"/>
      <c r="R22" s="294"/>
      <c r="S22" s="294"/>
      <c r="T22" s="294"/>
      <c r="U22" s="291"/>
      <c r="V22" s="292"/>
    </row>
    <row r="23" spans="2:22" ht="15.75">
      <c r="F23" s="292"/>
      <c r="G23" s="292"/>
      <c r="H23" s="291"/>
      <c r="I23" s="294"/>
      <c r="J23" s="294"/>
      <c r="K23" s="294"/>
      <c r="L23" s="294"/>
      <c r="M23" s="294"/>
      <c r="N23" s="294"/>
      <c r="O23" s="142" t="s">
        <v>421</v>
      </c>
      <c r="P23" s="294"/>
      <c r="Q23" s="294"/>
      <c r="R23" s="294"/>
      <c r="S23" s="294"/>
      <c r="T23" s="294"/>
      <c r="U23" s="291"/>
      <c r="V23" s="292"/>
    </row>
    <row r="24" spans="2:22" ht="15.75">
      <c r="F24" s="292"/>
      <c r="G24" s="292"/>
      <c r="H24" s="291"/>
      <c r="I24" s="294"/>
      <c r="J24" s="294"/>
      <c r="K24" s="294"/>
      <c r="L24" s="294"/>
      <c r="M24" s="294"/>
      <c r="N24" s="294"/>
      <c r="O24" s="294"/>
      <c r="P24" s="159" t="s">
        <v>272</v>
      </c>
      <c r="Q24" s="294"/>
      <c r="R24" s="294"/>
      <c r="S24" s="294"/>
      <c r="T24" s="294"/>
      <c r="U24" s="291"/>
      <c r="V24" s="292"/>
    </row>
    <row r="25" spans="2:22" ht="15.75">
      <c r="F25" s="292"/>
      <c r="G25" s="292"/>
      <c r="H25" s="291"/>
      <c r="I25" s="294"/>
      <c r="J25" s="294"/>
      <c r="K25" s="294"/>
      <c r="L25" s="294"/>
      <c r="M25" s="294"/>
      <c r="N25" s="294"/>
      <c r="O25" s="294"/>
      <c r="P25" s="294"/>
      <c r="Q25" s="142" t="s">
        <v>273</v>
      </c>
      <c r="R25" s="142"/>
      <c r="S25" s="142"/>
      <c r="T25" s="294"/>
      <c r="U25" s="291"/>
      <c r="V25" s="292"/>
    </row>
    <row r="26" spans="2:22" ht="15.75">
      <c r="F26" s="292"/>
      <c r="G26" s="292"/>
      <c r="H26" s="291"/>
      <c r="I26" s="294"/>
      <c r="J26" s="294"/>
      <c r="K26" s="294"/>
      <c r="L26" s="294"/>
      <c r="M26" s="294"/>
      <c r="N26" s="294"/>
      <c r="O26" s="294"/>
      <c r="P26" s="294"/>
      <c r="Q26" s="294"/>
      <c r="R26" s="159" t="s">
        <v>274</v>
      </c>
      <c r="S26" s="294"/>
      <c r="T26" s="294"/>
      <c r="U26" s="291"/>
      <c r="V26" s="292"/>
    </row>
    <row r="27" spans="2:22" ht="15.75">
      <c r="F27" s="292"/>
      <c r="G27" s="292"/>
      <c r="H27" s="291"/>
      <c r="I27" s="294"/>
      <c r="J27" s="294"/>
      <c r="K27" s="294"/>
      <c r="L27" s="294"/>
      <c r="M27" s="294"/>
      <c r="N27" s="294"/>
      <c r="O27" s="294"/>
      <c r="P27" s="294"/>
      <c r="Q27" s="294"/>
      <c r="R27" s="294"/>
      <c r="S27" s="142" t="s">
        <v>275</v>
      </c>
      <c r="T27" s="294"/>
      <c r="U27" s="291"/>
      <c r="V27" s="292"/>
    </row>
    <row r="28" spans="2:22" ht="15.75">
      <c r="F28" s="292"/>
      <c r="G28" s="292"/>
      <c r="H28" s="291"/>
      <c r="I28" s="294"/>
      <c r="J28" s="294"/>
      <c r="K28" s="294"/>
      <c r="L28" s="294"/>
      <c r="M28" s="294"/>
      <c r="N28" s="294"/>
      <c r="O28" s="294"/>
      <c r="P28" s="294"/>
      <c r="Q28" s="294"/>
      <c r="R28" s="294"/>
      <c r="S28" s="294"/>
      <c r="T28" s="159" t="s">
        <v>422</v>
      </c>
      <c r="U28" s="291"/>
      <c r="V28" s="292"/>
    </row>
    <row r="29" spans="2:22">
      <c r="F29" s="292"/>
      <c r="G29" s="292"/>
      <c r="H29" s="291"/>
      <c r="I29" s="291"/>
      <c r="J29" s="291"/>
      <c r="K29" s="291"/>
      <c r="L29" s="291"/>
      <c r="M29" s="291"/>
      <c r="N29" s="291"/>
      <c r="O29" s="291"/>
      <c r="P29" s="291"/>
      <c r="Q29" s="291"/>
      <c r="R29" s="291"/>
      <c r="S29" s="291"/>
      <c r="T29" s="291"/>
      <c r="U29" s="291"/>
      <c r="V29" s="292"/>
    </row>
    <row r="30" spans="2:22" ht="15.75" customHeight="1">
      <c r="B30" s="225"/>
      <c r="C30" s="325"/>
      <c r="D30" s="327"/>
      <c r="E30" s="326"/>
      <c r="F30" s="326"/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</row>
    <row r="31" spans="2:22" ht="15.75" customHeight="1">
      <c r="B31" s="224"/>
      <c r="C31" s="113"/>
      <c r="D31" s="327"/>
      <c r="E31" s="326"/>
      <c r="F31" s="326"/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</row>
    <row r="32" spans="2:22"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</row>
    <row r="33" spans="4:21"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  <row r="34" spans="4:21"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</row>
    <row r="35" spans="4:21">
      <c r="D35" s="327"/>
      <c r="H35" s="121"/>
      <c r="I35" s="121"/>
      <c r="J35" s="121"/>
      <c r="K35" s="121"/>
      <c r="L35" s="121"/>
      <c r="M35" s="121"/>
      <c r="N35" s="121"/>
      <c r="O35" s="121"/>
      <c r="P35" s="121"/>
      <c r="Q35" s="121"/>
      <c r="R35" s="121"/>
      <c r="S35" s="121"/>
      <c r="T35" s="121"/>
      <c r="U35" s="121"/>
    </row>
    <row r="36" spans="4:21"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</row>
    <row r="37" spans="4:21">
      <c r="H37" s="121"/>
      <c r="I37" s="121"/>
      <c r="J37" s="121"/>
      <c r="K37" s="121"/>
      <c r="L37" s="121"/>
      <c r="M37" s="121"/>
      <c r="N37" s="121"/>
      <c r="O37" s="121"/>
      <c r="P37" s="121"/>
      <c r="Q37" s="121"/>
      <c r="R37" s="121"/>
      <c r="S37" s="121"/>
      <c r="T37" s="121"/>
      <c r="U37" s="121"/>
    </row>
    <row r="38" spans="4:21">
      <c r="H38" s="121"/>
      <c r="I38" s="121"/>
      <c r="J38" s="121"/>
      <c r="K38" s="121"/>
      <c r="L38" s="121"/>
      <c r="M38" s="121"/>
      <c r="N38" s="121"/>
      <c r="O38" s="121"/>
      <c r="P38" s="121"/>
      <c r="Q38" s="121"/>
      <c r="R38" s="121"/>
      <c r="S38" s="121"/>
      <c r="T38" s="121"/>
      <c r="U38" s="121"/>
    </row>
    <row r="39" spans="4:21">
      <c r="H39" s="121"/>
      <c r="I39" s="121"/>
      <c r="J39" s="121"/>
      <c r="K39" s="121"/>
      <c r="L39" s="121"/>
      <c r="M39" s="121"/>
      <c r="N39" s="121"/>
      <c r="O39" s="121"/>
      <c r="P39" s="121"/>
      <c r="Q39" s="121"/>
      <c r="R39" s="121"/>
      <c r="S39" s="121"/>
      <c r="T39" s="121"/>
      <c r="U39" s="121"/>
    </row>
    <row r="40" spans="4:21">
      <c r="H40" s="121"/>
      <c r="I40" s="121"/>
      <c r="J40" s="121"/>
      <c r="K40" s="121"/>
      <c r="L40" s="121"/>
      <c r="M40" s="121"/>
      <c r="N40" s="121"/>
      <c r="O40" s="121"/>
      <c r="P40" s="121"/>
      <c r="Q40" s="121"/>
      <c r="R40" s="121"/>
      <c r="S40" s="121"/>
      <c r="T40" s="121"/>
      <c r="U40" s="121"/>
    </row>
    <row r="41" spans="4:21">
      <c r="H41" s="121"/>
      <c r="I41" s="121"/>
      <c r="J41" s="121"/>
      <c r="K41" s="121"/>
      <c r="L41" s="121"/>
      <c r="M41" s="121"/>
      <c r="N41" s="121"/>
      <c r="O41" s="121"/>
      <c r="P41" s="121"/>
      <c r="Q41" s="121"/>
      <c r="R41" s="121"/>
      <c r="S41" s="121"/>
      <c r="T41" s="121"/>
      <c r="U41" s="121"/>
    </row>
  </sheetData>
  <mergeCells count="5">
    <mergeCell ref="A1:A2"/>
    <mergeCell ref="B1:B2"/>
    <mergeCell ref="C1:E1"/>
    <mergeCell ref="A12:B12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D39"/>
  <sheetViews>
    <sheetView workbookViewId="0">
      <pane ySplit="2" topLeftCell="A3" activePane="bottomLeft" state="frozen"/>
      <selection pane="bottomLeft" activeCell="D16" sqref="D16:D34"/>
    </sheetView>
  </sheetViews>
  <sheetFormatPr defaultRowHeight="11.25"/>
  <cols>
    <col min="1" max="2" width="9" style="8" customWidth="1"/>
    <col min="3" max="3" width="61.140625" style="145" bestFit="1" customWidth="1"/>
    <col min="4" max="5" width="9.42578125" style="2" customWidth="1"/>
    <col min="6" max="6" width="9.42578125" style="82" customWidth="1"/>
    <col min="7" max="7" width="8.140625" style="82" customWidth="1"/>
    <col min="8" max="8" width="10.7109375" style="82" customWidth="1"/>
    <col min="9" max="9" width="9.42578125" style="82" customWidth="1"/>
    <col min="10" max="10" width="7.85546875" style="82" customWidth="1"/>
    <col min="11" max="11" width="7.42578125" style="82" customWidth="1"/>
    <col min="12" max="12" width="7.7109375" style="82" customWidth="1"/>
    <col min="13" max="28" width="7.140625" style="82" customWidth="1"/>
    <col min="29" max="29" width="6.140625" style="379" customWidth="1"/>
    <col min="30" max="30" width="7.140625" style="82" customWidth="1"/>
    <col min="31" max="31" width="6.140625" style="82" customWidth="1"/>
    <col min="32" max="32" width="7" style="379" customWidth="1"/>
    <col min="33" max="34" width="6.140625" style="82" customWidth="1"/>
    <col min="35" max="35" width="7.85546875" style="82" customWidth="1"/>
    <col min="36" max="36" width="16.28515625" style="82" customWidth="1"/>
    <col min="37" max="38" width="7.140625" style="82" customWidth="1"/>
    <col min="39" max="39" width="8.140625" style="82" customWidth="1"/>
    <col min="40" max="40" width="7.7109375" style="82" customWidth="1"/>
    <col min="41" max="41" width="7" style="82" customWidth="1"/>
    <col min="42" max="42" width="6.85546875" style="82" customWidth="1"/>
    <col min="43" max="47" width="7.85546875" style="82" customWidth="1"/>
    <col min="48" max="50" width="6.140625" style="82" customWidth="1"/>
    <col min="51" max="51" width="8.28515625" style="82" customWidth="1"/>
    <col min="52" max="52" width="8.5703125" style="82" customWidth="1"/>
    <col min="53" max="53" width="6.140625" style="82" customWidth="1"/>
    <col min="54" max="54" width="7.140625" style="82" customWidth="1"/>
    <col min="55" max="55" width="6.140625" style="82" customWidth="1"/>
    <col min="56" max="56" width="7.140625" style="82" customWidth="1"/>
    <col min="57" max="57" width="8" style="82" customWidth="1"/>
    <col min="58" max="59" width="6.140625" style="82" customWidth="1"/>
    <col min="60" max="60" width="7.42578125" style="379" customWidth="1"/>
    <col min="61" max="61" width="8.5703125" style="379" customWidth="1"/>
    <col min="62" max="62" width="7.5703125" style="379" customWidth="1"/>
    <col min="63" max="68" width="6.140625" style="379" customWidth="1"/>
    <col min="69" max="69" width="7" style="379" customWidth="1"/>
    <col min="70" max="71" width="6.140625" style="379" customWidth="1"/>
    <col min="72" max="72" width="5.5703125" style="379" customWidth="1"/>
    <col min="73" max="80" width="10.5703125" style="379" customWidth="1"/>
    <col min="81" max="82" width="12.42578125" style="379" customWidth="1"/>
    <col min="83" max="279" width="9.140625" style="3"/>
    <col min="280" max="280" width="9" style="3" bestFit="1" customWidth="1"/>
    <col min="281" max="281" width="9.85546875" style="3" bestFit="1" customWidth="1"/>
    <col min="282" max="282" width="9.140625" style="3" bestFit="1" customWidth="1"/>
    <col min="283" max="283" width="16" style="3" bestFit="1" customWidth="1"/>
    <col min="284" max="284" width="9" style="3" bestFit="1" customWidth="1"/>
    <col min="285" max="285" width="7.85546875" style="3" bestFit="1" customWidth="1"/>
    <col min="286" max="286" width="11.7109375" style="3" bestFit="1" customWidth="1"/>
    <col min="287" max="287" width="14.28515625" style="3" customWidth="1"/>
    <col min="288" max="288" width="11.7109375" style="3" bestFit="1" customWidth="1"/>
    <col min="289" max="289" width="14.140625" style="3" bestFit="1" customWidth="1"/>
    <col min="290" max="290" width="16.7109375" style="3" customWidth="1"/>
    <col min="291" max="291" width="16.5703125" style="3" customWidth="1"/>
    <col min="292" max="293" width="7.85546875" style="3" bestFit="1" customWidth="1"/>
    <col min="294" max="294" width="8" style="3" bestFit="1" customWidth="1"/>
    <col min="295" max="296" width="7.85546875" style="3" bestFit="1" customWidth="1"/>
    <col min="297" max="297" width="9.7109375" style="3" customWidth="1"/>
    <col min="298" max="298" width="12.85546875" style="3" customWidth="1"/>
    <col min="299" max="535" width="9.140625" style="3"/>
    <col min="536" max="536" width="9" style="3" bestFit="1" customWidth="1"/>
    <col min="537" max="537" width="9.85546875" style="3" bestFit="1" customWidth="1"/>
    <col min="538" max="538" width="9.140625" style="3" bestFit="1" customWidth="1"/>
    <col min="539" max="539" width="16" style="3" bestFit="1" customWidth="1"/>
    <col min="540" max="540" width="9" style="3" bestFit="1" customWidth="1"/>
    <col min="541" max="541" width="7.85546875" style="3" bestFit="1" customWidth="1"/>
    <col min="542" max="542" width="11.7109375" style="3" bestFit="1" customWidth="1"/>
    <col min="543" max="543" width="14.28515625" style="3" customWidth="1"/>
    <col min="544" max="544" width="11.7109375" style="3" bestFit="1" customWidth="1"/>
    <col min="545" max="545" width="14.140625" style="3" bestFit="1" customWidth="1"/>
    <col min="546" max="546" width="16.7109375" style="3" customWidth="1"/>
    <col min="547" max="547" width="16.5703125" style="3" customWidth="1"/>
    <col min="548" max="549" width="7.85546875" style="3" bestFit="1" customWidth="1"/>
    <col min="550" max="550" width="8" style="3" bestFit="1" customWidth="1"/>
    <col min="551" max="552" width="7.85546875" style="3" bestFit="1" customWidth="1"/>
    <col min="553" max="553" width="9.7109375" style="3" customWidth="1"/>
    <col min="554" max="554" width="12.85546875" style="3" customWidth="1"/>
    <col min="555" max="791" width="9.140625" style="3"/>
    <col min="792" max="792" width="9" style="3" bestFit="1" customWidth="1"/>
    <col min="793" max="793" width="9.85546875" style="3" bestFit="1" customWidth="1"/>
    <col min="794" max="794" width="9.140625" style="3" bestFit="1" customWidth="1"/>
    <col min="795" max="795" width="16" style="3" bestFit="1" customWidth="1"/>
    <col min="796" max="796" width="9" style="3" bestFit="1" customWidth="1"/>
    <col min="797" max="797" width="7.85546875" style="3" bestFit="1" customWidth="1"/>
    <col min="798" max="798" width="11.7109375" style="3" bestFit="1" customWidth="1"/>
    <col min="799" max="799" width="14.28515625" style="3" customWidth="1"/>
    <col min="800" max="800" width="11.7109375" style="3" bestFit="1" customWidth="1"/>
    <col min="801" max="801" width="14.140625" style="3" bestFit="1" customWidth="1"/>
    <col min="802" max="802" width="16.7109375" style="3" customWidth="1"/>
    <col min="803" max="803" width="16.5703125" style="3" customWidth="1"/>
    <col min="804" max="805" width="7.85546875" style="3" bestFit="1" customWidth="1"/>
    <col min="806" max="806" width="8" style="3" bestFit="1" customWidth="1"/>
    <col min="807" max="808" width="7.85546875" style="3" bestFit="1" customWidth="1"/>
    <col min="809" max="809" width="9.7109375" style="3" customWidth="1"/>
    <col min="810" max="810" width="12.85546875" style="3" customWidth="1"/>
    <col min="811" max="1047" width="9.140625" style="3"/>
    <col min="1048" max="1048" width="9" style="3" bestFit="1" customWidth="1"/>
    <col min="1049" max="1049" width="9.85546875" style="3" bestFit="1" customWidth="1"/>
    <col min="1050" max="1050" width="9.140625" style="3" bestFit="1" customWidth="1"/>
    <col min="1051" max="1051" width="16" style="3" bestFit="1" customWidth="1"/>
    <col min="1052" max="1052" width="9" style="3" bestFit="1" customWidth="1"/>
    <col min="1053" max="1053" width="7.85546875" style="3" bestFit="1" customWidth="1"/>
    <col min="1054" max="1054" width="11.7109375" style="3" bestFit="1" customWidth="1"/>
    <col min="1055" max="1055" width="14.28515625" style="3" customWidth="1"/>
    <col min="1056" max="1056" width="11.7109375" style="3" bestFit="1" customWidth="1"/>
    <col min="1057" max="1057" width="14.140625" style="3" bestFit="1" customWidth="1"/>
    <col min="1058" max="1058" width="16.7109375" style="3" customWidth="1"/>
    <col min="1059" max="1059" width="16.5703125" style="3" customWidth="1"/>
    <col min="1060" max="1061" width="7.85546875" style="3" bestFit="1" customWidth="1"/>
    <col min="1062" max="1062" width="8" style="3" bestFit="1" customWidth="1"/>
    <col min="1063" max="1064" width="7.85546875" style="3" bestFit="1" customWidth="1"/>
    <col min="1065" max="1065" width="9.7109375" style="3" customWidth="1"/>
    <col min="1066" max="1066" width="12.85546875" style="3" customWidth="1"/>
    <col min="1067" max="1303" width="9.140625" style="3"/>
    <col min="1304" max="1304" width="9" style="3" bestFit="1" customWidth="1"/>
    <col min="1305" max="1305" width="9.85546875" style="3" bestFit="1" customWidth="1"/>
    <col min="1306" max="1306" width="9.140625" style="3" bestFit="1" customWidth="1"/>
    <col min="1307" max="1307" width="16" style="3" bestFit="1" customWidth="1"/>
    <col min="1308" max="1308" width="9" style="3" bestFit="1" customWidth="1"/>
    <col min="1309" max="1309" width="7.85546875" style="3" bestFit="1" customWidth="1"/>
    <col min="1310" max="1310" width="11.7109375" style="3" bestFit="1" customWidth="1"/>
    <col min="1311" max="1311" width="14.28515625" style="3" customWidth="1"/>
    <col min="1312" max="1312" width="11.7109375" style="3" bestFit="1" customWidth="1"/>
    <col min="1313" max="1313" width="14.140625" style="3" bestFit="1" customWidth="1"/>
    <col min="1314" max="1314" width="16.7109375" style="3" customWidth="1"/>
    <col min="1315" max="1315" width="16.5703125" style="3" customWidth="1"/>
    <col min="1316" max="1317" width="7.85546875" style="3" bestFit="1" customWidth="1"/>
    <col min="1318" max="1318" width="8" style="3" bestFit="1" customWidth="1"/>
    <col min="1319" max="1320" width="7.85546875" style="3" bestFit="1" customWidth="1"/>
    <col min="1321" max="1321" width="9.7109375" style="3" customWidth="1"/>
    <col min="1322" max="1322" width="12.85546875" style="3" customWidth="1"/>
    <col min="1323" max="1559" width="9.140625" style="3"/>
    <col min="1560" max="1560" width="9" style="3" bestFit="1" customWidth="1"/>
    <col min="1561" max="1561" width="9.85546875" style="3" bestFit="1" customWidth="1"/>
    <col min="1562" max="1562" width="9.140625" style="3" bestFit="1" customWidth="1"/>
    <col min="1563" max="1563" width="16" style="3" bestFit="1" customWidth="1"/>
    <col min="1564" max="1564" width="9" style="3" bestFit="1" customWidth="1"/>
    <col min="1565" max="1565" width="7.85546875" style="3" bestFit="1" customWidth="1"/>
    <col min="1566" max="1566" width="11.7109375" style="3" bestFit="1" customWidth="1"/>
    <col min="1567" max="1567" width="14.28515625" style="3" customWidth="1"/>
    <col min="1568" max="1568" width="11.7109375" style="3" bestFit="1" customWidth="1"/>
    <col min="1569" max="1569" width="14.140625" style="3" bestFit="1" customWidth="1"/>
    <col min="1570" max="1570" width="16.7109375" style="3" customWidth="1"/>
    <col min="1571" max="1571" width="16.5703125" style="3" customWidth="1"/>
    <col min="1572" max="1573" width="7.85546875" style="3" bestFit="1" customWidth="1"/>
    <col min="1574" max="1574" width="8" style="3" bestFit="1" customWidth="1"/>
    <col min="1575" max="1576" width="7.85546875" style="3" bestFit="1" customWidth="1"/>
    <col min="1577" max="1577" width="9.7109375" style="3" customWidth="1"/>
    <col min="1578" max="1578" width="12.85546875" style="3" customWidth="1"/>
    <col min="1579" max="1815" width="9.140625" style="3"/>
    <col min="1816" max="1816" width="9" style="3" bestFit="1" customWidth="1"/>
    <col min="1817" max="1817" width="9.85546875" style="3" bestFit="1" customWidth="1"/>
    <col min="1818" max="1818" width="9.140625" style="3" bestFit="1" customWidth="1"/>
    <col min="1819" max="1819" width="16" style="3" bestFit="1" customWidth="1"/>
    <col min="1820" max="1820" width="9" style="3" bestFit="1" customWidth="1"/>
    <col min="1821" max="1821" width="7.85546875" style="3" bestFit="1" customWidth="1"/>
    <col min="1822" max="1822" width="11.7109375" style="3" bestFit="1" customWidth="1"/>
    <col min="1823" max="1823" width="14.28515625" style="3" customWidth="1"/>
    <col min="1824" max="1824" width="11.7109375" style="3" bestFit="1" customWidth="1"/>
    <col min="1825" max="1825" width="14.140625" style="3" bestFit="1" customWidth="1"/>
    <col min="1826" max="1826" width="16.7109375" style="3" customWidth="1"/>
    <col min="1827" max="1827" width="16.5703125" style="3" customWidth="1"/>
    <col min="1828" max="1829" width="7.85546875" style="3" bestFit="1" customWidth="1"/>
    <col min="1830" max="1830" width="8" style="3" bestFit="1" customWidth="1"/>
    <col min="1831" max="1832" width="7.85546875" style="3" bestFit="1" customWidth="1"/>
    <col min="1833" max="1833" width="9.7109375" style="3" customWidth="1"/>
    <col min="1834" max="1834" width="12.85546875" style="3" customWidth="1"/>
    <col min="1835" max="2071" width="9.140625" style="3"/>
    <col min="2072" max="2072" width="9" style="3" bestFit="1" customWidth="1"/>
    <col min="2073" max="2073" width="9.85546875" style="3" bestFit="1" customWidth="1"/>
    <col min="2074" max="2074" width="9.140625" style="3" bestFit="1" customWidth="1"/>
    <col min="2075" max="2075" width="16" style="3" bestFit="1" customWidth="1"/>
    <col min="2076" max="2076" width="9" style="3" bestFit="1" customWidth="1"/>
    <col min="2077" max="2077" width="7.85546875" style="3" bestFit="1" customWidth="1"/>
    <col min="2078" max="2078" width="11.7109375" style="3" bestFit="1" customWidth="1"/>
    <col min="2079" max="2079" width="14.28515625" style="3" customWidth="1"/>
    <col min="2080" max="2080" width="11.7109375" style="3" bestFit="1" customWidth="1"/>
    <col min="2081" max="2081" width="14.140625" style="3" bestFit="1" customWidth="1"/>
    <col min="2082" max="2082" width="16.7109375" style="3" customWidth="1"/>
    <col min="2083" max="2083" width="16.5703125" style="3" customWidth="1"/>
    <col min="2084" max="2085" width="7.85546875" style="3" bestFit="1" customWidth="1"/>
    <col min="2086" max="2086" width="8" style="3" bestFit="1" customWidth="1"/>
    <col min="2087" max="2088" width="7.85546875" style="3" bestFit="1" customWidth="1"/>
    <col min="2089" max="2089" width="9.7109375" style="3" customWidth="1"/>
    <col min="2090" max="2090" width="12.85546875" style="3" customWidth="1"/>
    <col min="2091" max="2327" width="9.140625" style="3"/>
    <col min="2328" max="2328" width="9" style="3" bestFit="1" customWidth="1"/>
    <col min="2329" max="2329" width="9.85546875" style="3" bestFit="1" customWidth="1"/>
    <col min="2330" max="2330" width="9.140625" style="3" bestFit="1" customWidth="1"/>
    <col min="2331" max="2331" width="16" style="3" bestFit="1" customWidth="1"/>
    <col min="2332" max="2332" width="9" style="3" bestFit="1" customWidth="1"/>
    <col min="2333" max="2333" width="7.85546875" style="3" bestFit="1" customWidth="1"/>
    <col min="2334" max="2334" width="11.7109375" style="3" bestFit="1" customWidth="1"/>
    <col min="2335" max="2335" width="14.28515625" style="3" customWidth="1"/>
    <col min="2336" max="2336" width="11.7109375" style="3" bestFit="1" customWidth="1"/>
    <col min="2337" max="2337" width="14.140625" style="3" bestFit="1" customWidth="1"/>
    <col min="2338" max="2338" width="16.7109375" style="3" customWidth="1"/>
    <col min="2339" max="2339" width="16.5703125" style="3" customWidth="1"/>
    <col min="2340" max="2341" width="7.85546875" style="3" bestFit="1" customWidth="1"/>
    <col min="2342" max="2342" width="8" style="3" bestFit="1" customWidth="1"/>
    <col min="2343" max="2344" width="7.85546875" style="3" bestFit="1" customWidth="1"/>
    <col min="2345" max="2345" width="9.7109375" style="3" customWidth="1"/>
    <col min="2346" max="2346" width="12.85546875" style="3" customWidth="1"/>
    <col min="2347" max="2583" width="9.140625" style="3"/>
    <col min="2584" max="2584" width="9" style="3" bestFit="1" customWidth="1"/>
    <col min="2585" max="2585" width="9.85546875" style="3" bestFit="1" customWidth="1"/>
    <col min="2586" max="2586" width="9.140625" style="3" bestFit="1" customWidth="1"/>
    <col min="2587" max="2587" width="16" style="3" bestFit="1" customWidth="1"/>
    <col min="2588" max="2588" width="9" style="3" bestFit="1" customWidth="1"/>
    <col min="2589" max="2589" width="7.85546875" style="3" bestFit="1" customWidth="1"/>
    <col min="2590" max="2590" width="11.7109375" style="3" bestFit="1" customWidth="1"/>
    <col min="2591" max="2591" width="14.28515625" style="3" customWidth="1"/>
    <col min="2592" max="2592" width="11.7109375" style="3" bestFit="1" customWidth="1"/>
    <col min="2593" max="2593" width="14.140625" style="3" bestFit="1" customWidth="1"/>
    <col min="2594" max="2594" width="16.7109375" style="3" customWidth="1"/>
    <col min="2595" max="2595" width="16.5703125" style="3" customWidth="1"/>
    <col min="2596" max="2597" width="7.85546875" style="3" bestFit="1" customWidth="1"/>
    <col min="2598" max="2598" width="8" style="3" bestFit="1" customWidth="1"/>
    <col min="2599" max="2600" width="7.85546875" style="3" bestFit="1" customWidth="1"/>
    <col min="2601" max="2601" width="9.7109375" style="3" customWidth="1"/>
    <col min="2602" max="2602" width="12.85546875" style="3" customWidth="1"/>
    <col min="2603" max="2839" width="9.140625" style="3"/>
    <col min="2840" max="2840" width="9" style="3" bestFit="1" customWidth="1"/>
    <col min="2841" max="2841" width="9.85546875" style="3" bestFit="1" customWidth="1"/>
    <col min="2842" max="2842" width="9.140625" style="3" bestFit="1" customWidth="1"/>
    <col min="2843" max="2843" width="16" style="3" bestFit="1" customWidth="1"/>
    <col min="2844" max="2844" width="9" style="3" bestFit="1" customWidth="1"/>
    <col min="2845" max="2845" width="7.85546875" style="3" bestFit="1" customWidth="1"/>
    <col min="2846" max="2846" width="11.7109375" style="3" bestFit="1" customWidth="1"/>
    <col min="2847" max="2847" width="14.28515625" style="3" customWidth="1"/>
    <col min="2848" max="2848" width="11.7109375" style="3" bestFit="1" customWidth="1"/>
    <col min="2849" max="2849" width="14.140625" style="3" bestFit="1" customWidth="1"/>
    <col min="2850" max="2850" width="16.7109375" style="3" customWidth="1"/>
    <col min="2851" max="2851" width="16.5703125" style="3" customWidth="1"/>
    <col min="2852" max="2853" width="7.85546875" style="3" bestFit="1" customWidth="1"/>
    <col min="2854" max="2854" width="8" style="3" bestFit="1" customWidth="1"/>
    <col min="2855" max="2856" width="7.85546875" style="3" bestFit="1" customWidth="1"/>
    <col min="2857" max="2857" width="9.7109375" style="3" customWidth="1"/>
    <col min="2858" max="2858" width="12.85546875" style="3" customWidth="1"/>
    <col min="2859" max="3095" width="9.140625" style="3"/>
    <col min="3096" max="3096" width="9" style="3" bestFit="1" customWidth="1"/>
    <col min="3097" max="3097" width="9.85546875" style="3" bestFit="1" customWidth="1"/>
    <col min="3098" max="3098" width="9.140625" style="3" bestFit="1" customWidth="1"/>
    <col min="3099" max="3099" width="16" style="3" bestFit="1" customWidth="1"/>
    <col min="3100" max="3100" width="9" style="3" bestFit="1" customWidth="1"/>
    <col min="3101" max="3101" width="7.85546875" style="3" bestFit="1" customWidth="1"/>
    <col min="3102" max="3102" width="11.7109375" style="3" bestFit="1" customWidth="1"/>
    <col min="3103" max="3103" width="14.28515625" style="3" customWidth="1"/>
    <col min="3104" max="3104" width="11.7109375" style="3" bestFit="1" customWidth="1"/>
    <col min="3105" max="3105" width="14.140625" style="3" bestFit="1" customWidth="1"/>
    <col min="3106" max="3106" width="16.7109375" style="3" customWidth="1"/>
    <col min="3107" max="3107" width="16.5703125" style="3" customWidth="1"/>
    <col min="3108" max="3109" width="7.85546875" style="3" bestFit="1" customWidth="1"/>
    <col min="3110" max="3110" width="8" style="3" bestFit="1" customWidth="1"/>
    <col min="3111" max="3112" width="7.85546875" style="3" bestFit="1" customWidth="1"/>
    <col min="3113" max="3113" width="9.7109375" style="3" customWidth="1"/>
    <col min="3114" max="3114" width="12.85546875" style="3" customWidth="1"/>
    <col min="3115" max="3351" width="9.140625" style="3"/>
    <col min="3352" max="3352" width="9" style="3" bestFit="1" customWidth="1"/>
    <col min="3353" max="3353" width="9.85546875" style="3" bestFit="1" customWidth="1"/>
    <col min="3354" max="3354" width="9.140625" style="3" bestFit="1" customWidth="1"/>
    <col min="3355" max="3355" width="16" style="3" bestFit="1" customWidth="1"/>
    <col min="3356" max="3356" width="9" style="3" bestFit="1" customWidth="1"/>
    <col min="3357" max="3357" width="7.85546875" style="3" bestFit="1" customWidth="1"/>
    <col min="3358" max="3358" width="11.7109375" style="3" bestFit="1" customWidth="1"/>
    <col min="3359" max="3359" width="14.28515625" style="3" customWidth="1"/>
    <col min="3360" max="3360" width="11.7109375" style="3" bestFit="1" customWidth="1"/>
    <col min="3361" max="3361" width="14.140625" style="3" bestFit="1" customWidth="1"/>
    <col min="3362" max="3362" width="16.7109375" style="3" customWidth="1"/>
    <col min="3363" max="3363" width="16.5703125" style="3" customWidth="1"/>
    <col min="3364" max="3365" width="7.85546875" style="3" bestFit="1" customWidth="1"/>
    <col min="3366" max="3366" width="8" style="3" bestFit="1" customWidth="1"/>
    <col min="3367" max="3368" width="7.85546875" style="3" bestFit="1" customWidth="1"/>
    <col min="3369" max="3369" width="9.7109375" style="3" customWidth="1"/>
    <col min="3370" max="3370" width="12.85546875" style="3" customWidth="1"/>
    <col min="3371" max="3607" width="9.140625" style="3"/>
    <col min="3608" max="3608" width="9" style="3" bestFit="1" customWidth="1"/>
    <col min="3609" max="3609" width="9.85546875" style="3" bestFit="1" customWidth="1"/>
    <col min="3610" max="3610" width="9.140625" style="3" bestFit="1" customWidth="1"/>
    <col min="3611" max="3611" width="16" style="3" bestFit="1" customWidth="1"/>
    <col min="3612" max="3612" width="9" style="3" bestFit="1" customWidth="1"/>
    <col min="3613" max="3613" width="7.85546875" style="3" bestFit="1" customWidth="1"/>
    <col min="3614" max="3614" width="11.7109375" style="3" bestFit="1" customWidth="1"/>
    <col min="3615" max="3615" width="14.28515625" style="3" customWidth="1"/>
    <col min="3616" max="3616" width="11.7109375" style="3" bestFit="1" customWidth="1"/>
    <col min="3617" max="3617" width="14.140625" style="3" bestFit="1" customWidth="1"/>
    <col min="3618" max="3618" width="16.7109375" style="3" customWidth="1"/>
    <col min="3619" max="3619" width="16.5703125" style="3" customWidth="1"/>
    <col min="3620" max="3621" width="7.85546875" style="3" bestFit="1" customWidth="1"/>
    <col min="3622" max="3622" width="8" style="3" bestFit="1" customWidth="1"/>
    <col min="3623" max="3624" width="7.85546875" style="3" bestFit="1" customWidth="1"/>
    <col min="3625" max="3625" width="9.7109375" style="3" customWidth="1"/>
    <col min="3626" max="3626" width="12.85546875" style="3" customWidth="1"/>
    <col min="3627" max="3863" width="9.140625" style="3"/>
    <col min="3864" max="3864" width="9" style="3" bestFit="1" customWidth="1"/>
    <col min="3865" max="3865" width="9.85546875" style="3" bestFit="1" customWidth="1"/>
    <col min="3866" max="3866" width="9.140625" style="3" bestFit="1" customWidth="1"/>
    <col min="3867" max="3867" width="16" style="3" bestFit="1" customWidth="1"/>
    <col min="3868" max="3868" width="9" style="3" bestFit="1" customWidth="1"/>
    <col min="3869" max="3869" width="7.85546875" style="3" bestFit="1" customWidth="1"/>
    <col min="3870" max="3870" width="11.7109375" style="3" bestFit="1" customWidth="1"/>
    <col min="3871" max="3871" width="14.28515625" style="3" customWidth="1"/>
    <col min="3872" max="3872" width="11.7109375" style="3" bestFit="1" customWidth="1"/>
    <col min="3873" max="3873" width="14.140625" style="3" bestFit="1" customWidth="1"/>
    <col min="3874" max="3874" width="16.7109375" style="3" customWidth="1"/>
    <col min="3875" max="3875" width="16.5703125" style="3" customWidth="1"/>
    <col min="3876" max="3877" width="7.85546875" style="3" bestFit="1" customWidth="1"/>
    <col min="3878" max="3878" width="8" style="3" bestFit="1" customWidth="1"/>
    <col min="3879" max="3880" width="7.85546875" style="3" bestFit="1" customWidth="1"/>
    <col min="3881" max="3881" width="9.7109375" style="3" customWidth="1"/>
    <col min="3882" max="3882" width="12.85546875" style="3" customWidth="1"/>
    <col min="3883" max="4119" width="9.140625" style="3"/>
    <col min="4120" max="4120" width="9" style="3" bestFit="1" customWidth="1"/>
    <col min="4121" max="4121" width="9.85546875" style="3" bestFit="1" customWidth="1"/>
    <col min="4122" max="4122" width="9.140625" style="3" bestFit="1" customWidth="1"/>
    <col min="4123" max="4123" width="16" style="3" bestFit="1" customWidth="1"/>
    <col min="4124" max="4124" width="9" style="3" bestFit="1" customWidth="1"/>
    <col min="4125" max="4125" width="7.85546875" style="3" bestFit="1" customWidth="1"/>
    <col min="4126" max="4126" width="11.7109375" style="3" bestFit="1" customWidth="1"/>
    <col min="4127" max="4127" width="14.28515625" style="3" customWidth="1"/>
    <col min="4128" max="4128" width="11.7109375" style="3" bestFit="1" customWidth="1"/>
    <col min="4129" max="4129" width="14.140625" style="3" bestFit="1" customWidth="1"/>
    <col min="4130" max="4130" width="16.7109375" style="3" customWidth="1"/>
    <col min="4131" max="4131" width="16.5703125" style="3" customWidth="1"/>
    <col min="4132" max="4133" width="7.85546875" style="3" bestFit="1" customWidth="1"/>
    <col min="4134" max="4134" width="8" style="3" bestFit="1" customWidth="1"/>
    <col min="4135" max="4136" width="7.85546875" style="3" bestFit="1" customWidth="1"/>
    <col min="4137" max="4137" width="9.7109375" style="3" customWidth="1"/>
    <col min="4138" max="4138" width="12.85546875" style="3" customWidth="1"/>
    <col min="4139" max="4375" width="9.140625" style="3"/>
    <col min="4376" max="4376" width="9" style="3" bestFit="1" customWidth="1"/>
    <col min="4377" max="4377" width="9.85546875" style="3" bestFit="1" customWidth="1"/>
    <col min="4378" max="4378" width="9.140625" style="3" bestFit="1" customWidth="1"/>
    <col min="4379" max="4379" width="16" style="3" bestFit="1" customWidth="1"/>
    <col min="4380" max="4380" width="9" style="3" bestFit="1" customWidth="1"/>
    <col min="4381" max="4381" width="7.85546875" style="3" bestFit="1" customWidth="1"/>
    <col min="4382" max="4382" width="11.7109375" style="3" bestFit="1" customWidth="1"/>
    <col min="4383" max="4383" width="14.28515625" style="3" customWidth="1"/>
    <col min="4384" max="4384" width="11.7109375" style="3" bestFit="1" customWidth="1"/>
    <col min="4385" max="4385" width="14.140625" style="3" bestFit="1" customWidth="1"/>
    <col min="4386" max="4386" width="16.7109375" style="3" customWidth="1"/>
    <col min="4387" max="4387" width="16.5703125" style="3" customWidth="1"/>
    <col min="4388" max="4389" width="7.85546875" style="3" bestFit="1" customWidth="1"/>
    <col min="4390" max="4390" width="8" style="3" bestFit="1" customWidth="1"/>
    <col min="4391" max="4392" width="7.85546875" style="3" bestFit="1" customWidth="1"/>
    <col min="4393" max="4393" width="9.7109375" style="3" customWidth="1"/>
    <col min="4394" max="4394" width="12.85546875" style="3" customWidth="1"/>
    <col min="4395" max="4631" width="9.140625" style="3"/>
    <col min="4632" max="4632" width="9" style="3" bestFit="1" customWidth="1"/>
    <col min="4633" max="4633" width="9.85546875" style="3" bestFit="1" customWidth="1"/>
    <col min="4634" max="4634" width="9.140625" style="3" bestFit="1" customWidth="1"/>
    <col min="4635" max="4635" width="16" style="3" bestFit="1" customWidth="1"/>
    <col min="4636" max="4636" width="9" style="3" bestFit="1" customWidth="1"/>
    <col min="4637" max="4637" width="7.85546875" style="3" bestFit="1" customWidth="1"/>
    <col min="4638" max="4638" width="11.7109375" style="3" bestFit="1" customWidth="1"/>
    <col min="4639" max="4639" width="14.28515625" style="3" customWidth="1"/>
    <col min="4640" max="4640" width="11.7109375" style="3" bestFit="1" customWidth="1"/>
    <col min="4641" max="4641" width="14.140625" style="3" bestFit="1" customWidth="1"/>
    <col min="4642" max="4642" width="16.7109375" style="3" customWidth="1"/>
    <col min="4643" max="4643" width="16.5703125" style="3" customWidth="1"/>
    <col min="4644" max="4645" width="7.85546875" style="3" bestFit="1" customWidth="1"/>
    <col min="4646" max="4646" width="8" style="3" bestFit="1" customWidth="1"/>
    <col min="4647" max="4648" width="7.85546875" style="3" bestFit="1" customWidth="1"/>
    <col min="4649" max="4649" width="9.7109375" style="3" customWidth="1"/>
    <col min="4650" max="4650" width="12.85546875" style="3" customWidth="1"/>
    <col min="4651" max="4887" width="9.140625" style="3"/>
    <col min="4888" max="4888" width="9" style="3" bestFit="1" customWidth="1"/>
    <col min="4889" max="4889" width="9.85546875" style="3" bestFit="1" customWidth="1"/>
    <col min="4890" max="4890" width="9.140625" style="3" bestFit="1" customWidth="1"/>
    <col min="4891" max="4891" width="16" style="3" bestFit="1" customWidth="1"/>
    <col min="4892" max="4892" width="9" style="3" bestFit="1" customWidth="1"/>
    <col min="4893" max="4893" width="7.85546875" style="3" bestFit="1" customWidth="1"/>
    <col min="4894" max="4894" width="11.7109375" style="3" bestFit="1" customWidth="1"/>
    <col min="4895" max="4895" width="14.28515625" style="3" customWidth="1"/>
    <col min="4896" max="4896" width="11.7109375" style="3" bestFit="1" customWidth="1"/>
    <col min="4897" max="4897" width="14.140625" style="3" bestFit="1" customWidth="1"/>
    <col min="4898" max="4898" width="16.7109375" style="3" customWidth="1"/>
    <col min="4899" max="4899" width="16.5703125" style="3" customWidth="1"/>
    <col min="4900" max="4901" width="7.85546875" style="3" bestFit="1" customWidth="1"/>
    <col min="4902" max="4902" width="8" style="3" bestFit="1" customWidth="1"/>
    <col min="4903" max="4904" width="7.85546875" style="3" bestFit="1" customWidth="1"/>
    <col min="4905" max="4905" width="9.7109375" style="3" customWidth="1"/>
    <col min="4906" max="4906" width="12.85546875" style="3" customWidth="1"/>
    <col min="4907" max="5143" width="9.140625" style="3"/>
    <col min="5144" max="5144" width="9" style="3" bestFit="1" customWidth="1"/>
    <col min="5145" max="5145" width="9.85546875" style="3" bestFit="1" customWidth="1"/>
    <col min="5146" max="5146" width="9.140625" style="3" bestFit="1" customWidth="1"/>
    <col min="5147" max="5147" width="16" style="3" bestFit="1" customWidth="1"/>
    <col min="5148" max="5148" width="9" style="3" bestFit="1" customWidth="1"/>
    <col min="5149" max="5149" width="7.85546875" style="3" bestFit="1" customWidth="1"/>
    <col min="5150" max="5150" width="11.7109375" style="3" bestFit="1" customWidth="1"/>
    <col min="5151" max="5151" width="14.28515625" style="3" customWidth="1"/>
    <col min="5152" max="5152" width="11.7109375" style="3" bestFit="1" customWidth="1"/>
    <col min="5153" max="5153" width="14.140625" style="3" bestFit="1" customWidth="1"/>
    <col min="5154" max="5154" width="16.7109375" style="3" customWidth="1"/>
    <col min="5155" max="5155" width="16.5703125" style="3" customWidth="1"/>
    <col min="5156" max="5157" width="7.85546875" style="3" bestFit="1" customWidth="1"/>
    <col min="5158" max="5158" width="8" style="3" bestFit="1" customWidth="1"/>
    <col min="5159" max="5160" width="7.85546875" style="3" bestFit="1" customWidth="1"/>
    <col min="5161" max="5161" width="9.7109375" style="3" customWidth="1"/>
    <col min="5162" max="5162" width="12.85546875" style="3" customWidth="1"/>
    <col min="5163" max="5399" width="9.140625" style="3"/>
    <col min="5400" max="5400" width="9" style="3" bestFit="1" customWidth="1"/>
    <col min="5401" max="5401" width="9.85546875" style="3" bestFit="1" customWidth="1"/>
    <col min="5402" max="5402" width="9.140625" style="3" bestFit="1" customWidth="1"/>
    <col min="5403" max="5403" width="16" style="3" bestFit="1" customWidth="1"/>
    <col min="5404" max="5404" width="9" style="3" bestFit="1" customWidth="1"/>
    <col min="5405" max="5405" width="7.85546875" style="3" bestFit="1" customWidth="1"/>
    <col min="5406" max="5406" width="11.7109375" style="3" bestFit="1" customWidth="1"/>
    <col min="5407" max="5407" width="14.28515625" style="3" customWidth="1"/>
    <col min="5408" max="5408" width="11.7109375" style="3" bestFit="1" customWidth="1"/>
    <col min="5409" max="5409" width="14.140625" style="3" bestFit="1" customWidth="1"/>
    <col min="5410" max="5410" width="16.7109375" style="3" customWidth="1"/>
    <col min="5411" max="5411" width="16.5703125" style="3" customWidth="1"/>
    <col min="5412" max="5413" width="7.85546875" style="3" bestFit="1" customWidth="1"/>
    <col min="5414" max="5414" width="8" style="3" bestFit="1" customWidth="1"/>
    <col min="5415" max="5416" width="7.85546875" style="3" bestFit="1" customWidth="1"/>
    <col min="5417" max="5417" width="9.7109375" style="3" customWidth="1"/>
    <col min="5418" max="5418" width="12.85546875" style="3" customWidth="1"/>
    <col min="5419" max="5655" width="9.140625" style="3"/>
    <col min="5656" max="5656" width="9" style="3" bestFit="1" customWidth="1"/>
    <col min="5657" max="5657" width="9.85546875" style="3" bestFit="1" customWidth="1"/>
    <col min="5658" max="5658" width="9.140625" style="3" bestFit="1" customWidth="1"/>
    <col min="5659" max="5659" width="16" style="3" bestFit="1" customWidth="1"/>
    <col min="5660" max="5660" width="9" style="3" bestFit="1" customWidth="1"/>
    <col min="5661" max="5661" width="7.85546875" style="3" bestFit="1" customWidth="1"/>
    <col min="5662" max="5662" width="11.7109375" style="3" bestFit="1" customWidth="1"/>
    <col min="5663" max="5663" width="14.28515625" style="3" customWidth="1"/>
    <col min="5664" max="5664" width="11.7109375" style="3" bestFit="1" customWidth="1"/>
    <col min="5665" max="5665" width="14.140625" style="3" bestFit="1" customWidth="1"/>
    <col min="5666" max="5666" width="16.7109375" style="3" customWidth="1"/>
    <col min="5667" max="5667" width="16.5703125" style="3" customWidth="1"/>
    <col min="5668" max="5669" width="7.85546875" style="3" bestFit="1" customWidth="1"/>
    <col min="5670" max="5670" width="8" style="3" bestFit="1" customWidth="1"/>
    <col min="5671" max="5672" width="7.85546875" style="3" bestFit="1" customWidth="1"/>
    <col min="5673" max="5673" width="9.7109375" style="3" customWidth="1"/>
    <col min="5674" max="5674" width="12.85546875" style="3" customWidth="1"/>
    <col min="5675" max="5911" width="9.140625" style="3"/>
    <col min="5912" max="5912" width="9" style="3" bestFit="1" customWidth="1"/>
    <col min="5913" max="5913" width="9.85546875" style="3" bestFit="1" customWidth="1"/>
    <col min="5914" max="5914" width="9.140625" style="3" bestFit="1" customWidth="1"/>
    <col min="5915" max="5915" width="16" style="3" bestFit="1" customWidth="1"/>
    <col min="5916" max="5916" width="9" style="3" bestFit="1" customWidth="1"/>
    <col min="5917" max="5917" width="7.85546875" style="3" bestFit="1" customWidth="1"/>
    <col min="5918" max="5918" width="11.7109375" style="3" bestFit="1" customWidth="1"/>
    <col min="5919" max="5919" width="14.28515625" style="3" customWidth="1"/>
    <col min="5920" max="5920" width="11.7109375" style="3" bestFit="1" customWidth="1"/>
    <col min="5921" max="5921" width="14.140625" style="3" bestFit="1" customWidth="1"/>
    <col min="5922" max="5922" width="16.7109375" style="3" customWidth="1"/>
    <col min="5923" max="5923" width="16.5703125" style="3" customWidth="1"/>
    <col min="5924" max="5925" width="7.85546875" style="3" bestFit="1" customWidth="1"/>
    <col min="5926" max="5926" width="8" style="3" bestFit="1" customWidth="1"/>
    <col min="5927" max="5928" width="7.85546875" style="3" bestFit="1" customWidth="1"/>
    <col min="5929" max="5929" width="9.7109375" style="3" customWidth="1"/>
    <col min="5930" max="5930" width="12.85546875" style="3" customWidth="1"/>
    <col min="5931" max="6167" width="9.140625" style="3"/>
    <col min="6168" max="6168" width="9" style="3" bestFit="1" customWidth="1"/>
    <col min="6169" max="6169" width="9.85546875" style="3" bestFit="1" customWidth="1"/>
    <col min="6170" max="6170" width="9.140625" style="3" bestFit="1" customWidth="1"/>
    <col min="6171" max="6171" width="16" style="3" bestFit="1" customWidth="1"/>
    <col min="6172" max="6172" width="9" style="3" bestFit="1" customWidth="1"/>
    <col min="6173" max="6173" width="7.85546875" style="3" bestFit="1" customWidth="1"/>
    <col min="6174" max="6174" width="11.7109375" style="3" bestFit="1" customWidth="1"/>
    <col min="6175" max="6175" width="14.28515625" style="3" customWidth="1"/>
    <col min="6176" max="6176" width="11.7109375" style="3" bestFit="1" customWidth="1"/>
    <col min="6177" max="6177" width="14.140625" style="3" bestFit="1" customWidth="1"/>
    <col min="6178" max="6178" width="16.7109375" style="3" customWidth="1"/>
    <col min="6179" max="6179" width="16.5703125" style="3" customWidth="1"/>
    <col min="6180" max="6181" width="7.85546875" style="3" bestFit="1" customWidth="1"/>
    <col min="6182" max="6182" width="8" style="3" bestFit="1" customWidth="1"/>
    <col min="6183" max="6184" width="7.85546875" style="3" bestFit="1" customWidth="1"/>
    <col min="6185" max="6185" width="9.7109375" style="3" customWidth="1"/>
    <col min="6186" max="6186" width="12.85546875" style="3" customWidth="1"/>
    <col min="6187" max="6423" width="9.140625" style="3"/>
    <col min="6424" max="6424" width="9" style="3" bestFit="1" customWidth="1"/>
    <col min="6425" max="6425" width="9.85546875" style="3" bestFit="1" customWidth="1"/>
    <col min="6426" max="6426" width="9.140625" style="3" bestFit="1" customWidth="1"/>
    <col min="6427" max="6427" width="16" style="3" bestFit="1" customWidth="1"/>
    <col min="6428" max="6428" width="9" style="3" bestFit="1" customWidth="1"/>
    <col min="6429" max="6429" width="7.85546875" style="3" bestFit="1" customWidth="1"/>
    <col min="6430" max="6430" width="11.7109375" style="3" bestFit="1" customWidth="1"/>
    <col min="6431" max="6431" width="14.28515625" style="3" customWidth="1"/>
    <col min="6432" max="6432" width="11.7109375" style="3" bestFit="1" customWidth="1"/>
    <col min="6433" max="6433" width="14.140625" style="3" bestFit="1" customWidth="1"/>
    <col min="6434" max="6434" width="16.7109375" style="3" customWidth="1"/>
    <col min="6435" max="6435" width="16.5703125" style="3" customWidth="1"/>
    <col min="6436" max="6437" width="7.85546875" style="3" bestFit="1" customWidth="1"/>
    <col min="6438" max="6438" width="8" style="3" bestFit="1" customWidth="1"/>
    <col min="6439" max="6440" width="7.85546875" style="3" bestFit="1" customWidth="1"/>
    <col min="6441" max="6441" width="9.7109375" style="3" customWidth="1"/>
    <col min="6442" max="6442" width="12.85546875" style="3" customWidth="1"/>
    <col min="6443" max="6679" width="9.140625" style="3"/>
    <col min="6680" max="6680" width="9" style="3" bestFit="1" customWidth="1"/>
    <col min="6681" max="6681" width="9.85546875" style="3" bestFit="1" customWidth="1"/>
    <col min="6682" max="6682" width="9.140625" style="3" bestFit="1" customWidth="1"/>
    <col min="6683" max="6683" width="16" style="3" bestFit="1" customWidth="1"/>
    <col min="6684" max="6684" width="9" style="3" bestFit="1" customWidth="1"/>
    <col min="6685" max="6685" width="7.85546875" style="3" bestFit="1" customWidth="1"/>
    <col min="6686" max="6686" width="11.7109375" style="3" bestFit="1" customWidth="1"/>
    <col min="6687" max="6687" width="14.28515625" style="3" customWidth="1"/>
    <col min="6688" max="6688" width="11.7109375" style="3" bestFit="1" customWidth="1"/>
    <col min="6689" max="6689" width="14.140625" style="3" bestFit="1" customWidth="1"/>
    <col min="6690" max="6690" width="16.7109375" style="3" customWidth="1"/>
    <col min="6691" max="6691" width="16.5703125" style="3" customWidth="1"/>
    <col min="6692" max="6693" width="7.85546875" style="3" bestFit="1" customWidth="1"/>
    <col min="6694" max="6694" width="8" style="3" bestFit="1" customWidth="1"/>
    <col min="6695" max="6696" width="7.85546875" style="3" bestFit="1" customWidth="1"/>
    <col min="6697" max="6697" width="9.7109375" style="3" customWidth="1"/>
    <col min="6698" max="6698" width="12.85546875" style="3" customWidth="1"/>
    <col min="6699" max="6935" width="9.140625" style="3"/>
    <col min="6936" max="6936" width="9" style="3" bestFit="1" customWidth="1"/>
    <col min="6937" max="6937" width="9.85546875" style="3" bestFit="1" customWidth="1"/>
    <col min="6938" max="6938" width="9.140625" style="3" bestFit="1" customWidth="1"/>
    <col min="6939" max="6939" width="16" style="3" bestFit="1" customWidth="1"/>
    <col min="6940" max="6940" width="9" style="3" bestFit="1" customWidth="1"/>
    <col min="6941" max="6941" width="7.85546875" style="3" bestFit="1" customWidth="1"/>
    <col min="6942" max="6942" width="11.7109375" style="3" bestFit="1" customWidth="1"/>
    <col min="6943" max="6943" width="14.28515625" style="3" customWidth="1"/>
    <col min="6944" max="6944" width="11.7109375" style="3" bestFit="1" customWidth="1"/>
    <col min="6945" max="6945" width="14.140625" style="3" bestFit="1" customWidth="1"/>
    <col min="6946" max="6946" width="16.7109375" style="3" customWidth="1"/>
    <col min="6947" max="6947" width="16.5703125" style="3" customWidth="1"/>
    <col min="6948" max="6949" width="7.85546875" style="3" bestFit="1" customWidth="1"/>
    <col min="6950" max="6950" width="8" style="3" bestFit="1" customWidth="1"/>
    <col min="6951" max="6952" width="7.85546875" style="3" bestFit="1" customWidth="1"/>
    <col min="6953" max="6953" width="9.7109375" style="3" customWidth="1"/>
    <col min="6954" max="6954" width="12.85546875" style="3" customWidth="1"/>
    <col min="6955" max="7191" width="9.140625" style="3"/>
    <col min="7192" max="7192" width="9" style="3" bestFit="1" customWidth="1"/>
    <col min="7193" max="7193" width="9.85546875" style="3" bestFit="1" customWidth="1"/>
    <col min="7194" max="7194" width="9.140625" style="3" bestFit="1" customWidth="1"/>
    <col min="7195" max="7195" width="16" style="3" bestFit="1" customWidth="1"/>
    <col min="7196" max="7196" width="9" style="3" bestFit="1" customWidth="1"/>
    <col min="7197" max="7197" width="7.85546875" style="3" bestFit="1" customWidth="1"/>
    <col min="7198" max="7198" width="11.7109375" style="3" bestFit="1" customWidth="1"/>
    <col min="7199" max="7199" width="14.28515625" style="3" customWidth="1"/>
    <col min="7200" max="7200" width="11.7109375" style="3" bestFit="1" customWidth="1"/>
    <col min="7201" max="7201" width="14.140625" style="3" bestFit="1" customWidth="1"/>
    <col min="7202" max="7202" width="16.7109375" style="3" customWidth="1"/>
    <col min="7203" max="7203" width="16.5703125" style="3" customWidth="1"/>
    <col min="7204" max="7205" width="7.85546875" style="3" bestFit="1" customWidth="1"/>
    <col min="7206" max="7206" width="8" style="3" bestFit="1" customWidth="1"/>
    <col min="7207" max="7208" width="7.85546875" style="3" bestFit="1" customWidth="1"/>
    <col min="7209" max="7209" width="9.7109375" style="3" customWidth="1"/>
    <col min="7210" max="7210" width="12.85546875" style="3" customWidth="1"/>
    <col min="7211" max="7447" width="9.140625" style="3"/>
    <col min="7448" max="7448" width="9" style="3" bestFit="1" customWidth="1"/>
    <col min="7449" max="7449" width="9.85546875" style="3" bestFit="1" customWidth="1"/>
    <col min="7450" max="7450" width="9.140625" style="3" bestFit="1" customWidth="1"/>
    <col min="7451" max="7451" width="16" style="3" bestFit="1" customWidth="1"/>
    <col min="7452" max="7452" width="9" style="3" bestFit="1" customWidth="1"/>
    <col min="7453" max="7453" width="7.85546875" style="3" bestFit="1" customWidth="1"/>
    <col min="7454" max="7454" width="11.7109375" style="3" bestFit="1" customWidth="1"/>
    <col min="7455" max="7455" width="14.28515625" style="3" customWidth="1"/>
    <col min="7456" max="7456" width="11.7109375" style="3" bestFit="1" customWidth="1"/>
    <col min="7457" max="7457" width="14.140625" style="3" bestFit="1" customWidth="1"/>
    <col min="7458" max="7458" width="16.7109375" style="3" customWidth="1"/>
    <col min="7459" max="7459" width="16.5703125" style="3" customWidth="1"/>
    <col min="7460" max="7461" width="7.85546875" style="3" bestFit="1" customWidth="1"/>
    <col min="7462" max="7462" width="8" style="3" bestFit="1" customWidth="1"/>
    <col min="7463" max="7464" width="7.85546875" style="3" bestFit="1" customWidth="1"/>
    <col min="7465" max="7465" width="9.7109375" style="3" customWidth="1"/>
    <col min="7466" max="7466" width="12.85546875" style="3" customWidth="1"/>
    <col min="7467" max="7703" width="9.140625" style="3"/>
    <col min="7704" max="7704" width="9" style="3" bestFit="1" customWidth="1"/>
    <col min="7705" max="7705" width="9.85546875" style="3" bestFit="1" customWidth="1"/>
    <col min="7706" max="7706" width="9.140625" style="3" bestFit="1" customWidth="1"/>
    <col min="7707" max="7707" width="16" style="3" bestFit="1" customWidth="1"/>
    <col min="7708" max="7708" width="9" style="3" bestFit="1" customWidth="1"/>
    <col min="7709" max="7709" width="7.85546875" style="3" bestFit="1" customWidth="1"/>
    <col min="7710" max="7710" width="11.7109375" style="3" bestFit="1" customWidth="1"/>
    <col min="7711" max="7711" width="14.28515625" style="3" customWidth="1"/>
    <col min="7712" max="7712" width="11.7109375" style="3" bestFit="1" customWidth="1"/>
    <col min="7713" max="7713" width="14.140625" style="3" bestFit="1" customWidth="1"/>
    <col min="7714" max="7714" width="16.7109375" style="3" customWidth="1"/>
    <col min="7715" max="7715" width="16.5703125" style="3" customWidth="1"/>
    <col min="7716" max="7717" width="7.85546875" style="3" bestFit="1" customWidth="1"/>
    <col min="7718" max="7718" width="8" style="3" bestFit="1" customWidth="1"/>
    <col min="7719" max="7720" width="7.85546875" style="3" bestFit="1" customWidth="1"/>
    <col min="7721" max="7721" width="9.7109375" style="3" customWidth="1"/>
    <col min="7722" max="7722" width="12.85546875" style="3" customWidth="1"/>
    <col min="7723" max="7959" width="9.140625" style="3"/>
    <col min="7960" max="7960" width="9" style="3" bestFit="1" customWidth="1"/>
    <col min="7961" max="7961" width="9.85546875" style="3" bestFit="1" customWidth="1"/>
    <col min="7962" max="7962" width="9.140625" style="3" bestFit="1" customWidth="1"/>
    <col min="7963" max="7963" width="16" style="3" bestFit="1" customWidth="1"/>
    <col min="7964" max="7964" width="9" style="3" bestFit="1" customWidth="1"/>
    <col min="7965" max="7965" width="7.85546875" style="3" bestFit="1" customWidth="1"/>
    <col min="7966" max="7966" width="11.7109375" style="3" bestFit="1" customWidth="1"/>
    <col min="7967" max="7967" width="14.28515625" style="3" customWidth="1"/>
    <col min="7968" max="7968" width="11.7109375" style="3" bestFit="1" customWidth="1"/>
    <col min="7969" max="7969" width="14.140625" style="3" bestFit="1" customWidth="1"/>
    <col min="7970" max="7970" width="16.7109375" style="3" customWidth="1"/>
    <col min="7971" max="7971" width="16.5703125" style="3" customWidth="1"/>
    <col min="7972" max="7973" width="7.85546875" style="3" bestFit="1" customWidth="1"/>
    <col min="7974" max="7974" width="8" style="3" bestFit="1" customWidth="1"/>
    <col min="7975" max="7976" width="7.85546875" style="3" bestFit="1" customWidth="1"/>
    <col min="7977" max="7977" width="9.7109375" style="3" customWidth="1"/>
    <col min="7978" max="7978" width="12.85546875" style="3" customWidth="1"/>
    <col min="7979" max="8215" width="9.140625" style="3"/>
    <col min="8216" max="8216" width="9" style="3" bestFit="1" customWidth="1"/>
    <col min="8217" max="8217" width="9.85546875" style="3" bestFit="1" customWidth="1"/>
    <col min="8218" max="8218" width="9.140625" style="3" bestFit="1" customWidth="1"/>
    <col min="8219" max="8219" width="16" style="3" bestFit="1" customWidth="1"/>
    <col min="8220" max="8220" width="9" style="3" bestFit="1" customWidth="1"/>
    <col min="8221" max="8221" width="7.85546875" style="3" bestFit="1" customWidth="1"/>
    <col min="8222" max="8222" width="11.7109375" style="3" bestFit="1" customWidth="1"/>
    <col min="8223" max="8223" width="14.28515625" style="3" customWidth="1"/>
    <col min="8224" max="8224" width="11.7109375" style="3" bestFit="1" customWidth="1"/>
    <col min="8225" max="8225" width="14.140625" style="3" bestFit="1" customWidth="1"/>
    <col min="8226" max="8226" width="16.7109375" style="3" customWidth="1"/>
    <col min="8227" max="8227" width="16.5703125" style="3" customWidth="1"/>
    <col min="8228" max="8229" width="7.85546875" style="3" bestFit="1" customWidth="1"/>
    <col min="8230" max="8230" width="8" style="3" bestFit="1" customWidth="1"/>
    <col min="8231" max="8232" width="7.85546875" style="3" bestFit="1" customWidth="1"/>
    <col min="8233" max="8233" width="9.7109375" style="3" customWidth="1"/>
    <col min="8234" max="8234" width="12.85546875" style="3" customWidth="1"/>
    <col min="8235" max="8471" width="9.140625" style="3"/>
    <col min="8472" max="8472" width="9" style="3" bestFit="1" customWidth="1"/>
    <col min="8473" max="8473" width="9.85546875" style="3" bestFit="1" customWidth="1"/>
    <col min="8474" max="8474" width="9.140625" style="3" bestFit="1" customWidth="1"/>
    <col min="8475" max="8475" width="16" style="3" bestFit="1" customWidth="1"/>
    <col min="8476" max="8476" width="9" style="3" bestFit="1" customWidth="1"/>
    <col min="8477" max="8477" width="7.85546875" style="3" bestFit="1" customWidth="1"/>
    <col min="8478" max="8478" width="11.7109375" style="3" bestFit="1" customWidth="1"/>
    <col min="8479" max="8479" width="14.28515625" style="3" customWidth="1"/>
    <col min="8480" max="8480" width="11.7109375" style="3" bestFit="1" customWidth="1"/>
    <col min="8481" max="8481" width="14.140625" style="3" bestFit="1" customWidth="1"/>
    <col min="8482" max="8482" width="16.7109375" style="3" customWidth="1"/>
    <col min="8483" max="8483" width="16.5703125" style="3" customWidth="1"/>
    <col min="8484" max="8485" width="7.85546875" style="3" bestFit="1" customWidth="1"/>
    <col min="8486" max="8486" width="8" style="3" bestFit="1" customWidth="1"/>
    <col min="8487" max="8488" width="7.85546875" style="3" bestFit="1" customWidth="1"/>
    <col min="8489" max="8489" width="9.7109375" style="3" customWidth="1"/>
    <col min="8490" max="8490" width="12.85546875" style="3" customWidth="1"/>
    <col min="8491" max="8727" width="9.140625" style="3"/>
    <col min="8728" max="8728" width="9" style="3" bestFit="1" customWidth="1"/>
    <col min="8729" max="8729" width="9.85546875" style="3" bestFit="1" customWidth="1"/>
    <col min="8730" max="8730" width="9.140625" style="3" bestFit="1" customWidth="1"/>
    <col min="8731" max="8731" width="16" style="3" bestFit="1" customWidth="1"/>
    <col min="8732" max="8732" width="9" style="3" bestFit="1" customWidth="1"/>
    <col min="8733" max="8733" width="7.85546875" style="3" bestFit="1" customWidth="1"/>
    <col min="8734" max="8734" width="11.7109375" style="3" bestFit="1" customWidth="1"/>
    <col min="8735" max="8735" width="14.28515625" style="3" customWidth="1"/>
    <col min="8736" max="8736" width="11.7109375" style="3" bestFit="1" customWidth="1"/>
    <col min="8737" max="8737" width="14.140625" style="3" bestFit="1" customWidth="1"/>
    <col min="8738" max="8738" width="16.7109375" style="3" customWidth="1"/>
    <col min="8739" max="8739" width="16.5703125" style="3" customWidth="1"/>
    <col min="8740" max="8741" width="7.85546875" style="3" bestFit="1" customWidth="1"/>
    <col min="8742" max="8742" width="8" style="3" bestFit="1" customWidth="1"/>
    <col min="8743" max="8744" width="7.85546875" style="3" bestFit="1" customWidth="1"/>
    <col min="8745" max="8745" width="9.7109375" style="3" customWidth="1"/>
    <col min="8746" max="8746" width="12.85546875" style="3" customWidth="1"/>
    <col min="8747" max="8983" width="9.140625" style="3"/>
    <col min="8984" max="8984" width="9" style="3" bestFit="1" customWidth="1"/>
    <col min="8985" max="8985" width="9.85546875" style="3" bestFit="1" customWidth="1"/>
    <col min="8986" max="8986" width="9.140625" style="3" bestFit="1" customWidth="1"/>
    <col min="8987" max="8987" width="16" style="3" bestFit="1" customWidth="1"/>
    <col min="8988" max="8988" width="9" style="3" bestFit="1" customWidth="1"/>
    <col min="8989" max="8989" width="7.85546875" style="3" bestFit="1" customWidth="1"/>
    <col min="8990" max="8990" width="11.7109375" style="3" bestFit="1" customWidth="1"/>
    <col min="8991" max="8991" width="14.28515625" style="3" customWidth="1"/>
    <col min="8992" max="8992" width="11.7109375" style="3" bestFit="1" customWidth="1"/>
    <col min="8993" max="8993" width="14.140625" style="3" bestFit="1" customWidth="1"/>
    <col min="8994" max="8994" width="16.7109375" style="3" customWidth="1"/>
    <col min="8995" max="8995" width="16.5703125" style="3" customWidth="1"/>
    <col min="8996" max="8997" width="7.85546875" style="3" bestFit="1" customWidth="1"/>
    <col min="8998" max="8998" width="8" style="3" bestFit="1" customWidth="1"/>
    <col min="8999" max="9000" width="7.85546875" style="3" bestFit="1" customWidth="1"/>
    <col min="9001" max="9001" width="9.7109375" style="3" customWidth="1"/>
    <col min="9002" max="9002" width="12.85546875" style="3" customWidth="1"/>
    <col min="9003" max="9239" width="9.140625" style="3"/>
    <col min="9240" max="9240" width="9" style="3" bestFit="1" customWidth="1"/>
    <col min="9241" max="9241" width="9.85546875" style="3" bestFit="1" customWidth="1"/>
    <col min="9242" max="9242" width="9.140625" style="3" bestFit="1" customWidth="1"/>
    <col min="9243" max="9243" width="16" style="3" bestFit="1" customWidth="1"/>
    <col min="9244" max="9244" width="9" style="3" bestFit="1" customWidth="1"/>
    <col min="9245" max="9245" width="7.85546875" style="3" bestFit="1" customWidth="1"/>
    <col min="9246" max="9246" width="11.7109375" style="3" bestFit="1" customWidth="1"/>
    <col min="9247" max="9247" width="14.28515625" style="3" customWidth="1"/>
    <col min="9248" max="9248" width="11.7109375" style="3" bestFit="1" customWidth="1"/>
    <col min="9249" max="9249" width="14.140625" style="3" bestFit="1" customWidth="1"/>
    <col min="9250" max="9250" width="16.7109375" style="3" customWidth="1"/>
    <col min="9251" max="9251" width="16.5703125" style="3" customWidth="1"/>
    <col min="9252" max="9253" width="7.85546875" style="3" bestFit="1" customWidth="1"/>
    <col min="9254" max="9254" width="8" style="3" bestFit="1" customWidth="1"/>
    <col min="9255" max="9256" width="7.85546875" style="3" bestFit="1" customWidth="1"/>
    <col min="9257" max="9257" width="9.7109375" style="3" customWidth="1"/>
    <col min="9258" max="9258" width="12.85546875" style="3" customWidth="1"/>
    <col min="9259" max="9495" width="9.140625" style="3"/>
    <col min="9496" max="9496" width="9" style="3" bestFit="1" customWidth="1"/>
    <col min="9497" max="9497" width="9.85546875" style="3" bestFit="1" customWidth="1"/>
    <col min="9498" max="9498" width="9.140625" style="3" bestFit="1" customWidth="1"/>
    <col min="9499" max="9499" width="16" style="3" bestFit="1" customWidth="1"/>
    <col min="9500" max="9500" width="9" style="3" bestFit="1" customWidth="1"/>
    <col min="9501" max="9501" width="7.85546875" style="3" bestFit="1" customWidth="1"/>
    <col min="9502" max="9502" width="11.7109375" style="3" bestFit="1" customWidth="1"/>
    <col min="9503" max="9503" width="14.28515625" style="3" customWidth="1"/>
    <col min="9504" max="9504" width="11.7109375" style="3" bestFit="1" customWidth="1"/>
    <col min="9505" max="9505" width="14.140625" style="3" bestFit="1" customWidth="1"/>
    <col min="9506" max="9506" width="16.7109375" style="3" customWidth="1"/>
    <col min="9507" max="9507" width="16.5703125" style="3" customWidth="1"/>
    <col min="9508" max="9509" width="7.85546875" style="3" bestFit="1" customWidth="1"/>
    <col min="9510" max="9510" width="8" style="3" bestFit="1" customWidth="1"/>
    <col min="9511" max="9512" width="7.85546875" style="3" bestFit="1" customWidth="1"/>
    <col min="9513" max="9513" width="9.7109375" style="3" customWidth="1"/>
    <col min="9514" max="9514" width="12.85546875" style="3" customWidth="1"/>
    <col min="9515" max="9751" width="9.140625" style="3"/>
    <col min="9752" max="9752" width="9" style="3" bestFit="1" customWidth="1"/>
    <col min="9753" max="9753" width="9.85546875" style="3" bestFit="1" customWidth="1"/>
    <col min="9754" max="9754" width="9.140625" style="3" bestFit="1" customWidth="1"/>
    <col min="9755" max="9755" width="16" style="3" bestFit="1" customWidth="1"/>
    <col min="9756" max="9756" width="9" style="3" bestFit="1" customWidth="1"/>
    <col min="9757" max="9757" width="7.85546875" style="3" bestFit="1" customWidth="1"/>
    <col min="9758" max="9758" width="11.7109375" style="3" bestFit="1" customWidth="1"/>
    <col min="9759" max="9759" width="14.28515625" style="3" customWidth="1"/>
    <col min="9760" max="9760" width="11.7109375" style="3" bestFit="1" customWidth="1"/>
    <col min="9761" max="9761" width="14.140625" style="3" bestFit="1" customWidth="1"/>
    <col min="9762" max="9762" width="16.7109375" style="3" customWidth="1"/>
    <col min="9763" max="9763" width="16.5703125" style="3" customWidth="1"/>
    <col min="9764" max="9765" width="7.85546875" style="3" bestFit="1" customWidth="1"/>
    <col min="9766" max="9766" width="8" style="3" bestFit="1" customWidth="1"/>
    <col min="9767" max="9768" width="7.85546875" style="3" bestFit="1" customWidth="1"/>
    <col min="9769" max="9769" width="9.7109375" style="3" customWidth="1"/>
    <col min="9770" max="9770" width="12.85546875" style="3" customWidth="1"/>
    <col min="9771" max="10007" width="9.140625" style="3"/>
    <col min="10008" max="10008" width="9" style="3" bestFit="1" customWidth="1"/>
    <col min="10009" max="10009" width="9.85546875" style="3" bestFit="1" customWidth="1"/>
    <col min="10010" max="10010" width="9.140625" style="3" bestFit="1" customWidth="1"/>
    <col min="10011" max="10011" width="16" style="3" bestFit="1" customWidth="1"/>
    <col min="10012" max="10012" width="9" style="3" bestFit="1" customWidth="1"/>
    <col min="10013" max="10013" width="7.85546875" style="3" bestFit="1" customWidth="1"/>
    <col min="10014" max="10014" width="11.7109375" style="3" bestFit="1" customWidth="1"/>
    <col min="10015" max="10015" width="14.28515625" style="3" customWidth="1"/>
    <col min="10016" max="10016" width="11.7109375" style="3" bestFit="1" customWidth="1"/>
    <col min="10017" max="10017" width="14.140625" style="3" bestFit="1" customWidth="1"/>
    <col min="10018" max="10018" width="16.7109375" style="3" customWidth="1"/>
    <col min="10019" max="10019" width="16.5703125" style="3" customWidth="1"/>
    <col min="10020" max="10021" width="7.85546875" style="3" bestFit="1" customWidth="1"/>
    <col min="10022" max="10022" width="8" style="3" bestFit="1" customWidth="1"/>
    <col min="10023" max="10024" width="7.85546875" style="3" bestFit="1" customWidth="1"/>
    <col min="10025" max="10025" width="9.7109375" style="3" customWidth="1"/>
    <col min="10026" max="10026" width="12.85546875" style="3" customWidth="1"/>
    <col min="10027" max="10263" width="9.140625" style="3"/>
    <col min="10264" max="10264" width="9" style="3" bestFit="1" customWidth="1"/>
    <col min="10265" max="10265" width="9.85546875" style="3" bestFit="1" customWidth="1"/>
    <col min="10266" max="10266" width="9.140625" style="3" bestFit="1" customWidth="1"/>
    <col min="10267" max="10267" width="16" style="3" bestFit="1" customWidth="1"/>
    <col min="10268" max="10268" width="9" style="3" bestFit="1" customWidth="1"/>
    <col min="10269" max="10269" width="7.85546875" style="3" bestFit="1" customWidth="1"/>
    <col min="10270" max="10270" width="11.7109375" style="3" bestFit="1" customWidth="1"/>
    <col min="10271" max="10271" width="14.28515625" style="3" customWidth="1"/>
    <col min="10272" max="10272" width="11.7109375" style="3" bestFit="1" customWidth="1"/>
    <col min="10273" max="10273" width="14.140625" style="3" bestFit="1" customWidth="1"/>
    <col min="10274" max="10274" width="16.7109375" style="3" customWidth="1"/>
    <col min="10275" max="10275" width="16.5703125" style="3" customWidth="1"/>
    <col min="10276" max="10277" width="7.85546875" style="3" bestFit="1" customWidth="1"/>
    <col min="10278" max="10278" width="8" style="3" bestFit="1" customWidth="1"/>
    <col min="10279" max="10280" width="7.85546875" style="3" bestFit="1" customWidth="1"/>
    <col min="10281" max="10281" width="9.7109375" style="3" customWidth="1"/>
    <col min="10282" max="10282" width="12.85546875" style="3" customWidth="1"/>
    <col min="10283" max="10519" width="9.140625" style="3"/>
    <col min="10520" max="10520" width="9" style="3" bestFit="1" customWidth="1"/>
    <col min="10521" max="10521" width="9.85546875" style="3" bestFit="1" customWidth="1"/>
    <col min="10522" max="10522" width="9.140625" style="3" bestFit="1" customWidth="1"/>
    <col min="10523" max="10523" width="16" style="3" bestFit="1" customWidth="1"/>
    <col min="10524" max="10524" width="9" style="3" bestFit="1" customWidth="1"/>
    <col min="10525" max="10525" width="7.85546875" style="3" bestFit="1" customWidth="1"/>
    <col min="10526" max="10526" width="11.7109375" style="3" bestFit="1" customWidth="1"/>
    <col min="10527" max="10527" width="14.28515625" style="3" customWidth="1"/>
    <col min="10528" max="10528" width="11.7109375" style="3" bestFit="1" customWidth="1"/>
    <col min="10529" max="10529" width="14.140625" style="3" bestFit="1" customWidth="1"/>
    <col min="10530" max="10530" width="16.7109375" style="3" customWidth="1"/>
    <col min="10531" max="10531" width="16.5703125" style="3" customWidth="1"/>
    <col min="10532" max="10533" width="7.85546875" style="3" bestFit="1" customWidth="1"/>
    <col min="10534" max="10534" width="8" style="3" bestFit="1" customWidth="1"/>
    <col min="10535" max="10536" width="7.85546875" style="3" bestFit="1" customWidth="1"/>
    <col min="10537" max="10537" width="9.7109375" style="3" customWidth="1"/>
    <col min="10538" max="10538" width="12.85546875" style="3" customWidth="1"/>
    <col min="10539" max="10775" width="9.140625" style="3"/>
    <col min="10776" max="10776" width="9" style="3" bestFit="1" customWidth="1"/>
    <col min="10777" max="10777" width="9.85546875" style="3" bestFit="1" customWidth="1"/>
    <col min="10778" max="10778" width="9.140625" style="3" bestFit="1" customWidth="1"/>
    <col min="10779" max="10779" width="16" style="3" bestFit="1" customWidth="1"/>
    <col min="10780" max="10780" width="9" style="3" bestFit="1" customWidth="1"/>
    <col min="10781" max="10781" width="7.85546875" style="3" bestFit="1" customWidth="1"/>
    <col min="10782" max="10782" width="11.7109375" style="3" bestFit="1" customWidth="1"/>
    <col min="10783" max="10783" width="14.28515625" style="3" customWidth="1"/>
    <col min="10784" max="10784" width="11.7109375" style="3" bestFit="1" customWidth="1"/>
    <col min="10785" max="10785" width="14.140625" style="3" bestFit="1" customWidth="1"/>
    <col min="10786" max="10786" width="16.7109375" style="3" customWidth="1"/>
    <col min="10787" max="10787" width="16.5703125" style="3" customWidth="1"/>
    <col min="10788" max="10789" width="7.85546875" style="3" bestFit="1" customWidth="1"/>
    <col min="10790" max="10790" width="8" style="3" bestFit="1" customWidth="1"/>
    <col min="10791" max="10792" width="7.85546875" style="3" bestFit="1" customWidth="1"/>
    <col min="10793" max="10793" width="9.7109375" style="3" customWidth="1"/>
    <col min="10794" max="10794" width="12.85546875" style="3" customWidth="1"/>
    <col min="10795" max="11031" width="9.140625" style="3"/>
    <col min="11032" max="11032" width="9" style="3" bestFit="1" customWidth="1"/>
    <col min="11033" max="11033" width="9.85546875" style="3" bestFit="1" customWidth="1"/>
    <col min="11034" max="11034" width="9.140625" style="3" bestFit="1" customWidth="1"/>
    <col min="11035" max="11035" width="16" style="3" bestFit="1" customWidth="1"/>
    <col min="11036" max="11036" width="9" style="3" bestFit="1" customWidth="1"/>
    <col min="11037" max="11037" width="7.85546875" style="3" bestFit="1" customWidth="1"/>
    <col min="11038" max="11038" width="11.7109375" style="3" bestFit="1" customWidth="1"/>
    <col min="11039" max="11039" width="14.28515625" style="3" customWidth="1"/>
    <col min="11040" max="11040" width="11.7109375" style="3" bestFit="1" customWidth="1"/>
    <col min="11041" max="11041" width="14.140625" style="3" bestFit="1" customWidth="1"/>
    <col min="11042" max="11042" width="16.7109375" style="3" customWidth="1"/>
    <col min="11043" max="11043" width="16.5703125" style="3" customWidth="1"/>
    <col min="11044" max="11045" width="7.85546875" style="3" bestFit="1" customWidth="1"/>
    <col min="11046" max="11046" width="8" style="3" bestFit="1" customWidth="1"/>
    <col min="11047" max="11048" width="7.85546875" style="3" bestFit="1" customWidth="1"/>
    <col min="11049" max="11049" width="9.7109375" style="3" customWidth="1"/>
    <col min="11050" max="11050" width="12.85546875" style="3" customWidth="1"/>
    <col min="11051" max="11287" width="9.140625" style="3"/>
    <col min="11288" max="11288" width="9" style="3" bestFit="1" customWidth="1"/>
    <col min="11289" max="11289" width="9.85546875" style="3" bestFit="1" customWidth="1"/>
    <col min="11290" max="11290" width="9.140625" style="3" bestFit="1" customWidth="1"/>
    <col min="11291" max="11291" width="16" style="3" bestFit="1" customWidth="1"/>
    <col min="11292" max="11292" width="9" style="3" bestFit="1" customWidth="1"/>
    <col min="11293" max="11293" width="7.85546875" style="3" bestFit="1" customWidth="1"/>
    <col min="11294" max="11294" width="11.7109375" style="3" bestFit="1" customWidth="1"/>
    <col min="11295" max="11295" width="14.28515625" style="3" customWidth="1"/>
    <col min="11296" max="11296" width="11.7109375" style="3" bestFit="1" customWidth="1"/>
    <col min="11297" max="11297" width="14.140625" style="3" bestFit="1" customWidth="1"/>
    <col min="11298" max="11298" width="16.7109375" style="3" customWidth="1"/>
    <col min="11299" max="11299" width="16.5703125" style="3" customWidth="1"/>
    <col min="11300" max="11301" width="7.85546875" style="3" bestFit="1" customWidth="1"/>
    <col min="11302" max="11302" width="8" style="3" bestFit="1" customWidth="1"/>
    <col min="11303" max="11304" width="7.85546875" style="3" bestFit="1" customWidth="1"/>
    <col min="11305" max="11305" width="9.7109375" style="3" customWidth="1"/>
    <col min="11306" max="11306" width="12.85546875" style="3" customWidth="1"/>
    <col min="11307" max="11543" width="9.140625" style="3"/>
    <col min="11544" max="11544" width="9" style="3" bestFit="1" customWidth="1"/>
    <col min="11545" max="11545" width="9.85546875" style="3" bestFit="1" customWidth="1"/>
    <col min="11546" max="11546" width="9.140625" style="3" bestFit="1" customWidth="1"/>
    <col min="11547" max="11547" width="16" style="3" bestFit="1" customWidth="1"/>
    <col min="11548" max="11548" width="9" style="3" bestFit="1" customWidth="1"/>
    <col min="11549" max="11549" width="7.85546875" style="3" bestFit="1" customWidth="1"/>
    <col min="11550" max="11550" width="11.7109375" style="3" bestFit="1" customWidth="1"/>
    <col min="11551" max="11551" width="14.28515625" style="3" customWidth="1"/>
    <col min="11552" max="11552" width="11.7109375" style="3" bestFit="1" customWidth="1"/>
    <col min="11553" max="11553" width="14.140625" style="3" bestFit="1" customWidth="1"/>
    <col min="11554" max="11554" width="16.7109375" style="3" customWidth="1"/>
    <col min="11555" max="11555" width="16.5703125" style="3" customWidth="1"/>
    <col min="11556" max="11557" width="7.85546875" style="3" bestFit="1" customWidth="1"/>
    <col min="11558" max="11558" width="8" style="3" bestFit="1" customWidth="1"/>
    <col min="11559" max="11560" width="7.85546875" style="3" bestFit="1" customWidth="1"/>
    <col min="11561" max="11561" width="9.7109375" style="3" customWidth="1"/>
    <col min="11562" max="11562" width="12.85546875" style="3" customWidth="1"/>
    <col min="11563" max="11799" width="9.140625" style="3"/>
    <col min="11800" max="11800" width="9" style="3" bestFit="1" customWidth="1"/>
    <col min="11801" max="11801" width="9.85546875" style="3" bestFit="1" customWidth="1"/>
    <col min="11802" max="11802" width="9.140625" style="3" bestFit="1" customWidth="1"/>
    <col min="11803" max="11803" width="16" style="3" bestFit="1" customWidth="1"/>
    <col min="11804" max="11804" width="9" style="3" bestFit="1" customWidth="1"/>
    <col min="11805" max="11805" width="7.85546875" style="3" bestFit="1" customWidth="1"/>
    <col min="11806" max="11806" width="11.7109375" style="3" bestFit="1" customWidth="1"/>
    <col min="11807" max="11807" width="14.28515625" style="3" customWidth="1"/>
    <col min="11808" max="11808" width="11.7109375" style="3" bestFit="1" customWidth="1"/>
    <col min="11809" max="11809" width="14.140625" style="3" bestFit="1" customWidth="1"/>
    <col min="11810" max="11810" width="16.7109375" style="3" customWidth="1"/>
    <col min="11811" max="11811" width="16.5703125" style="3" customWidth="1"/>
    <col min="11812" max="11813" width="7.85546875" style="3" bestFit="1" customWidth="1"/>
    <col min="11814" max="11814" width="8" style="3" bestFit="1" customWidth="1"/>
    <col min="11815" max="11816" width="7.85546875" style="3" bestFit="1" customWidth="1"/>
    <col min="11817" max="11817" width="9.7109375" style="3" customWidth="1"/>
    <col min="11818" max="11818" width="12.85546875" style="3" customWidth="1"/>
    <col min="11819" max="12055" width="9.140625" style="3"/>
    <col min="12056" max="12056" width="9" style="3" bestFit="1" customWidth="1"/>
    <col min="12057" max="12057" width="9.85546875" style="3" bestFit="1" customWidth="1"/>
    <col min="12058" max="12058" width="9.140625" style="3" bestFit="1" customWidth="1"/>
    <col min="12059" max="12059" width="16" style="3" bestFit="1" customWidth="1"/>
    <col min="12060" max="12060" width="9" style="3" bestFit="1" customWidth="1"/>
    <col min="12061" max="12061" width="7.85546875" style="3" bestFit="1" customWidth="1"/>
    <col min="12062" max="12062" width="11.7109375" style="3" bestFit="1" customWidth="1"/>
    <col min="12063" max="12063" width="14.28515625" style="3" customWidth="1"/>
    <col min="12064" max="12064" width="11.7109375" style="3" bestFit="1" customWidth="1"/>
    <col min="12065" max="12065" width="14.140625" style="3" bestFit="1" customWidth="1"/>
    <col min="12066" max="12066" width="16.7109375" style="3" customWidth="1"/>
    <col min="12067" max="12067" width="16.5703125" style="3" customWidth="1"/>
    <col min="12068" max="12069" width="7.85546875" style="3" bestFit="1" customWidth="1"/>
    <col min="12070" max="12070" width="8" style="3" bestFit="1" customWidth="1"/>
    <col min="12071" max="12072" width="7.85546875" style="3" bestFit="1" customWidth="1"/>
    <col min="12073" max="12073" width="9.7109375" style="3" customWidth="1"/>
    <col min="12074" max="12074" width="12.85546875" style="3" customWidth="1"/>
    <col min="12075" max="12311" width="9.140625" style="3"/>
    <col min="12312" max="12312" width="9" style="3" bestFit="1" customWidth="1"/>
    <col min="12313" max="12313" width="9.85546875" style="3" bestFit="1" customWidth="1"/>
    <col min="12314" max="12314" width="9.140625" style="3" bestFit="1" customWidth="1"/>
    <col min="12315" max="12315" width="16" style="3" bestFit="1" customWidth="1"/>
    <col min="12316" max="12316" width="9" style="3" bestFit="1" customWidth="1"/>
    <col min="12317" max="12317" width="7.85546875" style="3" bestFit="1" customWidth="1"/>
    <col min="12318" max="12318" width="11.7109375" style="3" bestFit="1" customWidth="1"/>
    <col min="12319" max="12319" width="14.28515625" style="3" customWidth="1"/>
    <col min="12320" max="12320" width="11.7109375" style="3" bestFit="1" customWidth="1"/>
    <col min="12321" max="12321" width="14.140625" style="3" bestFit="1" customWidth="1"/>
    <col min="12322" max="12322" width="16.7109375" style="3" customWidth="1"/>
    <col min="12323" max="12323" width="16.5703125" style="3" customWidth="1"/>
    <col min="12324" max="12325" width="7.85546875" style="3" bestFit="1" customWidth="1"/>
    <col min="12326" max="12326" width="8" style="3" bestFit="1" customWidth="1"/>
    <col min="12327" max="12328" width="7.85546875" style="3" bestFit="1" customWidth="1"/>
    <col min="12329" max="12329" width="9.7109375" style="3" customWidth="1"/>
    <col min="12330" max="12330" width="12.85546875" style="3" customWidth="1"/>
    <col min="12331" max="12567" width="9.140625" style="3"/>
    <col min="12568" max="12568" width="9" style="3" bestFit="1" customWidth="1"/>
    <col min="12569" max="12569" width="9.85546875" style="3" bestFit="1" customWidth="1"/>
    <col min="12570" max="12570" width="9.140625" style="3" bestFit="1" customWidth="1"/>
    <col min="12571" max="12571" width="16" style="3" bestFit="1" customWidth="1"/>
    <col min="12572" max="12572" width="9" style="3" bestFit="1" customWidth="1"/>
    <col min="12573" max="12573" width="7.85546875" style="3" bestFit="1" customWidth="1"/>
    <col min="12574" max="12574" width="11.7109375" style="3" bestFit="1" customWidth="1"/>
    <col min="12575" max="12575" width="14.28515625" style="3" customWidth="1"/>
    <col min="12576" max="12576" width="11.7109375" style="3" bestFit="1" customWidth="1"/>
    <col min="12577" max="12577" width="14.140625" style="3" bestFit="1" customWidth="1"/>
    <col min="12578" max="12578" width="16.7109375" style="3" customWidth="1"/>
    <col min="12579" max="12579" width="16.5703125" style="3" customWidth="1"/>
    <col min="12580" max="12581" width="7.85546875" style="3" bestFit="1" customWidth="1"/>
    <col min="12582" max="12582" width="8" style="3" bestFit="1" customWidth="1"/>
    <col min="12583" max="12584" width="7.85546875" style="3" bestFit="1" customWidth="1"/>
    <col min="12585" max="12585" width="9.7109375" style="3" customWidth="1"/>
    <col min="12586" max="12586" width="12.85546875" style="3" customWidth="1"/>
    <col min="12587" max="12823" width="9.140625" style="3"/>
    <col min="12824" max="12824" width="9" style="3" bestFit="1" customWidth="1"/>
    <col min="12825" max="12825" width="9.85546875" style="3" bestFit="1" customWidth="1"/>
    <col min="12826" max="12826" width="9.140625" style="3" bestFit="1" customWidth="1"/>
    <col min="12827" max="12827" width="16" style="3" bestFit="1" customWidth="1"/>
    <col min="12828" max="12828" width="9" style="3" bestFit="1" customWidth="1"/>
    <col min="12829" max="12829" width="7.85546875" style="3" bestFit="1" customWidth="1"/>
    <col min="12830" max="12830" width="11.7109375" style="3" bestFit="1" customWidth="1"/>
    <col min="12831" max="12831" width="14.28515625" style="3" customWidth="1"/>
    <col min="12832" max="12832" width="11.7109375" style="3" bestFit="1" customWidth="1"/>
    <col min="12833" max="12833" width="14.140625" style="3" bestFit="1" customWidth="1"/>
    <col min="12834" max="12834" width="16.7109375" style="3" customWidth="1"/>
    <col min="12835" max="12835" width="16.5703125" style="3" customWidth="1"/>
    <col min="12836" max="12837" width="7.85546875" style="3" bestFit="1" customWidth="1"/>
    <col min="12838" max="12838" width="8" style="3" bestFit="1" customWidth="1"/>
    <col min="12839" max="12840" width="7.85546875" style="3" bestFit="1" customWidth="1"/>
    <col min="12841" max="12841" width="9.7109375" style="3" customWidth="1"/>
    <col min="12842" max="12842" width="12.85546875" style="3" customWidth="1"/>
    <col min="12843" max="13079" width="9.140625" style="3"/>
    <col min="13080" max="13080" width="9" style="3" bestFit="1" customWidth="1"/>
    <col min="13081" max="13081" width="9.85546875" style="3" bestFit="1" customWidth="1"/>
    <col min="13082" max="13082" width="9.140625" style="3" bestFit="1" customWidth="1"/>
    <col min="13083" max="13083" width="16" style="3" bestFit="1" customWidth="1"/>
    <col min="13084" max="13084" width="9" style="3" bestFit="1" customWidth="1"/>
    <col min="13085" max="13085" width="7.85546875" style="3" bestFit="1" customWidth="1"/>
    <col min="13086" max="13086" width="11.7109375" style="3" bestFit="1" customWidth="1"/>
    <col min="13087" max="13087" width="14.28515625" style="3" customWidth="1"/>
    <col min="13088" max="13088" width="11.7109375" style="3" bestFit="1" customWidth="1"/>
    <col min="13089" max="13089" width="14.140625" style="3" bestFit="1" customWidth="1"/>
    <col min="13090" max="13090" width="16.7109375" style="3" customWidth="1"/>
    <col min="13091" max="13091" width="16.5703125" style="3" customWidth="1"/>
    <col min="13092" max="13093" width="7.85546875" style="3" bestFit="1" customWidth="1"/>
    <col min="13094" max="13094" width="8" style="3" bestFit="1" customWidth="1"/>
    <col min="13095" max="13096" width="7.85546875" style="3" bestFit="1" customWidth="1"/>
    <col min="13097" max="13097" width="9.7109375" style="3" customWidth="1"/>
    <col min="13098" max="13098" width="12.85546875" style="3" customWidth="1"/>
    <col min="13099" max="13335" width="9.140625" style="3"/>
    <col min="13336" max="13336" width="9" style="3" bestFit="1" customWidth="1"/>
    <col min="13337" max="13337" width="9.85546875" style="3" bestFit="1" customWidth="1"/>
    <col min="13338" max="13338" width="9.140625" style="3" bestFit="1" customWidth="1"/>
    <col min="13339" max="13339" width="16" style="3" bestFit="1" customWidth="1"/>
    <col min="13340" max="13340" width="9" style="3" bestFit="1" customWidth="1"/>
    <col min="13341" max="13341" width="7.85546875" style="3" bestFit="1" customWidth="1"/>
    <col min="13342" max="13342" width="11.7109375" style="3" bestFit="1" customWidth="1"/>
    <col min="13343" max="13343" width="14.28515625" style="3" customWidth="1"/>
    <col min="13344" max="13344" width="11.7109375" style="3" bestFit="1" customWidth="1"/>
    <col min="13345" max="13345" width="14.140625" style="3" bestFit="1" customWidth="1"/>
    <col min="13346" max="13346" width="16.7109375" style="3" customWidth="1"/>
    <col min="13347" max="13347" width="16.5703125" style="3" customWidth="1"/>
    <col min="13348" max="13349" width="7.85546875" style="3" bestFit="1" customWidth="1"/>
    <col min="13350" max="13350" width="8" style="3" bestFit="1" customWidth="1"/>
    <col min="13351" max="13352" width="7.85546875" style="3" bestFit="1" customWidth="1"/>
    <col min="13353" max="13353" width="9.7109375" style="3" customWidth="1"/>
    <col min="13354" max="13354" width="12.85546875" style="3" customWidth="1"/>
    <col min="13355" max="13591" width="9.140625" style="3"/>
    <col min="13592" max="13592" width="9" style="3" bestFit="1" customWidth="1"/>
    <col min="13593" max="13593" width="9.85546875" style="3" bestFit="1" customWidth="1"/>
    <col min="13594" max="13594" width="9.140625" style="3" bestFit="1" customWidth="1"/>
    <col min="13595" max="13595" width="16" style="3" bestFit="1" customWidth="1"/>
    <col min="13596" max="13596" width="9" style="3" bestFit="1" customWidth="1"/>
    <col min="13597" max="13597" width="7.85546875" style="3" bestFit="1" customWidth="1"/>
    <col min="13598" max="13598" width="11.7109375" style="3" bestFit="1" customWidth="1"/>
    <col min="13599" max="13599" width="14.28515625" style="3" customWidth="1"/>
    <col min="13600" max="13600" width="11.7109375" style="3" bestFit="1" customWidth="1"/>
    <col min="13601" max="13601" width="14.140625" style="3" bestFit="1" customWidth="1"/>
    <col min="13602" max="13602" width="16.7109375" style="3" customWidth="1"/>
    <col min="13603" max="13603" width="16.5703125" style="3" customWidth="1"/>
    <col min="13604" max="13605" width="7.85546875" style="3" bestFit="1" customWidth="1"/>
    <col min="13606" max="13606" width="8" style="3" bestFit="1" customWidth="1"/>
    <col min="13607" max="13608" width="7.85546875" style="3" bestFit="1" customWidth="1"/>
    <col min="13609" max="13609" width="9.7109375" style="3" customWidth="1"/>
    <col min="13610" max="13610" width="12.85546875" style="3" customWidth="1"/>
    <col min="13611" max="13847" width="9.140625" style="3"/>
    <col min="13848" max="13848" width="9" style="3" bestFit="1" customWidth="1"/>
    <col min="13849" max="13849" width="9.85546875" style="3" bestFit="1" customWidth="1"/>
    <col min="13850" max="13850" width="9.140625" style="3" bestFit="1" customWidth="1"/>
    <col min="13851" max="13851" width="16" style="3" bestFit="1" customWidth="1"/>
    <col min="13852" max="13852" width="9" style="3" bestFit="1" customWidth="1"/>
    <col min="13853" max="13853" width="7.85546875" style="3" bestFit="1" customWidth="1"/>
    <col min="13854" max="13854" width="11.7109375" style="3" bestFit="1" customWidth="1"/>
    <col min="13855" max="13855" width="14.28515625" style="3" customWidth="1"/>
    <col min="13856" max="13856" width="11.7109375" style="3" bestFit="1" customWidth="1"/>
    <col min="13857" max="13857" width="14.140625" style="3" bestFit="1" customWidth="1"/>
    <col min="13858" max="13858" width="16.7109375" style="3" customWidth="1"/>
    <col min="13859" max="13859" width="16.5703125" style="3" customWidth="1"/>
    <col min="13860" max="13861" width="7.85546875" style="3" bestFit="1" customWidth="1"/>
    <col min="13862" max="13862" width="8" style="3" bestFit="1" customWidth="1"/>
    <col min="13863" max="13864" width="7.85546875" style="3" bestFit="1" customWidth="1"/>
    <col min="13865" max="13865" width="9.7109375" style="3" customWidth="1"/>
    <col min="13866" max="13866" width="12.85546875" style="3" customWidth="1"/>
    <col min="13867" max="14103" width="9.140625" style="3"/>
    <col min="14104" max="14104" width="9" style="3" bestFit="1" customWidth="1"/>
    <col min="14105" max="14105" width="9.85546875" style="3" bestFit="1" customWidth="1"/>
    <col min="14106" max="14106" width="9.140625" style="3" bestFit="1" customWidth="1"/>
    <col min="14107" max="14107" width="16" style="3" bestFit="1" customWidth="1"/>
    <col min="14108" max="14108" width="9" style="3" bestFit="1" customWidth="1"/>
    <col min="14109" max="14109" width="7.85546875" style="3" bestFit="1" customWidth="1"/>
    <col min="14110" max="14110" width="11.7109375" style="3" bestFit="1" customWidth="1"/>
    <col min="14111" max="14111" width="14.28515625" style="3" customWidth="1"/>
    <col min="14112" max="14112" width="11.7109375" style="3" bestFit="1" customWidth="1"/>
    <col min="14113" max="14113" width="14.140625" style="3" bestFit="1" customWidth="1"/>
    <col min="14114" max="14114" width="16.7109375" style="3" customWidth="1"/>
    <col min="14115" max="14115" width="16.5703125" style="3" customWidth="1"/>
    <col min="14116" max="14117" width="7.85546875" style="3" bestFit="1" customWidth="1"/>
    <col min="14118" max="14118" width="8" style="3" bestFit="1" customWidth="1"/>
    <col min="14119" max="14120" width="7.85546875" style="3" bestFit="1" customWidth="1"/>
    <col min="14121" max="14121" width="9.7109375" style="3" customWidth="1"/>
    <col min="14122" max="14122" width="12.85546875" style="3" customWidth="1"/>
    <col min="14123" max="14359" width="9.140625" style="3"/>
    <col min="14360" max="14360" width="9" style="3" bestFit="1" customWidth="1"/>
    <col min="14361" max="14361" width="9.85546875" style="3" bestFit="1" customWidth="1"/>
    <col min="14362" max="14362" width="9.140625" style="3" bestFit="1" customWidth="1"/>
    <col min="14363" max="14363" width="16" style="3" bestFit="1" customWidth="1"/>
    <col min="14364" max="14364" width="9" style="3" bestFit="1" customWidth="1"/>
    <col min="14365" max="14365" width="7.85546875" style="3" bestFit="1" customWidth="1"/>
    <col min="14366" max="14366" width="11.7109375" style="3" bestFit="1" customWidth="1"/>
    <col min="14367" max="14367" width="14.28515625" style="3" customWidth="1"/>
    <col min="14368" max="14368" width="11.7109375" style="3" bestFit="1" customWidth="1"/>
    <col min="14369" max="14369" width="14.140625" style="3" bestFit="1" customWidth="1"/>
    <col min="14370" max="14370" width="16.7109375" style="3" customWidth="1"/>
    <col min="14371" max="14371" width="16.5703125" style="3" customWidth="1"/>
    <col min="14372" max="14373" width="7.85546875" style="3" bestFit="1" customWidth="1"/>
    <col min="14374" max="14374" width="8" style="3" bestFit="1" customWidth="1"/>
    <col min="14375" max="14376" width="7.85546875" style="3" bestFit="1" customWidth="1"/>
    <col min="14377" max="14377" width="9.7109375" style="3" customWidth="1"/>
    <col min="14378" max="14378" width="12.85546875" style="3" customWidth="1"/>
    <col min="14379" max="14615" width="9.140625" style="3"/>
    <col min="14616" max="14616" width="9" style="3" bestFit="1" customWidth="1"/>
    <col min="14617" max="14617" width="9.85546875" style="3" bestFit="1" customWidth="1"/>
    <col min="14618" max="14618" width="9.140625" style="3" bestFit="1" customWidth="1"/>
    <col min="14619" max="14619" width="16" style="3" bestFit="1" customWidth="1"/>
    <col min="14620" max="14620" width="9" style="3" bestFit="1" customWidth="1"/>
    <col min="14621" max="14621" width="7.85546875" style="3" bestFit="1" customWidth="1"/>
    <col min="14622" max="14622" width="11.7109375" style="3" bestFit="1" customWidth="1"/>
    <col min="14623" max="14623" width="14.28515625" style="3" customWidth="1"/>
    <col min="14624" max="14624" width="11.7109375" style="3" bestFit="1" customWidth="1"/>
    <col min="14625" max="14625" width="14.140625" style="3" bestFit="1" customWidth="1"/>
    <col min="14626" max="14626" width="16.7109375" style="3" customWidth="1"/>
    <col min="14627" max="14627" width="16.5703125" style="3" customWidth="1"/>
    <col min="14628" max="14629" width="7.85546875" style="3" bestFit="1" customWidth="1"/>
    <col min="14630" max="14630" width="8" style="3" bestFit="1" customWidth="1"/>
    <col min="14631" max="14632" width="7.85546875" style="3" bestFit="1" customWidth="1"/>
    <col min="14633" max="14633" width="9.7109375" style="3" customWidth="1"/>
    <col min="14634" max="14634" width="12.85546875" style="3" customWidth="1"/>
    <col min="14635" max="14871" width="9.140625" style="3"/>
    <col min="14872" max="14872" width="9" style="3" bestFit="1" customWidth="1"/>
    <col min="14873" max="14873" width="9.85546875" style="3" bestFit="1" customWidth="1"/>
    <col min="14874" max="14874" width="9.140625" style="3" bestFit="1" customWidth="1"/>
    <col min="14875" max="14875" width="16" style="3" bestFit="1" customWidth="1"/>
    <col min="14876" max="14876" width="9" style="3" bestFit="1" customWidth="1"/>
    <col min="14877" max="14877" width="7.85546875" style="3" bestFit="1" customWidth="1"/>
    <col min="14878" max="14878" width="11.7109375" style="3" bestFit="1" customWidth="1"/>
    <col min="14879" max="14879" width="14.28515625" style="3" customWidth="1"/>
    <col min="14880" max="14880" width="11.7109375" style="3" bestFit="1" customWidth="1"/>
    <col min="14881" max="14881" width="14.140625" style="3" bestFit="1" customWidth="1"/>
    <col min="14882" max="14882" width="16.7109375" style="3" customWidth="1"/>
    <col min="14883" max="14883" width="16.5703125" style="3" customWidth="1"/>
    <col min="14884" max="14885" width="7.85546875" style="3" bestFit="1" customWidth="1"/>
    <col min="14886" max="14886" width="8" style="3" bestFit="1" customWidth="1"/>
    <col min="14887" max="14888" width="7.85546875" style="3" bestFit="1" customWidth="1"/>
    <col min="14889" max="14889" width="9.7109375" style="3" customWidth="1"/>
    <col min="14890" max="14890" width="12.85546875" style="3" customWidth="1"/>
    <col min="14891" max="15127" width="9.140625" style="3"/>
    <col min="15128" max="15128" width="9" style="3" bestFit="1" customWidth="1"/>
    <col min="15129" max="15129" width="9.85546875" style="3" bestFit="1" customWidth="1"/>
    <col min="15130" max="15130" width="9.140625" style="3" bestFit="1" customWidth="1"/>
    <col min="15131" max="15131" width="16" style="3" bestFit="1" customWidth="1"/>
    <col min="15132" max="15132" width="9" style="3" bestFit="1" customWidth="1"/>
    <col min="15133" max="15133" width="7.85546875" style="3" bestFit="1" customWidth="1"/>
    <col min="15134" max="15134" width="11.7109375" style="3" bestFit="1" customWidth="1"/>
    <col min="15135" max="15135" width="14.28515625" style="3" customWidth="1"/>
    <col min="15136" max="15136" width="11.7109375" style="3" bestFit="1" customWidth="1"/>
    <col min="15137" max="15137" width="14.140625" style="3" bestFit="1" customWidth="1"/>
    <col min="15138" max="15138" width="16.7109375" style="3" customWidth="1"/>
    <col min="15139" max="15139" width="16.5703125" style="3" customWidth="1"/>
    <col min="15140" max="15141" width="7.85546875" style="3" bestFit="1" customWidth="1"/>
    <col min="15142" max="15142" width="8" style="3" bestFit="1" customWidth="1"/>
    <col min="15143" max="15144" width="7.85546875" style="3" bestFit="1" customWidth="1"/>
    <col min="15145" max="15145" width="9.7109375" style="3" customWidth="1"/>
    <col min="15146" max="15146" width="12.85546875" style="3" customWidth="1"/>
    <col min="15147" max="15383" width="9.140625" style="3"/>
    <col min="15384" max="15384" width="9" style="3" bestFit="1" customWidth="1"/>
    <col min="15385" max="15385" width="9.85546875" style="3" bestFit="1" customWidth="1"/>
    <col min="15386" max="15386" width="9.140625" style="3" bestFit="1" customWidth="1"/>
    <col min="15387" max="15387" width="16" style="3" bestFit="1" customWidth="1"/>
    <col min="15388" max="15388" width="9" style="3" bestFit="1" customWidth="1"/>
    <col min="15389" max="15389" width="7.85546875" style="3" bestFit="1" customWidth="1"/>
    <col min="15390" max="15390" width="11.7109375" style="3" bestFit="1" customWidth="1"/>
    <col min="15391" max="15391" width="14.28515625" style="3" customWidth="1"/>
    <col min="15392" max="15392" width="11.7109375" style="3" bestFit="1" customWidth="1"/>
    <col min="15393" max="15393" width="14.140625" style="3" bestFit="1" customWidth="1"/>
    <col min="15394" max="15394" width="16.7109375" style="3" customWidth="1"/>
    <col min="15395" max="15395" width="16.5703125" style="3" customWidth="1"/>
    <col min="15396" max="15397" width="7.85546875" style="3" bestFit="1" customWidth="1"/>
    <col min="15398" max="15398" width="8" style="3" bestFit="1" customWidth="1"/>
    <col min="15399" max="15400" width="7.85546875" style="3" bestFit="1" customWidth="1"/>
    <col min="15401" max="15401" width="9.7109375" style="3" customWidth="1"/>
    <col min="15402" max="15402" width="12.85546875" style="3" customWidth="1"/>
    <col min="15403" max="15639" width="9.140625" style="3"/>
    <col min="15640" max="15640" width="9" style="3" bestFit="1" customWidth="1"/>
    <col min="15641" max="15641" width="9.85546875" style="3" bestFit="1" customWidth="1"/>
    <col min="15642" max="15642" width="9.140625" style="3" bestFit="1" customWidth="1"/>
    <col min="15643" max="15643" width="16" style="3" bestFit="1" customWidth="1"/>
    <col min="15644" max="15644" width="9" style="3" bestFit="1" customWidth="1"/>
    <col min="15645" max="15645" width="7.85546875" style="3" bestFit="1" customWidth="1"/>
    <col min="15646" max="15646" width="11.7109375" style="3" bestFit="1" customWidth="1"/>
    <col min="15647" max="15647" width="14.28515625" style="3" customWidth="1"/>
    <col min="15648" max="15648" width="11.7109375" style="3" bestFit="1" customWidth="1"/>
    <col min="15649" max="15649" width="14.140625" style="3" bestFit="1" customWidth="1"/>
    <col min="15650" max="15650" width="16.7109375" style="3" customWidth="1"/>
    <col min="15651" max="15651" width="16.5703125" style="3" customWidth="1"/>
    <col min="15652" max="15653" width="7.85546875" style="3" bestFit="1" customWidth="1"/>
    <col min="15654" max="15654" width="8" style="3" bestFit="1" customWidth="1"/>
    <col min="15655" max="15656" width="7.85546875" style="3" bestFit="1" customWidth="1"/>
    <col min="15657" max="15657" width="9.7109375" style="3" customWidth="1"/>
    <col min="15658" max="15658" width="12.85546875" style="3" customWidth="1"/>
    <col min="15659" max="15895" width="9.140625" style="3"/>
    <col min="15896" max="15896" width="9" style="3" bestFit="1" customWidth="1"/>
    <col min="15897" max="15897" width="9.85546875" style="3" bestFit="1" customWidth="1"/>
    <col min="15898" max="15898" width="9.140625" style="3" bestFit="1" customWidth="1"/>
    <col min="15899" max="15899" width="16" style="3" bestFit="1" customWidth="1"/>
    <col min="15900" max="15900" width="9" style="3" bestFit="1" customWidth="1"/>
    <col min="15901" max="15901" width="7.85546875" style="3" bestFit="1" customWidth="1"/>
    <col min="15902" max="15902" width="11.7109375" style="3" bestFit="1" customWidth="1"/>
    <col min="15903" max="15903" width="14.28515625" style="3" customWidth="1"/>
    <col min="15904" max="15904" width="11.7109375" style="3" bestFit="1" customWidth="1"/>
    <col min="15905" max="15905" width="14.140625" style="3" bestFit="1" customWidth="1"/>
    <col min="15906" max="15906" width="16.7109375" style="3" customWidth="1"/>
    <col min="15907" max="15907" width="16.5703125" style="3" customWidth="1"/>
    <col min="15908" max="15909" width="7.85546875" style="3" bestFit="1" customWidth="1"/>
    <col min="15910" max="15910" width="8" style="3" bestFit="1" customWidth="1"/>
    <col min="15911" max="15912" width="7.85546875" style="3" bestFit="1" customWidth="1"/>
    <col min="15913" max="15913" width="9.7109375" style="3" customWidth="1"/>
    <col min="15914" max="15914" width="12.85546875" style="3" customWidth="1"/>
    <col min="15915" max="16151" width="9.140625" style="3"/>
    <col min="16152" max="16152" width="9" style="3" bestFit="1" customWidth="1"/>
    <col min="16153" max="16153" width="9.85546875" style="3" bestFit="1" customWidth="1"/>
    <col min="16154" max="16154" width="9.140625" style="3" bestFit="1" customWidth="1"/>
    <col min="16155" max="16155" width="16" style="3" bestFit="1" customWidth="1"/>
    <col min="16156" max="16156" width="9" style="3" bestFit="1" customWidth="1"/>
    <col min="16157" max="16157" width="7.85546875" style="3" bestFit="1" customWidth="1"/>
    <col min="16158" max="16158" width="11.7109375" style="3" bestFit="1" customWidth="1"/>
    <col min="16159" max="16159" width="14.28515625" style="3" customWidth="1"/>
    <col min="16160" max="16160" width="11.7109375" style="3" bestFit="1" customWidth="1"/>
    <col min="16161" max="16161" width="14.140625" style="3" bestFit="1" customWidth="1"/>
    <col min="16162" max="16162" width="16.7109375" style="3" customWidth="1"/>
    <col min="16163" max="16163" width="16.5703125" style="3" customWidth="1"/>
    <col min="16164" max="16165" width="7.85546875" style="3" bestFit="1" customWidth="1"/>
    <col min="16166" max="16166" width="8" style="3" bestFit="1" customWidth="1"/>
    <col min="16167" max="16168" width="7.85546875" style="3" bestFit="1" customWidth="1"/>
    <col min="16169" max="16169" width="9.7109375" style="3" customWidth="1"/>
    <col min="16170" max="16170" width="12.85546875" style="3" customWidth="1"/>
    <col min="16171" max="16384" width="9.140625" style="3"/>
  </cols>
  <sheetData>
    <row r="1" spans="1:82" s="6" customFormat="1" ht="15.75" customHeight="1">
      <c r="A1" s="595" t="s">
        <v>1</v>
      </c>
      <c r="B1" s="573"/>
      <c r="C1" s="771" t="s">
        <v>0</v>
      </c>
      <c r="D1" s="775" t="s">
        <v>95</v>
      </c>
      <c r="E1" s="776"/>
      <c r="F1" s="763" t="s">
        <v>96</v>
      </c>
      <c r="G1" s="763"/>
      <c r="H1" s="763"/>
      <c r="I1" s="782" t="s">
        <v>173</v>
      </c>
      <c r="J1" s="783"/>
      <c r="K1" s="591" t="s">
        <v>177</v>
      </c>
      <c r="L1" s="592"/>
      <c r="M1" s="592"/>
      <c r="N1" s="592"/>
      <c r="O1" s="592"/>
      <c r="P1" s="592"/>
      <c r="Q1" s="592"/>
      <c r="R1" s="592"/>
      <c r="S1" s="592"/>
      <c r="T1" s="592"/>
      <c r="U1" s="592"/>
      <c r="V1" s="592"/>
      <c r="W1" s="592"/>
      <c r="X1" s="592"/>
      <c r="Y1" s="592"/>
      <c r="Z1" s="592"/>
      <c r="AA1" s="592"/>
      <c r="AB1" s="592"/>
      <c r="AC1" s="592"/>
      <c r="AD1" s="592"/>
      <c r="AE1" s="592"/>
      <c r="AF1" s="592"/>
      <c r="AG1" s="592"/>
      <c r="AH1" s="592"/>
      <c r="AI1" s="592"/>
      <c r="AJ1" s="773"/>
      <c r="AK1" s="774" t="s">
        <v>178</v>
      </c>
      <c r="AL1" s="774"/>
      <c r="AM1" s="774"/>
      <c r="AN1" s="774"/>
      <c r="AO1" s="774"/>
      <c r="AP1" s="774"/>
      <c r="AQ1" s="774"/>
      <c r="AR1" s="774"/>
      <c r="AS1" s="774"/>
      <c r="AT1" s="774"/>
      <c r="AU1" s="774"/>
      <c r="AV1" s="774"/>
      <c r="AW1" s="774"/>
      <c r="AX1" s="774"/>
      <c r="AY1" s="774"/>
      <c r="AZ1" s="764" t="s">
        <v>193</v>
      </c>
      <c r="BA1" s="765"/>
      <c r="BB1" s="765"/>
      <c r="BC1" s="765"/>
      <c r="BD1" s="765"/>
      <c r="BE1" s="766"/>
      <c r="BF1" s="767" t="s">
        <v>197</v>
      </c>
      <c r="BG1" s="768"/>
      <c r="BH1" s="768"/>
      <c r="BI1" s="769"/>
      <c r="BJ1" s="770" t="s">
        <v>185</v>
      </c>
      <c r="BK1" s="770"/>
      <c r="BL1" s="770"/>
      <c r="BM1" s="770"/>
      <c r="BN1" s="770"/>
      <c r="BO1" s="770"/>
      <c r="BP1" s="770"/>
      <c r="BQ1" s="770"/>
      <c r="BR1" s="770"/>
      <c r="BS1" s="770"/>
      <c r="BT1" s="770"/>
      <c r="BU1" s="770"/>
      <c r="BV1" s="777" t="s">
        <v>509</v>
      </c>
      <c r="BW1" s="778"/>
      <c r="BX1" s="778"/>
      <c r="BY1" s="778"/>
      <c r="BZ1" s="778"/>
      <c r="CA1" s="779"/>
      <c r="CB1" s="780" t="s">
        <v>510</v>
      </c>
      <c r="CC1" s="760" t="s">
        <v>294</v>
      </c>
      <c r="CD1" s="760"/>
    </row>
    <row r="2" spans="1:82" ht="23.25" thickBot="1">
      <c r="A2" s="596"/>
      <c r="B2" s="574"/>
      <c r="C2" s="772"/>
      <c r="D2" s="166"/>
      <c r="E2" s="182" t="s">
        <v>93</v>
      </c>
      <c r="F2" s="148"/>
      <c r="G2" s="183" t="s">
        <v>93</v>
      </c>
      <c r="H2" s="147" t="s">
        <v>172</v>
      </c>
      <c r="I2" s="148"/>
      <c r="J2" s="210" t="s">
        <v>93</v>
      </c>
      <c r="K2" s="148" t="s">
        <v>246</v>
      </c>
      <c r="L2" s="148" t="s">
        <v>247</v>
      </c>
      <c r="M2" s="148" t="s">
        <v>248</v>
      </c>
      <c r="N2" s="148" t="s">
        <v>249</v>
      </c>
      <c r="O2" s="148" t="s">
        <v>250</v>
      </c>
      <c r="P2" s="148" t="s">
        <v>439</v>
      </c>
      <c r="Q2" s="148" t="s">
        <v>448</v>
      </c>
      <c r="R2" s="148" t="s">
        <v>450</v>
      </c>
      <c r="S2" s="148" t="s">
        <v>553</v>
      </c>
      <c r="T2" s="148" t="s">
        <v>251</v>
      </c>
      <c r="U2" s="148" t="s">
        <v>407</v>
      </c>
      <c r="V2" s="148" t="s">
        <v>408</v>
      </c>
      <c r="W2" s="148" t="s">
        <v>434</v>
      </c>
      <c r="X2" s="148" t="s">
        <v>555</v>
      </c>
      <c r="Y2" s="148" t="s">
        <v>440</v>
      </c>
      <c r="Z2" s="148" t="s">
        <v>557</v>
      </c>
      <c r="AA2" s="148" t="s">
        <v>252</v>
      </c>
      <c r="AB2" s="148" t="s">
        <v>253</v>
      </c>
      <c r="AC2" s="148" t="s">
        <v>254</v>
      </c>
      <c r="AD2" s="148" t="s">
        <v>290</v>
      </c>
      <c r="AE2" s="148" t="s">
        <v>288</v>
      </c>
      <c r="AF2" s="148" t="s">
        <v>289</v>
      </c>
      <c r="AG2" s="148"/>
      <c r="AH2" s="148"/>
      <c r="AI2" s="148" t="s">
        <v>47</v>
      </c>
      <c r="AJ2" s="146" t="s">
        <v>29</v>
      </c>
      <c r="AK2" s="148" t="s">
        <v>179</v>
      </c>
      <c r="AL2" s="148" t="s">
        <v>180</v>
      </c>
      <c r="AM2" s="148" t="s">
        <v>181</v>
      </c>
      <c r="AN2" s="148" t="s">
        <v>182</v>
      </c>
      <c r="AO2" s="148" t="s">
        <v>183</v>
      </c>
      <c r="AP2" s="148" t="s">
        <v>184</v>
      </c>
      <c r="AQ2" s="148" t="s">
        <v>276</v>
      </c>
      <c r="AR2" s="148" t="s">
        <v>277</v>
      </c>
      <c r="AS2" s="148" t="s">
        <v>278</v>
      </c>
      <c r="AT2" s="148" t="s">
        <v>453</v>
      </c>
      <c r="AU2" s="148" t="s">
        <v>436</v>
      </c>
      <c r="AV2" s="148" t="s">
        <v>437</v>
      </c>
      <c r="AW2" s="148"/>
      <c r="AX2" s="148"/>
      <c r="AY2" s="151" t="s">
        <v>47</v>
      </c>
      <c r="AZ2" s="148" t="s">
        <v>190</v>
      </c>
      <c r="BA2" s="148" t="s">
        <v>191</v>
      </c>
      <c r="BB2" s="148" t="s">
        <v>194</v>
      </c>
      <c r="BC2" s="148" t="s">
        <v>192</v>
      </c>
      <c r="BD2" s="148" t="s">
        <v>196</v>
      </c>
      <c r="BE2" s="146" t="s">
        <v>47</v>
      </c>
      <c r="BF2" s="148" t="s">
        <v>201</v>
      </c>
      <c r="BG2" s="148" t="s">
        <v>202</v>
      </c>
      <c r="BH2" s="148" t="s">
        <v>203</v>
      </c>
      <c r="BI2" s="149" t="s">
        <v>47</v>
      </c>
      <c r="BJ2" s="148" t="s">
        <v>212</v>
      </c>
      <c r="BK2" s="148" t="s">
        <v>213</v>
      </c>
      <c r="BL2" s="148" t="s">
        <v>216</v>
      </c>
      <c r="BM2" s="148" t="s">
        <v>221</v>
      </c>
      <c r="BN2" s="148" t="s">
        <v>222</v>
      </c>
      <c r="BO2" s="148" t="s">
        <v>223</v>
      </c>
      <c r="BP2" s="148" t="s">
        <v>291</v>
      </c>
      <c r="BQ2" s="148" t="s">
        <v>292</v>
      </c>
      <c r="BR2" s="148" t="s">
        <v>423</v>
      </c>
      <c r="BS2" s="148" t="s">
        <v>424</v>
      </c>
      <c r="BT2" s="148"/>
      <c r="BU2" s="146" t="s">
        <v>47</v>
      </c>
      <c r="BV2" s="148"/>
      <c r="BW2" s="148"/>
      <c r="BX2" s="148"/>
      <c r="BY2" s="148"/>
      <c r="BZ2" s="148"/>
      <c r="CA2" s="151" t="s">
        <v>511</v>
      </c>
      <c r="CB2" s="781"/>
      <c r="CC2" s="166" t="s">
        <v>141</v>
      </c>
      <c r="CD2" s="321" t="s">
        <v>447</v>
      </c>
    </row>
    <row r="3" spans="1:82" s="5" customFormat="1">
      <c r="A3" s="377" t="str">
        <f>'1-συμβολαια'!A3</f>
        <v>12ο</v>
      </c>
      <c r="B3" s="575">
        <f>'1-συμβολαια'!B3</f>
        <v>39268</v>
      </c>
      <c r="C3" s="375" t="str">
        <f>'1-συμβολαια'!C3</f>
        <v>κληρονομιάς ΑΠΟΔΟΧΗ [αγροτεμάχιο 158' Θελόγος -''κλεισίδι'' 7.046μ2</v>
      </c>
      <c r="D3" s="525">
        <f>'5-αντίγρ'!AN3</f>
        <v>87</v>
      </c>
      <c r="E3" s="525">
        <f>'5-αντίγρ'!AM3</f>
        <v>5.9399999999999995</v>
      </c>
      <c r="F3" s="320">
        <f>'6-μεταγρ'!R3</f>
        <v>14.8</v>
      </c>
      <c r="G3" s="320">
        <f>'6-μεταγρ'!P3+'6-μεταγρ'!Q3</f>
        <v>3.96</v>
      </c>
      <c r="H3" s="320">
        <f>'6-μεταγρ'!S3</f>
        <v>0</v>
      </c>
      <c r="I3" s="320">
        <f>'7-προςΔΟΥ'!W3</f>
        <v>109.8</v>
      </c>
      <c r="J3" s="279">
        <f>'7-προςΔΟΥ'!L3</f>
        <v>0</v>
      </c>
      <c r="K3" s="281">
        <v>18.8</v>
      </c>
      <c r="L3" s="281"/>
      <c r="M3" s="281"/>
      <c r="N3" s="281">
        <v>4</v>
      </c>
      <c r="O3" s="281">
        <v>4</v>
      </c>
      <c r="P3" s="281"/>
      <c r="Q3" s="281"/>
      <c r="R3" s="281"/>
      <c r="S3" s="281"/>
      <c r="T3" s="281"/>
      <c r="U3" s="281"/>
      <c r="V3" s="281"/>
      <c r="W3" s="281"/>
      <c r="X3" s="281"/>
      <c r="Y3" s="281"/>
      <c r="Z3" s="281">
        <f>18.4+18.4+4</f>
        <v>40.799999999999997</v>
      </c>
      <c r="AA3" s="281">
        <f>18.4+18.4+4</f>
        <v>40.799999999999997</v>
      </c>
      <c r="AB3" s="281">
        <v>18.8</v>
      </c>
      <c r="AC3" s="281"/>
      <c r="AD3" s="281"/>
      <c r="AE3" s="281">
        <f>2*1.98</f>
        <v>3.96</v>
      </c>
      <c r="AF3" s="281"/>
      <c r="AG3" s="278"/>
      <c r="AH3" s="278"/>
      <c r="AI3" s="281">
        <f t="shared" ref="AI3:AI11" si="0">SUM(K3:AH3)</f>
        <v>131.16</v>
      </c>
      <c r="AJ3" s="278"/>
      <c r="AK3" s="281">
        <v>12</v>
      </c>
      <c r="AL3" s="281">
        <v>12</v>
      </c>
      <c r="AM3" s="281">
        <v>12</v>
      </c>
      <c r="AN3" s="281"/>
      <c r="AO3" s="281"/>
      <c r="AP3" s="281"/>
      <c r="AQ3" s="281"/>
      <c r="AR3" s="281"/>
      <c r="AS3" s="281">
        <v>12</v>
      </c>
      <c r="AT3" s="281"/>
      <c r="AU3" s="281"/>
      <c r="AV3" s="281"/>
      <c r="AW3" s="278"/>
      <c r="AX3" s="278"/>
      <c r="AY3" s="281">
        <f t="shared" ref="AY3:AY11" si="1">SUM(AK3:AX3)</f>
        <v>48</v>
      </c>
      <c r="AZ3" s="281">
        <v>19.399999999999999</v>
      </c>
      <c r="BA3" s="278"/>
      <c r="BB3" s="281">
        <v>19.399999999999999</v>
      </c>
      <c r="BC3" s="278"/>
      <c r="BD3" s="281">
        <v>19.399999999999999</v>
      </c>
      <c r="BE3" s="281">
        <f t="shared" ref="BE3:BE11" si="2">SUM(AZ3:BD3)</f>
        <v>58.199999999999996</v>
      </c>
      <c r="BF3" s="278"/>
      <c r="BG3" s="278"/>
      <c r="BH3" s="281"/>
      <c r="BI3" s="281">
        <f t="shared" ref="BI3:BI11" si="3">SUM(BF3:BH3)</f>
        <v>0</v>
      </c>
      <c r="BJ3" s="281"/>
      <c r="BK3" s="281"/>
      <c r="BL3" s="281"/>
      <c r="BM3" s="281"/>
      <c r="BN3" s="281"/>
      <c r="BO3" s="281"/>
      <c r="BP3" s="281"/>
      <c r="BQ3" s="281">
        <v>5</v>
      </c>
      <c r="BR3" s="281">
        <v>0.3</v>
      </c>
      <c r="BS3" s="281">
        <v>0.45</v>
      </c>
      <c r="BT3" s="281"/>
      <c r="BU3" s="281">
        <f t="shared" ref="BU3:BU11" si="4">SUM(BJ3:BT3)</f>
        <v>5.75</v>
      </c>
      <c r="BV3" s="320"/>
      <c r="BW3" s="320"/>
      <c r="BX3" s="320"/>
      <c r="BY3" s="320"/>
      <c r="BZ3" s="320"/>
      <c r="CA3" s="320"/>
      <c r="CB3" s="320"/>
      <c r="CC3" s="412">
        <f>D3+F3+H3+I3+AI3+AY3+BE3+BI3+BU3-+CA3-CD3</f>
        <v>440.84999999999997</v>
      </c>
      <c r="CD3" s="412">
        <f>E3+G3+J3+AC3+AE3+BZ3</f>
        <v>13.86</v>
      </c>
    </row>
    <row r="4" spans="1:82" s="5" customFormat="1">
      <c r="A4" s="377">
        <f>'1-συμβολαια'!A4</f>
        <v>0</v>
      </c>
      <c r="B4" s="575"/>
      <c r="C4" s="375" t="str">
        <f>'1-συμβολαια'!C4</f>
        <v>χρησικτησία αγροτεμαχίου = 1926 πατρός ΚΛΗΡΟΝΟΜΙΑ</v>
      </c>
      <c r="D4" s="525">
        <f>'5-αντίγρ'!AN4</f>
        <v>0</v>
      </c>
      <c r="E4" s="525">
        <f>'5-αντίγρ'!AM4</f>
        <v>0</v>
      </c>
      <c r="F4" s="320">
        <f>'6-μεταγρ'!R4</f>
        <v>0</v>
      </c>
      <c r="G4" s="320">
        <f>'6-μεταγρ'!P4+'6-μεταγρ'!Q4</f>
        <v>0</v>
      </c>
      <c r="H4" s="320">
        <f>'6-μεταγρ'!S4</f>
        <v>0</v>
      </c>
      <c r="I4" s="320">
        <f>'7-προςΔΟΥ'!W4</f>
        <v>95</v>
      </c>
      <c r="J4" s="279">
        <f>'7-προςΔΟΥ'!L4</f>
        <v>0</v>
      </c>
      <c r="K4" s="281"/>
      <c r="L4" s="281"/>
      <c r="M4" s="281"/>
      <c r="N4" s="281"/>
      <c r="O4" s="281"/>
      <c r="P4" s="281"/>
      <c r="Q4" s="281"/>
      <c r="R4" s="281"/>
      <c r="S4" s="281"/>
      <c r="T4" s="281"/>
      <c r="U4" s="281"/>
      <c r="V4" s="281"/>
      <c r="W4" s="281"/>
      <c r="X4" s="281"/>
      <c r="Y4" s="281"/>
      <c r="Z4" s="281"/>
      <c r="AA4" s="281"/>
      <c r="AB4" s="281"/>
      <c r="AC4" s="281"/>
      <c r="AD4" s="281"/>
      <c r="AE4" s="281"/>
      <c r="AF4" s="281"/>
      <c r="AG4" s="278"/>
      <c r="AH4" s="278"/>
      <c r="AI4" s="281">
        <f t="shared" si="0"/>
        <v>0</v>
      </c>
      <c r="AJ4" s="278"/>
      <c r="AK4" s="281"/>
      <c r="AL4" s="281"/>
      <c r="AM4" s="281"/>
      <c r="AN4" s="281"/>
      <c r="AO4" s="281"/>
      <c r="AP4" s="281"/>
      <c r="AQ4" s="281"/>
      <c r="AR4" s="281"/>
      <c r="AS4" s="281"/>
      <c r="AT4" s="281"/>
      <c r="AU4" s="281"/>
      <c r="AV4" s="281"/>
      <c r="AW4" s="278"/>
      <c r="AX4" s="278"/>
      <c r="AY4" s="281">
        <f t="shared" si="1"/>
        <v>0</v>
      </c>
      <c r="AZ4" s="281"/>
      <c r="BA4" s="278"/>
      <c r="BB4" s="281"/>
      <c r="BC4" s="278"/>
      <c r="BD4" s="281"/>
      <c r="BE4" s="281">
        <f t="shared" si="2"/>
        <v>0</v>
      </c>
      <c r="BF4" s="278"/>
      <c r="BG4" s="278"/>
      <c r="BH4" s="281">
        <v>11.4</v>
      </c>
      <c r="BI4" s="281">
        <f t="shared" si="3"/>
        <v>11.4</v>
      </c>
      <c r="BJ4" s="281"/>
      <c r="BK4" s="281"/>
      <c r="BL4" s="281"/>
      <c r="BM4" s="281"/>
      <c r="BN4" s="281"/>
      <c r="BO4" s="281"/>
      <c r="BP4" s="281"/>
      <c r="BQ4" s="281"/>
      <c r="BR4" s="281"/>
      <c r="BS4" s="281"/>
      <c r="BT4" s="281"/>
      <c r="BU4" s="281">
        <f t="shared" si="4"/>
        <v>0</v>
      </c>
      <c r="BV4" s="320"/>
      <c r="BW4" s="320"/>
      <c r="BX4" s="320"/>
      <c r="BY4" s="320"/>
      <c r="BZ4" s="320"/>
      <c r="CA4" s="320"/>
      <c r="CB4" s="320"/>
      <c r="CC4" s="412">
        <f t="shared" ref="CC4:CC11" si="5">D4+F4+H4+I4+AI4+AY4+BE4+BI4+BU4-+CA4-CD4</f>
        <v>106.4</v>
      </c>
      <c r="CD4" s="412">
        <f t="shared" ref="CD4:CD11" si="6">E4+G4+J4+AC4+AE4+BZ4</f>
        <v>0</v>
      </c>
    </row>
    <row r="5" spans="1:82" s="5" customFormat="1">
      <c r="A5" s="377">
        <f>'1-συμβολαια'!A5</f>
        <v>0</v>
      </c>
      <c r="B5" s="575"/>
      <c r="C5" s="375" t="str">
        <f>'1-συμβολαια'!C5</f>
        <v>διανομή [2/8 πατέρα &amp; από 3/8 κόρες</v>
      </c>
      <c r="D5" s="522">
        <f>'5-αντίγρ'!AN5</f>
        <v>0</v>
      </c>
      <c r="E5" s="522">
        <f>'5-αντίγρ'!AM5</f>
        <v>0</v>
      </c>
      <c r="F5" s="281">
        <f>'6-μεταγρ'!R5</f>
        <v>0</v>
      </c>
      <c r="G5" s="281">
        <f>'6-μεταγρ'!P5+'6-μεταγρ'!Q5</f>
        <v>0</v>
      </c>
      <c r="H5" s="281">
        <f>'6-μεταγρ'!S5</f>
        <v>0</v>
      </c>
      <c r="I5" s="281">
        <f>'7-προςΔΟΥ'!W5</f>
        <v>95</v>
      </c>
      <c r="J5" s="571">
        <f>'7-προςΔΟΥ'!L5</f>
        <v>0</v>
      </c>
      <c r="K5" s="281"/>
      <c r="L5" s="281"/>
      <c r="M5" s="281"/>
      <c r="N5" s="281"/>
      <c r="O5" s="281"/>
      <c r="P5" s="281"/>
      <c r="Q5" s="281"/>
      <c r="R5" s="281"/>
      <c r="S5" s="281"/>
      <c r="T5" s="281"/>
      <c r="U5" s="281"/>
      <c r="V5" s="281"/>
      <c r="W5" s="281"/>
      <c r="X5" s="281"/>
      <c r="Y5" s="281"/>
      <c r="Z5" s="281"/>
      <c r="AA5" s="281"/>
      <c r="AB5" s="281"/>
      <c r="AC5" s="281"/>
      <c r="AD5" s="281"/>
      <c r="AE5" s="281"/>
      <c r="AF5" s="281"/>
      <c r="AG5" s="278"/>
      <c r="AH5" s="278"/>
      <c r="AI5" s="281">
        <f t="shared" si="0"/>
        <v>0</v>
      </c>
      <c r="AJ5" s="278"/>
      <c r="AK5" s="281"/>
      <c r="AL5" s="281"/>
      <c r="AM5" s="281"/>
      <c r="AN5" s="281"/>
      <c r="AO5" s="281"/>
      <c r="AP5" s="281"/>
      <c r="AQ5" s="281"/>
      <c r="AR5" s="281"/>
      <c r="AS5" s="281"/>
      <c r="AT5" s="281"/>
      <c r="AU5" s="281"/>
      <c r="AV5" s="281"/>
      <c r="AW5" s="278"/>
      <c r="AX5" s="278"/>
      <c r="AY5" s="281">
        <f t="shared" si="1"/>
        <v>0</v>
      </c>
      <c r="AZ5" s="281"/>
      <c r="BA5" s="278"/>
      <c r="BB5" s="281"/>
      <c r="BC5" s="278"/>
      <c r="BD5" s="281"/>
      <c r="BE5" s="281">
        <f t="shared" si="2"/>
        <v>0</v>
      </c>
      <c r="BF5" s="278"/>
      <c r="BG5" s="278"/>
      <c r="BH5" s="281"/>
      <c r="BI5" s="281">
        <f t="shared" si="3"/>
        <v>0</v>
      </c>
      <c r="BJ5" s="281"/>
      <c r="BK5" s="281"/>
      <c r="BL5" s="281"/>
      <c r="BM5" s="281"/>
      <c r="BN5" s="281"/>
      <c r="BO5" s="281"/>
      <c r="BP5" s="281"/>
      <c r="BQ5" s="281"/>
      <c r="BR5" s="281"/>
      <c r="BS5" s="281"/>
      <c r="BT5" s="281"/>
      <c r="BU5" s="281">
        <f t="shared" si="4"/>
        <v>0</v>
      </c>
      <c r="BV5" s="281"/>
      <c r="BW5" s="281"/>
      <c r="BX5" s="281"/>
      <c r="BY5" s="281"/>
      <c r="BZ5" s="281"/>
      <c r="CA5" s="281"/>
      <c r="CB5" s="281"/>
      <c r="CC5" s="412">
        <f t="shared" si="5"/>
        <v>95</v>
      </c>
      <c r="CD5" s="412">
        <f t="shared" si="6"/>
        <v>0</v>
      </c>
    </row>
    <row r="6" spans="1:82" s="5" customFormat="1" ht="12" thickBot="1">
      <c r="A6" s="456">
        <f>'1-συμβολαια'!A6</f>
        <v>0</v>
      </c>
      <c r="B6" s="576"/>
      <c r="C6" s="457" t="str">
        <f>'1-συμβολαια'!C6</f>
        <v>εξισορρόπηση διαφοράς διανεμομένων μεριδίων</v>
      </c>
      <c r="D6" s="528">
        <f>'5-αντίγρ'!AN6</f>
        <v>0</v>
      </c>
      <c r="E6" s="528">
        <f>'5-αντίγρ'!AM6</f>
        <v>0</v>
      </c>
      <c r="F6" s="458">
        <f>'6-μεταγρ'!R6</f>
        <v>0</v>
      </c>
      <c r="G6" s="458">
        <f>'6-μεταγρ'!P6+'6-μεταγρ'!Q6</f>
        <v>0</v>
      </c>
      <c r="H6" s="458">
        <f>'6-μεταγρ'!S6</f>
        <v>0</v>
      </c>
      <c r="I6" s="458">
        <f>'7-προςΔΟΥ'!W6</f>
        <v>0</v>
      </c>
      <c r="J6" s="459">
        <f>'7-προςΔΟΥ'!L6</f>
        <v>0</v>
      </c>
      <c r="K6" s="458"/>
      <c r="L6" s="458"/>
      <c r="M6" s="458"/>
      <c r="N6" s="458"/>
      <c r="O6" s="458"/>
      <c r="P6" s="458"/>
      <c r="Q6" s="458"/>
      <c r="R6" s="458"/>
      <c r="S6" s="458"/>
      <c r="T6" s="458"/>
      <c r="U6" s="458"/>
      <c r="V6" s="458"/>
      <c r="W6" s="458"/>
      <c r="X6" s="458"/>
      <c r="Y6" s="458"/>
      <c r="Z6" s="458"/>
      <c r="AA6" s="458"/>
      <c r="AB6" s="458"/>
      <c r="AC6" s="458"/>
      <c r="AD6" s="458"/>
      <c r="AE6" s="458"/>
      <c r="AF6" s="458"/>
      <c r="AG6" s="460"/>
      <c r="AH6" s="460"/>
      <c r="AI6" s="458">
        <f t="shared" si="0"/>
        <v>0</v>
      </c>
      <c r="AJ6" s="460"/>
      <c r="AK6" s="458"/>
      <c r="AL6" s="458"/>
      <c r="AM6" s="458"/>
      <c r="AN6" s="458"/>
      <c r="AO6" s="458"/>
      <c r="AP6" s="458"/>
      <c r="AQ6" s="458"/>
      <c r="AR6" s="458"/>
      <c r="AS6" s="458"/>
      <c r="AT6" s="458"/>
      <c r="AU6" s="458"/>
      <c r="AV6" s="458"/>
      <c r="AW6" s="460"/>
      <c r="AX6" s="460"/>
      <c r="AY6" s="458">
        <f t="shared" si="1"/>
        <v>0</v>
      </c>
      <c r="AZ6" s="458"/>
      <c r="BA6" s="460"/>
      <c r="BB6" s="458"/>
      <c r="BC6" s="460"/>
      <c r="BD6" s="458"/>
      <c r="BE6" s="458">
        <f t="shared" si="2"/>
        <v>0</v>
      </c>
      <c r="BF6" s="460"/>
      <c r="BG6" s="460"/>
      <c r="BH6" s="458">
        <v>4</v>
      </c>
      <c r="BI6" s="458">
        <f t="shared" si="3"/>
        <v>4</v>
      </c>
      <c r="BJ6" s="458"/>
      <c r="BK6" s="458"/>
      <c r="BL6" s="458"/>
      <c r="BM6" s="458"/>
      <c r="BN6" s="458"/>
      <c r="BO6" s="458"/>
      <c r="BP6" s="458"/>
      <c r="BQ6" s="458"/>
      <c r="BR6" s="458"/>
      <c r="BS6" s="458"/>
      <c r="BT6" s="458"/>
      <c r="BU6" s="458">
        <f t="shared" si="4"/>
        <v>0</v>
      </c>
      <c r="BV6" s="458"/>
      <c r="BW6" s="458"/>
      <c r="BX6" s="458"/>
      <c r="BY6" s="458"/>
      <c r="BZ6" s="458"/>
      <c r="CA6" s="458"/>
      <c r="CB6" s="458"/>
      <c r="CC6" s="461">
        <f t="shared" si="5"/>
        <v>4</v>
      </c>
      <c r="CD6" s="461">
        <f t="shared" si="6"/>
        <v>0</v>
      </c>
    </row>
    <row r="7" spans="1:82" s="5" customFormat="1">
      <c r="A7" s="442" t="str">
        <f>'1-συμβολαια'!A7</f>
        <v>13ο</v>
      </c>
      <c r="B7" s="385">
        <f>'1-συμβολαια'!B7</f>
        <v>39293</v>
      </c>
      <c r="C7" s="455" t="str">
        <f>'1-συμβολαια'!C7</f>
        <v>πληρεξούσιο</v>
      </c>
      <c r="D7" s="525">
        <f>'5-αντίγρ'!AN7</f>
        <v>0</v>
      </c>
      <c r="E7" s="525">
        <f>'5-αντίγρ'!AM7</f>
        <v>0</v>
      </c>
      <c r="F7" s="320">
        <f>'6-μεταγρ'!R7</f>
        <v>0</v>
      </c>
      <c r="G7" s="320">
        <f>'6-μεταγρ'!P7+'6-μεταγρ'!Q7</f>
        <v>0</v>
      </c>
      <c r="H7" s="320">
        <f>'6-μεταγρ'!S7</f>
        <v>0</v>
      </c>
      <c r="I7" s="320">
        <f>'7-προςΔΟΥ'!W7</f>
        <v>0</v>
      </c>
      <c r="J7" s="279">
        <f>'7-προςΔΟΥ'!L7</f>
        <v>0</v>
      </c>
      <c r="K7" s="320"/>
      <c r="L7" s="320"/>
      <c r="M7" s="320"/>
      <c r="N7" s="320"/>
      <c r="O7" s="320"/>
      <c r="P7" s="320"/>
      <c r="Q7" s="320"/>
      <c r="R7" s="320"/>
      <c r="S7" s="320"/>
      <c r="T7" s="320"/>
      <c r="U7" s="320"/>
      <c r="V7" s="320"/>
      <c r="W7" s="320"/>
      <c r="X7" s="320"/>
      <c r="Y7" s="320"/>
      <c r="Z7" s="320"/>
      <c r="AA7" s="320"/>
      <c r="AB7" s="320"/>
      <c r="AC7" s="320"/>
      <c r="AD7" s="320"/>
      <c r="AE7" s="320"/>
      <c r="AF7" s="320"/>
      <c r="AG7" s="280"/>
      <c r="AH7" s="280"/>
      <c r="AI7" s="320">
        <f t="shared" si="0"/>
        <v>0</v>
      </c>
      <c r="AJ7" s="280"/>
      <c r="AK7" s="320"/>
      <c r="AL7" s="320"/>
      <c r="AM7" s="320">
        <v>12</v>
      </c>
      <c r="AN7" s="320"/>
      <c r="AO7" s="320"/>
      <c r="AP7" s="320"/>
      <c r="AQ7" s="320"/>
      <c r="AR7" s="320"/>
      <c r="AS7" s="320"/>
      <c r="AT7" s="320"/>
      <c r="AU7" s="320"/>
      <c r="AV7" s="320"/>
      <c r="AW7" s="280"/>
      <c r="AX7" s="280"/>
      <c r="AY7" s="320">
        <f t="shared" si="1"/>
        <v>12</v>
      </c>
      <c r="AZ7" s="320"/>
      <c r="BA7" s="280"/>
      <c r="BB7" s="320"/>
      <c r="BC7" s="280"/>
      <c r="BD7" s="320"/>
      <c r="BE7" s="320">
        <f t="shared" si="2"/>
        <v>0</v>
      </c>
      <c r="BF7" s="280"/>
      <c r="BG7" s="280"/>
      <c r="BH7" s="320"/>
      <c r="BI7" s="320">
        <f t="shared" si="3"/>
        <v>0</v>
      </c>
      <c r="BJ7" s="320"/>
      <c r="BK7" s="320"/>
      <c r="BL7" s="320"/>
      <c r="BM7" s="320"/>
      <c r="BN7" s="320"/>
      <c r="BO7" s="320"/>
      <c r="BP7" s="320"/>
      <c r="BQ7" s="320"/>
      <c r="BR7" s="320"/>
      <c r="BS7" s="320">
        <v>0.45</v>
      </c>
      <c r="BT7" s="320"/>
      <c r="BU7" s="320">
        <f t="shared" si="4"/>
        <v>0.45</v>
      </c>
      <c r="BV7" s="320"/>
      <c r="BW7" s="320"/>
      <c r="BX7" s="320"/>
      <c r="BY7" s="320"/>
      <c r="BZ7" s="320"/>
      <c r="CA7" s="320"/>
      <c r="CB7" s="320"/>
      <c r="CC7" s="412">
        <f t="shared" si="5"/>
        <v>12.45</v>
      </c>
      <c r="CD7" s="412">
        <f t="shared" si="6"/>
        <v>0</v>
      </c>
    </row>
    <row r="8" spans="1:82" s="5" customFormat="1">
      <c r="A8" s="361" t="str">
        <f>'1-συμβολαια'!A8</f>
        <v>14ο</v>
      </c>
      <c r="B8" s="385">
        <f>'1-συμβολαια'!B8</f>
        <v>39437</v>
      </c>
      <c r="C8" s="375" t="str">
        <f>'1-συμβολαια'!C8</f>
        <v>γονική</v>
      </c>
      <c r="D8" s="525">
        <f>'5-αντίγρ'!AN8</f>
        <v>74</v>
      </c>
      <c r="E8" s="525">
        <f>'5-αντίγρ'!AM8</f>
        <v>3.96</v>
      </c>
      <c r="F8" s="320">
        <f>'6-μεταγρ'!R8</f>
        <v>14.8</v>
      </c>
      <c r="G8" s="320">
        <f>'6-μεταγρ'!P8+'6-μεταγρ'!Q8</f>
        <v>3.96</v>
      </c>
      <c r="H8" s="320">
        <f>'6-μεταγρ'!S8</f>
        <v>0</v>
      </c>
      <c r="I8" s="320">
        <f>'7-προςΔΟΥ'!W8</f>
        <v>179.8</v>
      </c>
      <c r="J8" s="279">
        <f>'7-προςΔΟΥ'!L8</f>
        <v>0</v>
      </c>
      <c r="K8" s="281"/>
      <c r="L8" s="281">
        <f>18.4+18.4+4</f>
        <v>40.799999999999997</v>
      </c>
      <c r="M8" s="281">
        <v>4</v>
      </c>
      <c r="N8" s="281"/>
      <c r="O8" s="281"/>
      <c r="P8" s="281">
        <v>4</v>
      </c>
      <c r="Q8" s="281">
        <v>4</v>
      </c>
      <c r="R8" s="281"/>
      <c r="S8" s="281">
        <v>4</v>
      </c>
      <c r="T8" s="281"/>
      <c r="U8" s="281"/>
      <c r="V8" s="281"/>
      <c r="W8" s="281">
        <v>4</v>
      </c>
      <c r="X8" s="281"/>
      <c r="Y8" s="281"/>
      <c r="Z8" s="281"/>
      <c r="AA8" s="281"/>
      <c r="AB8" s="281"/>
      <c r="AC8" s="281"/>
      <c r="AD8" s="281"/>
      <c r="AE8" s="281"/>
      <c r="AF8" s="281"/>
      <c r="AG8" s="278"/>
      <c r="AH8" s="278"/>
      <c r="AI8" s="281">
        <f t="shared" si="0"/>
        <v>60.8</v>
      </c>
      <c r="AJ8" s="278"/>
      <c r="AK8" s="281">
        <v>8</v>
      </c>
      <c r="AL8" s="281"/>
      <c r="AM8" s="281">
        <v>8</v>
      </c>
      <c r="AN8" s="281"/>
      <c r="AO8" s="281"/>
      <c r="AP8" s="281"/>
      <c r="AQ8" s="281"/>
      <c r="AR8" s="281">
        <v>4</v>
      </c>
      <c r="AS8" s="281"/>
      <c r="AT8" s="281"/>
      <c r="AU8" s="281"/>
      <c r="AV8" s="281"/>
      <c r="AW8" s="278"/>
      <c r="AX8" s="278"/>
      <c r="AY8" s="281">
        <f t="shared" si="1"/>
        <v>20</v>
      </c>
      <c r="AZ8" s="281">
        <v>15.4</v>
      </c>
      <c r="BA8" s="278"/>
      <c r="BB8" s="281">
        <v>15.4</v>
      </c>
      <c r="BC8" s="278"/>
      <c r="BD8" s="281">
        <v>15.4</v>
      </c>
      <c r="BE8" s="281">
        <f t="shared" si="2"/>
        <v>46.2</v>
      </c>
      <c r="BF8" s="278"/>
      <c r="BG8" s="278"/>
      <c r="BH8" s="281">
        <v>19.399999999999999</v>
      </c>
      <c r="BI8" s="281">
        <f t="shared" si="3"/>
        <v>19.399999999999999</v>
      </c>
      <c r="BJ8" s="281"/>
      <c r="BK8" s="281"/>
      <c r="BL8" s="281"/>
      <c r="BM8" s="281"/>
      <c r="BN8" s="281"/>
      <c r="BO8" s="281"/>
      <c r="BP8" s="281"/>
      <c r="BQ8" s="281">
        <v>5</v>
      </c>
      <c r="BR8" s="281">
        <v>0.3</v>
      </c>
      <c r="BS8" s="281">
        <v>0.3</v>
      </c>
      <c r="BT8" s="281"/>
      <c r="BU8" s="281">
        <f t="shared" si="4"/>
        <v>5.6</v>
      </c>
      <c r="BV8" s="320"/>
      <c r="BW8" s="320"/>
      <c r="BX8" s="320"/>
      <c r="BY8" s="320"/>
      <c r="BZ8" s="320"/>
      <c r="CA8" s="320"/>
      <c r="CB8" s="320"/>
      <c r="CC8" s="412">
        <f t="shared" si="5"/>
        <v>412.68</v>
      </c>
      <c r="CD8" s="412">
        <f t="shared" si="6"/>
        <v>7.92</v>
      </c>
    </row>
    <row r="9" spans="1:82" s="5" customFormat="1" ht="12" thickBot="1">
      <c r="A9" s="443" t="str">
        <f>'1-συμβολαια'!A9</f>
        <v>15ο</v>
      </c>
      <c r="B9" s="464">
        <f>'1-συμβολαια'!B9</f>
        <v>39548</v>
      </c>
      <c r="C9" s="457" t="str">
        <f>'1-συμβολαια'!C9</f>
        <v>αγοραπωλησία [οικόπεδο Ο.Τ.-242 Λιμενάρια -''καλύβια'' 296,20μ2 τίμημα = Δ.Ο.Υ. =</v>
      </c>
      <c r="D9" s="528">
        <f>'5-αντίγρ'!AN9</f>
        <v>112</v>
      </c>
      <c r="E9" s="528">
        <f>'5-αντίγρ'!AM9</f>
        <v>5.9399999999999995</v>
      </c>
      <c r="F9" s="458">
        <f>'6-μεταγρ'!R9</f>
        <v>14.8</v>
      </c>
      <c r="G9" s="458">
        <f>'6-μεταγρ'!P9+'6-μεταγρ'!Q9</f>
        <v>3.96</v>
      </c>
      <c r="H9" s="458">
        <f>'6-μεταγρ'!S9</f>
        <v>0</v>
      </c>
      <c r="I9" s="458">
        <f>'7-προςΔΟΥ'!W9</f>
        <v>109.8</v>
      </c>
      <c r="J9" s="459">
        <f>'7-προςΔΟΥ'!L9</f>
        <v>0</v>
      </c>
      <c r="K9" s="458"/>
      <c r="L9" s="458">
        <v>18.8</v>
      </c>
      <c r="M9" s="458">
        <v>4</v>
      </c>
      <c r="N9" s="458"/>
      <c r="O9" s="458"/>
      <c r="P9" s="458"/>
      <c r="Q9" s="458">
        <v>4</v>
      </c>
      <c r="R9" s="458"/>
      <c r="S9" s="458">
        <v>4</v>
      </c>
      <c r="T9" s="458"/>
      <c r="U9" s="458"/>
      <c r="V9" s="458"/>
      <c r="W9" s="458">
        <v>4</v>
      </c>
      <c r="X9" s="458"/>
      <c r="Y9" s="458"/>
      <c r="Z9" s="458"/>
      <c r="AA9" s="458"/>
      <c r="AB9" s="458"/>
      <c r="AC9" s="458"/>
      <c r="AD9" s="458"/>
      <c r="AE9" s="458"/>
      <c r="AF9" s="458"/>
      <c r="AG9" s="460"/>
      <c r="AH9" s="460"/>
      <c r="AI9" s="458">
        <f t="shared" si="0"/>
        <v>34.799999999999997</v>
      </c>
      <c r="AJ9" s="460"/>
      <c r="AK9" s="458">
        <v>12</v>
      </c>
      <c r="AL9" s="458">
        <v>12</v>
      </c>
      <c r="AM9" s="458">
        <v>12</v>
      </c>
      <c r="AN9" s="458"/>
      <c r="AO9" s="458"/>
      <c r="AP9" s="458"/>
      <c r="AQ9" s="458">
        <v>12</v>
      </c>
      <c r="AR9" s="458">
        <v>4</v>
      </c>
      <c r="AS9" s="458"/>
      <c r="AT9" s="458"/>
      <c r="AU9" s="458"/>
      <c r="AV9" s="458"/>
      <c r="AW9" s="460"/>
      <c r="AX9" s="460"/>
      <c r="AY9" s="458">
        <f t="shared" si="1"/>
        <v>52</v>
      </c>
      <c r="AZ9" s="458">
        <v>19.399999999999999</v>
      </c>
      <c r="BA9" s="460"/>
      <c r="BB9" s="458">
        <v>19.399999999999999</v>
      </c>
      <c r="BC9" s="460"/>
      <c r="BD9" s="458">
        <v>19.399999999999999</v>
      </c>
      <c r="BE9" s="458">
        <f t="shared" si="2"/>
        <v>58.199999999999996</v>
      </c>
      <c r="BF9" s="460"/>
      <c r="BG9" s="460"/>
      <c r="BH9" s="458"/>
      <c r="BI9" s="458">
        <f t="shared" si="3"/>
        <v>0</v>
      </c>
      <c r="BJ9" s="458"/>
      <c r="BK9" s="458"/>
      <c r="BL9" s="458"/>
      <c r="BM9" s="458"/>
      <c r="BN9" s="458"/>
      <c r="BO9" s="458"/>
      <c r="BP9" s="458"/>
      <c r="BQ9" s="458">
        <v>5</v>
      </c>
      <c r="BR9" s="458">
        <v>0.3</v>
      </c>
      <c r="BS9" s="458">
        <v>0.45</v>
      </c>
      <c r="BT9" s="458"/>
      <c r="BU9" s="458">
        <f t="shared" si="4"/>
        <v>5.75</v>
      </c>
      <c r="BV9" s="458">
        <v>4</v>
      </c>
      <c r="BW9" s="458">
        <v>8</v>
      </c>
      <c r="BX9" s="458">
        <v>20</v>
      </c>
      <c r="BY9" s="458"/>
      <c r="BZ9" s="458">
        <v>6.32</v>
      </c>
      <c r="CA9" s="458"/>
      <c r="CB9" s="458"/>
      <c r="CC9" s="461">
        <f t="shared" si="5"/>
        <v>371.13</v>
      </c>
      <c r="CD9" s="461">
        <f t="shared" si="6"/>
        <v>16.22</v>
      </c>
    </row>
    <row r="10" spans="1:82" s="5" customFormat="1">
      <c r="A10" s="572" t="str">
        <f>'1-συμβολαια'!A10</f>
        <v>16ο</v>
      </c>
      <c r="B10" s="577">
        <f>'1-συμβολαια'!B10</f>
        <v>39643</v>
      </c>
      <c r="C10" s="455" t="str">
        <f>'1-συμβολαια'!C10</f>
        <v>γονική</v>
      </c>
      <c r="D10" s="525">
        <f>'5-αντίγρ'!AN10</f>
        <v>200</v>
      </c>
      <c r="E10" s="525">
        <f>'5-αντίγρ'!AM10</f>
        <v>5.9399999999999995</v>
      </c>
      <c r="F10" s="320">
        <f>'6-μεταγρ'!R10</f>
        <v>14.8</v>
      </c>
      <c r="G10" s="320">
        <f>'6-μεταγρ'!P10+'6-μεταγρ'!Q10</f>
        <v>3.96</v>
      </c>
      <c r="H10" s="320">
        <f>'6-μεταγρ'!S10</f>
        <v>0</v>
      </c>
      <c r="I10" s="320">
        <f>'7-προςΔΟΥ'!W10</f>
        <v>179.8</v>
      </c>
      <c r="J10" s="279">
        <f>'7-προςΔΟΥ'!L10</f>
        <v>0</v>
      </c>
      <c r="K10" s="320">
        <v>18.8</v>
      </c>
      <c r="L10" s="320"/>
      <c r="M10" s="320"/>
      <c r="N10" s="320"/>
      <c r="O10" s="320">
        <v>4</v>
      </c>
      <c r="P10" s="320">
        <v>4</v>
      </c>
      <c r="Q10" s="320"/>
      <c r="R10" s="320"/>
      <c r="S10" s="320"/>
      <c r="T10" s="320"/>
      <c r="U10" s="320"/>
      <c r="V10" s="320"/>
      <c r="W10" s="320"/>
      <c r="X10" s="320"/>
      <c r="Y10" s="320">
        <f>18.4+18.4+4</f>
        <v>40.799999999999997</v>
      </c>
      <c r="Z10" s="320"/>
      <c r="AA10" s="320"/>
      <c r="AB10" s="320"/>
      <c r="AC10" s="320"/>
      <c r="AD10" s="320"/>
      <c r="AE10" s="320"/>
      <c r="AF10" s="320"/>
      <c r="AG10" s="280"/>
      <c r="AH10" s="280"/>
      <c r="AI10" s="320">
        <f t="shared" si="0"/>
        <v>67.599999999999994</v>
      </c>
      <c r="AJ10" s="280"/>
      <c r="AK10" s="320">
        <v>24</v>
      </c>
      <c r="AL10" s="320">
        <v>24</v>
      </c>
      <c r="AM10" s="320">
        <v>12</v>
      </c>
      <c r="AN10" s="320"/>
      <c r="AO10" s="320"/>
      <c r="AP10" s="320"/>
      <c r="AQ10" s="320"/>
      <c r="AR10" s="320">
        <v>4</v>
      </c>
      <c r="AS10" s="320"/>
      <c r="AT10" s="320"/>
      <c r="AU10" s="320"/>
      <c r="AV10" s="320"/>
      <c r="AW10" s="280"/>
      <c r="AX10" s="280"/>
      <c r="AY10" s="320">
        <f t="shared" si="1"/>
        <v>64</v>
      </c>
      <c r="AZ10" s="320">
        <v>19.399999999999999</v>
      </c>
      <c r="BA10" s="280"/>
      <c r="BB10" s="320">
        <v>19.399999999999999</v>
      </c>
      <c r="BC10" s="280"/>
      <c r="BD10" s="320">
        <v>19.399999999999999</v>
      </c>
      <c r="BE10" s="320">
        <f t="shared" si="2"/>
        <v>58.199999999999996</v>
      </c>
      <c r="BF10" s="280"/>
      <c r="BG10" s="280"/>
      <c r="BH10" s="320">
        <v>19.399999999999999</v>
      </c>
      <c r="BI10" s="320">
        <f t="shared" si="3"/>
        <v>19.399999999999999</v>
      </c>
      <c r="BJ10" s="320"/>
      <c r="BK10" s="320"/>
      <c r="BL10" s="320"/>
      <c r="BM10" s="320"/>
      <c r="BN10" s="320"/>
      <c r="BO10" s="320"/>
      <c r="BP10" s="320"/>
      <c r="BQ10" s="320">
        <v>10</v>
      </c>
      <c r="BR10" s="320">
        <v>0.3</v>
      </c>
      <c r="BS10" s="320">
        <v>0.45</v>
      </c>
      <c r="BT10" s="320"/>
      <c r="BU10" s="320">
        <f t="shared" si="4"/>
        <v>10.75</v>
      </c>
      <c r="BV10" s="320"/>
      <c r="BW10" s="320"/>
      <c r="BX10" s="320"/>
      <c r="BY10" s="320"/>
      <c r="BZ10" s="320"/>
      <c r="CA10" s="320"/>
      <c r="CB10" s="320"/>
      <c r="CC10" s="412">
        <f t="shared" si="5"/>
        <v>604.65000000000009</v>
      </c>
      <c r="CD10" s="412">
        <f t="shared" si="6"/>
        <v>9.8999999999999986</v>
      </c>
    </row>
    <row r="11" spans="1:82" s="5" customFormat="1">
      <c r="A11" s="377">
        <f>'1-συμβολαια'!A11</f>
        <v>0</v>
      </c>
      <c r="B11" s="575"/>
      <c r="C11" s="375" t="str">
        <f>'1-συμβολαια'!C11</f>
        <v>χρησικτησία αγροτεμαχίου 2' [1/2=49,72μ2] = 1981 μητρός ΔΩΡΕΑ άτυπος</v>
      </c>
      <c r="D11" s="525">
        <f>'5-αντίγρ'!AN11</f>
        <v>0</v>
      </c>
      <c r="E11" s="525">
        <f>'5-αντίγρ'!AM11</f>
        <v>0</v>
      </c>
      <c r="F11" s="320">
        <f>'6-μεταγρ'!R11</f>
        <v>0</v>
      </c>
      <c r="G11" s="320">
        <f>'6-μεταγρ'!P11+'6-μεταγρ'!Q11</f>
        <v>0</v>
      </c>
      <c r="H11" s="320">
        <f>'6-μεταγρ'!S11</f>
        <v>0</v>
      </c>
      <c r="I11" s="320">
        <f>'7-προςΔΟΥ'!W11</f>
        <v>95</v>
      </c>
      <c r="J11" s="279">
        <f>'7-προςΔΟΥ'!L11</f>
        <v>0</v>
      </c>
      <c r="K11" s="281"/>
      <c r="L11" s="281"/>
      <c r="M11" s="281"/>
      <c r="N11" s="281"/>
      <c r="O11" s="281"/>
      <c r="P11" s="281"/>
      <c r="Q11" s="281"/>
      <c r="R11" s="281"/>
      <c r="S11" s="281"/>
      <c r="T11" s="281"/>
      <c r="U11" s="281"/>
      <c r="V11" s="281"/>
      <c r="W11" s="281"/>
      <c r="X11" s="281"/>
      <c r="Y11" s="281"/>
      <c r="Z11" s="281"/>
      <c r="AA11" s="281"/>
      <c r="AB11" s="281"/>
      <c r="AC11" s="281"/>
      <c r="AD11" s="281"/>
      <c r="AE11" s="281"/>
      <c r="AF11" s="281"/>
      <c r="AG11" s="278"/>
      <c r="AH11" s="278"/>
      <c r="AI11" s="281">
        <f t="shared" si="0"/>
        <v>0</v>
      </c>
      <c r="AJ11" s="278"/>
      <c r="AK11" s="281"/>
      <c r="AL11" s="281"/>
      <c r="AM11" s="281"/>
      <c r="AN11" s="281"/>
      <c r="AO11" s="281"/>
      <c r="AP11" s="281"/>
      <c r="AQ11" s="281"/>
      <c r="AR11" s="281"/>
      <c r="AS11" s="281"/>
      <c r="AT11" s="281"/>
      <c r="AU11" s="281"/>
      <c r="AV11" s="281"/>
      <c r="AW11" s="278"/>
      <c r="AX11" s="278"/>
      <c r="AY11" s="281">
        <f t="shared" si="1"/>
        <v>0</v>
      </c>
      <c r="AZ11" s="281"/>
      <c r="BA11" s="278"/>
      <c r="BB11" s="281"/>
      <c r="BC11" s="278"/>
      <c r="BD11" s="278"/>
      <c r="BE11" s="281">
        <f t="shared" si="2"/>
        <v>0</v>
      </c>
      <c r="BF11" s="278"/>
      <c r="BG11" s="278"/>
      <c r="BH11" s="281">
        <v>4</v>
      </c>
      <c r="BI11" s="281">
        <f t="shared" si="3"/>
        <v>4</v>
      </c>
      <c r="BJ11" s="281"/>
      <c r="BK11" s="281"/>
      <c r="BL11" s="281"/>
      <c r="BM11" s="281"/>
      <c r="BN11" s="281"/>
      <c r="BO11" s="281"/>
      <c r="BP11" s="281"/>
      <c r="BQ11" s="281"/>
      <c r="BR11" s="281"/>
      <c r="BS11" s="281"/>
      <c r="BT11" s="281"/>
      <c r="BU11" s="281">
        <f t="shared" si="4"/>
        <v>0</v>
      </c>
      <c r="BV11" s="320"/>
      <c r="BW11" s="320"/>
      <c r="BX11" s="320"/>
      <c r="BY11" s="320"/>
      <c r="BZ11" s="320"/>
      <c r="CA11" s="320"/>
      <c r="CB11" s="320"/>
      <c r="CC11" s="412">
        <f t="shared" si="5"/>
        <v>99</v>
      </c>
      <c r="CD11" s="412">
        <f t="shared" si="6"/>
        <v>0</v>
      </c>
    </row>
    <row r="12" spans="1:82" s="2" customFormat="1">
      <c r="A12" s="761" t="s">
        <v>47</v>
      </c>
      <c r="B12" s="762"/>
      <c r="C12" s="762"/>
      <c r="D12" s="38">
        <f t="shared" ref="D12:R12" si="7">SUM(D3:D11)</f>
        <v>473</v>
      </c>
      <c r="E12" s="38">
        <f t="shared" si="7"/>
        <v>21.779999999999998</v>
      </c>
      <c r="F12" s="38">
        <f t="shared" si="7"/>
        <v>59.2</v>
      </c>
      <c r="G12" s="38">
        <f t="shared" si="7"/>
        <v>15.84</v>
      </c>
      <c r="H12" s="38">
        <f t="shared" si="7"/>
        <v>0</v>
      </c>
      <c r="I12" s="38">
        <f t="shared" si="7"/>
        <v>864.2</v>
      </c>
      <c r="J12" s="38">
        <f t="shared" si="7"/>
        <v>0</v>
      </c>
      <c r="K12" s="38">
        <f t="shared" si="7"/>
        <v>37.6</v>
      </c>
      <c r="L12" s="38">
        <f t="shared" si="7"/>
        <v>59.599999999999994</v>
      </c>
      <c r="M12" s="38">
        <f t="shared" si="7"/>
        <v>8</v>
      </c>
      <c r="N12" s="38">
        <f t="shared" si="7"/>
        <v>4</v>
      </c>
      <c r="O12" s="38">
        <f t="shared" si="7"/>
        <v>8</v>
      </c>
      <c r="P12" s="38">
        <f t="shared" si="7"/>
        <v>8</v>
      </c>
      <c r="Q12" s="38">
        <f t="shared" si="7"/>
        <v>8</v>
      </c>
      <c r="R12" s="38">
        <f t="shared" si="7"/>
        <v>0</v>
      </c>
      <c r="S12" s="38">
        <f t="shared" ref="S12:X12" si="8">SUM(S3:S11)</f>
        <v>8</v>
      </c>
      <c r="T12" s="38">
        <f t="shared" si="8"/>
        <v>0</v>
      </c>
      <c r="U12" s="38">
        <f t="shared" si="8"/>
        <v>0</v>
      </c>
      <c r="V12" s="38">
        <f t="shared" si="8"/>
        <v>0</v>
      </c>
      <c r="W12" s="38">
        <f t="shared" si="8"/>
        <v>8</v>
      </c>
      <c r="X12" s="38">
        <f t="shared" si="8"/>
        <v>0</v>
      </c>
      <c r="Y12" s="38">
        <f>SUM(Y3:Y11)</f>
        <v>40.799999999999997</v>
      </c>
      <c r="Z12" s="38"/>
      <c r="AA12" s="38">
        <f t="shared" ref="AA12:AI12" si="9">SUM(AA3:AA11)</f>
        <v>40.799999999999997</v>
      </c>
      <c r="AB12" s="38">
        <f t="shared" si="9"/>
        <v>18.8</v>
      </c>
      <c r="AC12" s="38">
        <f t="shared" si="9"/>
        <v>0</v>
      </c>
      <c r="AD12" s="38">
        <f t="shared" si="9"/>
        <v>0</v>
      </c>
      <c r="AE12" s="38">
        <f t="shared" si="9"/>
        <v>3.96</v>
      </c>
      <c r="AF12" s="38">
        <f t="shared" si="9"/>
        <v>0</v>
      </c>
      <c r="AG12" s="38">
        <f t="shared" si="9"/>
        <v>0</v>
      </c>
      <c r="AH12" s="38">
        <f t="shared" si="9"/>
        <v>0</v>
      </c>
      <c r="AI12" s="38">
        <f t="shared" si="9"/>
        <v>294.36</v>
      </c>
      <c r="AJ12" s="38"/>
      <c r="AK12" s="38">
        <f t="shared" ref="AK12:AV12" si="10">SUM(AK3:AK11)</f>
        <v>56</v>
      </c>
      <c r="AL12" s="38">
        <f t="shared" si="10"/>
        <v>48</v>
      </c>
      <c r="AM12" s="38">
        <f t="shared" si="10"/>
        <v>56</v>
      </c>
      <c r="AN12" s="38">
        <f t="shared" si="10"/>
        <v>0</v>
      </c>
      <c r="AO12" s="38">
        <f t="shared" si="10"/>
        <v>0</v>
      </c>
      <c r="AP12" s="241">
        <f t="shared" si="10"/>
        <v>0</v>
      </c>
      <c r="AQ12" s="38">
        <f t="shared" si="10"/>
        <v>12</v>
      </c>
      <c r="AR12" s="38">
        <f t="shared" si="10"/>
        <v>12</v>
      </c>
      <c r="AS12" s="38">
        <f t="shared" si="10"/>
        <v>12</v>
      </c>
      <c r="AT12" s="38">
        <f t="shared" si="10"/>
        <v>0</v>
      </c>
      <c r="AU12" s="38">
        <f t="shared" si="10"/>
        <v>0</v>
      </c>
      <c r="AV12" s="38">
        <f t="shared" si="10"/>
        <v>0</v>
      </c>
      <c r="AW12" s="38"/>
      <c r="AX12" s="38">
        <f t="shared" ref="AX12:BU12" si="11">SUM(AX3:AX11)</f>
        <v>0</v>
      </c>
      <c r="AY12" s="38">
        <f t="shared" si="11"/>
        <v>196</v>
      </c>
      <c r="AZ12" s="38">
        <f t="shared" si="11"/>
        <v>73.599999999999994</v>
      </c>
      <c r="BA12" s="245">
        <f t="shared" si="11"/>
        <v>0</v>
      </c>
      <c r="BB12" s="38">
        <f t="shared" si="11"/>
        <v>73.599999999999994</v>
      </c>
      <c r="BC12" s="245">
        <f t="shared" si="11"/>
        <v>0</v>
      </c>
      <c r="BD12" s="245">
        <f t="shared" si="11"/>
        <v>73.599999999999994</v>
      </c>
      <c r="BE12" s="38">
        <f t="shared" si="11"/>
        <v>220.79999999999998</v>
      </c>
      <c r="BF12" s="38">
        <f t="shared" si="11"/>
        <v>0</v>
      </c>
      <c r="BG12" s="245">
        <f t="shared" si="11"/>
        <v>0</v>
      </c>
      <c r="BH12" s="38">
        <f t="shared" si="11"/>
        <v>58.199999999999996</v>
      </c>
      <c r="BI12" s="38">
        <f t="shared" si="11"/>
        <v>58.199999999999996</v>
      </c>
      <c r="BJ12" s="38">
        <f t="shared" si="11"/>
        <v>0</v>
      </c>
      <c r="BK12" s="38">
        <f t="shared" si="11"/>
        <v>0</v>
      </c>
      <c r="BL12" s="38">
        <f t="shared" si="11"/>
        <v>0</v>
      </c>
      <c r="BM12" s="38">
        <f t="shared" si="11"/>
        <v>0</v>
      </c>
      <c r="BN12" s="38">
        <f t="shared" si="11"/>
        <v>0</v>
      </c>
      <c r="BO12" s="38">
        <f t="shared" si="11"/>
        <v>0</v>
      </c>
      <c r="BP12" s="38">
        <f t="shared" si="11"/>
        <v>0</v>
      </c>
      <c r="BQ12" s="38">
        <f t="shared" si="11"/>
        <v>25</v>
      </c>
      <c r="BR12" s="38">
        <f t="shared" si="11"/>
        <v>1.2</v>
      </c>
      <c r="BS12" s="38">
        <f t="shared" si="11"/>
        <v>2.1</v>
      </c>
      <c r="BT12" s="38">
        <f t="shared" si="11"/>
        <v>0</v>
      </c>
      <c r="BU12" s="38">
        <f t="shared" si="11"/>
        <v>28.3</v>
      </c>
      <c r="BV12" s="38"/>
      <c r="BW12" s="38"/>
      <c r="BX12" s="38"/>
      <c r="BY12" s="38"/>
      <c r="BZ12" s="38"/>
      <c r="CA12" s="38"/>
      <c r="CB12" s="38"/>
      <c r="CC12" s="38">
        <f>SUM(CC3:CC11)</f>
        <v>2146.1600000000003</v>
      </c>
      <c r="CD12" s="38">
        <f>SUM(CD3:CD11)</f>
        <v>47.9</v>
      </c>
    </row>
    <row r="13" spans="1:82" ht="11.25" customHeight="1"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</row>
    <row r="14" spans="1:82" ht="11.25" customHeight="1">
      <c r="D14" s="130"/>
      <c r="E14" s="130"/>
      <c r="F14" s="2"/>
      <c r="G14" s="2"/>
      <c r="H14" s="2"/>
      <c r="I14" s="2"/>
      <c r="J14" s="2"/>
      <c r="K14" s="163" t="s">
        <v>473</v>
      </c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2"/>
      <c r="AJ14" s="2"/>
      <c r="AK14" s="18" t="s">
        <v>485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155" t="s">
        <v>186</v>
      </c>
      <c r="BA14" s="2"/>
      <c r="BB14" s="2"/>
      <c r="BC14" s="2"/>
      <c r="BD14" s="2"/>
      <c r="BE14" s="2"/>
      <c r="BF14" s="155" t="s">
        <v>198</v>
      </c>
      <c r="BG14" s="2"/>
      <c r="BH14" s="2"/>
      <c r="BI14" s="2"/>
      <c r="BJ14" s="155" t="s">
        <v>211</v>
      </c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 t="s">
        <v>506</v>
      </c>
      <c r="BW14" s="2"/>
      <c r="BX14" s="2"/>
      <c r="BY14" s="2"/>
      <c r="BZ14" s="2"/>
      <c r="CA14" s="2"/>
      <c r="CB14" s="2"/>
      <c r="CC14" s="2"/>
      <c r="CD14" s="2"/>
    </row>
    <row r="15" spans="1:82" ht="11.25" customHeight="1">
      <c r="D15" s="130"/>
      <c r="E15" s="130"/>
      <c r="F15" s="2"/>
      <c r="G15" s="2"/>
      <c r="H15" s="2"/>
      <c r="I15" s="2"/>
      <c r="J15" s="2"/>
      <c r="K15" s="4"/>
      <c r="L15" s="322" t="s">
        <v>476</v>
      </c>
      <c r="M15" s="323"/>
      <c r="N15" s="323"/>
      <c r="O15" s="323"/>
      <c r="P15" s="323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2"/>
      <c r="AL15" s="163" t="s">
        <v>486</v>
      </c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44" t="s">
        <v>189</v>
      </c>
      <c r="BB15" s="2"/>
      <c r="BC15" s="2"/>
      <c r="BD15" s="2"/>
      <c r="BE15" s="2"/>
      <c r="BF15" s="2"/>
      <c r="BG15" s="243" t="s">
        <v>199</v>
      </c>
      <c r="BH15" s="2"/>
      <c r="BI15" s="2"/>
      <c r="BJ15" s="2"/>
      <c r="BK15" s="174" t="s">
        <v>214</v>
      </c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 t="s">
        <v>507</v>
      </c>
      <c r="BX15" s="2"/>
      <c r="BY15" s="2"/>
      <c r="BZ15" s="2"/>
      <c r="CA15" s="2"/>
      <c r="CB15" s="2"/>
      <c r="CC15" s="2"/>
      <c r="CD15" s="2"/>
    </row>
    <row r="16" spans="1:82" ht="11.25" customHeight="1">
      <c r="C16" s="93"/>
      <c r="D16" s="8" t="s">
        <v>567</v>
      </c>
      <c r="E16" s="130"/>
      <c r="F16" s="2"/>
      <c r="G16" s="2"/>
      <c r="H16" s="2"/>
      <c r="I16" s="2"/>
      <c r="J16" s="2"/>
      <c r="K16" s="4"/>
      <c r="L16" s="323"/>
      <c r="M16" s="322" t="s">
        <v>477</v>
      </c>
      <c r="N16" s="323"/>
      <c r="O16" s="323"/>
      <c r="P16" s="323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2"/>
      <c r="AM16" s="18" t="s">
        <v>487</v>
      </c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>
        <v>4</v>
      </c>
      <c r="BA16" s="2"/>
      <c r="BB16" s="4" t="s">
        <v>187</v>
      </c>
      <c r="BC16" s="2"/>
      <c r="BD16" s="2"/>
      <c r="BE16" s="2"/>
      <c r="BF16" s="2"/>
      <c r="BG16" s="2"/>
      <c r="BH16" s="155" t="s">
        <v>200</v>
      </c>
      <c r="BI16" s="2"/>
      <c r="BJ16" s="2"/>
      <c r="BK16" s="2"/>
      <c r="BL16" s="155" t="s">
        <v>215</v>
      </c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 t="s">
        <v>31</v>
      </c>
      <c r="BY16" s="2"/>
      <c r="BZ16" s="2"/>
      <c r="CA16" s="2"/>
      <c r="CB16" s="2"/>
      <c r="CC16" s="2"/>
      <c r="CD16" s="2"/>
    </row>
    <row r="17" spans="3:82" ht="11.25" customHeight="1">
      <c r="C17" s="93"/>
      <c r="D17" s="8" t="s">
        <v>523</v>
      </c>
      <c r="E17" s="130"/>
      <c r="F17" s="2"/>
      <c r="G17" s="2"/>
      <c r="H17" s="2"/>
      <c r="I17" s="2"/>
      <c r="J17" s="2"/>
      <c r="K17" s="4"/>
      <c r="L17" s="323"/>
      <c r="M17" s="323"/>
      <c r="N17" s="323" t="s">
        <v>478</v>
      </c>
      <c r="O17" s="323"/>
      <c r="P17" s="323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2"/>
      <c r="AN17" s="118" t="s">
        <v>488</v>
      </c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>
        <v>7.4</v>
      </c>
      <c r="BA17" s="2"/>
      <c r="BB17" s="2"/>
      <c r="BC17" s="244" t="s">
        <v>188</v>
      </c>
      <c r="BD17" s="2"/>
      <c r="BE17" s="2"/>
      <c r="BF17" s="2"/>
      <c r="BG17" s="2"/>
      <c r="BH17" s="2"/>
      <c r="BI17" s="2"/>
      <c r="BJ17" s="2"/>
      <c r="BK17" s="2"/>
      <c r="BL17" s="2"/>
      <c r="BM17" s="174" t="s">
        <v>217</v>
      </c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 t="s">
        <v>508</v>
      </c>
      <c r="BZ17" s="2"/>
      <c r="CA17" s="2"/>
      <c r="CB17" s="2"/>
      <c r="CC17" s="2"/>
      <c r="CD17" s="2"/>
    </row>
    <row r="18" spans="3:82" ht="11.25" customHeight="1">
      <c r="C18" s="93"/>
      <c r="D18" s="8" t="s">
        <v>524</v>
      </c>
      <c r="E18" s="130"/>
      <c r="F18" s="2"/>
      <c r="G18" s="2"/>
      <c r="H18" s="2"/>
      <c r="I18" s="2"/>
      <c r="J18" s="2"/>
      <c r="K18" s="4"/>
      <c r="L18" s="4"/>
      <c r="M18" s="4"/>
      <c r="N18" s="4"/>
      <c r="O18" s="4" t="s">
        <v>479</v>
      </c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2"/>
      <c r="AK18" s="2"/>
      <c r="AL18" s="2"/>
      <c r="AM18" s="2"/>
      <c r="AN18" s="2"/>
      <c r="AO18" s="18" t="s">
        <v>489</v>
      </c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4" t="s">
        <v>195</v>
      </c>
      <c r="BE18" s="2"/>
      <c r="BF18" s="2"/>
      <c r="BG18" s="2"/>
      <c r="BH18" s="2"/>
      <c r="BI18" s="2"/>
      <c r="BJ18" s="2"/>
      <c r="BK18" s="2"/>
      <c r="BL18" s="2"/>
      <c r="BM18" s="2"/>
      <c r="BN18" s="155" t="s">
        <v>218</v>
      </c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 t="s">
        <v>59</v>
      </c>
      <c r="CA18" s="2"/>
      <c r="CB18" s="2"/>
      <c r="CC18" s="2"/>
      <c r="CD18" s="2"/>
    </row>
    <row r="19" spans="3:82" ht="11.25" customHeight="1">
      <c r="C19" s="133"/>
      <c r="D19" s="8"/>
      <c r="E19" s="130"/>
      <c r="F19" s="2"/>
      <c r="G19" s="2"/>
      <c r="H19" s="2"/>
      <c r="I19" s="2"/>
      <c r="J19" s="2"/>
      <c r="K19" s="4"/>
      <c r="L19" s="4"/>
      <c r="M19" s="4"/>
      <c r="N19" s="4"/>
      <c r="O19" s="4"/>
      <c r="P19" s="4" t="s">
        <v>480</v>
      </c>
      <c r="Q19" s="4"/>
      <c r="R19" s="4"/>
      <c r="S19" s="4"/>
      <c r="T19" s="4"/>
      <c r="U19" s="176"/>
      <c r="V19" s="176"/>
      <c r="W19" s="176"/>
      <c r="X19" s="176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2"/>
      <c r="AK19" s="2"/>
      <c r="AL19" s="2"/>
      <c r="AM19" s="2"/>
      <c r="AN19" s="2"/>
      <c r="AO19" s="2"/>
      <c r="AP19" s="242" t="s">
        <v>490</v>
      </c>
      <c r="AQ19" s="118"/>
      <c r="AR19" s="118"/>
      <c r="AS19" s="118"/>
      <c r="AT19" s="118"/>
      <c r="AU19" s="118"/>
      <c r="AV19" s="118"/>
      <c r="AW19" s="118"/>
      <c r="AX19" s="118"/>
      <c r="AY19" s="2"/>
      <c r="AZ19" s="2"/>
      <c r="BA19" s="2"/>
      <c r="BB19" s="2"/>
      <c r="BC19" s="2"/>
      <c r="BD19" s="2"/>
      <c r="BE19" s="2"/>
      <c r="BF19" s="2"/>
      <c r="BG19" s="2"/>
      <c r="BH19" s="155" t="s">
        <v>206</v>
      </c>
      <c r="BI19" s="2"/>
      <c r="BJ19" s="2"/>
      <c r="BK19" s="2"/>
      <c r="BL19" s="2"/>
      <c r="BM19" s="2"/>
      <c r="BN19" s="2"/>
      <c r="BO19" s="174" t="s">
        <v>219</v>
      </c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</row>
    <row r="20" spans="3:82" ht="11.25" customHeight="1">
      <c r="C20" s="134"/>
      <c r="D20" s="8" t="s">
        <v>568</v>
      </c>
      <c r="E20" s="130"/>
      <c r="F20" s="2"/>
      <c r="G20" s="2"/>
      <c r="H20" s="2"/>
      <c r="I20" s="2"/>
      <c r="J20" s="2"/>
      <c r="K20" s="4"/>
      <c r="L20" s="4"/>
      <c r="M20" s="4"/>
      <c r="N20" s="4"/>
      <c r="O20" s="4"/>
      <c r="P20" s="4"/>
      <c r="Q20" s="4" t="s">
        <v>449</v>
      </c>
      <c r="R20" s="4"/>
      <c r="S20" s="4"/>
      <c r="T20" s="4"/>
      <c r="U20" s="176"/>
      <c r="V20" s="176"/>
      <c r="W20" s="176"/>
      <c r="X20" s="176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2"/>
      <c r="AJ20" s="2"/>
      <c r="AK20" s="2"/>
      <c r="AL20" s="2"/>
      <c r="AM20" s="2"/>
      <c r="AN20" s="2"/>
      <c r="AO20" s="2"/>
      <c r="AP20" s="2"/>
      <c r="AQ20" s="162" t="s">
        <v>491</v>
      </c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44" t="s">
        <v>204</v>
      </c>
      <c r="BI20" s="2"/>
      <c r="BJ20" s="2"/>
      <c r="BK20" s="2"/>
      <c r="BL20" s="2"/>
      <c r="BM20" s="2"/>
      <c r="BN20" s="2"/>
      <c r="BO20" s="174"/>
      <c r="BP20" s="155" t="s">
        <v>220</v>
      </c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</row>
    <row r="21" spans="3:82" ht="11.25" customHeight="1">
      <c r="C21" s="93"/>
      <c r="D21" s="8" t="s">
        <v>523</v>
      </c>
      <c r="E21" s="130"/>
      <c r="F21" s="2"/>
      <c r="G21" s="2"/>
      <c r="H21" s="2"/>
      <c r="I21" s="2"/>
      <c r="J21" s="2"/>
      <c r="K21" s="4"/>
      <c r="L21" s="4"/>
      <c r="M21" s="4"/>
      <c r="N21" s="4"/>
      <c r="O21" s="4"/>
      <c r="P21" s="4"/>
      <c r="Q21" s="4"/>
      <c r="R21" s="4" t="s">
        <v>451</v>
      </c>
      <c r="S21" s="4"/>
      <c r="T21" s="4"/>
      <c r="U21" s="176"/>
      <c r="V21" s="176"/>
      <c r="W21" s="176"/>
      <c r="X21" s="176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2"/>
      <c r="AJ21" s="2"/>
      <c r="AK21" s="2"/>
      <c r="AL21" s="2"/>
      <c r="AM21" s="2"/>
      <c r="AN21" s="2"/>
      <c r="AO21" s="2"/>
      <c r="AP21" s="2"/>
      <c r="AQ21" s="2"/>
      <c r="AR21" s="118" t="s">
        <v>438</v>
      </c>
      <c r="AS21" s="118"/>
      <c r="AT21" s="118"/>
      <c r="AU21" s="118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155" t="s">
        <v>205</v>
      </c>
      <c r="BI21" s="2"/>
      <c r="BJ21" s="2"/>
      <c r="BK21" s="2"/>
      <c r="BL21" s="2"/>
      <c r="BM21" s="2"/>
      <c r="BN21" s="2"/>
      <c r="BO21" s="174"/>
      <c r="BP21" s="4"/>
      <c r="BQ21" s="174" t="s">
        <v>512</v>
      </c>
      <c r="BR21" s="174"/>
      <c r="BS21" s="174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</row>
    <row r="22" spans="3:82">
      <c r="C22" s="93"/>
      <c r="D22" s="8" t="s">
        <v>525</v>
      </c>
      <c r="E22" s="82"/>
      <c r="F22" s="2"/>
      <c r="G22" s="2"/>
      <c r="H22" s="2"/>
      <c r="I22" s="2"/>
      <c r="J22" s="2"/>
      <c r="K22" s="4"/>
      <c r="L22" s="4"/>
      <c r="M22" s="4"/>
      <c r="N22" s="4"/>
      <c r="O22" s="4"/>
      <c r="P22" s="4"/>
      <c r="Q22" s="4"/>
      <c r="R22" s="4"/>
      <c r="S22" s="155" t="s">
        <v>554</v>
      </c>
      <c r="T22" s="176"/>
      <c r="U22" s="176"/>
      <c r="V22" s="176"/>
      <c r="W22" s="176"/>
      <c r="X22" s="176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162" t="s">
        <v>492</v>
      </c>
      <c r="AT22" s="2"/>
      <c r="AU22" s="16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174" t="s">
        <v>207</v>
      </c>
      <c r="BI22" s="2"/>
      <c r="BJ22" s="2"/>
      <c r="BK22" s="2"/>
      <c r="BL22" s="2"/>
      <c r="BM22" s="2"/>
      <c r="BN22" s="2"/>
      <c r="BO22" s="2"/>
      <c r="BP22" s="2"/>
      <c r="BQ22" s="2"/>
      <c r="BR22" s="155" t="s">
        <v>426</v>
      </c>
      <c r="BS22" s="155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</row>
    <row r="23" spans="3:82">
      <c r="C23" s="93"/>
      <c r="D23" s="8"/>
      <c r="E23" s="82"/>
      <c r="F23" s="2"/>
      <c r="G23" s="2"/>
      <c r="H23" s="2"/>
      <c r="I23" s="2"/>
      <c r="J23" s="2"/>
      <c r="K23" s="4"/>
      <c r="L23" s="4"/>
      <c r="M23" s="4"/>
      <c r="N23" s="4"/>
      <c r="O23" s="4"/>
      <c r="P23" s="4"/>
      <c r="Q23" s="4"/>
      <c r="R23" s="4"/>
      <c r="S23" s="4"/>
      <c r="T23" s="176" t="s">
        <v>481</v>
      </c>
      <c r="U23" s="176"/>
      <c r="V23" s="176"/>
      <c r="W23" s="176"/>
      <c r="X23" s="176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2"/>
      <c r="AJ23" s="2"/>
      <c r="AK23" s="2"/>
      <c r="AL23" s="2"/>
      <c r="AM23" s="2"/>
      <c r="AN23" s="2"/>
      <c r="AO23" s="2"/>
      <c r="AP23" s="2"/>
      <c r="AQ23" s="2"/>
      <c r="AR23" s="87"/>
      <c r="AS23" s="87"/>
      <c r="AT23" s="118" t="s">
        <v>452</v>
      </c>
      <c r="AU23" s="118"/>
      <c r="AV23" s="87"/>
      <c r="AW23" s="87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380" t="s">
        <v>255</v>
      </c>
      <c r="BI23" s="2"/>
      <c r="BJ23" s="2"/>
      <c r="BK23" s="2"/>
      <c r="BL23" s="2"/>
      <c r="BM23" s="2"/>
      <c r="BN23" s="2"/>
      <c r="BO23" s="2"/>
      <c r="BP23" s="2"/>
      <c r="BQ23" s="378"/>
      <c r="BR23" s="378"/>
      <c r="BS23" s="176" t="s">
        <v>425</v>
      </c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</row>
    <row r="24" spans="3:82">
      <c r="C24" s="3" t="s">
        <v>564</v>
      </c>
      <c r="D24" s="8" t="s">
        <v>569</v>
      </c>
      <c r="E24" s="82"/>
      <c r="F24" s="2"/>
      <c r="G24" s="2"/>
      <c r="H24" s="2"/>
      <c r="I24" s="2"/>
      <c r="J24" s="2"/>
      <c r="K24" s="4"/>
      <c r="L24" s="4"/>
      <c r="M24" s="4"/>
      <c r="N24" s="4"/>
      <c r="O24" s="4"/>
      <c r="P24" s="4"/>
      <c r="Q24" s="4"/>
      <c r="R24" s="4"/>
      <c r="S24" s="4"/>
      <c r="T24" s="4"/>
      <c r="U24" s="4" t="s">
        <v>482</v>
      </c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2"/>
      <c r="AJ24" s="2"/>
      <c r="AK24" s="2"/>
      <c r="AL24" s="2"/>
      <c r="AM24" s="2"/>
      <c r="AN24" s="2"/>
      <c r="AO24" s="2"/>
      <c r="AP24" s="2"/>
      <c r="AQ24" s="87"/>
      <c r="AR24" s="87"/>
      <c r="AS24" s="87"/>
      <c r="AT24" s="2"/>
      <c r="AU24" s="118" t="s">
        <v>493</v>
      </c>
      <c r="AV24" s="118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381" t="s">
        <v>256</v>
      </c>
      <c r="BI24" s="2"/>
      <c r="BJ24" s="2"/>
      <c r="BK24" s="2"/>
      <c r="BL24" s="2"/>
      <c r="BM24" s="2"/>
      <c r="BN24" s="2"/>
      <c r="BO24" s="2"/>
      <c r="BP24" s="378"/>
      <c r="BQ24" s="378"/>
      <c r="BR24" s="378"/>
      <c r="BS24" s="378"/>
      <c r="BT24" s="155" t="s">
        <v>457</v>
      </c>
      <c r="BU24" s="378"/>
      <c r="BV24" s="378"/>
      <c r="BW24" s="3"/>
      <c r="BX24" s="3"/>
      <c r="BY24" s="3"/>
      <c r="BZ24" s="3"/>
      <c r="CA24" s="3"/>
      <c r="CB24" s="3"/>
      <c r="CC24" s="378"/>
      <c r="CD24" s="2"/>
    </row>
    <row r="25" spans="3:82">
      <c r="C25" s="483" t="s">
        <v>526</v>
      </c>
      <c r="D25" s="8" t="s">
        <v>527</v>
      </c>
      <c r="E25" s="82"/>
      <c r="F25" s="87"/>
      <c r="G25" s="87"/>
      <c r="H25" s="87"/>
      <c r="I25" s="87"/>
      <c r="J25" s="87"/>
      <c r="K25" s="87"/>
      <c r="L25" s="87"/>
      <c r="M25" s="87"/>
      <c r="N25" s="87"/>
      <c r="O25" s="4"/>
      <c r="P25" s="4"/>
      <c r="Q25" s="4"/>
      <c r="R25" s="4"/>
      <c r="S25" s="4"/>
      <c r="T25" s="4"/>
      <c r="U25" s="4"/>
      <c r="V25" s="323" t="s">
        <v>483</v>
      </c>
      <c r="W25" s="176"/>
      <c r="X25" s="176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2"/>
      <c r="AJ25" s="2"/>
      <c r="AK25" s="2"/>
      <c r="AL25" s="2"/>
      <c r="AM25" s="87"/>
      <c r="AN25" s="87"/>
      <c r="AO25" s="87"/>
      <c r="AP25" s="87"/>
      <c r="AQ25" s="87"/>
      <c r="AR25" s="87"/>
      <c r="AS25" s="87"/>
      <c r="AT25" s="2"/>
      <c r="AU25" s="2"/>
      <c r="AV25" s="162" t="s">
        <v>494</v>
      </c>
      <c r="AW25" s="2"/>
      <c r="AX25" s="2"/>
      <c r="AY25" s="2"/>
      <c r="AZ25" s="87"/>
      <c r="BA25" s="87"/>
      <c r="BB25" s="87"/>
      <c r="BC25" s="87"/>
      <c r="BD25" s="87"/>
      <c r="BE25" s="87"/>
      <c r="BF25" s="87"/>
      <c r="BG25" s="87"/>
      <c r="BH25" s="380" t="s">
        <v>257</v>
      </c>
      <c r="BI25" s="378"/>
      <c r="BJ25" s="378"/>
      <c r="BK25" s="378"/>
      <c r="BL25" s="378"/>
      <c r="BM25" s="378"/>
      <c r="BN25" s="378"/>
      <c r="BO25" s="378"/>
      <c r="BP25" s="378"/>
      <c r="BQ25" s="378"/>
      <c r="BR25" s="378"/>
      <c r="BS25" s="378"/>
      <c r="BT25" s="378"/>
      <c r="BU25" s="378"/>
      <c r="BV25" s="378"/>
      <c r="BW25" s="378"/>
      <c r="BX25" s="378"/>
      <c r="BY25" s="378"/>
      <c r="BZ25" s="378"/>
      <c r="CA25" s="378"/>
      <c r="CB25" s="378"/>
      <c r="CC25" s="2"/>
      <c r="CD25" s="2"/>
    </row>
    <row r="26" spans="3:82">
      <c r="C26" s="93"/>
      <c r="D26" s="8" t="s">
        <v>528</v>
      </c>
      <c r="E26" s="82"/>
      <c r="K26" s="87"/>
      <c r="L26" s="87"/>
      <c r="M26" s="87"/>
      <c r="N26" s="87"/>
      <c r="O26" s="87"/>
      <c r="P26" s="87"/>
      <c r="Q26" s="87"/>
      <c r="R26" s="87"/>
      <c r="S26" s="87"/>
      <c r="T26" s="4"/>
      <c r="U26" s="4"/>
      <c r="V26" s="4"/>
      <c r="W26" s="4" t="s">
        <v>435</v>
      </c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2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378"/>
      <c r="BI26" s="378"/>
      <c r="BJ26" s="378"/>
      <c r="BK26" s="378"/>
      <c r="BL26" s="378"/>
      <c r="BM26" s="378"/>
      <c r="BN26" s="378"/>
      <c r="BO26" s="378"/>
      <c r="BP26" s="378"/>
      <c r="BQ26" s="378"/>
      <c r="BR26" s="378"/>
      <c r="BS26" s="378"/>
      <c r="BT26" s="378"/>
      <c r="BU26" s="378"/>
      <c r="BV26" s="378"/>
      <c r="BW26" s="378"/>
      <c r="BX26" s="378"/>
      <c r="BY26" s="378"/>
      <c r="BZ26" s="378"/>
      <c r="CA26" s="378"/>
      <c r="CB26" s="378"/>
      <c r="CC26" s="2"/>
      <c r="CD26" s="2"/>
    </row>
    <row r="27" spans="3:82" ht="20.25">
      <c r="C27" s="93"/>
      <c r="D27" s="8"/>
      <c r="E27" s="82"/>
      <c r="M27" s="87"/>
      <c r="N27" s="87"/>
      <c r="O27" s="87"/>
      <c r="P27" s="87"/>
      <c r="Q27" s="87"/>
      <c r="R27" s="87"/>
      <c r="S27" s="87"/>
      <c r="T27" s="4"/>
      <c r="U27" s="4"/>
      <c r="V27" s="4"/>
      <c r="W27" s="4"/>
      <c r="X27" s="155" t="s">
        <v>556</v>
      </c>
      <c r="Y27" s="176"/>
      <c r="Z27" s="176"/>
      <c r="AA27" s="4"/>
      <c r="AB27" s="4"/>
      <c r="AC27" s="4"/>
      <c r="AD27" s="4"/>
      <c r="AE27" s="4"/>
      <c r="AF27" s="4"/>
      <c r="AG27" s="4"/>
      <c r="AH27" s="4"/>
      <c r="AI27" s="2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462" t="s">
        <v>515</v>
      </c>
      <c r="BI27" s="378"/>
      <c r="BJ27" s="378"/>
      <c r="BK27" s="378"/>
      <c r="BL27" s="378"/>
      <c r="BM27" s="378"/>
      <c r="BN27" s="378"/>
      <c r="BO27" s="378"/>
      <c r="BP27" s="378"/>
      <c r="BQ27" s="378"/>
      <c r="BR27" s="378"/>
      <c r="BS27" s="378"/>
      <c r="BT27" s="378"/>
      <c r="BU27" s="378"/>
      <c r="BV27" s="378"/>
      <c r="BW27" s="378"/>
      <c r="BX27" s="378"/>
      <c r="BY27" s="378"/>
      <c r="BZ27" s="378"/>
      <c r="CA27" s="378"/>
      <c r="CB27" s="378"/>
      <c r="CC27" s="2"/>
      <c r="CD27" s="2"/>
    </row>
    <row r="28" spans="3:82">
      <c r="C28" s="93"/>
      <c r="D28" s="8" t="s">
        <v>570</v>
      </c>
      <c r="E28" s="82"/>
      <c r="M28" s="87"/>
      <c r="N28" s="87"/>
      <c r="O28" s="87"/>
      <c r="P28" s="87"/>
      <c r="Q28" s="87"/>
      <c r="R28" s="87"/>
      <c r="S28" s="87"/>
      <c r="T28" s="4"/>
      <c r="U28" s="4"/>
      <c r="V28" s="4"/>
      <c r="W28" s="4"/>
      <c r="X28" s="4"/>
      <c r="Y28" s="176" t="s">
        <v>559</v>
      </c>
      <c r="Z28" s="176"/>
      <c r="AA28" s="4"/>
      <c r="AB28" s="4"/>
      <c r="AC28" s="4"/>
      <c r="AD28" s="4"/>
      <c r="AE28" s="4"/>
      <c r="AF28" s="4"/>
      <c r="AG28" s="4"/>
      <c r="AH28" s="4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378"/>
      <c r="BI28" s="378"/>
      <c r="BJ28" s="378"/>
      <c r="BK28" s="378"/>
      <c r="BL28" s="378"/>
      <c r="BM28" s="378"/>
      <c r="BN28" s="378"/>
      <c r="BO28" s="378"/>
      <c r="BP28" s="378"/>
      <c r="BQ28" s="378"/>
      <c r="BR28" s="378"/>
      <c r="BS28" s="378"/>
      <c r="BT28" s="378"/>
      <c r="BU28" s="378"/>
      <c r="BV28" s="378"/>
      <c r="BW28" s="378"/>
      <c r="BX28" s="378"/>
      <c r="BY28" s="378"/>
      <c r="BZ28" s="378"/>
      <c r="CA28" s="378"/>
      <c r="CB28" s="378"/>
      <c r="CC28" s="2"/>
      <c r="CD28" s="2"/>
    </row>
    <row r="29" spans="3:82">
      <c r="C29" s="93"/>
      <c r="D29" s="8" t="s">
        <v>527</v>
      </c>
      <c r="E29" s="82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4"/>
      <c r="Z29" s="155" t="s">
        <v>558</v>
      </c>
      <c r="AA29" s="176"/>
      <c r="AB29" s="4"/>
      <c r="AC29" s="4"/>
      <c r="AD29" s="4"/>
      <c r="AE29" s="4"/>
      <c r="AF29" s="4"/>
      <c r="AG29" s="4"/>
      <c r="AH29" s="4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378"/>
      <c r="BI29" s="378"/>
      <c r="BJ29" s="378"/>
      <c r="BK29" s="378"/>
      <c r="BL29" s="378"/>
      <c r="BM29" s="378"/>
      <c r="BN29" s="378"/>
      <c r="BO29" s="378"/>
      <c r="BP29" s="378"/>
      <c r="BQ29" s="378"/>
      <c r="BR29" s="378"/>
      <c r="BS29" s="378"/>
      <c r="BT29" s="378"/>
      <c r="BU29" s="378"/>
      <c r="BV29" s="378"/>
      <c r="BW29" s="378"/>
      <c r="BX29" s="378"/>
      <c r="BY29" s="378"/>
      <c r="BZ29" s="378"/>
      <c r="CA29" s="378"/>
      <c r="CB29" s="378"/>
      <c r="CC29" s="2"/>
      <c r="CD29" s="2"/>
    </row>
    <row r="30" spans="3:82">
      <c r="C30" s="93"/>
      <c r="D30" s="8" t="s">
        <v>533</v>
      </c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4"/>
      <c r="Z30" s="4"/>
      <c r="AA30" s="176" t="s">
        <v>560</v>
      </c>
      <c r="AB30" s="4"/>
      <c r="AC30" s="4"/>
      <c r="AD30" s="4"/>
      <c r="AE30" s="4"/>
      <c r="AF30" s="4"/>
      <c r="AG30" s="4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378"/>
      <c r="BI30" s="378"/>
      <c r="BJ30" s="378"/>
      <c r="BK30" s="378"/>
      <c r="BL30" s="378"/>
      <c r="BM30" s="378"/>
      <c r="BN30" s="378"/>
      <c r="BO30" s="378"/>
      <c r="BP30" s="378"/>
      <c r="BQ30" s="378"/>
      <c r="BR30" s="378"/>
      <c r="BS30" s="378"/>
      <c r="BT30" s="378"/>
      <c r="BU30" s="378"/>
      <c r="BV30" s="378"/>
      <c r="BW30" s="378"/>
      <c r="BX30" s="378"/>
      <c r="BY30" s="378"/>
      <c r="BZ30" s="378"/>
      <c r="CA30" s="378"/>
      <c r="CB30" s="378"/>
    </row>
    <row r="31" spans="3:82">
      <c r="C31" s="93"/>
      <c r="D31" s="8"/>
      <c r="L31" s="3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4"/>
      <c r="Z31" s="4"/>
      <c r="AA31" s="4"/>
      <c r="AB31" s="4" t="s">
        <v>474</v>
      </c>
      <c r="AC31" s="4"/>
      <c r="AD31" s="4"/>
      <c r="AE31" s="4"/>
      <c r="AF31" s="4"/>
      <c r="AG31" s="4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378"/>
      <c r="BI31" s="378"/>
      <c r="BJ31" s="378"/>
      <c r="BK31" s="378"/>
      <c r="BL31" s="378"/>
      <c r="BM31" s="378"/>
      <c r="BN31" s="378"/>
      <c r="BO31" s="378"/>
      <c r="BP31" s="378"/>
      <c r="BQ31" s="378"/>
      <c r="BR31" s="378"/>
      <c r="BS31" s="378"/>
      <c r="BT31" s="378"/>
      <c r="BU31" s="378"/>
      <c r="BV31" s="378"/>
      <c r="BW31" s="378"/>
      <c r="BX31" s="378"/>
      <c r="BY31" s="378"/>
      <c r="BZ31" s="378"/>
      <c r="CA31" s="378"/>
      <c r="CB31" s="378"/>
    </row>
    <row r="32" spans="3:82">
      <c r="C32" s="93" t="s">
        <v>565</v>
      </c>
      <c r="D32" s="8" t="s">
        <v>571</v>
      </c>
      <c r="L32" s="3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4"/>
      <c r="Z32" s="4"/>
      <c r="AA32" s="4"/>
      <c r="AB32" s="4"/>
      <c r="AC32" s="175" t="s">
        <v>400</v>
      </c>
      <c r="AD32" s="4"/>
      <c r="AE32" s="4"/>
      <c r="AF32" s="4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378"/>
      <c r="BI32" s="378"/>
      <c r="BJ32" s="378"/>
      <c r="BK32" s="378"/>
      <c r="BL32" s="378"/>
      <c r="BM32" s="378"/>
      <c r="BN32" s="378"/>
      <c r="BO32" s="378"/>
      <c r="BP32" s="378"/>
      <c r="BQ32" s="378"/>
      <c r="BR32" s="378"/>
      <c r="BS32" s="378"/>
      <c r="BT32" s="378"/>
      <c r="BU32" s="378"/>
      <c r="BV32" s="378"/>
      <c r="BW32" s="378"/>
      <c r="BX32" s="378"/>
      <c r="BY32" s="378"/>
      <c r="BZ32" s="378"/>
      <c r="CA32" s="378"/>
      <c r="CB32" s="378"/>
    </row>
    <row r="33" spans="3:80">
      <c r="C33" s="93" t="s">
        <v>566</v>
      </c>
      <c r="D33" s="8" t="s">
        <v>539</v>
      </c>
      <c r="L33" s="3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4"/>
      <c r="AB33" s="4"/>
      <c r="AC33" s="4"/>
      <c r="AD33" s="176" t="s">
        <v>475</v>
      </c>
      <c r="AE33" s="87"/>
      <c r="AF33" s="378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378"/>
      <c r="BI33" s="378"/>
      <c r="BJ33" s="378"/>
      <c r="BK33" s="378"/>
      <c r="BL33" s="378"/>
      <c r="BM33" s="378"/>
      <c r="BN33" s="378"/>
      <c r="BO33" s="378"/>
      <c r="BP33" s="378"/>
      <c r="BQ33" s="378"/>
      <c r="BR33" s="378"/>
      <c r="BS33" s="378"/>
      <c r="BT33" s="378"/>
      <c r="BU33" s="378"/>
      <c r="BV33" s="378"/>
      <c r="BW33" s="378"/>
      <c r="BX33" s="378"/>
      <c r="BY33" s="378"/>
      <c r="BZ33" s="378"/>
      <c r="CA33" s="378"/>
      <c r="CB33" s="378"/>
    </row>
    <row r="34" spans="3:80">
      <c r="C34" s="93"/>
      <c r="D34" s="8" t="s">
        <v>533</v>
      </c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378"/>
      <c r="AD34" s="87"/>
      <c r="AE34" s="155" t="s">
        <v>455</v>
      </c>
      <c r="AF34" s="378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378"/>
      <c r="BI34" s="378"/>
      <c r="BJ34" s="378"/>
      <c r="BK34" s="378"/>
      <c r="BL34" s="378"/>
      <c r="BM34" s="378"/>
      <c r="BN34" s="378"/>
      <c r="BO34" s="378"/>
      <c r="BP34" s="378"/>
      <c r="BQ34" s="378"/>
      <c r="BR34" s="378"/>
      <c r="BS34" s="378"/>
      <c r="BT34" s="378"/>
      <c r="BU34" s="378"/>
      <c r="BV34" s="378"/>
      <c r="BW34" s="378"/>
      <c r="BX34" s="378"/>
      <c r="BY34" s="378"/>
      <c r="BZ34" s="378"/>
      <c r="CA34" s="378"/>
      <c r="CB34" s="378"/>
    </row>
    <row r="35" spans="3:80"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378"/>
      <c r="AD35" s="87"/>
      <c r="AE35" s="87"/>
      <c r="AF35" s="176" t="s">
        <v>484</v>
      </c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378"/>
      <c r="BI35" s="378"/>
      <c r="BJ35" s="378"/>
      <c r="BK35" s="378"/>
      <c r="BL35" s="378"/>
      <c r="BM35" s="378"/>
      <c r="BN35" s="378"/>
      <c r="BO35" s="378"/>
      <c r="BP35" s="378"/>
      <c r="BQ35" s="378"/>
      <c r="BR35" s="378"/>
      <c r="BS35" s="378"/>
      <c r="BT35" s="378"/>
      <c r="BU35" s="378"/>
      <c r="BV35" s="378"/>
      <c r="BW35" s="378"/>
      <c r="BX35" s="378"/>
      <c r="BY35" s="378"/>
      <c r="BZ35" s="378"/>
      <c r="CA35" s="378"/>
      <c r="CB35" s="378"/>
    </row>
    <row r="36" spans="3:80"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378"/>
      <c r="AD36" s="87"/>
      <c r="AE36" s="87"/>
      <c r="AF36" s="378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378"/>
      <c r="BI36" s="378"/>
      <c r="BJ36" s="378"/>
      <c r="BK36" s="378"/>
      <c r="BL36" s="378"/>
      <c r="BM36" s="378"/>
      <c r="BN36" s="378"/>
      <c r="BO36" s="378"/>
      <c r="BP36" s="378"/>
      <c r="BQ36" s="378"/>
      <c r="BR36" s="378"/>
      <c r="BS36" s="378"/>
      <c r="BT36" s="378"/>
      <c r="BU36" s="378"/>
      <c r="BV36" s="378"/>
      <c r="BW36" s="378"/>
      <c r="BX36" s="378"/>
      <c r="BY36" s="378"/>
      <c r="BZ36" s="378"/>
      <c r="CA36" s="378"/>
      <c r="CB36" s="378"/>
    </row>
    <row r="37" spans="3:80"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78"/>
      <c r="AD37" s="87"/>
      <c r="AE37" s="87"/>
      <c r="AF37" s="378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378"/>
      <c r="BI37" s="378"/>
      <c r="BJ37" s="378"/>
      <c r="BK37" s="378"/>
      <c r="BL37" s="378"/>
      <c r="BM37" s="378"/>
      <c r="BN37" s="378"/>
      <c r="BO37" s="378"/>
      <c r="BP37" s="378"/>
      <c r="BQ37" s="378"/>
      <c r="BR37" s="378"/>
      <c r="BS37" s="378"/>
      <c r="BT37" s="378"/>
      <c r="BU37" s="378"/>
      <c r="BV37" s="378"/>
      <c r="BW37" s="378"/>
      <c r="BX37" s="378"/>
      <c r="BY37" s="378"/>
      <c r="BZ37" s="378"/>
      <c r="CA37" s="378"/>
      <c r="CB37" s="378"/>
    </row>
    <row r="38" spans="3:80"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78"/>
      <c r="AD38" s="87"/>
      <c r="AE38" s="87"/>
      <c r="AF38" s="378"/>
      <c r="AG38" s="87"/>
      <c r="AH38" s="87"/>
      <c r="AI38" s="87"/>
      <c r="AJ38" s="87"/>
      <c r="AK38" s="87"/>
      <c r="AL38" s="87"/>
      <c r="AM38" s="87"/>
      <c r="AN38" s="87"/>
      <c r="AO38" s="87"/>
      <c r="AP38" s="87"/>
      <c r="AQ38" s="87"/>
      <c r="AR38" s="87"/>
      <c r="AS38" s="87"/>
      <c r="AT38" s="87"/>
      <c r="AU38" s="87"/>
      <c r="AV38" s="87"/>
      <c r="AW38" s="87"/>
      <c r="AX38" s="87"/>
      <c r="AY38" s="87"/>
      <c r="AZ38" s="87"/>
      <c r="BA38" s="87"/>
      <c r="BB38" s="87"/>
      <c r="BC38" s="87"/>
      <c r="BD38" s="87"/>
      <c r="BE38" s="87"/>
      <c r="BF38" s="87"/>
      <c r="BG38" s="87"/>
      <c r="BH38" s="378"/>
      <c r="BI38" s="378"/>
      <c r="BJ38" s="378"/>
      <c r="BK38" s="378"/>
      <c r="BL38" s="378"/>
      <c r="BM38" s="378"/>
      <c r="BN38" s="378"/>
      <c r="BO38" s="378"/>
      <c r="BP38" s="378"/>
      <c r="BQ38" s="378"/>
      <c r="BR38" s="378"/>
      <c r="BS38" s="378"/>
      <c r="BT38" s="378"/>
      <c r="BU38" s="378"/>
      <c r="BV38" s="378"/>
      <c r="BW38" s="378"/>
      <c r="BX38" s="378"/>
      <c r="BY38" s="378"/>
      <c r="BZ38" s="378"/>
      <c r="CA38" s="378"/>
      <c r="CB38" s="378"/>
    </row>
    <row r="39" spans="3:80"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78"/>
      <c r="AD39" s="87"/>
      <c r="AE39" s="87"/>
      <c r="AF39" s="378"/>
      <c r="AG39" s="87"/>
      <c r="AH39" s="87"/>
      <c r="AI39" s="87"/>
      <c r="AJ39" s="87"/>
      <c r="AK39" s="87"/>
      <c r="AL39" s="87"/>
      <c r="AM39" s="87"/>
      <c r="AN39" s="87"/>
      <c r="AO39" s="87"/>
      <c r="AP39" s="87"/>
      <c r="AQ39" s="87"/>
      <c r="AR39" s="87"/>
      <c r="AS39" s="87"/>
      <c r="AT39" s="87"/>
      <c r="AU39" s="87"/>
      <c r="AV39" s="87"/>
      <c r="AW39" s="87"/>
      <c r="AX39" s="87"/>
      <c r="AY39" s="87"/>
      <c r="AZ39" s="87"/>
      <c r="BA39" s="87"/>
      <c r="BB39" s="87"/>
      <c r="BC39" s="87"/>
      <c r="BD39" s="87"/>
      <c r="BE39" s="87"/>
      <c r="BF39" s="87"/>
      <c r="BG39" s="87"/>
      <c r="BH39" s="378"/>
      <c r="BI39" s="378"/>
      <c r="BJ39" s="378"/>
      <c r="BK39" s="378"/>
      <c r="BL39" s="378"/>
      <c r="BM39" s="378"/>
      <c r="BN39" s="378"/>
      <c r="BO39" s="378"/>
      <c r="BP39" s="378"/>
      <c r="BQ39" s="378"/>
      <c r="BR39" s="378"/>
      <c r="BS39" s="378"/>
      <c r="BT39" s="378"/>
      <c r="BU39" s="378"/>
      <c r="BV39" s="378"/>
      <c r="BW39" s="378"/>
      <c r="BX39" s="378"/>
      <c r="BY39" s="378"/>
      <c r="BZ39" s="378"/>
      <c r="CA39" s="378"/>
      <c r="CB39" s="378"/>
    </row>
  </sheetData>
  <mergeCells count="14">
    <mergeCell ref="CC1:CD1"/>
    <mergeCell ref="A12:C12"/>
    <mergeCell ref="F1:H1"/>
    <mergeCell ref="AZ1:BE1"/>
    <mergeCell ref="BF1:BI1"/>
    <mergeCell ref="BJ1:BU1"/>
    <mergeCell ref="A1:A2"/>
    <mergeCell ref="C1:C2"/>
    <mergeCell ref="K1:AJ1"/>
    <mergeCell ref="AK1:AY1"/>
    <mergeCell ref="D1:E1"/>
    <mergeCell ref="BV1:CA1"/>
    <mergeCell ref="CB1:CB2"/>
    <mergeCell ref="I1:J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6"/>
  <sheetViews>
    <sheetView workbookViewId="0">
      <pane ySplit="2" topLeftCell="A3" activePane="bottomLeft" state="frozen"/>
      <selection pane="bottomLeft" activeCell="I32" sqref="I32"/>
    </sheetView>
  </sheetViews>
  <sheetFormatPr defaultRowHeight="11.25"/>
  <cols>
    <col min="1" max="1" width="7.28515625" style="8" bestFit="1" customWidth="1"/>
    <col min="2" max="2" width="10.7109375" style="138" customWidth="1"/>
    <col min="3" max="3" width="61.140625" style="91" bestFit="1" customWidth="1"/>
    <col min="4" max="4" width="11.140625" style="2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.42578125" style="2" bestFit="1" customWidth="1"/>
    <col min="16" max="16" width="10.42578125" style="2" bestFit="1" customWidth="1"/>
    <col min="17" max="18" width="10.85546875" style="2" customWidth="1"/>
    <col min="19" max="19" width="7.7109375" style="84" customWidth="1"/>
    <col min="20" max="23" width="5.85546875" style="3" customWidth="1"/>
    <col min="24" max="25" width="8.7109375" style="3" customWidth="1"/>
    <col min="26" max="27" width="3.28515625" style="3" bestFit="1" customWidth="1"/>
    <col min="28" max="16384" width="9.140625" style="3"/>
  </cols>
  <sheetData>
    <row r="1" spans="1:29" ht="15.75" customHeight="1">
      <c r="A1" s="793" t="s">
        <v>1</v>
      </c>
      <c r="B1" s="795" t="s">
        <v>2</v>
      </c>
      <c r="C1" s="797" t="s">
        <v>0</v>
      </c>
      <c r="D1" s="799" t="s">
        <v>7</v>
      </c>
      <c r="E1" s="788" t="s">
        <v>6</v>
      </c>
      <c r="F1" s="789"/>
      <c r="G1" s="790" t="s">
        <v>5</v>
      </c>
      <c r="H1" s="791"/>
      <c r="I1" s="788" t="s">
        <v>64</v>
      </c>
      <c r="J1" s="789"/>
      <c r="K1" s="652" t="s">
        <v>9</v>
      </c>
      <c r="L1" s="591" t="s">
        <v>401</v>
      </c>
      <c r="M1" s="773"/>
      <c r="N1" s="591" t="s">
        <v>84</v>
      </c>
      <c r="O1" s="592"/>
      <c r="P1" s="592"/>
      <c r="Q1" s="592"/>
      <c r="R1" s="592"/>
      <c r="S1" s="784" t="s">
        <v>86</v>
      </c>
      <c r="T1" s="784"/>
      <c r="U1" s="784"/>
      <c r="V1" s="784"/>
      <c r="W1" s="784"/>
      <c r="X1" s="784"/>
      <c r="Y1" s="784"/>
    </row>
    <row r="2" spans="1:29" ht="15.75" customHeight="1" thickBot="1">
      <c r="A2" s="794"/>
      <c r="B2" s="796"/>
      <c r="C2" s="798"/>
      <c r="D2" s="602"/>
      <c r="E2" s="62"/>
      <c r="F2" s="37" t="s">
        <v>9</v>
      </c>
      <c r="G2" s="62"/>
      <c r="H2" s="63" t="s">
        <v>9</v>
      </c>
      <c r="I2" s="62"/>
      <c r="J2" s="37" t="s">
        <v>9</v>
      </c>
      <c r="K2" s="653"/>
      <c r="L2" s="348"/>
      <c r="M2" s="178" t="s">
        <v>9</v>
      </c>
      <c r="N2" s="179" t="s">
        <v>142</v>
      </c>
      <c r="O2" s="179" t="s">
        <v>401</v>
      </c>
      <c r="P2" s="179" t="s">
        <v>365</v>
      </c>
      <c r="Q2" s="179" t="s">
        <v>59</v>
      </c>
      <c r="R2" s="179" t="s">
        <v>141</v>
      </c>
      <c r="S2" s="785" t="s">
        <v>406</v>
      </c>
      <c r="T2" s="786"/>
      <c r="U2" s="786"/>
      <c r="V2" s="786"/>
      <c r="W2" s="786"/>
      <c r="X2" s="787"/>
      <c r="Y2" s="180" t="s">
        <v>47</v>
      </c>
    </row>
    <row r="3" spans="1:29" s="5" customFormat="1">
      <c r="A3" s="377" t="str">
        <f>'1-συμβολαια'!A3</f>
        <v>12ο</v>
      </c>
      <c r="B3" s="385">
        <f>'1-συμβολαια'!B3</f>
        <v>39268</v>
      </c>
      <c r="C3" s="375" t="str">
        <f>'1-συμβολαια'!C3</f>
        <v>κληρονομιάς ΑΠΟΔΟΧΗ [αγροτεμάχιο 158' Θελόγος -''κλεισίδι'' 7.046μ2</v>
      </c>
      <c r="D3" s="382">
        <f>'1-συμβολαια'!D3</f>
        <v>0</v>
      </c>
      <c r="E3" s="330"/>
      <c r="F3" s="330"/>
      <c r="G3" s="330"/>
      <c r="H3" s="330"/>
      <c r="I3" s="330"/>
      <c r="J3" s="330"/>
      <c r="K3" s="332">
        <f>'1-συμβολαια'!N3</f>
        <v>30.64</v>
      </c>
      <c r="L3" s="332">
        <f>'2-δικαιώμ'!N3+'5-αντίγρ'!O3</f>
        <v>7.92</v>
      </c>
      <c r="M3" s="332">
        <v>3.86</v>
      </c>
      <c r="N3" s="332">
        <f>'1-συμβολαια'!O3</f>
        <v>147.44</v>
      </c>
      <c r="O3" s="332">
        <f t="shared" ref="O3:O11" si="0">L3-M3</f>
        <v>4.0600000000000005</v>
      </c>
      <c r="P3" s="332">
        <f>'8-κ-15-17'!AG3</f>
        <v>0</v>
      </c>
      <c r="Q3" s="332">
        <f>'5-αντίγρ'!AM3+'6-μεταγρ'!P3+'6-μεταγρ'!Q3+'7-προςΔΟΥ'!L3+'11-χαρτόσ'!H3+'13-ντιΜιΧο'!CD3</f>
        <v>24.259999999999998</v>
      </c>
      <c r="R3" s="332">
        <f>'13-ντιΜιΧο'!CC3+'13-ντιΜιΧο'!CD3</f>
        <v>454.71</v>
      </c>
      <c r="S3" s="282"/>
      <c r="T3" s="273"/>
      <c r="U3" s="273"/>
      <c r="V3" s="273"/>
      <c r="W3" s="273"/>
      <c r="X3" s="273"/>
      <c r="Y3" s="276"/>
    </row>
    <row r="4" spans="1:29" s="5" customFormat="1">
      <c r="A4" s="377">
        <f>'1-συμβολαια'!A4</f>
        <v>0</v>
      </c>
      <c r="B4" s="385">
        <f>'1-συμβολαια'!B4</f>
        <v>0</v>
      </c>
      <c r="C4" s="375" t="str">
        <f>'1-συμβολαια'!C4</f>
        <v>χρησικτησία αγροτεμαχίου = 1926 πατρός ΚΛΗΡΟΝΟΜΙΑ</v>
      </c>
      <c r="D4" s="382">
        <f>'1-συμβολαια'!D4</f>
        <v>12013.83</v>
      </c>
      <c r="E4" s="330"/>
      <c r="F4" s="330"/>
      <c r="G4" s="330"/>
      <c r="H4" s="330"/>
      <c r="I4" s="330"/>
      <c r="J4" s="330"/>
      <c r="K4" s="332">
        <f>'1-συμβολαια'!N4</f>
        <v>0</v>
      </c>
      <c r="L4" s="332">
        <f>'2-δικαιώμ'!N4+'5-αντίγρ'!O4</f>
        <v>22.944893999999998</v>
      </c>
      <c r="M4" s="332"/>
      <c r="N4" s="332">
        <f>'1-συμβολαια'!O4</f>
        <v>151.22106600000001</v>
      </c>
      <c r="O4" s="332">
        <f t="shared" si="0"/>
        <v>22.944893999999998</v>
      </c>
      <c r="P4" s="332">
        <f>'8-κ-15-17'!AG4</f>
        <v>93.107182500000008</v>
      </c>
      <c r="Q4" s="332">
        <f>'5-αντίγρ'!AM4+'6-μεταγρ'!P4+'6-μεταγρ'!Q4+'7-προςΔΟΥ'!L4+'11-χαρτόσ'!H4+'13-ντιΜιΧο'!CD4</f>
        <v>3</v>
      </c>
      <c r="R4" s="332">
        <f>'13-ντιΜιΧο'!CC4+'13-ντιΜιΧο'!CD4</f>
        <v>106.4</v>
      </c>
      <c r="S4" s="282"/>
      <c r="T4" s="273"/>
      <c r="U4" s="273"/>
      <c r="V4" s="273"/>
      <c r="W4" s="273"/>
      <c r="X4" s="273"/>
      <c r="Y4" s="276"/>
    </row>
    <row r="5" spans="1:29" s="5" customFormat="1">
      <c r="A5" s="377">
        <f>'1-συμβολαια'!A5</f>
        <v>0</v>
      </c>
      <c r="B5" s="503">
        <f>'1-συμβολαια'!B5</f>
        <v>0</v>
      </c>
      <c r="C5" s="375" t="str">
        <f>'1-συμβολαια'!C5</f>
        <v>διανομή [2/8 πατέρα &amp; από 3/8 κόρες</v>
      </c>
      <c r="D5" s="382">
        <f>'1-συμβολαια'!D5</f>
        <v>12013.83</v>
      </c>
      <c r="E5" s="349"/>
      <c r="F5" s="349"/>
      <c r="G5" s="349"/>
      <c r="H5" s="349"/>
      <c r="I5" s="349"/>
      <c r="J5" s="349"/>
      <c r="K5" s="331">
        <f>'1-συμβολαια'!N5</f>
        <v>0</v>
      </c>
      <c r="L5" s="331">
        <f>'2-δικαιώμ'!N5+'5-αντίγρ'!O5</f>
        <v>22.944893999999998</v>
      </c>
      <c r="M5" s="331"/>
      <c r="N5" s="331">
        <f>'1-συμβολαια'!O5</f>
        <v>151.22106600000001</v>
      </c>
      <c r="O5" s="331">
        <f t="shared" si="0"/>
        <v>22.944893999999998</v>
      </c>
      <c r="P5" s="331">
        <f>'8-κ-15-17'!AG5</f>
        <v>93.107182500000008</v>
      </c>
      <c r="Q5" s="331">
        <f>'5-αντίγρ'!AM5+'6-μεταγρ'!P5+'6-μεταγρ'!Q5+'7-προςΔΟΥ'!L5+'11-χαρτόσ'!H5+'13-ντιΜιΧο'!CD5</f>
        <v>3</v>
      </c>
      <c r="R5" s="331">
        <f>'13-ντιΜιΧο'!CC5+'13-ντιΜιΧο'!CD5</f>
        <v>95</v>
      </c>
      <c r="S5" s="504"/>
      <c r="T5" s="273"/>
      <c r="U5" s="273"/>
      <c r="V5" s="273"/>
      <c r="W5" s="273"/>
      <c r="X5" s="273"/>
      <c r="Y5" s="276"/>
    </row>
    <row r="6" spans="1:29" s="5" customFormat="1" ht="12" thickBot="1">
      <c r="A6" s="456">
        <f>'1-συμβολαια'!A6</f>
        <v>0</v>
      </c>
      <c r="B6" s="464">
        <f>'1-συμβολαια'!B6</f>
        <v>0</v>
      </c>
      <c r="C6" s="457" t="str">
        <f>'1-συμβολαια'!C6</f>
        <v>εξισορρόπηση διαφοράς διανεμομένων μεριδίων</v>
      </c>
      <c r="D6" s="465">
        <f>'1-συμβολαια'!D6</f>
        <v>666.66</v>
      </c>
      <c r="E6" s="417"/>
      <c r="F6" s="417"/>
      <c r="G6" s="417"/>
      <c r="H6" s="417"/>
      <c r="I6" s="417"/>
      <c r="J6" s="417"/>
      <c r="K6" s="416">
        <f>'1-συμβολαια'!N6</f>
        <v>0</v>
      </c>
      <c r="L6" s="416">
        <f>'2-δικαιώμ'!N6+'5-αντίγρ'!O6</f>
        <v>2.5199880000000001</v>
      </c>
      <c r="M6" s="416"/>
      <c r="N6" s="416">
        <f>'1-συμβολαια'!O6</f>
        <v>25.479931999999998</v>
      </c>
      <c r="O6" s="416">
        <f t="shared" si="0"/>
        <v>2.5199880000000001</v>
      </c>
      <c r="P6" s="416">
        <f>'8-κ-15-17'!AG6</f>
        <v>8.6665799999999997</v>
      </c>
      <c r="Q6" s="416">
        <f>'5-αντίγρ'!AM6+'6-μεταγρ'!P6+'6-μεταγρ'!Q6+'7-προςΔΟΥ'!L6+'11-χαρτόσ'!H6+'13-ντιΜιΧο'!CD6</f>
        <v>3</v>
      </c>
      <c r="R6" s="416">
        <f>'13-ντιΜιΧο'!CC6+'13-ντιΜιΧο'!CD6</f>
        <v>4</v>
      </c>
      <c r="S6" s="466"/>
      <c r="T6" s="447"/>
      <c r="U6" s="447"/>
      <c r="V6" s="447"/>
      <c r="W6" s="447"/>
      <c r="X6" s="447"/>
      <c r="Y6" s="437"/>
    </row>
    <row r="7" spans="1:29" s="5" customFormat="1">
      <c r="A7" s="442" t="str">
        <f>'1-συμβολαια'!A7</f>
        <v>13ο</v>
      </c>
      <c r="B7" s="385">
        <f>'1-συμβολαια'!B7</f>
        <v>39293</v>
      </c>
      <c r="C7" s="455" t="str">
        <f>'1-συμβολαια'!C7</f>
        <v>πληρεξούσιο</v>
      </c>
      <c r="D7" s="463">
        <f>'1-συμβολαια'!D7</f>
        <v>0</v>
      </c>
      <c r="E7" s="333"/>
      <c r="F7" s="333"/>
      <c r="G7" s="333"/>
      <c r="H7" s="333"/>
      <c r="I7" s="333"/>
      <c r="J7" s="333"/>
      <c r="K7" s="332">
        <f>'1-συμβολαια'!N7</f>
        <v>41.04</v>
      </c>
      <c r="L7" s="332">
        <f>'2-δικαιώμ'!N7+'5-αντίγρ'!O7</f>
        <v>3.9600000000000009</v>
      </c>
      <c r="M7" s="332">
        <v>3.96</v>
      </c>
      <c r="N7" s="332">
        <f>'1-συμβολαια'!O7</f>
        <v>19</v>
      </c>
      <c r="O7" s="332">
        <f t="shared" si="0"/>
        <v>0</v>
      </c>
      <c r="P7" s="332">
        <f>'8-κ-15-17'!AG7</f>
        <v>0</v>
      </c>
      <c r="Q7" s="332">
        <f>'5-αντίγρ'!AM7+'6-μεταγρ'!P7+'6-μεταγρ'!Q7+'7-προςΔΟΥ'!L7+'11-χαρτόσ'!H7+'13-ντιΜιΧο'!CD7</f>
        <v>0</v>
      </c>
      <c r="R7" s="332">
        <f>'13-ντιΜιΧο'!CC7+'13-ντιΜιΧο'!CD7</f>
        <v>12.45</v>
      </c>
      <c r="S7" s="282"/>
      <c r="T7" s="277"/>
      <c r="U7" s="277"/>
      <c r="V7" s="277"/>
      <c r="W7" s="277"/>
      <c r="X7" s="277"/>
      <c r="Y7" s="272"/>
    </row>
    <row r="8" spans="1:29" s="5" customFormat="1">
      <c r="A8" s="361" t="str">
        <f>'1-συμβολαια'!A8</f>
        <v>14ο</v>
      </c>
      <c r="B8" s="385">
        <f>'1-συμβολαια'!B8</f>
        <v>39437</v>
      </c>
      <c r="C8" s="375" t="str">
        <f>'1-συμβολαια'!C8</f>
        <v>γονική</v>
      </c>
      <c r="D8" s="382">
        <f>'1-συμβολαια'!D8</f>
        <v>43266.96</v>
      </c>
      <c r="E8" s="349"/>
      <c r="F8" s="349"/>
      <c r="G8" s="349"/>
      <c r="H8" s="349"/>
      <c r="I8" s="349"/>
      <c r="J8" s="349"/>
      <c r="K8" s="332">
        <f>'1-συμβολαια'!N8</f>
        <v>521.15000000000009</v>
      </c>
      <c r="L8" s="332">
        <f>'2-δικαιώμ'!N8+'5-αντίγρ'!O8</f>
        <v>83.600528000000011</v>
      </c>
      <c r="M8" s="332">
        <v>71.06</v>
      </c>
      <c r="N8" s="332">
        <f>'1-συμβολαια'!O8</f>
        <v>4.4529919999999947</v>
      </c>
      <c r="O8" s="332">
        <f t="shared" si="0"/>
        <v>12.540528000000009</v>
      </c>
      <c r="P8" s="332">
        <f>'8-κ-15-17'!AG8</f>
        <v>-1.0599999999385545E-3</v>
      </c>
      <c r="Q8" s="332">
        <f>'5-αντίγρ'!AM8+'6-μεταγρ'!P8+'6-μεταγρ'!Q8+'7-προςΔΟΥ'!L8+'11-χαρτόσ'!H8+'13-ντιΜιΧο'!CD8</f>
        <v>15.84</v>
      </c>
      <c r="R8" s="332">
        <f>'13-ντιΜιΧο'!CC8+'13-ντιΜιΧο'!CD8</f>
        <v>420.6</v>
      </c>
      <c r="S8" s="282"/>
      <c r="T8" s="273"/>
      <c r="U8" s="273"/>
      <c r="V8" s="273"/>
      <c r="W8" s="273"/>
      <c r="X8" s="273"/>
      <c r="Y8" s="276"/>
    </row>
    <row r="9" spans="1:29" s="5" customFormat="1" ht="12" thickBot="1">
      <c r="A9" s="443" t="str">
        <f>'1-συμβολαια'!A9</f>
        <v>15ο</v>
      </c>
      <c r="B9" s="464">
        <f>'1-συμβολαια'!B9</f>
        <v>39548</v>
      </c>
      <c r="C9" s="457" t="str">
        <f>'1-συμβολαια'!C9</f>
        <v>αγοραπωλησία [οικόπεδο Ο.Τ.-242 Λιμενάρια -''καλύβια'' 296,20μ2 τίμημα = Δ.Ο.Υ. =</v>
      </c>
      <c r="D9" s="465">
        <f>'1-συμβολαια'!D9</f>
        <v>12000</v>
      </c>
      <c r="E9" s="417"/>
      <c r="F9" s="417"/>
      <c r="G9" s="417"/>
      <c r="H9" s="417"/>
      <c r="I9" s="417"/>
      <c r="J9" s="417"/>
      <c r="K9" s="416">
        <f>'1-συμβολαια'!N9</f>
        <v>197.06</v>
      </c>
      <c r="L9" s="416">
        <f>'2-δικαιώμ'!N9+'5-αντίγρ'!O9</f>
        <v>29.519999999999996</v>
      </c>
      <c r="M9" s="416">
        <v>27.71</v>
      </c>
      <c r="N9" s="416">
        <f>'1-συμβολαια'!O9</f>
        <v>27.420000000000016</v>
      </c>
      <c r="O9" s="416">
        <f t="shared" si="0"/>
        <v>1.8099999999999952</v>
      </c>
      <c r="P9" s="416">
        <f>'8-κ-15-17'!AG9</f>
        <v>0</v>
      </c>
      <c r="Q9" s="416">
        <f>'5-αντίγρ'!AM9+'6-μεταγρ'!P9+'6-μεταγρ'!Q9+'7-προςΔΟΥ'!L9+'11-χαρτόσ'!H9+'13-ντιΜιΧο'!CD9</f>
        <v>26.119999999999997</v>
      </c>
      <c r="R9" s="416">
        <f>'13-ντιΜιΧο'!CC9+'13-ντιΜιΧο'!CD9</f>
        <v>387.35</v>
      </c>
      <c r="S9" s="466"/>
      <c r="T9" s="447"/>
      <c r="U9" s="447"/>
      <c r="V9" s="447"/>
      <c r="W9" s="447"/>
      <c r="X9" s="447"/>
      <c r="Y9" s="437"/>
    </row>
    <row r="10" spans="1:29" s="5" customFormat="1">
      <c r="A10" s="572" t="str">
        <f>'1-συμβολαια'!A10</f>
        <v>16ο</v>
      </c>
      <c r="B10" s="385">
        <f>'1-συμβολαια'!B10</f>
        <v>39643</v>
      </c>
      <c r="C10" s="455" t="str">
        <f>'1-συμβολαια'!C10</f>
        <v>γονική</v>
      </c>
      <c r="D10" s="463">
        <f>'1-συμβολαια'!D10</f>
        <v>4187.32</v>
      </c>
      <c r="E10" s="333"/>
      <c r="F10" s="333"/>
      <c r="G10" s="333"/>
      <c r="H10" s="333"/>
      <c r="I10" s="333"/>
      <c r="J10" s="333"/>
      <c r="K10" s="332">
        <f>'1-συμβολαια'!N10</f>
        <v>130.85</v>
      </c>
      <c r="L10" s="332">
        <f>'2-δικαιώμ'!N10+'5-αντίγρ'!O10</f>
        <v>16.777175999999997</v>
      </c>
      <c r="M10" s="332">
        <v>16.399999999999999</v>
      </c>
      <c r="N10" s="332">
        <f>'1-συμβολαια'!O10</f>
        <v>117.42066400000002</v>
      </c>
      <c r="O10" s="332">
        <f t="shared" si="0"/>
        <v>0.37717599999999862</v>
      </c>
      <c r="P10" s="332">
        <f>'8-κ-15-17'!AG10</f>
        <v>1.7299999999949023E-3</v>
      </c>
      <c r="Q10" s="332">
        <f>'5-αντίγρ'!AM10+'6-μεταγρ'!P10+'6-μεταγρ'!Q10+'7-προςΔΟΥ'!L10+'11-χαρτόσ'!H10+'13-ντιΜιΧο'!CD10</f>
        <v>19.799999999999997</v>
      </c>
      <c r="R10" s="332">
        <f>'13-ντιΜιΧο'!CC10+'13-ντιΜιΧο'!CD10</f>
        <v>614.55000000000007</v>
      </c>
      <c r="S10" s="282"/>
      <c r="T10" s="277"/>
      <c r="U10" s="277"/>
      <c r="V10" s="277"/>
      <c r="W10" s="277"/>
      <c r="X10" s="277"/>
      <c r="Y10" s="272"/>
    </row>
    <row r="11" spans="1:29" s="5" customFormat="1">
      <c r="A11" s="377">
        <f>'1-συμβολαια'!A11</f>
        <v>0</v>
      </c>
      <c r="B11" s="385">
        <f>'1-συμβολαια'!B11</f>
        <v>0</v>
      </c>
      <c r="C11" s="375" t="str">
        <f>'1-συμβολαια'!C11</f>
        <v>χρησικτησία αγροτεμαχίου 2' [1/2=49,72μ2] = 1981 μητρός ΔΩΡΕΑ άτυπος</v>
      </c>
      <c r="D11" s="382">
        <f>'1-συμβολαια'!D11</f>
        <v>148.87</v>
      </c>
      <c r="E11" s="349"/>
      <c r="F11" s="349"/>
      <c r="G11" s="349"/>
      <c r="H11" s="349"/>
      <c r="I11" s="349"/>
      <c r="J11" s="349"/>
      <c r="K11" s="332">
        <f>'1-συμβολαια'!N11</f>
        <v>0</v>
      </c>
      <c r="L11" s="332">
        <f>'2-δικαιώμ'!N11+'5-αντίγρ'!O11</f>
        <v>1.5879660000000002</v>
      </c>
      <c r="M11" s="332"/>
      <c r="N11" s="332">
        <f>'1-συμβολαια'!O11</f>
        <v>60.598474000000003</v>
      </c>
      <c r="O11" s="332">
        <f t="shared" si="0"/>
        <v>1.5879660000000002</v>
      </c>
      <c r="P11" s="332">
        <f>'8-κ-15-17'!AG11</f>
        <v>1.1537425000000001</v>
      </c>
      <c r="Q11" s="332">
        <f>'5-αντίγρ'!AM11+'6-μεταγρ'!P11+'6-μεταγρ'!Q11+'7-προςΔΟΥ'!L11+'11-χαρτόσ'!H11+'13-ντιΜιΧο'!CD11</f>
        <v>3</v>
      </c>
      <c r="R11" s="332">
        <f>'13-ντιΜιΧο'!CC11+'13-ντιΜιΧο'!CD11</f>
        <v>99</v>
      </c>
      <c r="S11" s="282"/>
      <c r="T11" s="273"/>
      <c r="U11" s="273"/>
      <c r="V11" s="273"/>
      <c r="W11" s="273"/>
      <c r="X11" s="273"/>
      <c r="Y11" s="276"/>
    </row>
    <row r="12" spans="1:29">
      <c r="A12" s="792" t="s">
        <v>56</v>
      </c>
      <c r="B12" s="792"/>
      <c r="C12" s="792"/>
      <c r="D12" s="792"/>
      <c r="E12" s="11">
        <f t="shared" ref="E12:Y12" si="1">SUM(E3:E11)</f>
        <v>0</v>
      </c>
      <c r="F12" s="11">
        <f t="shared" si="1"/>
        <v>0</v>
      </c>
      <c r="G12" s="11">
        <f t="shared" si="1"/>
        <v>0</v>
      </c>
      <c r="H12" s="11">
        <f t="shared" si="1"/>
        <v>0</v>
      </c>
      <c r="I12" s="11">
        <f t="shared" si="1"/>
        <v>0</v>
      </c>
      <c r="J12" s="11">
        <f t="shared" si="1"/>
        <v>0</v>
      </c>
      <c r="K12" s="11">
        <f t="shared" si="1"/>
        <v>920.74000000000012</v>
      </c>
      <c r="L12" s="11">
        <f t="shared" si="1"/>
        <v>191.77544599999999</v>
      </c>
      <c r="M12" s="11">
        <f t="shared" si="1"/>
        <v>122.99000000000001</v>
      </c>
      <c r="N12" s="11">
        <f t="shared" si="1"/>
        <v>704.25419399999998</v>
      </c>
      <c r="O12" s="11">
        <f t="shared" si="1"/>
        <v>68.785445999999979</v>
      </c>
      <c r="P12" s="11">
        <f t="shared" si="1"/>
        <v>196.03535750000006</v>
      </c>
      <c r="Q12" s="11">
        <f t="shared" si="1"/>
        <v>98.02</v>
      </c>
      <c r="R12" s="11">
        <f t="shared" si="1"/>
        <v>2194.0600000000004</v>
      </c>
      <c r="S12" s="283">
        <f t="shared" si="1"/>
        <v>0</v>
      </c>
      <c r="T12" s="283">
        <f t="shared" si="1"/>
        <v>0</v>
      </c>
      <c r="U12" s="283">
        <f t="shared" si="1"/>
        <v>0</v>
      </c>
      <c r="V12" s="283">
        <f t="shared" si="1"/>
        <v>0</v>
      </c>
      <c r="W12" s="283">
        <f t="shared" si="1"/>
        <v>0</v>
      </c>
      <c r="X12" s="283">
        <f t="shared" si="1"/>
        <v>0</v>
      </c>
      <c r="Y12" s="284">
        <f t="shared" si="1"/>
        <v>0</v>
      </c>
    </row>
    <row r="14" spans="1:29">
      <c r="T14" s="84"/>
      <c r="U14" s="84"/>
      <c r="V14" s="84"/>
      <c r="W14" s="84"/>
      <c r="X14" s="84"/>
      <c r="Y14" s="84"/>
      <c r="Z14" s="84"/>
      <c r="AA14" s="84"/>
      <c r="AB14" s="84"/>
      <c r="AC14" s="84"/>
    </row>
    <row r="15" spans="1:29">
      <c r="T15" s="84"/>
      <c r="U15" s="84"/>
      <c r="V15" s="84"/>
      <c r="W15" s="84"/>
      <c r="X15" s="84"/>
      <c r="Y15" s="84"/>
      <c r="Z15" s="84"/>
      <c r="AA15" s="84"/>
      <c r="AB15" s="84"/>
      <c r="AC15" s="84"/>
    </row>
    <row r="16" spans="1:29" s="5" customFormat="1">
      <c r="A16" s="58"/>
      <c r="B16" s="114"/>
      <c r="C16" s="115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</row>
  </sheetData>
  <mergeCells count="13">
    <mergeCell ref="E1:F1"/>
    <mergeCell ref="G1:H1"/>
    <mergeCell ref="I1:J1"/>
    <mergeCell ref="A12:D12"/>
    <mergeCell ref="A1:A2"/>
    <mergeCell ref="B1:B2"/>
    <mergeCell ref="C1:C2"/>
    <mergeCell ref="D1:D2"/>
    <mergeCell ref="S1:Y1"/>
    <mergeCell ref="S2:X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66"/>
  <sheetViews>
    <sheetView workbookViewId="0">
      <pane ySplit="2" topLeftCell="A3" activePane="bottomLeft" state="frozen"/>
      <selection pane="bottomLeft" activeCell="C163" sqref="C163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02" t="s">
        <v>76</v>
      </c>
      <c r="B1" s="802"/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  <c r="Q1" s="802"/>
    </row>
    <row r="2" spans="1:17" s="9" customFormat="1" ht="23.25" customHeight="1" thickBot="1">
      <c r="A2" s="249" t="s">
        <v>19</v>
      </c>
      <c r="B2" s="803" t="s">
        <v>29</v>
      </c>
      <c r="C2" s="804"/>
      <c r="D2" s="805"/>
      <c r="E2" s="806" t="s">
        <v>86</v>
      </c>
      <c r="F2" s="807"/>
      <c r="G2" s="807"/>
      <c r="H2" s="808"/>
      <c r="I2" s="809" t="s">
        <v>86</v>
      </c>
      <c r="J2" s="810"/>
      <c r="K2" s="810"/>
      <c r="L2" s="811"/>
      <c r="M2" s="250" t="s">
        <v>38</v>
      </c>
      <c r="N2" s="250" t="s">
        <v>39</v>
      </c>
      <c r="O2" s="250" t="s">
        <v>40</v>
      </c>
      <c r="P2" s="250" t="s">
        <v>41</v>
      </c>
      <c r="Q2" s="250" t="s">
        <v>42</v>
      </c>
    </row>
    <row r="3" spans="1:17" s="18" customFormat="1">
      <c r="A3" s="30" t="str">
        <f>'1-συμβολαια'!A3</f>
        <v>12ο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30">
        <f>'1-συμβολαια'!A5</f>
        <v>0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30">
        <f>'1-συμβολαια'!A6</f>
        <v>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30" t="str">
        <f>'1-συμβολαια'!A7</f>
        <v>13ο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30" t="str">
        <f>'1-συμβολαια'!A8</f>
        <v>14ο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30" t="str">
        <f>'1-συμβολαια'!A9</f>
        <v>15ο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30" t="str">
        <f>'1-συμβολαια'!A10</f>
        <v>16ο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30">
        <f>'1-συμβολαια'!A11</f>
        <v>0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 hidden="1">
      <c r="A12" s="30" t="e">
        <f>'1-συμβολαια'!#REF!</f>
        <v>#REF!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3" spans="1:17" s="18" customFormat="1" hidden="1">
      <c r="A13" s="30" t="e">
        <f>'1-συμβολαια'!#REF!</f>
        <v>#REF!</v>
      </c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</row>
    <row r="14" spans="1:17" s="18" customFormat="1" hidden="1">
      <c r="A14" s="30" t="e">
        <f>'1-συμβολαια'!#REF!</f>
        <v>#REF!</v>
      </c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</row>
    <row r="15" spans="1:17" s="18" customFormat="1" hidden="1">
      <c r="A15" s="30" t="e">
        <f>'1-συμβολαια'!#REF!</f>
        <v>#REF!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</row>
    <row r="16" spans="1:17" s="18" customFormat="1" hidden="1">
      <c r="A16" s="30" t="e">
        <f>'1-συμβολαια'!#REF!</f>
        <v>#REF!</v>
      </c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</row>
    <row r="17" spans="1:17" s="18" customFormat="1" hidden="1">
      <c r="A17" s="30" t="e">
        <f>'1-συμβολαια'!#REF!</f>
        <v>#REF!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</row>
    <row r="18" spans="1:17" s="18" customFormat="1" hidden="1">
      <c r="A18" s="30" t="e">
        <f>'1-συμβολαια'!#REF!</f>
        <v>#REF!</v>
      </c>
      <c r="B18" s="26"/>
      <c r="C18" s="26"/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</row>
    <row r="19" spans="1:17" s="18" customFormat="1" hidden="1">
      <c r="A19" s="30" t="e">
        <f>'1-συμβολαια'!#REF!</f>
        <v>#REF!</v>
      </c>
      <c r="B19" s="26"/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</row>
    <row r="20" spans="1:17" s="18" customFormat="1" hidden="1">
      <c r="A20" s="30" t="e">
        <f>'1-συμβολαια'!#REF!</f>
        <v>#REF!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</row>
    <row r="21" spans="1:17" s="18" customFormat="1" hidden="1">
      <c r="A21" s="30" t="e">
        <f>'1-συμβολαια'!#REF!</f>
        <v>#REF!</v>
      </c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</row>
    <row r="22" spans="1:17" s="18" customFormat="1" hidden="1">
      <c r="A22" s="30" t="e">
        <f>'1-συμβολαια'!#REF!</f>
        <v>#REF!</v>
      </c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</row>
    <row r="23" spans="1:17" s="18" customFormat="1" hidden="1">
      <c r="A23" s="30" t="e">
        <f>'1-συμβολαια'!#REF!</f>
        <v>#REF!</v>
      </c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</row>
    <row r="24" spans="1:17" s="18" customFormat="1" hidden="1">
      <c r="A24" s="30" t="e">
        <f>'1-συμβολαια'!#REF!</f>
        <v>#REF!</v>
      </c>
      <c r="B24" s="26"/>
      <c r="C24" s="26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</row>
    <row r="25" spans="1:17" s="18" customFormat="1" hidden="1">
      <c r="A25" s="30" t="e">
        <f>'1-συμβολαια'!#REF!</f>
        <v>#REF!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</row>
    <row r="26" spans="1:17" s="18" customFormat="1" hidden="1">
      <c r="A26" s="30" t="e">
        <f>'1-συμβολαια'!#REF!</f>
        <v>#REF!</v>
      </c>
      <c r="B26" s="26"/>
      <c r="C26" s="26"/>
      <c r="D26" s="26"/>
      <c r="E26" s="26"/>
      <c r="F26" s="26"/>
      <c r="G26" s="26"/>
      <c r="H26" s="26"/>
      <c r="I26" s="26"/>
      <c r="J26" s="26"/>
      <c r="K26" s="26"/>
      <c r="L26" s="26"/>
      <c r="M26" s="26"/>
      <c r="N26" s="26"/>
      <c r="O26" s="26"/>
      <c r="P26" s="26"/>
      <c r="Q26" s="26"/>
    </row>
    <row r="27" spans="1:17" s="18" customFormat="1" hidden="1">
      <c r="A27" s="30" t="e">
        <f>'1-συμβολαια'!#REF!</f>
        <v>#REF!</v>
      </c>
      <c r="B27" s="26"/>
      <c r="C27" s="26"/>
      <c r="D27" s="26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26"/>
    </row>
    <row r="28" spans="1:17" s="18" customFormat="1" hidden="1">
      <c r="A28" s="30" t="e">
        <f>'1-συμβολαια'!#REF!</f>
        <v>#REF!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</row>
    <row r="29" spans="1:17" s="18" customFormat="1" hidden="1">
      <c r="A29" s="30" t="e">
        <f>'1-συμβολαια'!#REF!</f>
        <v>#REF!</v>
      </c>
      <c r="B29" s="26"/>
      <c r="C29" s="26"/>
      <c r="D29" s="26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26"/>
    </row>
    <row r="30" spans="1:17" s="18" customFormat="1" hidden="1">
      <c r="A30" s="30" t="e">
        <f>'1-συμβολαια'!#REF!</f>
        <v>#REF!</v>
      </c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26"/>
      <c r="P30" s="26"/>
      <c r="Q30" s="26"/>
    </row>
    <row r="31" spans="1:17" s="18" customFormat="1" hidden="1">
      <c r="A31" s="30" t="e">
        <f>'1-συμβολαια'!#REF!</f>
        <v>#REF!</v>
      </c>
      <c r="B31" s="26"/>
      <c r="C31" s="26"/>
      <c r="D31" s="26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26"/>
    </row>
    <row r="32" spans="1:17" s="18" customFormat="1" hidden="1">
      <c r="A32" s="30" t="e">
        <f>'1-συμβολαια'!#REF!</f>
        <v>#REF!</v>
      </c>
      <c r="B32" s="26"/>
      <c r="C32" s="26"/>
      <c r="D32" s="26"/>
      <c r="E32" s="26"/>
      <c r="F32" s="26"/>
      <c r="G32" s="26"/>
      <c r="H32" s="26"/>
      <c r="I32" s="26"/>
      <c r="J32" s="26"/>
      <c r="K32" s="26"/>
      <c r="L32" s="26"/>
      <c r="M32" s="26"/>
      <c r="N32" s="26"/>
      <c r="O32" s="26"/>
      <c r="P32" s="26"/>
      <c r="Q32" s="26"/>
    </row>
    <row r="33" spans="1:17" s="18" customFormat="1" hidden="1">
      <c r="A33" s="30" t="e">
        <f>'1-συμβολαια'!#REF!</f>
        <v>#REF!</v>
      </c>
      <c r="B33" s="26"/>
      <c r="C33" s="26"/>
      <c r="D33" s="26"/>
      <c r="E33" s="26"/>
      <c r="F33" s="26"/>
      <c r="G33" s="26"/>
      <c r="H33" s="26"/>
      <c r="I33" s="26"/>
      <c r="J33" s="26"/>
      <c r="K33" s="26"/>
      <c r="L33" s="26"/>
      <c r="M33" s="26"/>
      <c r="N33" s="26"/>
      <c r="O33" s="26"/>
      <c r="P33" s="26"/>
      <c r="Q33" s="26"/>
    </row>
    <row r="34" spans="1:17" s="18" customFormat="1" hidden="1">
      <c r="A34" s="30" t="e">
        <f>'1-συμβολαια'!#REF!</f>
        <v>#REF!</v>
      </c>
      <c r="B34" s="26"/>
      <c r="C34" s="26"/>
      <c r="D34" s="26"/>
      <c r="E34" s="26"/>
      <c r="F34" s="26"/>
      <c r="G34" s="26"/>
      <c r="H34" s="26"/>
      <c r="I34" s="26"/>
      <c r="J34" s="26"/>
      <c r="K34" s="26"/>
      <c r="L34" s="26"/>
      <c r="M34" s="26"/>
      <c r="N34" s="26"/>
      <c r="O34" s="26"/>
      <c r="P34" s="26"/>
      <c r="Q34" s="26"/>
    </row>
    <row r="35" spans="1:17" s="18" customFormat="1" hidden="1">
      <c r="A35" s="30" t="e">
        <f>'1-συμβολαια'!#REF!</f>
        <v>#REF!</v>
      </c>
      <c r="B35" s="26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26"/>
      <c r="N35" s="26"/>
      <c r="O35" s="26"/>
      <c r="P35" s="26"/>
      <c r="Q35" s="26"/>
    </row>
    <row r="36" spans="1:17" s="18" customFormat="1" hidden="1">
      <c r="A36" s="30" t="e">
        <f>'1-συμβολαια'!#REF!</f>
        <v>#REF!</v>
      </c>
      <c r="B36" s="26"/>
      <c r="C36" s="26"/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  <c r="P36" s="26"/>
      <c r="Q36" s="26"/>
    </row>
    <row r="37" spans="1:17" s="18" customFormat="1" hidden="1">
      <c r="A37" s="30" t="e">
        <f>'1-συμβολαια'!#REF!</f>
        <v>#REF!</v>
      </c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</row>
    <row r="38" spans="1:17" s="18" customFormat="1" hidden="1">
      <c r="A38" s="30" t="e">
        <f>'1-συμβολαια'!#REF!</f>
        <v>#REF!</v>
      </c>
      <c r="B38" s="26"/>
      <c r="C38" s="26"/>
      <c r="D38" s="26"/>
      <c r="E38" s="26"/>
      <c r="F38" s="26"/>
      <c r="G38" s="26"/>
      <c r="H38" s="26"/>
      <c r="I38" s="26"/>
      <c r="J38" s="26"/>
      <c r="K38" s="26"/>
      <c r="L38" s="26"/>
      <c r="M38" s="26"/>
      <c r="N38" s="26"/>
      <c r="O38" s="26"/>
      <c r="P38" s="26"/>
      <c r="Q38" s="26"/>
    </row>
    <row r="39" spans="1:17" s="18" customFormat="1" hidden="1">
      <c r="A39" s="30" t="e">
        <f>'1-συμβολαια'!#REF!</f>
        <v>#REF!</v>
      </c>
      <c r="B39" s="26"/>
      <c r="C39" s="26"/>
      <c r="D39" s="26"/>
      <c r="E39" s="26"/>
      <c r="F39" s="26"/>
      <c r="G39" s="26"/>
      <c r="H39" s="26"/>
      <c r="I39" s="26"/>
      <c r="J39" s="26"/>
      <c r="K39" s="26"/>
      <c r="L39" s="26"/>
      <c r="M39" s="26"/>
      <c r="N39" s="26"/>
      <c r="O39" s="26"/>
      <c r="P39" s="26"/>
      <c r="Q39" s="26"/>
    </row>
    <row r="40" spans="1:17" s="18" customFormat="1" hidden="1">
      <c r="A40" s="30" t="e">
        <f>'1-συμβολαια'!#REF!</f>
        <v>#REF!</v>
      </c>
      <c r="B40" s="26"/>
      <c r="C40" s="26"/>
      <c r="D40" s="26"/>
      <c r="E40" s="26"/>
      <c r="F40" s="26"/>
      <c r="G40" s="26"/>
      <c r="H40" s="26"/>
      <c r="I40" s="26"/>
      <c r="J40" s="26"/>
      <c r="K40" s="26"/>
      <c r="L40" s="26"/>
      <c r="M40" s="26"/>
      <c r="N40" s="26"/>
      <c r="O40" s="26"/>
      <c r="P40" s="26"/>
      <c r="Q40" s="26"/>
    </row>
    <row r="41" spans="1:17" s="18" customFormat="1" hidden="1">
      <c r="A41" s="30" t="e">
        <f>'1-συμβολαια'!#REF!</f>
        <v>#REF!</v>
      </c>
      <c r="B41" s="26"/>
      <c r="C41" s="26"/>
      <c r="D41" s="26"/>
      <c r="E41" s="26"/>
      <c r="F41" s="26"/>
      <c r="G41" s="26"/>
      <c r="H41" s="26"/>
      <c r="I41" s="26"/>
      <c r="J41" s="26"/>
      <c r="K41" s="26"/>
      <c r="L41" s="26"/>
      <c r="M41" s="26"/>
      <c r="N41" s="26"/>
      <c r="O41" s="26"/>
      <c r="P41" s="26"/>
      <c r="Q41" s="26"/>
    </row>
    <row r="42" spans="1:17" s="18" customFormat="1" hidden="1">
      <c r="A42" s="30" t="e">
        <f>'1-συμβολαια'!#REF!</f>
        <v>#REF!</v>
      </c>
      <c r="B42" s="26"/>
      <c r="C42" s="26"/>
      <c r="D42" s="26"/>
      <c r="E42" s="26"/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</row>
    <row r="43" spans="1:17" s="18" customFormat="1" hidden="1">
      <c r="A43" s="30" t="e">
        <f>'1-συμβολαια'!#REF!</f>
        <v>#REF!</v>
      </c>
      <c r="B43" s="26"/>
      <c r="C43" s="26"/>
      <c r="D43" s="26"/>
      <c r="E43" s="26"/>
      <c r="F43" s="26"/>
      <c r="G43" s="26"/>
      <c r="H43" s="26"/>
      <c r="I43" s="26"/>
      <c r="J43" s="26"/>
      <c r="K43" s="26"/>
      <c r="L43" s="26"/>
      <c r="M43" s="26"/>
      <c r="N43" s="26"/>
      <c r="O43" s="26"/>
      <c r="P43" s="26"/>
      <c r="Q43" s="26"/>
    </row>
    <row r="44" spans="1:17" s="18" customFormat="1" hidden="1">
      <c r="A44" s="30" t="e">
        <f>'1-συμβολαια'!#REF!</f>
        <v>#REF!</v>
      </c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26"/>
      <c r="N44" s="26"/>
      <c r="O44" s="26"/>
      <c r="P44" s="26"/>
      <c r="Q44" s="26"/>
    </row>
    <row r="45" spans="1:17" s="18" customFormat="1" hidden="1">
      <c r="A45" s="30" t="e">
        <f>'1-συμβολαια'!#REF!</f>
        <v>#REF!</v>
      </c>
      <c r="B45" s="26"/>
      <c r="C45" s="26"/>
      <c r="D45" s="26"/>
      <c r="E45" s="26"/>
      <c r="F45" s="26"/>
      <c r="G45" s="26"/>
      <c r="H45" s="26"/>
      <c r="I45" s="26"/>
      <c r="J45" s="26"/>
      <c r="K45" s="26"/>
      <c r="L45" s="26"/>
      <c r="M45" s="26"/>
      <c r="N45" s="26"/>
      <c r="O45" s="26"/>
      <c r="P45" s="26"/>
      <c r="Q45" s="26"/>
    </row>
    <row r="46" spans="1:17" s="18" customFormat="1" hidden="1">
      <c r="A46" s="30" t="e">
        <f>'1-συμβολαια'!#REF!</f>
        <v>#REF!</v>
      </c>
      <c r="B46" s="26"/>
      <c r="C46" s="26"/>
      <c r="D46" s="26"/>
      <c r="E46" s="26"/>
      <c r="F46" s="26"/>
      <c r="G46" s="26"/>
      <c r="H46" s="26"/>
      <c r="I46" s="26"/>
      <c r="J46" s="26"/>
      <c r="K46" s="26"/>
      <c r="L46" s="26"/>
      <c r="M46" s="26"/>
      <c r="N46" s="26"/>
      <c r="O46" s="26"/>
      <c r="P46" s="26"/>
      <c r="Q46" s="26"/>
    </row>
    <row r="47" spans="1:17" s="18" customFormat="1" hidden="1">
      <c r="A47" s="30" t="e">
        <f>'1-συμβολαια'!#REF!</f>
        <v>#REF!</v>
      </c>
      <c r="B47" s="26"/>
      <c r="C47" s="26"/>
      <c r="D47" s="26"/>
      <c r="E47" s="26"/>
      <c r="F47" s="26"/>
      <c r="G47" s="26"/>
      <c r="H47" s="26"/>
      <c r="I47" s="26"/>
      <c r="J47" s="26"/>
      <c r="K47" s="26"/>
      <c r="L47" s="26"/>
      <c r="M47" s="26"/>
      <c r="N47" s="26"/>
      <c r="O47" s="26"/>
      <c r="P47" s="26"/>
      <c r="Q47" s="26"/>
    </row>
    <row r="48" spans="1:17" s="18" customFormat="1" hidden="1">
      <c r="A48" s="30" t="e">
        <f>'1-συμβολαια'!#REF!</f>
        <v>#REF!</v>
      </c>
      <c r="B48" s="26"/>
      <c r="C48" s="26"/>
      <c r="D48" s="26"/>
      <c r="E48" s="26"/>
      <c r="F48" s="26"/>
      <c r="G48" s="26"/>
      <c r="H48" s="26"/>
      <c r="I48" s="26"/>
      <c r="J48" s="26"/>
      <c r="K48" s="26"/>
      <c r="L48" s="26"/>
      <c r="M48" s="26"/>
      <c r="N48" s="26"/>
      <c r="O48" s="26"/>
      <c r="P48" s="26"/>
      <c r="Q48" s="26"/>
    </row>
    <row r="49" spans="1:17" s="18" customFormat="1" hidden="1">
      <c r="A49" s="30" t="e">
        <f>'1-συμβολαια'!#REF!</f>
        <v>#REF!</v>
      </c>
      <c r="B49" s="26"/>
      <c r="C49" s="26"/>
      <c r="D49" s="26"/>
      <c r="E49" s="26"/>
      <c r="F49" s="26"/>
      <c r="G49" s="26"/>
      <c r="H49" s="26"/>
      <c r="I49" s="26"/>
      <c r="J49" s="26"/>
      <c r="K49" s="26"/>
      <c r="L49" s="26"/>
      <c r="M49" s="26"/>
      <c r="N49" s="26"/>
      <c r="O49" s="26"/>
      <c r="P49" s="26"/>
      <c r="Q49" s="26"/>
    </row>
    <row r="50" spans="1:17" s="18" customFormat="1" hidden="1">
      <c r="A50" s="30" t="e">
        <f>'1-συμβολαια'!#REF!</f>
        <v>#REF!</v>
      </c>
      <c r="B50" s="26"/>
      <c r="C50" s="26"/>
      <c r="D50" s="26"/>
      <c r="E50" s="26"/>
      <c r="F50" s="26"/>
      <c r="G50" s="26"/>
      <c r="H50" s="26"/>
      <c r="I50" s="26"/>
      <c r="J50" s="26"/>
      <c r="K50" s="26"/>
      <c r="L50" s="26"/>
      <c r="M50" s="26"/>
      <c r="N50" s="26"/>
      <c r="O50" s="26"/>
      <c r="P50" s="26"/>
      <c r="Q50" s="26"/>
    </row>
    <row r="51" spans="1:17" s="18" customFormat="1" hidden="1">
      <c r="A51" s="30" t="e">
        <f>'1-συμβολαια'!#REF!</f>
        <v>#REF!</v>
      </c>
      <c r="B51" s="26"/>
      <c r="C51" s="26"/>
      <c r="D51" s="26"/>
      <c r="E51" s="26"/>
      <c r="F51" s="26"/>
      <c r="G51" s="26"/>
      <c r="H51" s="26"/>
      <c r="I51" s="26"/>
      <c r="J51" s="26"/>
      <c r="K51" s="26"/>
      <c r="L51" s="26"/>
      <c r="M51" s="26"/>
      <c r="N51" s="26"/>
      <c r="O51" s="26"/>
      <c r="P51" s="26"/>
      <c r="Q51" s="26"/>
    </row>
    <row r="52" spans="1:17" s="18" customFormat="1" hidden="1">
      <c r="A52" s="30" t="e">
        <f>'1-συμβολαια'!#REF!</f>
        <v>#REF!</v>
      </c>
      <c r="B52" s="26"/>
      <c r="C52" s="26"/>
      <c r="D52" s="26"/>
      <c r="E52" s="26"/>
      <c r="F52" s="26"/>
      <c r="G52" s="26"/>
      <c r="H52" s="26"/>
      <c r="I52" s="26"/>
      <c r="J52" s="26"/>
      <c r="K52" s="26"/>
      <c r="L52" s="26"/>
      <c r="M52" s="26"/>
      <c r="N52" s="26"/>
      <c r="O52" s="26"/>
      <c r="P52" s="26"/>
      <c r="Q52" s="26"/>
    </row>
    <row r="53" spans="1:17" s="18" customFormat="1" hidden="1">
      <c r="A53" s="30" t="e">
        <f>'1-συμβολαια'!#REF!</f>
        <v>#REF!</v>
      </c>
      <c r="B53" s="26"/>
      <c r="C53" s="26"/>
      <c r="D53" s="26"/>
      <c r="E53" s="26"/>
      <c r="F53" s="26"/>
      <c r="G53" s="26"/>
      <c r="H53" s="26"/>
      <c r="I53" s="26"/>
      <c r="J53" s="26"/>
      <c r="K53" s="26"/>
      <c r="L53" s="26"/>
      <c r="M53" s="26"/>
      <c r="N53" s="26"/>
      <c r="O53" s="26"/>
      <c r="P53" s="26"/>
      <c r="Q53" s="26"/>
    </row>
    <row r="54" spans="1:17" s="18" customFormat="1" hidden="1">
      <c r="A54" s="30" t="e">
        <f>'1-συμβολαια'!#REF!</f>
        <v>#REF!</v>
      </c>
      <c r="B54" s="26"/>
      <c r="C54" s="26"/>
      <c r="D54" s="26"/>
      <c r="E54" s="26"/>
      <c r="F54" s="26"/>
      <c r="G54" s="26"/>
      <c r="H54" s="26"/>
      <c r="I54" s="26"/>
      <c r="J54" s="26"/>
      <c r="K54" s="26"/>
      <c r="L54" s="26"/>
      <c r="M54" s="26"/>
      <c r="N54" s="26"/>
      <c r="O54" s="26"/>
      <c r="P54" s="26"/>
      <c r="Q54" s="26"/>
    </row>
    <row r="55" spans="1:17" s="18" customFormat="1" hidden="1">
      <c r="A55" s="30" t="e">
        <f>'1-συμβολαια'!#REF!</f>
        <v>#REF!</v>
      </c>
      <c r="B55" s="26"/>
      <c r="C55" s="26"/>
      <c r="D55" s="26"/>
      <c r="E55" s="26"/>
      <c r="F55" s="26"/>
      <c r="G55" s="26"/>
      <c r="H55" s="26"/>
      <c r="I55" s="26"/>
      <c r="J55" s="26"/>
      <c r="K55" s="26"/>
      <c r="L55" s="26"/>
      <c r="M55" s="26"/>
      <c r="N55" s="26"/>
      <c r="O55" s="26"/>
      <c r="P55" s="26"/>
      <c r="Q55" s="26"/>
    </row>
    <row r="56" spans="1:17" s="18" customFormat="1" hidden="1">
      <c r="A56" s="30" t="e">
        <f>'1-συμβολαια'!#REF!</f>
        <v>#REF!</v>
      </c>
      <c r="B56" s="26"/>
      <c r="C56" s="26"/>
      <c r="D56" s="26"/>
      <c r="E56" s="26"/>
      <c r="F56" s="26"/>
      <c r="G56" s="26"/>
      <c r="H56" s="26"/>
      <c r="I56" s="26"/>
      <c r="J56" s="26"/>
      <c r="K56" s="26"/>
      <c r="L56" s="26"/>
      <c r="M56" s="26"/>
      <c r="N56" s="26"/>
      <c r="O56" s="26"/>
      <c r="P56" s="26"/>
      <c r="Q56" s="26"/>
    </row>
    <row r="57" spans="1:17" s="18" customFormat="1" hidden="1">
      <c r="A57" s="30" t="e">
        <f>'1-συμβολαια'!#REF!</f>
        <v>#REF!</v>
      </c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</row>
    <row r="58" spans="1:17" s="18" customFormat="1" hidden="1">
      <c r="A58" s="30" t="e">
        <f>'1-συμβολαια'!#REF!</f>
        <v>#REF!</v>
      </c>
      <c r="B58" s="26"/>
      <c r="C58" s="26"/>
      <c r="D58" s="26"/>
      <c r="E58" s="26"/>
      <c r="F58" s="26"/>
      <c r="G58" s="26"/>
      <c r="H58" s="26"/>
      <c r="I58" s="26"/>
      <c r="J58" s="26"/>
      <c r="K58" s="26"/>
      <c r="L58" s="26"/>
      <c r="M58" s="26"/>
      <c r="N58" s="26"/>
      <c r="O58" s="26"/>
      <c r="P58" s="26"/>
      <c r="Q58" s="26"/>
    </row>
    <row r="59" spans="1:17" s="18" customFormat="1" hidden="1">
      <c r="A59" s="30" t="e">
        <f>'1-συμβολαια'!#REF!</f>
        <v>#REF!</v>
      </c>
      <c r="B59" s="26"/>
      <c r="C59" s="26"/>
      <c r="D59" s="26"/>
      <c r="E59" s="26"/>
      <c r="F59" s="26"/>
      <c r="G59" s="26"/>
      <c r="H59" s="26"/>
      <c r="I59" s="26"/>
      <c r="J59" s="26"/>
      <c r="K59" s="26"/>
      <c r="L59" s="26"/>
      <c r="M59" s="26"/>
      <c r="N59" s="26"/>
      <c r="O59" s="26"/>
      <c r="P59" s="26"/>
      <c r="Q59" s="26"/>
    </row>
    <row r="60" spans="1:17" s="18" customFormat="1" hidden="1">
      <c r="A60" s="30" t="e">
        <f>'1-συμβολαια'!#REF!</f>
        <v>#REF!</v>
      </c>
      <c r="B60" s="26"/>
      <c r="C60" s="26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</row>
    <row r="61" spans="1:17" s="18" customFormat="1" hidden="1">
      <c r="A61" s="30" t="e">
        <f>'1-συμβολαια'!#REF!</f>
        <v>#REF!</v>
      </c>
      <c r="B61" s="26"/>
      <c r="C61" s="26"/>
      <c r="D61" s="26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  <c r="P61" s="26"/>
      <c r="Q61" s="26"/>
    </row>
    <row r="62" spans="1:17" s="18" customFormat="1" hidden="1">
      <c r="A62" s="30" t="e">
        <f>'1-συμβολαια'!#REF!</f>
        <v>#REF!</v>
      </c>
      <c r="B62" s="26"/>
      <c r="C62" s="26"/>
      <c r="D62" s="26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  <c r="P62" s="26"/>
      <c r="Q62" s="26"/>
    </row>
    <row r="63" spans="1:17" s="18" customFormat="1" hidden="1">
      <c r="A63" s="30" t="e">
        <f>'1-συμβολαια'!#REF!</f>
        <v>#REF!</v>
      </c>
      <c r="B63" s="26"/>
      <c r="C63" s="26"/>
      <c r="D63" s="26"/>
      <c r="E63" s="26"/>
      <c r="F63" s="26"/>
      <c r="G63" s="26"/>
      <c r="H63" s="26"/>
      <c r="I63" s="26"/>
      <c r="J63" s="26"/>
      <c r="K63" s="26"/>
      <c r="L63" s="26"/>
      <c r="M63" s="26"/>
      <c r="N63" s="26"/>
      <c r="O63" s="26"/>
      <c r="P63" s="26"/>
      <c r="Q63" s="26"/>
    </row>
    <row r="64" spans="1:17" s="18" customFormat="1" hidden="1">
      <c r="A64" s="30" t="e">
        <f>'1-συμβολαια'!#REF!</f>
        <v>#REF!</v>
      </c>
      <c r="B64" s="26"/>
      <c r="C64" s="26"/>
      <c r="D64" s="26"/>
      <c r="E64" s="26"/>
      <c r="F64" s="26"/>
      <c r="G64" s="26"/>
      <c r="H64" s="26"/>
      <c r="I64" s="26"/>
      <c r="J64" s="26"/>
      <c r="K64" s="26"/>
      <c r="L64" s="26"/>
      <c r="M64" s="26"/>
      <c r="N64" s="26"/>
      <c r="O64" s="26"/>
      <c r="P64" s="26"/>
      <c r="Q64" s="26"/>
    </row>
    <row r="65" spans="1:17" s="18" customFormat="1" hidden="1">
      <c r="A65" s="30" t="e">
        <f>'1-συμβολαια'!#REF!</f>
        <v>#REF!</v>
      </c>
      <c r="B65" s="26"/>
      <c r="C65" s="26"/>
      <c r="D65" s="26"/>
      <c r="E65" s="26"/>
      <c r="F65" s="26"/>
      <c r="G65" s="26"/>
      <c r="H65" s="26"/>
      <c r="I65" s="26"/>
      <c r="J65" s="26"/>
      <c r="K65" s="26"/>
      <c r="L65" s="26"/>
      <c r="M65" s="26"/>
      <c r="N65" s="26"/>
      <c r="O65" s="26"/>
      <c r="P65" s="26"/>
      <c r="Q65" s="26"/>
    </row>
    <row r="66" spans="1:17" s="18" customFormat="1" hidden="1">
      <c r="A66" s="30" t="e">
        <f>'1-συμβολαια'!#REF!</f>
        <v>#REF!</v>
      </c>
      <c r="B66" s="26"/>
      <c r="C66" s="26"/>
      <c r="D66" s="26"/>
      <c r="E66" s="26"/>
      <c r="F66" s="26"/>
      <c r="G66" s="26"/>
      <c r="H66" s="26"/>
      <c r="I66" s="26"/>
      <c r="J66" s="26"/>
      <c r="K66" s="26"/>
      <c r="L66" s="26"/>
      <c r="M66" s="26"/>
      <c r="N66" s="26"/>
      <c r="O66" s="26"/>
      <c r="P66" s="26"/>
      <c r="Q66" s="26"/>
    </row>
    <row r="67" spans="1:17" s="18" customFormat="1" hidden="1">
      <c r="A67" s="30" t="e">
        <f>'1-συμβολαια'!#REF!</f>
        <v>#REF!</v>
      </c>
      <c r="B67" s="26"/>
      <c r="C67" s="26"/>
      <c r="D67" s="26"/>
      <c r="E67" s="26"/>
      <c r="F67" s="26"/>
      <c r="G67" s="26"/>
      <c r="H67" s="26"/>
      <c r="I67" s="26"/>
      <c r="J67" s="26"/>
      <c r="K67" s="26"/>
      <c r="L67" s="26"/>
      <c r="M67" s="26"/>
      <c r="N67" s="26"/>
      <c r="O67" s="26"/>
      <c r="P67" s="26"/>
      <c r="Q67" s="26"/>
    </row>
    <row r="68" spans="1:17" s="18" customFormat="1" hidden="1">
      <c r="A68" s="30" t="e">
        <f>'1-συμβολαια'!#REF!</f>
        <v>#REF!</v>
      </c>
      <c r="B68" s="26"/>
      <c r="C68" s="26"/>
      <c r="D68" s="26"/>
      <c r="E68" s="26"/>
      <c r="F68" s="26"/>
      <c r="G68" s="26"/>
      <c r="H68" s="26"/>
      <c r="I68" s="26"/>
      <c r="J68" s="26"/>
      <c r="K68" s="26"/>
      <c r="L68" s="26"/>
      <c r="M68" s="26"/>
      <c r="N68" s="26"/>
      <c r="O68" s="26"/>
      <c r="P68" s="26"/>
      <c r="Q68" s="26"/>
    </row>
    <row r="69" spans="1:17" s="18" customFormat="1" hidden="1">
      <c r="A69" s="30" t="e">
        <f>'1-συμβολαια'!#REF!</f>
        <v>#REF!</v>
      </c>
      <c r="B69" s="26"/>
      <c r="C69" s="26"/>
      <c r="D69" s="26"/>
      <c r="E69" s="26"/>
      <c r="F69" s="26"/>
      <c r="G69" s="26"/>
      <c r="H69" s="26"/>
      <c r="I69" s="26"/>
      <c r="J69" s="26"/>
      <c r="K69" s="26"/>
      <c r="L69" s="26"/>
      <c r="M69" s="26"/>
      <c r="N69" s="26"/>
      <c r="O69" s="26"/>
      <c r="P69" s="26"/>
      <c r="Q69" s="26"/>
    </row>
    <row r="70" spans="1:17" s="18" customFormat="1" hidden="1">
      <c r="A70" s="30" t="e">
        <f>'1-συμβολαια'!#REF!</f>
        <v>#REF!</v>
      </c>
      <c r="B70" s="26"/>
      <c r="C70" s="26"/>
      <c r="D70" s="26"/>
      <c r="E70" s="26"/>
      <c r="F70" s="26"/>
      <c r="G70" s="26"/>
      <c r="H70" s="26"/>
      <c r="I70" s="26"/>
      <c r="J70" s="26"/>
      <c r="K70" s="26"/>
      <c r="L70" s="26"/>
      <c r="M70" s="26"/>
      <c r="N70" s="26"/>
      <c r="O70" s="26"/>
      <c r="P70" s="26"/>
      <c r="Q70" s="26"/>
    </row>
    <row r="71" spans="1:17" s="18" customFormat="1" hidden="1">
      <c r="A71" s="30" t="e">
        <f>'1-συμβολαια'!#REF!</f>
        <v>#REF!</v>
      </c>
      <c r="B71" s="26"/>
      <c r="C71" s="26"/>
      <c r="D71" s="26"/>
      <c r="E71" s="26"/>
      <c r="F71" s="26"/>
      <c r="G71" s="26"/>
      <c r="H71" s="26"/>
      <c r="I71" s="26"/>
      <c r="J71" s="26"/>
      <c r="K71" s="26"/>
      <c r="L71" s="26"/>
      <c r="M71" s="26"/>
      <c r="N71" s="26"/>
      <c r="O71" s="26"/>
      <c r="P71" s="26"/>
      <c r="Q71" s="26"/>
    </row>
    <row r="72" spans="1:17" s="18" customFormat="1" hidden="1">
      <c r="A72" s="30" t="e">
        <f>'1-συμβολαια'!#REF!</f>
        <v>#REF!</v>
      </c>
      <c r="B72" s="26"/>
      <c r="C72" s="26"/>
      <c r="D72" s="26"/>
      <c r="E72" s="26"/>
      <c r="F72" s="26"/>
      <c r="G72" s="26"/>
      <c r="H72" s="26"/>
      <c r="I72" s="26"/>
      <c r="J72" s="26"/>
      <c r="K72" s="26"/>
      <c r="L72" s="26"/>
      <c r="M72" s="26"/>
      <c r="N72" s="26"/>
      <c r="O72" s="26"/>
      <c r="P72" s="26"/>
      <c r="Q72" s="26"/>
    </row>
    <row r="73" spans="1:17" s="18" customFormat="1" hidden="1">
      <c r="A73" s="30" t="e">
        <f>'1-συμβολαια'!#REF!</f>
        <v>#REF!</v>
      </c>
      <c r="B73" s="26"/>
      <c r="C73" s="26"/>
      <c r="D73" s="26"/>
      <c r="E73" s="26"/>
      <c r="F73" s="26"/>
      <c r="G73" s="26"/>
      <c r="H73" s="26"/>
      <c r="I73" s="26"/>
      <c r="J73" s="26"/>
      <c r="K73" s="26"/>
      <c r="L73" s="26"/>
      <c r="M73" s="26"/>
      <c r="N73" s="26"/>
      <c r="O73" s="26"/>
      <c r="P73" s="26"/>
      <c r="Q73" s="26"/>
    </row>
    <row r="74" spans="1:17" s="18" customFormat="1" hidden="1">
      <c r="A74" s="30" t="e">
        <f>'1-συμβολαια'!#REF!</f>
        <v>#REF!</v>
      </c>
      <c r="B74" s="26"/>
      <c r="C74" s="26"/>
      <c r="D74" s="26"/>
      <c r="E74" s="26"/>
      <c r="F74" s="26"/>
      <c r="G74" s="26"/>
      <c r="H74" s="26"/>
      <c r="I74" s="26"/>
      <c r="J74" s="26"/>
      <c r="K74" s="26"/>
      <c r="L74" s="26"/>
      <c r="M74" s="26"/>
      <c r="N74" s="26"/>
      <c r="O74" s="26"/>
      <c r="P74" s="26"/>
      <c r="Q74" s="26"/>
    </row>
    <row r="75" spans="1:17" s="18" customFormat="1" hidden="1">
      <c r="A75" s="30" t="e">
        <f>'1-συμβολαια'!#REF!</f>
        <v>#REF!</v>
      </c>
      <c r="B75" s="26"/>
      <c r="C75" s="26"/>
      <c r="D75" s="26"/>
      <c r="E75" s="26"/>
      <c r="F75" s="26"/>
      <c r="G75" s="26"/>
      <c r="H75" s="26"/>
      <c r="I75" s="26"/>
      <c r="J75" s="26"/>
      <c r="K75" s="26"/>
      <c r="L75" s="26"/>
      <c r="M75" s="26"/>
      <c r="N75" s="26"/>
      <c r="O75" s="26"/>
      <c r="P75" s="26"/>
      <c r="Q75" s="26"/>
    </row>
    <row r="76" spans="1:17" s="18" customFormat="1" hidden="1">
      <c r="A76" s="30" t="e">
        <f>'1-συμβολαια'!#REF!</f>
        <v>#REF!</v>
      </c>
      <c r="B76" s="26"/>
      <c r="C76" s="26"/>
      <c r="D76" s="26"/>
      <c r="E76" s="26"/>
      <c r="F76" s="26"/>
      <c r="G76" s="26"/>
      <c r="H76" s="26"/>
      <c r="I76" s="26"/>
      <c r="J76" s="26"/>
      <c r="K76" s="26"/>
      <c r="L76" s="26"/>
      <c r="M76" s="26"/>
      <c r="N76" s="26"/>
      <c r="O76" s="26"/>
      <c r="P76" s="26"/>
      <c r="Q76" s="26"/>
    </row>
    <row r="77" spans="1:17" s="18" customFormat="1" hidden="1">
      <c r="A77" s="30" t="e">
        <f>'1-συμβολαια'!#REF!</f>
        <v>#REF!</v>
      </c>
      <c r="B77" s="26"/>
      <c r="C77" s="26"/>
      <c r="D77" s="26"/>
      <c r="E77" s="26"/>
      <c r="F77" s="26"/>
      <c r="G77" s="26"/>
      <c r="H77" s="26"/>
      <c r="I77" s="26"/>
      <c r="J77" s="26"/>
      <c r="K77" s="26"/>
      <c r="L77" s="26"/>
      <c r="M77" s="26"/>
      <c r="N77" s="26"/>
      <c r="O77" s="26"/>
      <c r="P77" s="26"/>
      <c r="Q77" s="26"/>
    </row>
    <row r="78" spans="1:17" s="18" customFormat="1" hidden="1">
      <c r="A78" s="30" t="e">
        <f>'1-συμβολαια'!#REF!</f>
        <v>#REF!</v>
      </c>
      <c r="B78" s="26"/>
      <c r="C78" s="26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</row>
    <row r="79" spans="1:17" s="18" customFormat="1" hidden="1">
      <c r="A79" s="30" t="e">
        <f>'1-συμβολαια'!#REF!</f>
        <v>#REF!</v>
      </c>
      <c r="B79" s="26"/>
      <c r="C79" s="26"/>
      <c r="D79" s="26"/>
      <c r="E79" s="26"/>
      <c r="F79" s="26"/>
      <c r="G79" s="26"/>
      <c r="H79" s="26"/>
      <c r="I79" s="26"/>
      <c r="J79" s="26"/>
      <c r="K79" s="26"/>
      <c r="L79" s="26"/>
      <c r="M79" s="26"/>
      <c r="N79" s="26"/>
      <c r="O79" s="26"/>
      <c r="P79" s="26"/>
      <c r="Q79" s="26"/>
    </row>
    <row r="80" spans="1:17" s="18" customFormat="1" hidden="1">
      <c r="A80" s="30" t="e">
        <f>'1-συμβολαια'!#REF!</f>
        <v>#REF!</v>
      </c>
      <c r="B80" s="26"/>
      <c r="C80" s="26"/>
      <c r="D80" s="26"/>
      <c r="E80" s="26"/>
      <c r="F80" s="26"/>
      <c r="G80" s="26"/>
      <c r="H80" s="26"/>
      <c r="I80" s="26"/>
      <c r="J80" s="26"/>
      <c r="K80" s="26"/>
      <c r="L80" s="26"/>
      <c r="M80" s="26"/>
      <c r="N80" s="26"/>
      <c r="O80" s="26"/>
      <c r="P80" s="26"/>
      <c r="Q80" s="26"/>
    </row>
    <row r="81" spans="1:17" s="18" customFormat="1" hidden="1">
      <c r="A81" s="30" t="e">
        <f>'1-συμβολαια'!#REF!</f>
        <v>#REF!</v>
      </c>
      <c r="B81" s="26"/>
      <c r="C81" s="26"/>
      <c r="D81" s="26"/>
      <c r="E81" s="26"/>
      <c r="F81" s="26"/>
      <c r="G81" s="26"/>
      <c r="H81" s="26"/>
      <c r="I81" s="26"/>
      <c r="J81" s="26"/>
      <c r="K81" s="26"/>
      <c r="L81" s="26"/>
      <c r="M81" s="26"/>
      <c r="N81" s="26"/>
      <c r="O81" s="26"/>
      <c r="P81" s="26"/>
      <c r="Q81" s="26"/>
    </row>
    <row r="82" spans="1:17" s="18" customFormat="1" hidden="1">
      <c r="A82" s="30" t="e">
        <f>'1-συμβολαια'!#REF!</f>
        <v>#REF!</v>
      </c>
      <c r="B82" s="26"/>
      <c r="C82" s="26"/>
      <c r="D82" s="26"/>
      <c r="E82" s="26"/>
      <c r="F82" s="26"/>
      <c r="G82" s="26"/>
      <c r="H82" s="26"/>
      <c r="I82" s="26"/>
      <c r="J82" s="26"/>
      <c r="K82" s="26"/>
      <c r="L82" s="26"/>
      <c r="M82" s="26"/>
      <c r="N82" s="26"/>
      <c r="O82" s="26"/>
      <c r="P82" s="26"/>
      <c r="Q82" s="26"/>
    </row>
    <row r="83" spans="1:17" s="18" customFormat="1" hidden="1">
      <c r="A83" s="30" t="e">
        <f>'1-συμβολαια'!#REF!</f>
        <v>#REF!</v>
      </c>
      <c r="B83" s="26"/>
      <c r="C83" s="26"/>
      <c r="D83" s="26"/>
      <c r="E83" s="26"/>
      <c r="F83" s="26"/>
      <c r="G83" s="26"/>
      <c r="H83" s="26"/>
      <c r="I83" s="26"/>
      <c r="J83" s="26"/>
      <c r="K83" s="26"/>
      <c r="L83" s="26"/>
      <c r="M83" s="26"/>
      <c r="N83" s="26"/>
      <c r="O83" s="26"/>
      <c r="P83" s="26"/>
      <c r="Q83" s="26"/>
    </row>
    <row r="84" spans="1:17" s="18" customFormat="1" hidden="1">
      <c r="A84" s="30" t="e">
        <f>'1-συμβολαια'!#REF!</f>
        <v>#REF!</v>
      </c>
      <c r="B84" s="26"/>
      <c r="C84" s="26"/>
      <c r="D84" s="26"/>
      <c r="E84" s="26"/>
      <c r="F84" s="26"/>
      <c r="G84" s="26"/>
      <c r="H84" s="26"/>
      <c r="I84" s="26"/>
      <c r="J84" s="26"/>
      <c r="K84" s="26"/>
      <c r="L84" s="26"/>
      <c r="M84" s="26"/>
      <c r="N84" s="26"/>
      <c r="O84" s="26"/>
      <c r="P84" s="26"/>
      <c r="Q84" s="26"/>
    </row>
    <row r="85" spans="1:17" s="18" customFormat="1" hidden="1">
      <c r="A85" s="30" t="e">
        <f>'1-συμβολαια'!#REF!</f>
        <v>#REF!</v>
      </c>
      <c r="B85" s="26"/>
      <c r="C85" s="26"/>
      <c r="D85" s="26"/>
      <c r="E85" s="26"/>
      <c r="F85" s="26"/>
      <c r="G85" s="26"/>
      <c r="H85" s="26"/>
      <c r="I85" s="26"/>
      <c r="J85" s="26"/>
      <c r="K85" s="26"/>
      <c r="L85" s="26"/>
      <c r="M85" s="26"/>
      <c r="N85" s="26"/>
      <c r="O85" s="26"/>
      <c r="P85" s="26"/>
      <c r="Q85" s="26"/>
    </row>
    <row r="86" spans="1:17" s="18" customFormat="1" hidden="1">
      <c r="A86" s="30" t="e">
        <f>'1-συμβολαια'!#REF!</f>
        <v>#REF!</v>
      </c>
      <c r="B86" s="26"/>
      <c r="C86" s="26"/>
      <c r="D86" s="26"/>
      <c r="E86" s="26"/>
      <c r="F86" s="26"/>
      <c r="G86" s="26"/>
      <c r="H86" s="26"/>
      <c r="I86" s="26"/>
      <c r="J86" s="26"/>
      <c r="K86" s="26"/>
      <c r="L86" s="26"/>
      <c r="M86" s="26"/>
      <c r="N86" s="26"/>
      <c r="O86" s="26"/>
      <c r="P86" s="26"/>
      <c r="Q86" s="26"/>
    </row>
    <row r="87" spans="1:17" s="18" customFormat="1" hidden="1">
      <c r="A87" s="30" t="e">
        <f>'1-συμβολαια'!#REF!</f>
        <v>#REF!</v>
      </c>
      <c r="B87" s="26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26"/>
      <c r="N87" s="26"/>
      <c r="O87" s="26"/>
      <c r="P87" s="26"/>
      <c r="Q87" s="26"/>
    </row>
    <row r="88" spans="1:17" s="18" customFormat="1" hidden="1">
      <c r="A88" s="30" t="e">
        <f>'1-συμβολαια'!#REF!</f>
        <v>#REF!</v>
      </c>
      <c r="B88" s="26"/>
      <c r="C88" s="26"/>
      <c r="D88" s="26"/>
      <c r="E88" s="26"/>
      <c r="F88" s="26"/>
      <c r="G88" s="26"/>
      <c r="H88" s="26"/>
      <c r="I88" s="26"/>
      <c r="J88" s="26"/>
      <c r="K88" s="26"/>
      <c r="L88" s="26"/>
      <c r="M88" s="26"/>
      <c r="N88" s="26"/>
      <c r="O88" s="26"/>
      <c r="P88" s="26"/>
      <c r="Q88" s="26"/>
    </row>
    <row r="89" spans="1:17" s="18" customFormat="1" hidden="1">
      <c r="A89" s="30" t="e">
        <f>'1-συμβολαια'!#REF!</f>
        <v>#REF!</v>
      </c>
      <c r="B89" s="26"/>
      <c r="C89" s="26"/>
      <c r="D89" s="26"/>
      <c r="E89" s="26"/>
      <c r="F89" s="26"/>
      <c r="G89" s="26"/>
      <c r="H89" s="26"/>
      <c r="I89" s="26"/>
      <c r="J89" s="26"/>
      <c r="K89" s="26"/>
      <c r="L89" s="26"/>
      <c r="M89" s="26"/>
      <c r="N89" s="26"/>
      <c r="O89" s="26"/>
      <c r="P89" s="26"/>
      <c r="Q89" s="26"/>
    </row>
    <row r="90" spans="1:17" s="18" customFormat="1" hidden="1">
      <c r="A90" s="30" t="e">
        <f>'1-συμβολαια'!#REF!</f>
        <v>#REF!</v>
      </c>
      <c r="B90" s="26"/>
      <c r="C90" s="26"/>
      <c r="D90" s="26"/>
      <c r="E90" s="26"/>
      <c r="F90" s="26"/>
      <c r="G90" s="26"/>
      <c r="H90" s="26"/>
      <c r="I90" s="26"/>
      <c r="J90" s="26"/>
      <c r="K90" s="26"/>
      <c r="L90" s="26"/>
      <c r="M90" s="26"/>
      <c r="N90" s="26"/>
      <c r="O90" s="26"/>
      <c r="P90" s="26"/>
      <c r="Q90" s="26"/>
    </row>
    <row r="91" spans="1:17" s="18" customFormat="1" hidden="1">
      <c r="A91" s="30" t="e">
        <f>'1-συμβολαια'!#REF!</f>
        <v>#REF!</v>
      </c>
      <c r="B91" s="26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26"/>
      <c r="P91" s="26"/>
      <c r="Q91" s="26"/>
    </row>
    <row r="92" spans="1:17" s="18" customFormat="1" hidden="1">
      <c r="A92" s="30" t="e">
        <f>'1-συμβολαια'!#REF!</f>
        <v>#REF!</v>
      </c>
      <c r="B92" s="26"/>
      <c r="C92" s="26"/>
      <c r="D92" s="26"/>
      <c r="E92" s="26"/>
      <c r="F92" s="26"/>
      <c r="G92" s="26"/>
      <c r="H92" s="26"/>
      <c r="I92" s="26"/>
      <c r="J92" s="26"/>
      <c r="K92" s="26"/>
      <c r="L92" s="26"/>
      <c r="M92" s="26"/>
      <c r="N92" s="26"/>
      <c r="O92" s="26"/>
      <c r="P92" s="26"/>
      <c r="Q92" s="26"/>
    </row>
    <row r="93" spans="1:17" s="18" customFormat="1" hidden="1">
      <c r="A93" s="30" t="e">
        <f>'1-συμβολαια'!#REF!</f>
        <v>#REF!</v>
      </c>
      <c r="B93" s="26"/>
      <c r="C93" s="26"/>
      <c r="D93" s="26"/>
      <c r="E93" s="26"/>
      <c r="F93" s="26"/>
      <c r="G93" s="26"/>
      <c r="H93" s="26"/>
      <c r="I93" s="26"/>
      <c r="J93" s="26"/>
      <c r="K93" s="26"/>
      <c r="L93" s="26"/>
      <c r="M93" s="26"/>
      <c r="N93" s="26"/>
      <c r="O93" s="26"/>
      <c r="P93" s="26"/>
      <c r="Q93" s="26"/>
    </row>
    <row r="94" spans="1:17" s="18" customFormat="1" hidden="1">
      <c r="A94" s="30" t="e">
        <f>'1-συμβολαια'!#REF!</f>
        <v>#REF!</v>
      </c>
      <c r="B94" s="26"/>
      <c r="C94" s="26"/>
      <c r="D94" s="26"/>
      <c r="E94" s="26"/>
      <c r="F94" s="26"/>
      <c r="G94" s="26"/>
      <c r="H94" s="26"/>
      <c r="I94" s="26"/>
      <c r="J94" s="26"/>
      <c r="K94" s="26"/>
      <c r="L94" s="26"/>
      <c r="M94" s="26"/>
      <c r="N94" s="26"/>
      <c r="O94" s="26"/>
      <c r="P94" s="26"/>
      <c r="Q94" s="26"/>
    </row>
    <row r="95" spans="1:17" s="18" customFormat="1" hidden="1">
      <c r="A95" s="30" t="e">
        <f>'1-συμβολαια'!#REF!</f>
        <v>#REF!</v>
      </c>
      <c r="B95" s="26"/>
      <c r="C95" s="26"/>
      <c r="D95" s="26"/>
      <c r="E95" s="26"/>
      <c r="F95" s="26"/>
      <c r="G95" s="26"/>
      <c r="H95" s="26"/>
      <c r="I95" s="26"/>
      <c r="J95" s="26"/>
      <c r="K95" s="26"/>
      <c r="L95" s="26"/>
      <c r="M95" s="26"/>
      <c r="N95" s="26"/>
      <c r="O95" s="26"/>
      <c r="P95" s="26"/>
      <c r="Q95" s="26"/>
    </row>
    <row r="96" spans="1:17" s="18" customFormat="1" hidden="1">
      <c r="A96" s="30" t="e">
        <f>'1-συμβολαια'!#REF!</f>
        <v>#REF!</v>
      </c>
      <c r="B96" s="26"/>
      <c r="C96" s="26"/>
      <c r="D96" s="26"/>
      <c r="E96" s="26"/>
      <c r="F96" s="26"/>
      <c r="G96" s="26"/>
      <c r="H96" s="26"/>
      <c r="I96" s="26"/>
      <c r="J96" s="26"/>
      <c r="K96" s="26"/>
      <c r="L96" s="26"/>
      <c r="M96" s="26"/>
      <c r="N96" s="26"/>
      <c r="O96" s="26"/>
      <c r="P96" s="26"/>
      <c r="Q96" s="26"/>
    </row>
    <row r="97" spans="1:17" s="18" customFormat="1" hidden="1">
      <c r="A97" s="30" t="e">
        <f>'1-συμβολαια'!#REF!</f>
        <v>#REF!</v>
      </c>
      <c r="B97" s="26"/>
      <c r="C97" s="26"/>
      <c r="D97" s="26"/>
      <c r="E97" s="26"/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</row>
    <row r="98" spans="1:17" s="18" customFormat="1" hidden="1">
      <c r="A98" s="30" t="e">
        <f>'1-συμβολαια'!#REF!</f>
        <v>#REF!</v>
      </c>
      <c r="B98" s="26"/>
      <c r="C98" s="26"/>
      <c r="D98" s="26"/>
      <c r="E98" s="26"/>
      <c r="F98" s="26"/>
      <c r="G98" s="26"/>
      <c r="H98" s="26"/>
      <c r="I98" s="26"/>
      <c r="J98" s="26"/>
      <c r="K98" s="26"/>
      <c r="L98" s="26"/>
      <c r="M98" s="26"/>
      <c r="N98" s="26"/>
      <c r="O98" s="26"/>
      <c r="P98" s="26"/>
      <c r="Q98" s="26"/>
    </row>
    <row r="99" spans="1:17" s="18" customFormat="1" hidden="1">
      <c r="A99" s="30" t="e">
        <f>'1-συμβολαια'!#REF!</f>
        <v>#REF!</v>
      </c>
      <c r="B99" s="26"/>
      <c r="C99" s="26"/>
      <c r="D99" s="26"/>
      <c r="E99" s="26"/>
      <c r="F99" s="26"/>
      <c r="G99" s="26"/>
      <c r="H99" s="26"/>
      <c r="I99" s="26"/>
      <c r="J99" s="26"/>
      <c r="K99" s="26"/>
      <c r="L99" s="26"/>
      <c r="M99" s="26"/>
      <c r="N99" s="26"/>
      <c r="O99" s="26"/>
      <c r="P99" s="26"/>
      <c r="Q99" s="26"/>
    </row>
    <row r="100" spans="1:17" s="18" customFormat="1" hidden="1">
      <c r="A100" s="30" t="e">
        <f>'1-συμβολαια'!#REF!</f>
        <v>#REF!</v>
      </c>
      <c r="B100" s="26"/>
      <c r="C100" s="26"/>
      <c r="D100" s="26"/>
      <c r="E100" s="26"/>
      <c r="F100" s="26"/>
      <c r="G100" s="26"/>
      <c r="H100" s="26"/>
      <c r="I100" s="26"/>
      <c r="J100" s="26"/>
      <c r="K100" s="26"/>
      <c r="L100" s="26"/>
      <c r="M100" s="26"/>
      <c r="N100" s="26"/>
      <c r="O100" s="26"/>
      <c r="P100" s="26"/>
      <c r="Q100" s="26"/>
    </row>
    <row r="101" spans="1:17" s="18" customFormat="1" hidden="1">
      <c r="A101" s="30" t="e">
        <f>'1-συμβολαια'!#REF!</f>
        <v>#REF!</v>
      </c>
      <c r="B101" s="26"/>
      <c r="C101" s="26"/>
      <c r="D101" s="26"/>
      <c r="E101" s="26"/>
      <c r="F101" s="26"/>
      <c r="G101" s="26"/>
      <c r="H101" s="26"/>
      <c r="I101" s="26"/>
      <c r="J101" s="26"/>
      <c r="K101" s="26"/>
      <c r="L101" s="26"/>
      <c r="M101" s="26"/>
      <c r="N101" s="26"/>
      <c r="O101" s="26"/>
      <c r="P101" s="26"/>
      <c r="Q101" s="26"/>
    </row>
    <row r="102" spans="1:17" s="18" customFormat="1" hidden="1">
      <c r="A102" s="30" t="e">
        <f>'1-συμβολαια'!#REF!</f>
        <v>#REF!</v>
      </c>
      <c r="B102" s="26"/>
      <c r="C102" s="26"/>
      <c r="D102" s="26"/>
      <c r="E102" s="26"/>
      <c r="F102" s="26"/>
      <c r="G102" s="26"/>
      <c r="H102" s="26"/>
      <c r="I102" s="26"/>
      <c r="J102" s="26"/>
      <c r="K102" s="26"/>
      <c r="L102" s="26"/>
      <c r="M102" s="26"/>
      <c r="N102" s="26"/>
      <c r="O102" s="26"/>
      <c r="P102" s="26"/>
      <c r="Q102" s="26"/>
    </row>
    <row r="103" spans="1:17" s="18" customFormat="1" hidden="1">
      <c r="A103" s="30" t="e">
        <f>'1-συμβολαια'!#REF!</f>
        <v>#REF!</v>
      </c>
      <c r="B103" s="26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6"/>
      <c r="O103" s="26"/>
      <c r="P103" s="26"/>
      <c r="Q103" s="26"/>
    </row>
    <row r="104" spans="1:17" s="18" customFormat="1" hidden="1">
      <c r="A104" s="30" t="e">
        <f>'1-συμβολαια'!#REF!</f>
        <v>#REF!</v>
      </c>
      <c r="B104" s="26"/>
      <c r="C104" s="26"/>
      <c r="D104" s="26"/>
      <c r="E104" s="26"/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</row>
    <row r="105" spans="1:17" s="18" customFormat="1" hidden="1">
      <c r="A105" s="30" t="e">
        <f>'1-συμβολαια'!#REF!</f>
        <v>#REF!</v>
      </c>
      <c r="B105" s="26"/>
      <c r="C105" s="26"/>
      <c r="D105" s="26"/>
      <c r="E105" s="26"/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</row>
    <row r="106" spans="1:17" s="18" customFormat="1" hidden="1">
      <c r="A106" s="30" t="e">
        <f>'1-συμβολαια'!#REF!</f>
        <v>#REF!</v>
      </c>
      <c r="B106" s="26"/>
      <c r="C106" s="26"/>
      <c r="D106" s="26"/>
      <c r="E106" s="26"/>
      <c r="F106" s="26"/>
      <c r="G106" s="26"/>
      <c r="H106" s="26"/>
      <c r="I106" s="26"/>
      <c r="J106" s="26"/>
      <c r="K106" s="26"/>
      <c r="L106" s="26"/>
      <c r="M106" s="26"/>
      <c r="N106" s="26"/>
      <c r="O106" s="26"/>
      <c r="P106" s="26"/>
      <c r="Q106" s="26"/>
    </row>
    <row r="107" spans="1:17" s="18" customFormat="1" hidden="1">
      <c r="A107" s="30" t="e">
        <f>'1-συμβολαια'!#REF!</f>
        <v>#REF!</v>
      </c>
      <c r="B107" s="26"/>
      <c r="C107" s="26"/>
      <c r="D107" s="26"/>
      <c r="E107" s="26"/>
      <c r="F107" s="26"/>
      <c r="G107" s="26"/>
      <c r="H107" s="26"/>
      <c r="I107" s="26"/>
      <c r="J107" s="26"/>
      <c r="K107" s="26"/>
      <c r="L107" s="26"/>
      <c r="M107" s="26"/>
      <c r="N107" s="26"/>
      <c r="O107" s="26"/>
      <c r="P107" s="26"/>
      <c r="Q107" s="26"/>
    </row>
    <row r="108" spans="1:17" s="18" customFormat="1" hidden="1">
      <c r="A108" s="30" t="e">
        <f>'1-συμβολαια'!#REF!</f>
        <v>#REF!</v>
      </c>
      <c r="B108" s="26"/>
      <c r="C108" s="26"/>
      <c r="D108" s="26"/>
      <c r="E108" s="26"/>
      <c r="F108" s="26"/>
      <c r="G108" s="26"/>
      <c r="H108" s="26"/>
      <c r="I108" s="26"/>
      <c r="J108" s="26"/>
      <c r="K108" s="26"/>
      <c r="L108" s="26"/>
      <c r="M108" s="26"/>
      <c r="N108" s="26"/>
      <c r="O108" s="26"/>
      <c r="P108" s="26"/>
      <c r="Q108" s="26"/>
    </row>
    <row r="109" spans="1:17" s="18" customFormat="1" hidden="1">
      <c r="A109" s="30" t="e">
        <f>'1-συμβολαια'!#REF!</f>
        <v>#REF!</v>
      </c>
      <c r="B109" s="26"/>
      <c r="C109" s="26"/>
      <c r="D109" s="26"/>
      <c r="E109" s="26"/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</row>
    <row r="110" spans="1:17" s="18" customFormat="1" hidden="1">
      <c r="A110" s="30" t="e">
        <f>'1-συμβολαια'!#REF!</f>
        <v>#REF!</v>
      </c>
      <c r="B110" s="26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1:17" s="18" customFormat="1" hidden="1">
      <c r="A111" s="30" t="e">
        <f>'1-συμβολαια'!#REF!</f>
        <v>#REF!</v>
      </c>
      <c r="B111" s="26"/>
      <c r="C111" s="26"/>
      <c r="D111" s="26"/>
      <c r="E111" s="26"/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</row>
    <row r="112" spans="1:17" s="18" customFormat="1" hidden="1">
      <c r="A112" s="30" t="e">
        <f>'1-συμβολαια'!#REF!</f>
        <v>#REF!</v>
      </c>
      <c r="B112" s="26"/>
      <c r="C112" s="26"/>
      <c r="D112" s="26"/>
      <c r="E112" s="26"/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</row>
    <row r="113" spans="1:17" s="18" customFormat="1" hidden="1">
      <c r="A113" s="30" t="e">
        <f>'1-συμβολαια'!#REF!</f>
        <v>#REF!</v>
      </c>
      <c r="B113" s="26"/>
      <c r="C113" s="26"/>
      <c r="D113" s="26"/>
      <c r="E113" s="26"/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</row>
    <row r="114" spans="1:17" s="18" customFormat="1" hidden="1">
      <c r="A114" s="30" t="e">
        <f>'1-συμβολαια'!#REF!</f>
        <v>#REF!</v>
      </c>
      <c r="B114" s="26"/>
      <c r="C114" s="26"/>
      <c r="D114" s="26"/>
      <c r="E114" s="26"/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</row>
    <row r="115" spans="1:17" s="18" customFormat="1" hidden="1">
      <c r="A115" s="30" t="e">
        <f>'1-συμβολαια'!#REF!</f>
        <v>#REF!</v>
      </c>
      <c r="B115" s="26"/>
      <c r="C115" s="26"/>
      <c r="D115" s="26"/>
      <c r="E115" s="26"/>
      <c r="F115" s="26"/>
      <c r="G115" s="26"/>
      <c r="H115" s="26"/>
      <c r="I115" s="26"/>
      <c r="J115" s="26"/>
      <c r="K115" s="26"/>
      <c r="L115" s="26"/>
      <c r="M115" s="26"/>
      <c r="N115" s="26"/>
      <c r="O115" s="26"/>
      <c r="P115" s="26"/>
      <c r="Q115" s="26"/>
    </row>
    <row r="116" spans="1:17" s="18" customFormat="1" hidden="1">
      <c r="A116" s="30" t="e">
        <f>'1-συμβολαια'!#REF!</f>
        <v>#REF!</v>
      </c>
      <c r="B116" s="26"/>
      <c r="C116" s="26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</row>
    <row r="117" spans="1:17" s="18" customFormat="1" hidden="1">
      <c r="A117" s="30" t="e">
        <f>'1-συμβολαια'!#REF!</f>
        <v>#REF!</v>
      </c>
      <c r="B117" s="26"/>
      <c r="C117" s="26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26"/>
      <c r="Q117" s="26"/>
    </row>
    <row r="118" spans="1:17" s="18" customFormat="1" hidden="1">
      <c r="A118" s="30" t="e">
        <f>'1-συμβολαια'!#REF!</f>
        <v>#REF!</v>
      </c>
      <c r="B118" s="26"/>
      <c r="C118" s="26"/>
      <c r="D118" s="26"/>
      <c r="E118" s="26"/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</row>
    <row r="119" spans="1:17" s="18" customFormat="1" hidden="1">
      <c r="A119" s="30" t="e">
        <f>'1-συμβολαια'!#REF!</f>
        <v>#REF!</v>
      </c>
      <c r="B119" s="26"/>
      <c r="C119" s="26"/>
      <c r="D119" s="26"/>
      <c r="E119" s="26"/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</row>
    <row r="120" spans="1:17" s="18" customFormat="1" hidden="1">
      <c r="A120" s="30" t="e">
        <f>'1-συμβολαια'!#REF!</f>
        <v>#REF!</v>
      </c>
      <c r="B120" s="26"/>
      <c r="C120" s="26"/>
      <c r="D120" s="26"/>
      <c r="E120" s="26"/>
      <c r="F120" s="26"/>
      <c r="G120" s="26"/>
      <c r="H120" s="26"/>
      <c r="I120" s="26"/>
      <c r="J120" s="26"/>
      <c r="K120" s="26"/>
      <c r="L120" s="26"/>
      <c r="M120" s="26"/>
      <c r="N120" s="26"/>
      <c r="O120" s="26"/>
      <c r="P120" s="26"/>
      <c r="Q120" s="26"/>
    </row>
    <row r="121" spans="1:17" s="18" customFormat="1" hidden="1">
      <c r="A121" s="30" t="e">
        <f>'1-συμβολαια'!#REF!</f>
        <v>#REF!</v>
      </c>
      <c r="B121" s="26"/>
      <c r="C121" s="26"/>
      <c r="D121" s="26"/>
      <c r="E121" s="26"/>
      <c r="F121" s="26"/>
      <c r="G121" s="26"/>
      <c r="H121" s="26"/>
      <c r="I121" s="26"/>
      <c r="J121" s="26"/>
      <c r="K121" s="26"/>
      <c r="L121" s="26"/>
      <c r="M121" s="26"/>
      <c r="N121" s="26"/>
      <c r="O121" s="26"/>
      <c r="P121" s="26"/>
      <c r="Q121" s="26"/>
    </row>
    <row r="122" spans="1:17" s="18" customFormat="1" hidden="1">
      <c r="A122" s="30" t="e">
        <f>'1-συμβολαια'!#REF!</f>
        <v>#REF!</v>
      </c>
      <c r="B122" s="26"/>
      <c r="C122" s="26"/>
      <c r="D122" s="26"/>
      <c r="E122" s="26"/>
      <c r="F122" s="26"/>
      <c r="G122" s="26"/>
      <c r="H122" s="26"/>
      <c r="I122" s="26"/>
      <c r="J122" s="26"/>
      <c r="K122" s="26"/>
      <c r="L122" s="26"/>
      <c r="M122" s="26"/>
      <c r="N122" s="26"/>
      <c r="O122" s="26"/>
      <c r="P122" s="26"/>
      <c r="Q122" s="26"/>
    </row>
    <row r="123" spans="1:17" s="18" customFormat="1" hidden="1">
      <c r="A123" s="30" t="e">
        <f>'1-συμβολαια'!#REF!</f>
        <v>#REF!</v>
      </c>
      <c r="B123" s="26"/>
      <c r="C123" s="26"/>
      <c r="D123" s="26"/>
      <c r="E123" s="26"/>
      <c r="F123" s="26"/>
      <c r="G123" s="26"/>
      <c r="H123" s="26"/>
      <c r="I123" s="26"/>
      <c r="J123" s="26"/>
      <c r="K123" s="26"/>
      <c r="L123" s="26"/>
      <c r="M123" s="26"/>
      <c r="N123" s="26"/>
      <c r="O123" s="26"/>
      <c r="P123" s="26"/>
      <c r="Q123" s="26"/>
    </row>
    <row r="124" spans="1:17" s="18" customFormat="1" hidden="1">
      <c r="A124" s="30" t="e">
        <f>'1-συμβολαια'!#REF!</f>
        <v>#REF!</v>
      </c>
      <c r="B124" s="26"/>
      <c r="C124" s="26"/>
      <c r="D124" s="26"/>
      <c r="E124" s="26"/>
      <c r="F124" s="26"/>
      <c r="G124" s="26"/>
      <c r="H124" s="26"/>
      <c r="I124" s="26"/>
      <c r="J124" s="26"/>
      <c r="K124" s="26"/>
      <c r="L124" s="26"/>
      <c r="M124" s="26"/>
      <c r="N124" s="26"/>
      <c r="O124" s="26"/>
      <c r="P124" s="26"/>
      <c r="Q124" s="26"/>
    </row>
    <row r="125" spans="1:17" s="18" customFormat="1" hidden="1">
      <c r="A125" s="30" t="e">
        <f>'1-συμβολαια'!#REF!</f>
        <v>#REF!</v>
      </c>
      <c r="B125" s="26"/>
      <c r="C125" s="26"/>
      <c r="D125" s="26"/>
      <c r="E125" s="26"/>
      <c r="F125" s="26"/>
      <c r="G125" s="26"/>
      <c r="H125" s="26"/>
      <c r="I125" s="26"/>
      <c r="J125" s="26"/>
      <c r="K125" s="26"/>
      <c r="L125" s="26"/>
      <c r="M125" s="26"/>
      <c r="N125" s="26"/>
      <c r="O125" s="26"/>
      <c r="P125" s="26"/>
      <c r="Q125" s="26"/>
    </row>
    <row r="126" spans="1:17" s="18" customFormat="1" hidden="1">
      <c r="A126" s="30" t="e">
        <f>'1-συμβολαια'!#REF!</f>
        <v>#REF!</v>
      </c>
      <c r="B126" s="26"/>
      <c r="C126" s="26"/>
      <c r="D126" s="26"/>
      <c r="E126" s="26"/>
      <c r="F126" s="26"/>
      <c r="G126" s="26"/>
      <c r="H126" s="26"/>
      <c r="I126" s="26"/>
      <c r="J126" s="26"/>
      <c r="K126" s="26"/>
      <c r="L126" s="26"/>
      <c r="M126" s="26"/>
      <c r="N126" s="26"/>
      <c r="O126" s="26"/>
      <c r="P126" s="26"/>
      <c r="Q126" s="26"/>
    </row>
    <row r="127" spans="1:17" s="18" customFormat="1" hidden="1">
      <c r="A127" s="30" t="e">
        <f>'1-συμβολαια'!#REF!</f>
        <v>#REF!</v>
      </c>
      <c r="B127" s="26"/>
      <c r="C127" s="26"/>
      <c r="D127" s="26"/>
      <c r="E127" s="26"/>
      <c r="F127" s="26"/>
      <c r="G127" s="26"/>
      <c r="H127" s="26"/>
      <c r="I127" s="26"/>
      <c r="J127" s="26"/>
      <c r="K127" s="26"/>
      <c r="L127" s="26"/>
      <c r="M127" s="26"/>
      <c r="N127" s="26"/>
      <c r="O127" s="26"/>
      <c r="P127" s="26"/>
      <c r="Q127" s="26"/>
    </row>
    <row r="128" spans="1:17" s="18" customFormat="1" hidden="1">
      <c r="A128" s="30" t="e">
        <f>'1-συμβολαια'!#REF!</f>
        <v>#REF!</v>
      </c>
      <c r="B128" s="26"/>
      <c r="C128" s="26"/>
      <c r="D128" s="26"/>
      <c r="E128" s="26"/>
      <c r="F128" s="26"/>
      <c r="G128" s="26"/>
      <c r="H128" s="26"/>
      <c r="I128" s="26"/>
      <c r="J128" s="26"/>
      <c r="K128" s="26"/>
      <c r="L128" s="26"/>
      <c r="M128" s="26"/>
      <c r="N128" s="26"/>
      <c r="O128" s="26"/>
      <c r="P128" s="26"/>
      <c r="Q128" s="26"/>
    </row>
    <row r="129" spans="1:17" s="18" customFormat="1" hidden="1">
      <c r="A129" s="30" t="e">
        <f>'1-συμβολαια'!#REF!</f>
        <v>#REF!</v>
      </c>
      <c r="B129" s="26"/>
      <c r="C129" s="26"/>
      <c r="D129" s="26"/>
      <c r="E129" s="26"/>
      <c r="F129" s="26"/>
      <c r="G129" s="26"/>
      <c r="H129" s="26"/>
      <c r="I129" s="26"/>
      <c r="J129" s="26"/>
      <c r="K129" s="26"/>
      <c r="L129" s="26"/>
      <c r="M129" s="26"/>
      <c r="N129" s="26"/>
      <c r="O129" s="26"/>
      <c r="P129" s="26"/>
      <c r="Q129" s="26"/>
    </row>
    <row r="130" spans="1:17" s="18" customFormat="1" hidden="1">
      <c r="A130" s="30" t="e">
        <f>'1-συμβολαια'!#REF!</f>
        <v>#REF!</v>
      </c>
      <c r="B130" s="26"/>
      <c r="C130" s="26"/>
      <c r="D130" s="26"/>
      <c r="E130" s="26"/>
      <c r="F130" s="26"/>
      <c r="G130" s="26"/>
      <c r="H130" s="26"/>
      <c r="I130" s="26"/>
      <c r="J130" s="26"/>
      <c r="K130" s="26"/>
      <c r="L130" s="26"/>
      <c r="M130" s="26"/>
      <c r="N130" s="26"/>
      <c r="O130" s="26"/>
      <c r="P130" s="26"/>
      <c r="Q130" s="26"/>
    </row>
    <row r="131" spans="1:17" s="18" customFormat="1" hidden="1">
      <c r="A131" s="30" t="e">
        <f>'1-συμβολαια'!#REF!</f>
        <v>#REF!</v>
      </c>
      <c r="B131" s="26"/>
      <c r="C131" s="26"/>
      <c r="D131" s="26"/>
      <c r="E131" s="26"/>
      <c r="F131" s="26"/>
      <c r="G131" s="26"/>
      <c r="H131" s="26"/>
      <c r="I131" s="26"/>
      <c r="J131" s="26"/>
      <c r="K131" s="26"/>
      <c r="L131" s="26"/>
      <c r="M131" s="26"/>
      <c r="N131" s="26"/>
      <c r="O131" s="26"/>
      <c r="P131" s="26"/>
      <c r="Q131" s="26"/>
    </row>
    <row r="132" spans="1:17" s="18" customFormat="1" hidden="1">
      <c r="A132" s="30" t="e">
        <f>'1-συμβολαια'!#REF!</f>
        <v>#REF!</v>
      </c>
      <c r="B132" s="26"/>
      <c r="C132" s="26"/>
      <c r="D132" s="26"/>
      <c r="E132" s="26"/>
      <c r="F132" s="26"/>
      <c r="G132" s="26"/>
      <c r="H132" s="26"/>
      <c r="I132" s="26"/>
      <c r="J132" s="26"/>
      <c r="K132" s="26"/>
      <c r="L132" s="26"/>
      <c r="M132" s="26"/>
      <c r="N132" s="26"/>
      <c r="O132" s="26"/>
      <c r="P132" s="26"/>
      <c r="Q132" s="26"/>
    </row>
    <row r="133" spans="1:17" s="18" customFormat="1" hidden="1">
      <c r="A133" s="30" t="e">
        <f>'1-συμβολαια'!#REF!</f>
        <v>#REF!</v>
      </c>
      <c r="B133" s="26"/>
      <c r="C133" s="26"/>
      <c r="D133" s="26"/>
      <c r="E133" s="26"/>
      <c r="F133" s="26"/>
      <c r="G133" s="26"/>
      <c r="H133" s="26"/>
      <c r="I133" s="26"/>
      <c r="J133" s="26"/>
      <c r="K133" s="26"/>
      <c r="L133" s="26"/>
      <c r="M133" s="26"/>
      <c r="N133" s="26"/>
      <c r="O133" s="26"/>
      <c r="P133" s="26"/>
      <c r="Q133" s="26"/>
    </row>
    <row r="134" spans="1:17" s="18" customFormat="1" hidden="1">
      <c r="A134" s="30" t="e">
        <f>'1-συμβολαια'!#REF!</f>
        <v>#REF!</v>
      </c>
      <c r="B134" s="26"/>
      <c r="C134" s="26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</row>
    <row r="135" spans="1:17" s="18" customFormat="1" hidden="1">
      <c r="A135" s="30" t="e">
        <f>'1-συμβολαια'!#REF!</f>
        <v>#REF!</v>
      </c>
      <c r="B135" s="26"/>
      <c r="C135" s="26"/>
      <c r="D135" s="26"/>
      <c r="E135" s="26"/>
      <c r="F135" s="26"/>
      <c r="G135" s="26"/>
      <c r="H135" s="26"/>
      <c r="I135" s="26"/>
      <c r="J135" s="26"/>
      <c r="K135" s="26"/>
      <c r="L135" s="26"/>
      <c r="M135" s="26"/>
      <c r="N135" s="26"/>
      <c r="O135" s="26"/>
      <c r="P135" s="26"/>
      <c r="Q135" s="26"/>
    </row>
    <row r="136" spans="1:17" s="18" customFormat="1" hidden="1">
      <c r="A136" s="30" t="e">
        <f>'1-συμβολαια'!#REF!</f>
        <v>#REF!</v>
      </c>
      <c r="B136" s="26"/>
      <c r="C136" s="26"/>
      <c r="D136" s="26"/>
      <c r="E136" s="26"/>
      <c r="F136" s="26"/>
      <c r="G136" s="26"/>
      <c r="H136" s="26"/>
      <c r="I136" s="26"/>
      <c r="J136" s="26"/>
      <c r="K136" s="26"/>
      <c r="L136" s="26"/>
      <c r="M136" s="26"/>
      <c r="N136" s="26"/>
      <c r="O136" s="26"/>
      <c r="P136" s="26"/>
      <c r="Q136" s="26"/>
    </row>
    <row r="137" spans="1:17" s="18" customFormat="1" hidden="1">
      <c r="A137" s="30" t="e">
        <f>'1-συμβολαια'!#REF!</f>
        <v>#REF!</v>
      </c>
      <c r="B137" s="26"/>
      <c r="C137" s="26"/>
      <c r="D137" s="26"/>
      <c r="E137" s="26"/>
      <c r="F137" s="26"/>
      <c r="G137" s="26"/>
      <c r="H137" s="26"/>
      <c r="I137" s="26"/>
      <c r="J137" s="26"/>
      <c r="K137" s="26"/>
      <c r="L137" s="26"/>
      <c r="M137" s="26"/>
      <c r="N137" s="26"/>
      <c r="O137" s="26"/>
      <c r="P137" s="26"/>
      <c r="Q137" s="26"/>
    </row>
    <row r="138" spans="1:17" s="18" customFormat="1" hidden="1">
      <c r="A138" s="30" t="e">
        <f>'1-συμβολαια'!#REF!</f>
        <v>#REF!</v>
      </c>
      <c r="B138" s="26"/>
      <c r="C138" s="26"/>
      <c r="D138" s="26"/>
      <c r="E138" s="26"/>
      <c r="F138" s="26"/>
      <c r="G138" s="26"/>
      <c r="H138" s="26"/>
      <c r="I138" s="26"/>
      <c r="J138" s="26"/>
      <c r="K138" s="26"/>
      <c r="L138" s="26"/>
      <c r="M138" s="26"/>
      <c r="N138" s="26"/>
      <c r="O138" s="26"/>
      <c r="P138" s="26"/>
      <c r="Q138" s="26"/>
    </row>
    <row r="139" spans="1:17" s="18" customFormat="1" hidden="1">
      <c r="A139" s="30" t="e">
        <f>'1-συμβολαια'!#REF!</f>
        <v>#REF!</v>
      </c>
      <c r="B139" s="26"/>
      <c r="C139" s="26"/>
      <c r="D139" s="26"/>
      <c r="E139" s="26"/>
      <c r="F139" s="26"/>
      <c r="G139" s="26"/>
      <c r="H139" s="26"/>
      <c r="I139" s="26"/>
      <c r="J139" s="26"/>
      <c r="K139" s="26"/>
      <c r="L139" s="26"/>
      <c r="M139" s="26"/>
      <c r="N139" s="26"/>
      <c r="O139" s="26"/>
      <c r="P139" s="26"/>
      <c r="Q139" s="26"/>
    </row>
    <row r="140" spans="1:17" s="18" customFormat="1" hidden="1">
      <c r="A140" s="30" t="e">
        <f>'1-συμβολαια'!#REF!</f>
        <v>#REF!</v>
      </c>
      <c r="B140" s="26"/>
      <c r="C140" s="26"/>
      <c r="D140" s="26"/>
      <c r="E140" s="26"/>
      <c r="F140" s="26"/>
      <c r="G140" s="26"/>
      <c r="H140" s="26"/>
      <c r="I140" s="26"/>
      <c r="J140" s="26"/>
      <c r="K140" s="26"/>
      <c r="L140" s="26"/>
      <c r="M140" s="26"/>
      <c r="N140" s="26"/>
      <c r="O140" s="26"/>
      <c r="P140" s="26"/>
      <c r="Q140" s="26"/>
    </row>
    <row r="141" spans="1:17" s="18" customFormat="1" hidden="1">
      <c r="A141" s="30" t="e">
        <f>'1-συμβολαια'!#REF!</f>
        <v>#REF!</v>
      </c>
      <c r="B141" s="26"/>
      <c r="C141" s="26"/>
      <c r="D141" s="26"/>
      <c r="E141" s="26"/>
      <c r="F141" s="26"/>
      <c r="G141" s="26"/>
      <c r="H141" s="26"/>
      <c r="I141" s="26"/>
      <c r="J141" s="26"/>
      <c r="K141" s="26"/>
      <c r="L141" s="26"/>
      <c r="M141" s="26"/>
      <c r="N141" s="26"/>
      <c r="O141" s="26"/>
      <c r="P141" s="26"/>
      <c r="Q141" s="26"/>
    </row>
    <row r="142" spans="1:17" s="18" customFormat="1" hidden="1">
      <c r="A142" s="30" t="e">
        <f>'1-συμβολαια'!#REF!</f>
        <v>#REF!</v>
      </c>
      <c r="B142" s="26"/>
      <c r="C142" s="26"/>
      <c r="D142" s="26"/>
      <c r="E142" s="26"/>
      <c r="F142" s="26"/>
      <c r="G142" s="26"/>
      <c r="H142" s="26"/>
      <c r="I142" s="26"/>
      <c r="J142" s="26"/>
      <c r="K142" s="26"/>
      <c r="L142" s="26"/>
      <c r="M142" s="26"/>
      <c r="N142" s="26"/>
      <c r="O142" s="26"/>
      <c r="P142" s="26"/>
      <c r="Q142" s="26"/>
    </row>
    <row r="143" spans="1:17" s="18" customFormat="1" hidden="1">
      <c r="A143" s="30" t="e">
        <f>'1-συμβολαια'!#REF!</f>
        <v>#REF!</v>
      </c>
      <c r="B143" s="26"/>
      <c r="C143" s="26"/>
      <c r="D143" s="26"/>
      <c r="E143" s="26"/>
      <c r="F143" s="26"/>
      <c r="G143" s="26"/>
      <c r="H143" s="26"/>
      <c r="I143" s="26"/>
      <c r="J143" s="26"/>
      <c r="K143" s="26"/>
      <c r="L143" s="26"/>
      <c r="M143" s="26"/>
      <c r="N143" s="26"/>
      <c r="O143" s="26"/>
      <c r="P143" s="26"/>
      <c r="Q143" s="26"/>
    </row>
    <row r="144" spans="1:17" s="18" customFormat="1" hidden="1">
      <c r="A144" s="30" t="e">
        <f>'1-συμβολαια'!#REF!</f>
        <v>#REF!</v>
      </c>
      <c r="B144" s="26"/>
      <c r="C144" s="26"/>
      <c r="D144" s="26"/>
      <c r="E144" s="26"/>
      <c r="F144" s="26"/>
      <c r="G144" s="26"/>
      <c r="H144" s="26"/>
      <c r="I144" s="26"/>
      <c r="J144" s="26"/>
      <c r="K144" s="26"/>
      <c r="L144" s="26"/>
      <c r="M144" s="26"/>
      <c r="N144" s="26"/>
      <c r="O144" s="26"/>
      <c r="P144" s="26"/>
      <c r="Q144" s="26"/>
    </row>
    <row r="145" spans="1:23" s="18" customFormat="1" hidden="1">
      <c r="A145" s="30" t="e">
        <f>'1-συμβολαια'!#REF!</f>
        <v>#REF!</v>
      </c>
      <c r="B145" s="26"/>
      <c r="C145" s="26"/>
      <c r="D145" s="26"/>
      <c r="E145" s="26"/>
      <c r="F145" s="26"/>
      <c r="G145" s="26"/>
      <c r="H145" s="26"/>
      <c r="I145" s="26"/>
      <c r="J145" s="26"/>
      <c r="K145" s="26"/>
      <c r="L145" s="26"/>
      <c r="M145" s="26"/>
      <c r="N145" s="26"/>
      <c r="O145" s="26"/>
      <c r="P145" s="26"/>
      <c r="Q145" s="26"/>
    </row>
    <row r="146" spans="1:23" s="18" customFormat="1" hidden="1">
      <c r="A146" s="30" t="e">
        <f>'1-συμβολαια'!#REF!</f>
        <v>#REF!</v>
      </c>
      <c r="B146" s="26"/>
      <c r="C146" s="26"/>
      <c r="D146" s="26"/>
      <c r="E146" s="26"/>
      <c r="F146" s="26"/>
      <c r="G146" s="26"/>
      <c r="H146" s="26"/>
      <c r="I146" s="26"/>
      <c r="J146" s="26"/>
      <c r="K146" s="26"/>
      <c r="L146" s="26"/>
      <c r="M146" s="26"/>
      <c r="N146" s="26"/>
      <c r="O146" s="26"/>
      <c r="P146" s="26"/>
      <c r="Q146" s="26"/>
    </row>
    <row r="147" spans="1:23" s="18" customFormat="1" hidden="1">
      <c r="A147" s="30" t="e">
        <f>'1-συμβολαια'!#REF!</f>
        <v>#REF!</v>
      </c>
      <c r="B147" s="26"/>
      <c r="C147" s="26"/>
      <c r="D147" s="26"/>
      <c r="E147" s="26"/>
      <c r="F147" s="26"/>
      <c r="G147" s="26"/>
      <c r="H147" s="26"/>
      <c r="I147" s="26"/>
      <c r="J147" s="26"/>
      <c r="K147" s="26"/>
      <c r="L147" s="26"/>
      <c r="M147" s="26"/>
      <c r="N147" s="26"/>
      <c r="O147" s="26"/>
      <c r="P147" s="26"/>
      <c r="Q147" s="26"/>
    </row>
    <row r="148" spans="1:23" s="18" customFormat="1" hidden="1">
      <c r="A148" s="30" t="e">
        <f>'1-συμβολαια'!#REF!</f>
        <v>#REF!</v>
      </c>
      <c r="B148" s="26"/>
      <c r="C148" s="26"/>
      <c r="D148" s="26"/>
      <c r="E148" s="26"/>
      <c r="F148" s="26"/>
      <c r="G148" s="26"/>
      <c r="H148" s="26"/>
      <c r="I148" s="26"/>
      <c r="J148" s="26"/>
      <c r="K148" s="26"/>
      <c r="L148" s="26"/>
      <c r="M148" s="26"/>
      <c r="N148" s="26"/>
      <c r="O148" s="26"/>
      <c r="P148" s="26"/>
      <c r="Q148" s="26"/>
    </row>
    <row r="149" spans="1:23" s="18" customFormat="1" hidden="1">
      <c r="A149" s="30" t="e">
        <f>'1-συμβολαια'!#REF!</f>
        <v>#REF!</v>
      </c>
      <c r="B149" s="26"/>
      <c r="C149" s="26"/>
      <c r="D149" s="26"/>
      <c r="E149" s="26"/>
      <c r="F149" s="26"/>
      <c r="G149" s="26"/>
      <c r="H149" s="26"/>
      <c r="I149" s="26"/>
      <c r="J149" s="26"/>
      <c r="K149" s="26"/>
      <c r="L149" s="26"/>
      <c r="M149" s="26"/>
      <c r="N149" s="26"/>
      <c r="O149" s="26"/>
      <c r="P149" s="26"/>
      <c r="Q149" s="26"/>
    </row>
    <row r="150" spans="1:23" s="18" customFormat="1" hidden="1">
      <c r="A150" s="30" t="e">
        <f>'1-συμβολαια'!#REF!</f>
        <v>#REF!</v>
      </c>
      <c r="B150" s="26"/>
      <c r="C150" s="26"/>
      <c r="D150" s="26"/>
      <c r="E150" s="26"/>
      <c r="F150" s="26"/>
      <c r="G150" s="26"/>
      <c r="H150" s="26"/>
      <c r="I150" s="26"/>
      <c r="J150" s="26"/>
      <c r="K150" s="26"/>
      <c r="L150" s="26"/>
      <c r="M150" s="26"/>
      <c r="N150" s="26"/>
      <c r="O150" s="26"/>
      <c r="P150" s="26"/>
      <c r="Q150" s="26"/>
    </row>
    <row r="151" spans="1:23" s="18" customFormat="1" hidden="1">
      <c r="A151" s="30" t="e">
        <f>'1-συμβολαια'!#REF!</f>
        <v>#REF!</v>
      </c>
      <c r="B151" s="26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</row>
    <row r="153" spans="1:23" ht="15.75" customHeight="1">
      <c r="B153" s="800" t="s">
        <v>106</v>
      </c>
      <c r="C153" s="800"/>
      <c r="D153" s="800"/>
      <c r="E153" s="800"/>
      <c r="F153" s="800"/>
      <c r="G153" s="800"/>
      <c r="H153" s="800"/>
      <c r="I153" s="800"/>
      <c r="J153" s="800"/>
      <c r="K153" s="800"/>
      <c r="L153" s="3"/>
      <c r="M153" s="3"/>
      <c r="N153" s="3"/>
      <c r="O153" s="3"/>
      <c r="P153" s="3"/>
      <c r="Q153" s="3"/>
    </row>
    <row r="154" spans="1:23" ht="15.75" customHeight="1">
      <c r="C154" s="801" t="s">
        <v>107</v>
      </c>
      <c r="D154" s="801"/>
      <c r="E154" s="801"/>
      <c r="F154" s="801"/>
      <c r="G154" s="801"/>
      <c r="H154" s="801"/>
      <c r="I154" s="801"/>
      <c r="J154" s="801"/>
      <c r="K154" s="801"/>
      <c r="L154" s="3"/>
      <c r="M154" s="3"/>
      <c r="N154" s="3"/>
      <c r="O154" s="3"/>
      <c r="P154" s="3"/>
      <c r="Q154" s="3"/>
    </row>
    <row r="155" spans="1:23" ht="15.75" customHeight="1">
      <c r="D155" s="800" t="s">
        <v>293</v>
      </c>
      <c r="E155" s="800"/>
      <c r="F155" s="800"/>
      <c r="G155" s="800"/>
      <c r="H155" s="800"/>
      <c r="I155" s="800"/>
      <c r="J155" s="800"/>
      <c r="K155" s="800"/>
      <c r="L155" s="800"/>
      <c r="M155" s="800"/>
      <c r="N155" s="800"/>
      <c r="O155" s="800"/>
      <c r="P155" s="3"/>
      <c r="Q155" s="3"/>
    </row>
    <row r="156" spans="1:23" s="5" customFormat="1" ht="15.75" customHeight="1">
      <c r="A156" s="58"/>
      <c r="B156" s="247"/>
      <c r="C156" s="247"/>
      <c r="D156" s="248"/>
      <c r="E156" s="801" t="s">
        <v>402</v>
      </c>
      <c r="F156" s="801"/>
      <c r="G156" s="801"/>
      <c r="H156" s="801"/>
      <c r="I156" s="801"/>
      <c r="J156" s="801"/>
      <c r="K156" s="801"/>
      <c r="L156" s="801"/>
      <c r="M156" s="801"/>
      <c r="N156" s="3"/>
      <c r="O156" s="3"/>
      <c r="P156" s="3"/>
      <c r="Q156" s="3"/>
    </row>
    <row r="157" spans="1:23" s="5" customFormat="1" ht="15.75" customHeight="1">
      <c r="A157" s="58"/>
      <c r="B157" s="247"/>
      <c r="C157" s="247"/>
      <c r="D157" s="248"/>
      <c r="E157" s="6"/>
      <c r="F157" s="800" t="s">
        <v>129</v>
      </c>
      <c r="G157" s="800"/>
      <c r="H157" s="800"/>
      <c r="I157" s="800"/>
      <c r="J157" s="800"/>
      <c r="K157" s="800"/>
      <c r="L157" s="800"/>
      <c r="M157" s="800"/>
      <c r="N157" s="800"/>
      <c r="O157" s="800"/>
      <c r="P157" s="800"/>
      <c r="Q157" s="3"/>
    </row>
    <row r="158" spans="1:23" s="5" customFormat="1" ht="15.75" customHeight="1">
      <c r="A158" s="58"/>
      <c r="B158" s="247"/>
      <c r="C158" s="247"/>
      <c r="D158" s="248"/>
      <c r="E158" s="6"/>
      <c r="F158" s="6"/>
      <c r="G158" s="801" t="s">
        <v>403</v>
      </c>
      <c r="H158" s="801"/>
      <c r="I158" s="801"/>
      <c r="J158" s="801"/>
      <c r="K158" s="801"/>
      <c r="L158" s="801"/>
      <c r="M158" s="801"/>
      <c r="N158" s="801"/>
      <c r="O158" s="801"/>
      <c r="P158" s="801"/>
      <c r="Q158" s="801"/>
    </row>
    <row r="159" spans="1:23" s="5" customFormat="1" ht="15.75" customHeight="1">
      <c r="A159" s="58"/>
      <c r="B159" s="247"/>
      <c r="C159" s="247"/>
      <c r="D159" s="248"/>
      <c r="E159" s="6"/>
      <c r="F159" s="6"/>
      <c r="G159" s="240"/>
      <c r="H159" s="800" t="s">
        <v>108</v>
      </c>
      <c r="I159" s="800"/>
      <c r="J159" s="800"/>
      <c r="K159" s="800"/>
      <c r="L159" s="800"/>
      <c r="M159" s="800"/>
      <c r="N159" s="800"/>
      <c r="O159" s="3"/>
      <c r="P159" s="3"/>
      <c r="Q159" s="3"/>
      <c r="R159" s="3"/>
      <c r="S159" s="3"/>
      <c r="T159" s="3"/>
      <c r="U159" s="3"/>
      <c r="V159" s="3"/>
      <c r="W159" s="3"/>
    </row>
    <row r="160" spans="1:23" s="5" customFormat="1" ht="15.75" customHeight="1">
      <c r="A160" s="58"/>
      <c r="B160" s="247"/>
      <c r="C160" s="247"/>
      <c r="D160" s="248"/>
      <c r="E160" s="6"/>
      <c r="F160" s="6"/>
      <c r="G160" s="240"/>
      <c r="H160" s="6"/>
      <c r="I160" s="801" t="s">
        <v>109</v>
      </c>
      <c r="J160" s="801"/>
      <c r="K160" s="801"/>
      <c r="L160" s="801"/>
      <c r="M160" s="801"/>
      <c r="N160" s="801"/>
      <c r="O160" s="801"/>
      <c r="P160" s="801"/>
      <c r="Q160" s="801"/>
      <c r="R160" s="801"/>
      <c r="S160" s="3"/>
      <c r="T160" s="3"/>
      <c r="U160" s="3"/>
      <c r="V160" s="3"/>
      <c r="W160" s="3"/>
    </row>
    <row r="161" spans="1:23" s="5" customFormat="1" ht="15.75" customHeight="1">
      <c r="A161" s="58"/>
      <c r="B161" s="247"/>
      <c r="C161" s="247"/>
      <c r="D161" s="248"/>
      <c r="E161" s="6"/>
      <c r="F161" s="6"/>
      <c r="G161" s="240"/>
      <c r="H161" s="6"/>
      <c r="I161" s="6"/>
      <c r="J161" s="800" t="s">
        <v>110</v>
      </c>
      <c r="K161" s="800"/>
      <c r="L161" s="800"/>
      <c r="M161" s="800"/>
      <c r="N161" s="800"/>
      <c r="O161" s="800"/>
      <c r="P161" s="800"/>
      <c r="Q161" s="800"/>
      <c r="R161" s="3"/>
      <c r="S161" s="3"/>
      <c r="T161" s="3"/>
      <c r="U161" s="3"/>
      <c r="V161" s="3"/>
      <c r="W161" s="3"/>
    </row>
    <row r="162" spans="1:23" s="5" customFormat="1" ht="15.75" customHeight="1">
      <c r="A162" s="58"/>
      <c r="B162" s="247"/>
      <c r="C162" s="247"/>
      <c r="D162" s="248"/>
      <c r="E162" s="6"/>
      <c r="F162" s="6"/>
      <c r="G162" s="240"/>
      <c r="H162" s="6"/>
      <c r="I162" s="6"/>
      <c r="J162" s="6"/>
      <c r="K162" s="812" t="s">
        <v>130</v>
      </c>
      <c r="L162" s="812"/>
      <c r="M162" s="812"/>
      <c r="N162" s="812"/>
      <c r="O162" s="812"/>
      <c r="P162" s="812"/>
      <c r="Q162" s="812"/>
      <c r="R162" s="812"/>
      <c r="S162" s="812"/>
      <c r="T162" s="812"/>
      <c r="U162" s="812"/>
      <c r="V162" s="3"/>
      <c r="W162" s="3"/>
    </row>
    <row r="163" spans="1:23" s="5" customFormat="1" ht="15.75" customHeight="1">
      <c r="A163" s="58"/>
      <c r="B163" s="247"/>
      <c r="C163" s="247"/>
      <c r="D163" s="248"/>
      <c r="E163" s="6"/>
      <c r="F163" s="6"/>
      <c r="G163" s="240"/>
      <c r="H163" s="6"/>
      <c r="I163" s="6"/>
      <c r="J163" s="6"/>
      <c r="K163" s="6"/>
      <c r="L163" s="800" t="s">
        <v>111</v>
      </c>
      <c r="M163" s="800"/>
      <c r="N163" s="800"/>
      <c r="O163" s="800"/>
      <c r="P163" s="800"/>
      <c r="Q163" s="800"/>
      <c r="R163" s="800"/>
      <c r="S163" s="800"/>
      <c r="T163" s="3"/>
      <c r="U163" s="3"/>
      <c r="V163" s="3"/>
      <c r="W163" s="3"/>
    </row>
    <row r="164" spans="1:23" s="5" customFormat="1" ht="15.75" customHeight="1">
      <c r="A164" s="58"/>
      <c r="B164" s="247"/>
      <c r="C164" s="247"/>
      <c r="D164" s="248"/>
      <c r="E164" s="6"/>
      <c r="F164" s="6"/>
      <c r="G164" s="240"/>
      <c r="H164" s="6"/>
      <c r="I164" s="6"/>
      <c r="J164" s="6"/>
      <c r="K164" s="6"/>
      <c r="L164" s="3"/>
      <c r="M164" s="801" t="s">
        <v>112</v>
      </c>
      <c r="N164" s="801"/>
      <c r="O164" s="801"/>
      <c r="P164" s="801"/>
      <c r="Q164" s="801"/>
      <c r="R164" s="801"/>
      <c r="S164" s="801"/>
      <c r="T164" s="801"/>
      <c r="U164" s="3"/>
      <c r="V164" s="3"/>
      <c r="W164" s="3"/>
    </row>
    <row r="165" spans="1:23" s="5" customFormat="1" ht="15.75" customHeight="1">
      <c r="A165" s="58"/>
      <c r="B165" s="247"/>
      <c r="C165" s="247"/>
      <c r="D165" s="248"/>
      <c r="E165" s="6"/>
      <c r="F165" s="6"/>
      <c r="G165" s="240"/>
      <c r="H165" s="6"/>
      <c r="I165" s="6"/>
      <c r="J165" s="6"/>
      <c r="K165" s="6"/>
      <c r="L165" s="3"/>
      <c r="M165" s="3"/>
      <c r="N165" s="800" t="s">
        <v>113</v>
      </c>
      <c r="O165" s="800"/>
      <c r="P165" s="800"/>
      <c r="Q165" s="800"/>
      <c r="R165" s="800"/>
      <c r="S165" s="800"/>
      <c r="T165" s="800"/>
      <c r="U165" s="800"/>
      <c r="V165" s="800"/>
      <c r="W165" s="800"/>
    </row>
    <row r="166" spans="1:23" s="5" customFormat="1" ht="15.75" customHeight="1">
      <c r="A166" s="58"/>
      <c r="B166" s="247"/>
      <c r="C166" s="247"/>
      <c r="D166" s="248"/>
      <c r="E166" s="6"/>
      <c r="F166" s="6"/>
      <c r="G166" s="240"/>
      <c r="H166" s="240"/>
      <c r="I166" s="240"/>
      <c r="J166" s="240"/>
      <c r="K166" s="240"/>
      <c r="L166" s="240"/>
      <c r="M166" s="240"/>
      <c r="N166" s="240"/>
      <c r="O166" s="240"/>
      <c r="P166" s="240"/>
      <c r="Q166" s="240"/>
    </row>
  </sheetData>
  <mergeCells count="17">
    <mergeCell ref="J161:Q161"/>
    <mergeCell ref="K162:U162"/>
    <mergeCell ref="L163:S163"/>
    <mergeCell ref="M164:T164"/>
    <mergeCell ref="N165:W165"/>
    <mergeCell ref="A1:Q1"/>
    <mergeCell ref="B2:D2"/>
    <mergeCell ref="E2:H2"/>
    <mergeCell ref="I2:L2"/>
    <mergeCell ref="B153:K153"/>
    <mergeCell ref="H159:N159"/>
    <mergeCell ref="I160:R160"/>
    <mergeCell ref="C154:K154"/>
    <mergeCell ref="D155:O155"/>
    <mergeCell ref="E156:M156"/>
    <mergeCell ref="F157:P157"/>
    <mergeCell ref="G158:Q15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0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802" t="s">
        <v>76</v>
      </c>
      <c r="B1" s="802"/>
      <c r="C1" s="802"/>
      <c r="D1" s="802"/>
      <c r="E1" s="802"/>
      <c r="F1" s="802"/>
      <c r="G1" s="802"/>
      <c r="H1" s="802"/>
      <c r="I1" s="802"/>
      <c r="J1" s="802"/>
      <c r="K1" s="802"/>
      <c r="L1" s="802"/>
      <c r="M1" s="802"/>
      <c r="N1" s="802"/>
      <c r="O1" s="802"/>
      <c r="P1" s="802"/>
      <c r="Q1" s="802"/>
      <c r="R1" s="802"/>
      <c r="S1" s="802"/>
      <c r="T1" s="802"/>
    </row>
    <row r="2" spans="1:20" s="9" customFormat="1" ht="23.25" customHeight="1" thickBot="1">
      <c r="A2" s="249" t="s">
        <v>19</v>
      </c>
      <c r="B2" s="803" t="s">
        <v>29</v>
      </c>
      <c r="C2" s="804"/>
      <c r="D2" s="805"/>
      <c r="E2" s="806" t="s">
        <v>86</v>
      </c>
      <c r="F2" s="807"/>
      <c r="G2" s="808"/>
      <c r="H2" s="813" t="s">
        <v>86</v>
      </c>
      <c r="I2" s="814"/>
      <c r="J2" s="815"/>
      <c r="K2" s="809" t="s">
        <v>86</v>
      </c>
      <c r="L2" s="810"/>
      <c r="M2" s="811"/>
      <c r="N2" s="250" t="s">
        <v>36</v>
      </c>
      <c r="O2" s="250" t="s">
        <v>37</v>
      </c>
      <c r="P2" s="250" t="s">
        <v>38</v>
      </c>
      <c r="Q2" s="250" t="s">
        <v>39</v>
      </c>
      <c r="R2" s="250" t="s">
        <v>40</v>
      </c>
      <c r="S2" s="250" t="s">
        <v>41</v>
      </c>
      <c r="T2" s="250" t="s">
        <v>42</v>
      </c>
    </row>
    <row r="3" spans="1:20" s="18" customFormat="1">
      <c r="A3" s="30" t="str">
        <f>'1-συμβολαια'!A3</f>
        <v>12ο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30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30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30">
        <f>'1-συμβολαια'!A6</f>
        <v>0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30" t="str">
        <f>'1-συμβολαια'!A7</f>
        <v>13ο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30" t="str">
        <f>'1-συμβολαια'!A8</f>
        <v>14ο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30" t="str">
        <f>'1-συμβολαια'!A9</f>
        <v>15ο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30" t="str">
        <f>'1-συμβολαια'!A10</f>
        <v>16ο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30">
        <f>'1-συμβολαια'!A11</f>
        <v>0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3" spans="1:20" ht="15.75">
      <c r="B13" s="800" t="s">
        <v>114</v>
      </c>
      <c r="C13" s="800"/>
      <c r="D13" s="800"/>
      <c r="E13" s="800"/>
      <c r="F13" s="800"/>
      <c r="G13" s="800"/>
      <c r="H13" s="800"/>
      <c r="I13" s="122"/>
      <c r="J13" s="6"/>
      <c r="K13" s="6"/>
      <c r="L13" s="3"/>
      <c r="M13" s="3"/>
      <c r="N13" s="3"/>
      <c r="O13" s="3"/>
    </row>
    <row r="14" spans="1:20" ht="15.75">
      <c r="B14" s="6"/>
      <c r="C14" s="801" t="s">
        <v>115</v>
      </c>
      <c r="D14" s="801"/>
      <c r="E14" s="801"/>
      <c r="F14" s="801"/>
      <c r="G14" s="801"/>
      <c r="H14" s="801"/>
      <c r="I14" s="801"/>
      <c r="J14" s="6"/>
      <c r="K14" s="6"/>
      <c r="L14" s="3"/>
      <c r="M14" s="3"/>
      <c r="N14" s="3"/>
      <c r="O14" s="3"/>
    </row>
    <row r="15" spans="1:20" ht="15.75" customHeight="1">
      <c r="B15" s="6"/>
      <c r="C15" s="6"/>
      <c r="D15" s="800" t="s">
        <v>116</v>
      </c>
      <c r="E15" s="800"/>
      <c r="F15" s="800"/>
      <c r="G15" s="800"/>
      <c r="H15" s="800"/>
      <c r="I15" s="800"/>
      <c r="J15" s="800"/>
      <c r="K15" s="800"/>
      <c r="L15" s="3"/>
      <c r="M15" s="3"/>
      <c r="N15" s="3"/>
      <c r="O15" s="3"/>
    </row>
    <row r="16" spans="1:20" ht="15.75" customHeight="1">
      <c r="B16" s="6"/>
      <c r="C16" s="6"/>
      <c r="D16" s="6"/>
      <c r="E16" s="816" t="s">
        <v>121</v>
      </c>
      <c r="F16" s="816"/>
      <c r="G16" s="816"/>
      <c r="H16" s="816"/>
      <c r="I16" s="816"/>
      <c r="J16" s="816"/>
      <c r="K16" s="816"/>
      <c r="L16" s="816"/>
      <c r="M16" s="3"/>
      <c r="N16" s="3"/>
      <c r="O16" s="3"/>
    </row>
    <row r="17" spans="2:15" ht="15.75" customHeight="1">
      <c r="B17" s="6"/>
      <c r="C17" s="6"/>
      <c r="D17" s="6"/>
      <c r="E17" s="6"/>
      <c r="F17" s="800" t="s">
        <v>117</v>
      </c>
      <c r="G17" s="800"/>
      <c r="H17" s="800"/>
      <c r="I17" s="800"/>
      <c r="J17" s="800"/>
      <c r="K17" s="800"/>
      <c r="L17" s="800"/>
      <c r="M17" s="3"/>
      <c r="N17" s="3"/>
      <c r="O17" s="3"/>
    </row>
    <row r="18" spans="2:15" ht="15.75" customHeight="1">
      <c r="B18" s="6"/>
      <c r="C18" s="6"/>
      <c r="D18" s="6"/>
      <c r="E18" s="6"/>
      <c r="F18" s="6"/>
      <c r="G18" s="801" t="s">
        <v>118</v>
      </c>
      <c r="H18" s="801"/>
      <c r="I18" s="801"/>
      <c r="J18" s="801"/>
      <c r="K18" s="801"/>
      <c r="L18" s="801"/>
      <c r="M18" s="801"/>
      <c r="N18" s="3"/>
      <c r="O18" s="3"/>
    </row>
    <row r="19" spans="2:15" ht="15.75">
      <c r="B19" s="6"/>
      <c r="C19" s="6"/>
      <c r="D19" s="6"/>
      <c r="E19" s="6"/>
      <c r="F19" s="6"/>
      <c r="G19" s="6"/>
      <c r="H19" s="800" t="s">
        <v>119</v>
      </c>
      <c r="I19" s="800"/>
      <c r="J19" s="800"/>
      <c r="K19" s="800"/>
      <c r="L19" s="800"/>
      <c r="M19" s="800"/>
      <c r="N19" s="800"/>
      <c r="O19" s="3"/>
    </row>
    <row r="20" spans="2:15" ht="15.75">
      <c r="B20" s="6"/>
      <c r="C20" s="6"/>
      <c r="D20" s="6"/>
      <c r="E20" s="6"/>
      <c r="F20" s="6"/>
      <c r="G20" s="6"/>
      <c r="H20" s="6"/>
      <c r="I20" s="801" t="s">
        <v>120</v>
      </c>
      <c r="J20" s="801"/>
      <c r="K20" s="801"/>
      <c r="L20" s="801"/>
      <c r="M20" s="801"/>
      <c r="N20" s="801"/>
      <c r="O20" s="801"/>
    </row>
  </sheetData>
  <mergeCells count="13">
    <mergeCell ref="G18:M18"/>
    <mergeCell ref="H19:N19"/>
    <mergeCell ref="I20:O20"/>
    <mergeCell ref="B13:H13"/>
    <mergeCell ref="C14:I14"/>
    <mergeCell ref="D15:K15"/>
    <mergeCell ref="E16:L16"/>
    <mergeCell ref="F17:L17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0"/>
  <sheetViews>
    <sheetView zoomScaleNormal="100" workbookViewId="0">
      <pane ySplit="2" topLeftCell="A3" activePane="bottomLeft" state="frozen"/>
      <selection pane="bottomLeft" activeCell="U51" sqref="U51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3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650" t="s">
        <v>66</v>
      </c>
      <c r="B1" s="650"/>
      <c r="C1" s="818" t="s">
        <v>67</v>
      </c>
      <c r="D1" s="818"/>
      <c r="E1" s="650" t="s">
        <v>0</v>
      </c>
      <c r="F1" s="650"/>
      <c r="G1" s="819" t="s">
        <v>10</v>
      </c>
      <c r="H1" s="819"/>
      <c r="I1" s="819"/>
      <c r="J1" s="650" t="s">
        <v>8</v>
      </c>
      <c r="K1" s="650"/>
      <c r="L1" s="820" t="s">
        <v>404</v>
      </c>
      <c r="M1" s="821"/>
      <c r="N1" s="821"/>
      <c r="O1" s="822"/>
      <c r="P1" s="817" t="s">
        <v>65</v>
      </c>
      <c r="Q1" s="817"/>
      <c r="R1" s="819" t="s">
        <v>55</v>
      </c>
      <c r="S1" s="819"/>
      <c r="T1" s="825" t="s">
        <v>46</v>
      </c>
      <c r="U1" s="823" t="s">
        <v>86</v>
      </c>
      <c r="V1" s="823"/>
      <c r="W1" s="823"/>
      <c r="X1" s="823"/>
      <c r="Y1" s="823"/>
      <c r="Z1" s="823"/>
      <c r="AA1" s="823"/>
      <c r="AB1" s="823"/>
      <c r="AC1" s="823"/>
    </row>
    <row r="2" spans="1:35" s="12" customFormat="1" ht="15.75" customHeight="1" thickBot="1">
      <c r="A2" s="96"/>
      <c r="B2" s="51"/>
      <c r="C2" s="85"/>
      <c r="D2" s="54" t="s">
        <v>68</v>
      </c>
      <c r="E2" s="97"/>
      <c r="F2" s="52" t="s">
        <v>68</v>
      </c>
      <c r="G2" s="48" t="s">
        <v>11</v>
      </c>
      <c r="H2" s="46" t="s">
        <v>12</v>
      </c>
      <c r="I2" s="47" t="s">
        <v>29</v>
      </c>
      <c r="J2" s="74" t="s">
        <v>23</v>
      </c>
      <c r="K2" s="53" t="s">
        <v>68</v>
      </c>
      <c r="L2" s="74" t="s">
        <v>322</v>
      </c>
      <c r="M2" s="74" t="s">
        <v>323</v>
      </c>
      <c r="N2" s="74" t="s">
        <v>324</v>
      </c>
      <c r="O2" s="246" t="s">
        <v>29</v>
      </c>
      <c r="P2" s="60" t="s">
        <v>23</v>
      </c>
      <c r="Q2" s="53" t="s">
        <v>68</v>
      </c>
      <c r="R2" s="74" t="s">
        <v>23</v>
      </c>
      <c r="S2" s="36" t="s">
        <v>68</v>
      </c>
      <c r="T2" s="826"/>
      <c r="U2" s="824"/>
      <c r="V2" s="824"/>
      <c r="W2" s="824"/>
      <c r="X2" s="824"/>
      <c r="Y2" s="824"/>
      <c r="Z2" s="824"/>
      <c r="AA2" s="824"/>
      <c r="AB2" s="824"/>
      <c r="AC2" s="824"/>
    </row>
    <row r="3" spans="1:35" s="18" customFormat="1">
      <c r="A3" s="13" t="str">
        <f>'1-συμβολαια'!A3</f>
        <v>12ο</v>
      </c>
      <c r="B3" s="50"/>
      <c r="C3" s="80">
        <f>'1-συμβολαια'!B3</f>
        <v>39268</v>
      </c>
      <c r="D3" s="19"/>
      <c r="E3" s="92" t="str">
        <f>'1-συμβολαια'!C3</f>
        <v>κληρονομιάς ΑΠΟΔΟΧΗ [αγροτεμάχιο 158' Θελόγος -''κλεισίδι'' 7.046μ2</v>
      </c>
      <c r="F3" s="14"/>
      <c r="G3" s="15" t="str">
        <f>'4-πολλυπρ'!D3</f>
        <v>;;;???</v>
      </c>
      <c r="H3" s="15" t="str">
        <f>'4-πολλυπρ'!I3</f>
        <v>219-158</v>
      </c>
      <c r="I3" s="20"/>
      <c r="J3" s="20">
        <f>'1-συμβολαια'!D3</f>
        <v>0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1.3199999999999998</v>
      </c>
      <c r="S3" s="23"/>
      <c r="T3" s="24"/>
      <c r="U3" s="86"/>
      <c r="V3" s="86"/>
      <c r="W3" s="81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2" t="str">
        <f>'1-συμβολαια'!C4</f>
        <v>χρησικτησία αγροτεμαχίου = 1926 πατρός ΚΛΗΡΟΝΟΜΙΑ</v>
      </c>
      <c r="F4" s="14"/>
      <c r="G4" s="15">
        <f>'4-πολλυπρ'!D4</f>
        <v>0</v>
      </c>
      <c r="H4" s="15" t="str">
        <f>'4-πολλυπρ'!I4</f>
        <v>;;;???</v>
      </c>
      <c r="I4" s="20"/>
      <c r="J4" s="20">
        <f>'1-συμβολαια'!D4</f>
        <v>12013.83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6"/>
      <c r="V4" s="86"/>
      <c r="W4" s="81"/>
      <c r="X4" s="25"/>
      <c r="Y4" s="25"/>
      <c r="Z4" s="25"/>
      <c r="AA4" s="25"/>
      <c r="AB4" s="25"/>
      <c r="AC4" s="25"/>
    </row>
    <row r="5" spans="1:35" s="18" customFormat="1">
      <c r="A5" s="13">
        <f>'1-συμβολαια'!A5</f>
        <v>0</v>
      </c>
      <c r="B5" s="50"/>
      <c r="C5" s="80">
        <f>'1-συμβολαια'!B5</f>
        <v>0</v>
      </c>
      <c r="D5" s="19"/>
      <c r="E5" s="92" t="str">
        <f>'1-συμβολαια'!C5</f>
        <v>διανομή [2/8 πατέρα &amp; από 3/8 κόρες</v>
      </c>
      <c r="F5" s="14"/>
      <c r="G5" s="15">
        <f>'4-πολλυπρ'!D5</f>
        <v>0</v>
      </c>
      <c r="H5" s="15">
        <f>'4-πολλυπρ'!I5</f>
        <v>0</v>
      </c>
      <c r="I5" s="20"/>
      <c r="J5" s="20">
        <f>'1-συμβολαια'!D5</f>
        <v>12013.83</v>
      </c>
      <c r="K5" s="20"/>
      <c r="L5" s="27">
        <f>'11-χαρτόσ'!D5</f>
        <v>0</v>
      </c>
      <c r="M5" s="27"/>
      <c r="N5" s="27"/>
      <c r="O5" s="21"/>
      <c r="P5" s="17" t="e">
        <f>#REF!-R5</f>
        <v>#REF!</v>
      </c>
      <c r="Q5" s="16"/>
      <c r="R5" s="22">
        <f>'5-αντίγρ'!Q5</f>
        <v>0</v>
      </c>
      <c r="S5" s="23"/>
      <c r="T5" s="24"/>
      <c r="U5" s="86"/>
      <c r="V5" s="86"/>
      <c r="W5" s="81"/>
      <c r="X5" s="25"/>
      <c r="Y5" s="25"/>
      <c r="Z5" s="25"/>
      <c r="AA5" s="25"/>
      <c r="AB5" s="25"/>
      <c r="AC5" s="25"/>
    </row>
    <row r="6" spans="1:35" s="18" customFormat="1">
      <c r="A6" s="13">
        <f>'1-συμβολαια'!A6</f>
        <v>0</v>
      </c>
      <c r="B6" s="50"/>
      <c r="C6" s="80">
        <f>'1-συμβολαια'!B6</f>
        <v>0</v>
      </c>
      <c r="D6" s="19"/>
      <c r="E6" s="92" t="str">
        <f>'1-συμβολαια'!C6</f>
        <v>εξισορρόπηση διαφοράς διανεμομένων μεριδίων</v>
      </c>
      <c r="F6" s="14"/>
      <c r="G6" s="15">
        <f>'4-πολλυπρ'!D6</f>
        <v>0</v>
      </c>
      <c r="H6" s="15">
        <f>'4-πολλυπρ'!I6</f>
        <v>0</v>
      </c>
      <c r="I6" s="20"/>
      <c r="J6" s="20">
        <f>'1-συμβολαια'!D6</f>
        <v>666.66</v>
      </c>
      <c r="K6" s="20"/>
      <c r="L6" s="27">
        <f>'11-χαρτόσ'!D6</f>
        <v>0</v>
      </c>
      <c r="M6" s="27"/>
      <c r="N6" s="27"/>
      <c r="O6" s="21"/>
      <c r="P6" s="17" t="e">
        <f>#REF!-R6</f>
        <v>#REF!</v>
      </c>
      <c r="Q6" s="16"/>
      <c r="R6" s="22">
        <f>'5-αντίγρ'!Q6</f>
        <v>0</v>
      </c>
      <c r="S6" s="23"/>
      <c r="T6" s="24"/>
      <c r="U6" s="86"/>
      <c r="V6" s="86"/>
      <c r="W6" s="81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13ο</v>
      </c>
      <c r="B7" s="50"/>
      <c r="C7" s="80">
        <f>'1-συμβολαια'!B7</f>
        <v>39293</v>
      </c>
      <c r="D7" s="19"/>
      <c r="E7" s="92" t="str">
        <f>'1-συμβολαια'!C7</f>
        <v>πληρεξούσιο</v>
      </c>
      <c r="F7" s="14"/>
      <c r="G7" s="15" t="str">
        <f>'4-πολλυπρ'!D7</f>
        <v>;;;???</v>
      </c>
      <c r="H7" s="15" t="str">
        <f>'4-πολλυπρ'!I7</f>
        <v>;;;???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0</v>
      </c>
      <c r="S7" s="23"/>
      <c r="T7" s="24"/>
      <c r="U7" s="86"/>
      <c r="V7" s="86"/>
      <c r="W7" s="81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14ο</v>
      </c>
      <c r="B8" s="50"/>
      <c r="C8" s="80">
        <f>'1-συμβολαια'!B8</f>
        <v>39437</v>
      </c>
      <c r="D8" s="19"/>
      <c r="E8" s="92" t="str">
        <f>'1-συμβολαια'!C8</f>
        <v>γονική</v>
      </c>
      <c r="F8" s="14"/>
      <c r="G8" s="15" t="str">
        <f>'4-πολλυπρ'!D8</f>
        <v>219-158</v>
      </c>
      <c r="H8" s="15" t="str">
        <f>'4-πολλυπρ'!I8</f>
        <v>θυγατέρα 1η</v>
      </c>
      <c r="I8" s="20"/>
      <c r="J8" s="20">
        <f>'1-συμβολαια'!D8</f>
        <v>43266.96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0</v>
      </c>
      <c r="S8" s="23"/>
      <c r="T8" s="24"/>
      <c r="U8" s="86"/>
      <c r="V8" s="86"/>
      <c r="W8" s="81"/>
      <c r="X8" s="25"/>
      <c r="Y8" s="25"/>
      <c r="Z8" s="25"/>
      <c r="AA8" s="25"/>
      <c r="AB8" s="25"/>
      <c r="AC8" s="25"/>
    </row>
    <row r="9" spans="1:35" s="18" customFormat="1">
      <c r="A9" s="13" t="str">
        <f>'1-συμβολαια'!A9</f>
        <v>15ο</v>
      </c>
      <c r="B9" s="50"/>
      <c r="C9" s="80">
        <f>'1-συμβολαια'!B9</f>
        <v>39548</v>
      </c>
      <c r="D9" s="19"/>
      <c r="E9" s="92" t="str">
        <f>'1-συμβολαια'!C9</f>
        <v>αγοραπωλησία [οικόπεδο Ο.Τ.-242 Λιμενάρια -''καλύβια'' 296,20μ2 τίμημα = Δ.Ο.Υ. =</v>
      </c>
      <c r="F9" s="14"/>
      <c r="G9" s="15" t="str">
        <f>'4-πολλυπρ'!D9</f>
        <v>;;;???</v>
      </c>
      <c r="H9" s="15" t="str">
        <f>'4-πολλυπρ'!I9</f>
        <v>θυγατέρα 1η</v>
      </c>
      <c r="I9" s="20"/>
      <c r="J9" s="20">
        <f>'1-συμβολαια'!D9</f>
        <v>12000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0</v>
      </c>
      <c r="S9" s="23"/>
      <c r="T9" s="24"/>
      <c r="U9" s="86"/>
      <c r="V9" s="86"/>
      <c r="W9" s="81"/>
      <c r="X9" s="25"/>
      <c r="Y9" s="25"/>
      <c r="Z9" s="25"/>
      <c r="AA9" s="25"/>
      <c r="AB9" s="25"/>
      <c r="AC9" s="25"/>
    </row>
    <row r="10" spans="1:35" s="18" customFormat="1">
      <c r="A10" s="13" t="str">
        <f>'1-συμβολαια'!A10</f>
        <v>16ο</v>
      </c>
      <c r="B10" s="50"/>
      <c r="C10" s="80">
        <f>'1-συμβολαια'!B10</f>
        <v>39643</v>
      </c>
      <c r="D10" s="19"/>
      <c r="E10" s="92" t="str">
        <f>'1-συμβολαια'!C10</f>
        <v>γονική</v>
      </c>
      <c r="F10" s="14"/>
      <c r="G10" s="15" t="str">
        <f>'4-πολλυπρ'!D10</f>
        <v>219-158</v>
      </c>
      <c r="H10" s="15" t="str">
        <f>'4-πολλυπρ'!I10</f>
        <v>θυγατέρα 1η</v>
      </c>
      <c r="I10" s="20"/>
      <c r="J10" s="20">
        <f>'1-συμβολαια'!D10</f>
        <v>4187.32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0</v>
      </c>
      <c r="S10" s="23"/>
      <c r="T10" s="24"/>
      <c r="U10" s="86"/>
      <c r="V10" s="86"/>
      <c r="W10" s="81"/>
      <c r="X10" s="25"/>
      <c r="Y10" s="25"/>
      <c r="Z10" s="25"/>
      <c r="AA10" s="25"/>
      <c r="AB10" s="25"/>
      <c r="AC10" s="25"/>
    </row>
    <row r="11" spans="1:35" s="18" customFormat="1">
      <c r="A11" s="13">
        <f>'1-συμβολαια'!A11</f>
        <v>0</v>
      </c>
      <c r="B11" s="50"/>
      <c r="C11" s="80">
        <f>'1-συμβολαια'!B11</f>
        <v>0</v>
      </c>
      <c r="D11" s="19"/>
      <c r="E11" s="92" t="str">
        <f>'1-συμβολαια'!C11</f>
        <v>χρησικτησία αγροτεμαχίου 2' [1/2=49,72μ2] = 1981 μητρός ΔΩΡΕΑ άτυπος</v>
      </c>
      <c r="F11" s="14"/>
      <c r="G11" s="15" t="str">
        <f>'4-πολλυπρ'!D11</f>
        <v>μήτηρ</v>
      </c>
      <c r="H11" s="15" t="str">
        <f>'4-πολλυπρ'!I11</f>
        <v>219-158</v>
      </c>
      <c r="I11" s="20"/>
      <c r="J11" s="20">
        <f>'1-συμβολαια'!D11</f>
        <v>148.87</v>
      </c>
      <c r="K11" s="20"/>
      <c r="L11" s="27">
        <f>'11-χαρτόσ'!D11</f>
        <v>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0</v>
      </c>
      <c r="S11" s="23"/>
      <c r="T11" s="24"/>
      <c r="U11" s="86"/>
      <c r="V11" s="86"/>
      <c r="W11" s="81"/>
      <c r="X11" s="25"/>
      <c r="Y11" s="25"/>
      <c r="Z11" s="25"/>
      <c r="AA11" s="25"/>
      <c r="AB11" s="25"/>
      <c r="AC11" s="25"/>
    </row>
    <row r="12" spans="1:35">
      <c r="A12" s="593" t="s">
        <v>56</v>
      </c>
      <c r="B12" s="594"/>
      <c r="C12" s="594"/>
      <c r="D12" s="594"/>
      <c r="E12" s="594"/>
      <c r="F12" s="594"/>
      <c r="G12" s="594"/>
      <c r="H12" s="594"/>
      <c r="I12" s="594"/>
      <c r="J12" s="594"/>
      <c r="K12" s="45"/>
      <c r="L12" s="1">
        <f>SUM(L3:L11)</f>
        <v>0</v>
      </c>
      <c r="M12" s="1"/>
      <c r="N12" s="1"/>
      <c r="O12" s="1">
        <f>SUM(O3:O11)</f>
        <v>0</v>
      </c>
      <c r="P12" s="38" t="e">
        <f>SUM(P3:P11)</f>
        <v>#REF!</v>
      </c>
      <c r="Q12" s="1">
        <f>SUM(Q3:Q11)</f>
        <v>0</v>
      </c>
      <c r="R12" s="1">
        <f>SUM(R3:R11)</f>
        <v>1.3199999999999998</v>
      </c>
      <c r="S12" s="1">
        <f>SUM(S3:S11)</f>
        <v>0</v>
      </c>
      <c r="T12" s="3"/>
      <c r="U12" s="82"/>
      <c r="V12" s="82"/>
    </row>
    <row r="13" spans="1:35">
      <c r="T13" s="124"/>
    </row>
    <row r="14" spans="1:35" ht="15.75" customHeight="1">
      <c r="T14" s="124"/>
      <c r="U14" s="800" t="s">
        <v>122</v>
      </c>
      <c r="V14" s="800"/>
      <c r="W14" s="800"/>
      <c r="X14" s="800"/>
      <c r="Y14" s="800"/>
      <c r="Z14" s="800"/>
      <c r="AA14" s="800"/>
      <c r="AB14" s="800"/>
      <c r="AC14" s="800"/>
      <c r="AD14" s="122"/>
      <c r="AE14" s="122"/>
      <c r="AF14" s="122"/>
      <c r="AG14" s="122"/>
      <c r="AH14" s="117"/>
      <c r="AI14" s="117"/>
    </row>
    <row r="15" spans="1:35" ht="15.75" customHeight="1">
      <c r="T15" s="124"/>
      <c r="U15" s="123"/>
      <c r="V15" s="801" t="s">
        <v>123</v>
      </c>
      <c r="W15" s="801"/>
      <c r="X15" s="801"/>
      <c r="Y15" s="801"/>
      <c r="Z15" s="801"/>
      <c r="AA15" s="801"/>
      <c r="AB15" s="801"/>
      <c r="AC15" s="801"/>
      <c r="AD15" s="801"/>
      <c r="AE15" s="117"/>
      <c r="AF15" s="117"/>
      <c r="AG15" s="117"/>
      <c r="AH15" s="117"/>
      <c r="AI15" s="117"/>
    </row>
    <row r="16" spans="1:35" ht="15.75" customHeight="1">
      <c r="T16" s="124"/>
      <c r="U16" s="123"/>
      <c r="V16" s="123"/>
      <c r="W16" s="800" t="s">
        <v>124</v>
      </c>
      <c r="X16" s="800"/>
      <c r="Y16" s="800"/>
      <c r="Z16" s="800"/>
      <c r="AA16" s="800"/>
      <c r="AB16" s="800"/>
      <c r="AC16" s="800"/>
      <c r="AD16" s="800"/>
      <c r="AE16" s="800"/>
      <c r="AF16" s="117"/>
      <c r="AG16" s="117"/>
      <c r="AH16" s="117"/>
      <c r="AI16" s="117"/>
    </row>
    <row r="17" spans="21:35" ht="15.75">
      <c r="U17" s="123"/>
      <c r="V17" s="123"/>
      <c r="W17" s="123"/>
      <c r="X17" s="801" t="s">
        <v>125</v>
      </c>
      <c r="Y17" s="801"/>
      <c r="Z17" s="801"/>
      <c r="AA17" s="801"/>
      <c r="AB17" s="801"/>
      <c r="AC17" s="801"/>
      <c r="AD17" s="801"/>
      <c r="AE17" s="801"/>
      <c r="AF17" s="801"/>
      <c r="AG17" s="117"/>
      <c r="AH17" s="117"/>
      <c r="AI17" s="117"/>
    </row>
    <row r="18" spans="21:35" ht="15.75">
      <c r="U18" s="123"/>
      <c r="V18" s="123"/>
      <c r="W18" s="123"/>
      <c r="X18" s="123"/>
      <c r="Y18" s="800" t="s">
        <v>126</v>
      </c>
      <c r="Z18" s="800"/>
      <c r="AA18" s="800"/>
      <c r="AB18" s="800"/>
      <c r="AC18" s="800"/>
      <c r="AD18" s="800"/>
      <c r="AE18" s="800"/>
      <c r="AF18" s="800"/>
      <c r="AG18" s="800"/>
      <c r="AH18" s="117"/>
      <c r="AI18" s="117"/>
    </row>
    <row r="19" spans="21:35" ht="15.75">
      <c r="U19" s="123"/>
      <c r="V19" s="123"/>
      <c r="W19" s="123"/>
      <c r="X19" s="123"/>
      <c r="Y19" s="123"/>
      <c r="Z19" s="801" t="s">
        <v>127</v>
      </c>
      <c r="AA19" s="801"/>
      <c r="AB19" s="801"/>
      <c r="AC19" s="801"/>
      <c r="AD19" s="801"/>
      <c r="AE19" s="801"/>
      <c r="AF19" s="801"/>
      <c r="AG19" s="801"/>
      <c r="AH19" s="801"/>
      <c r="AI19" s="117"/>
    </row>
    <row r="20" spans="21:35" ht="15.75">
      <c r="U20" s="123"/>
      <c r="V20" s="123"/>
      <c r="W20" s="123"/>
      <c r="X20" s="123"/>
      <c r="Y20" s="123"/>
      <c r="Z20" s="123"/>
      <c r="AA20" s="800" t="s">
        <v>128</v>
      </c>
      <c r="AB20" s="800"/>
      <c r="AC20" s="800"/>
      <c r="AD20" s="800"/>
      <c r="AE20" s="800"/>
      <c r="AF20" s="800"/>
      <c r="AG20" s="800"/>
      <c r="AH20" s="800"/>
      <c r="AI20" s="800"/>
    </row>
  </sheetData>
  <mergeCells count="18">
    <mergeCell ref="W16:AE16"/>
    <mergeCell ref="X17:AF17"/>
    <mergeCell ref="Y18:AG18"/>
    <mergeCell ref="Z19:AH19"/>
    <mergeCell ref="AA20:AI20"/>
    <mergeCell ref="U14:AC14"/>
    <mergeCell ref="V15:AD15"/>
    <mergeCell ref="U1:AC2"/>
    <mergeCell ref="T1:T2"/>
    <mergeCell ref="R1:S1"/>
    <mergeCell ref="A12:J12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4"/>
  <sheetViews>
    <sheetView workbookViewId="0">
      <pane ySplit="2" topLeftCell="A3" activePane="bottomLeft" state="frozen"/>
      <selection pane="bottomLeft" activeCell="D24" sqref="D24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3" customFormat="1" ht="32.25" customHeight="1">
      <c r="A1" s="831" t="s">
        <v>31</v>
      </c>
      <c r="B1" s="832"/>
      <c r="C1" s="832"/>
      <c r="D1" s="832"/>
      <c r="E1" s="833"/>
      <c r="F1" s="834" t="s">
        <v>295</v>
      </c>
      <c r="G1" s="835"/>
      <c r="H1" s="835"/>
      <c r="I1" s="836"/>
      <c r="J1" s="827" t="s">
        <v>296</v>
      </c>
      <c r="K1" s="828"/>
      <c r="L1" s="828"/>
      <c r="M1" s="828"/>
      <c r="N1" s="828"/>
      <c r="O1" s="828"/>
      <c r="P1" s="828"/>
      <c r="Q1" s="828"/>
      <c r="R1" s="828"/>
      <c r="S1" s="828"/>
      <c r="T1" s="828"/>
      <c r="U1" s="828"/>
      <c r="V1" s="828"/>
      <c r="W1" s="828"/>
      <c r="X1" s="828"/>
      <c r="Y1" s="829"/>
      <c r="Z1" s="837" t="s">
        <v>297</v>
      </c>
      <c r="AA1" s="838"/>
      <c r="AB1" s="838"/>
      <c r="AC1" s="839"/>
      <c r="AD1" s="827" t="s">
        <v>298</v>
      </c>
      <c r="AE1" s="828"/>
      <c r="AF1" s="828"/>
      <c r="AG1" s="828"/>
      <c r="AH1" s="828"/>
      <c r="AI1" s="828"/>
      <c r="AJ1" s="828"/>
      <c r="AK1" s="828"/>
      <c r="AL1" s="828"/>
      <c r="AM1" s="828"/>
      <c r="AN1" s="828"/>
      <c r="AO1" s="828"/>
      <c r="AP1" s="828"/>
      <c r="AQ1" s="828"/>
      <c r="AR1" s="828"/>
      <c r="AS1" s="829"/>
      <c r="AT1" s="834" t="s">
        <v>299</v>
      </c>
      <c r="AU1" s="835"/>
      <c r="AV1" s="835"/>
      <c r="AW1" s="836"/>
      <c r="AX1" s="827" t="s">
        <v>300</v>
      </c>
      <c r="AY1" s="828"/>
      <c r="AZ1" s="828"/>
      <c r="BA1" s="828"/>
      <c r="BB1" s="828"/>
      <c r="BC1" s="828"/>
      <c r="BD1" s="828"/>
      <c r="BE1" s="828"/>
      <c r="BF1" s="828"/>
      <c r="BG1" s="828"/>
      <c r="BH1" s="828"/>
      <c r="BI1" s="828"/>
      <c r="BJ1" s="828"/>
      <c r="BK1" s="828"/>
      <c r="BL1" s="828"/>
      <c r="BM1" s="829"/>
    </row>
    <row r="2" spans="1:65" s="4" customFormat="1" ht="23.25" customHeight="1">
      <c r="A2" s="185" t="s">
        <v>19</v>
      </c>
      <c r="B2" s="185" t="s">
        <v>301</v>
      </c>
      <c r="C2" s="186" t="s">
        <v>302</v>
      </c>
      <c r="D2" s="591" t="s">
        <v>29</v>
      </c>
      <c r="E2" s="773"/>
      <c r="F2" s="187" t="s">
        <v>303</v>
      </c>
      <c r="G2" s="185" t="s">
        <v>18</v>
      </c>
      <c r="H2" s="187" t="s">
        <v>23</v>
      </c>
      <c r="I2" s="188" t="s">
        <v>86</v>
      </c>
      <c r="J2" s="189" t="s">
        <v>304</v>
      </c>
      <c r="K2" s="189" t="s">
        <v>305</v>
      </c>
      <c r="L2" s="187" t="s">
        <v>306</v>
      </c>
      <c r="M2" s="187" t="s">
        <v>307</v>
      </c>
      <c r="N2" s="187" t="s">
        <v>308</v>
      </c>
      <c r="O2" s="187" t="s">
        <v>309</v>
      </c>
      <c r="P2" s="187" t="s">
        <v>310</v>
      </c>
      <c r="Q2" s="187" t="s">
        <v>311</v>
      </c>
      <c r="R2" s="187" t="s">
        <v>312</v>
      </c>
      <c r="S2" s="187" t="s">
        <v>313</v>
      </c>
      <c r="T2" s="187" t="s">
        <v>314</v>
      </c>
      <c r="U2" s="187" t="s">
        <v>23</v>
      </c>
      <c r="V2" s="187" t="s">
        <v>315</v>
      </c>
      <c r="W2" s="187" t="s">
        <v>316</v>
      </c>
      <c r="X2" s="187" t="s">
        <v>317</v>
      </c>
      <c r="Y2" s="190" t="s">
        <v>318</v>
      </c>
      <c r="Z2" s="187" t="s">
        <v>303</v>
      </c>
      <c r="AA2" s="185" t="s">
        <v>18</v>
      </c>
      <c r="AB2" s="187" t="s">
        <v>23</v>
      </c>
      <c r="AC2" s="191" t="s">
        <v>86</v>
      </c>
      <c r="AD2" s="189" t="s">
        <v>304</v>
      </c>
      <c r="AE2" s="189" t="s">
        <v>305</v>
      </c>
      <c r="AF2" s="187" t="s">
        <v>306</v>
      </c>
      <c r="AG2" s="187" t="s">
        <v>307</v>
      </c>
      <c r="AH2" s="187" t="s">
        <v>308</v>
      </c>
      <c r="AI2" s="187" t="s">
        <v>309</v>
      </c>
      <c r="AJ2" s="187" t="s">
        <v>310</v>
      </c>
      <c r="AK2" s="187" t="s">
        <v>311</v>
      </c>
      <c r="AL2" s="187" t="s">
        <v>312</v>
      </c>
      <c r="AM2" s="187" t="s">
        <v>313</v>
      </c>
      <c r="AN2" s="187" t="s">
        <v>314</v>
      </c>
      <c r="AO2" s="187" t="s">
        <v>23</v>
      </c>
      <c r="AP2" s="187" t="s">
        <v>315</v>
      </c>
      <c r="AQ2" s="187" t="s">
        <v>316</v>
      </c>
      <c r="AR2" s="187" t="s">
        <v>317</v>
      </c>
      <c r="AS2" s="190" t="s">
        <v>318</v>
      </c>
      <c r="AT2" s="187" t="s">
        <v>303</v>
      </c>
      <c r="AU2" s="185" t="s">
        <v>18</v>
      </c>
      <c r="AV2" s="187" t="s">
        <v>23</v>
      </c>
      <c r="AW2" s="188" t="s">
        <v>86</v>
      </c>
      <c r="AX2" s="189" t="s">
        <v>304</v>
      </c>
      <c r="AY2" s="189" t="s">
        <v>305</v>
      </c>
      <c r="AZ2" s="187" t="s">
        <v>306</v>
      </c>
      <c r="BA2" s="187" t="s">
        <v>307</v>
      </c>
      <c r="BB2" s="187" t="s">
        <v>308</v>
      </c>
      <c r="BC2" s="187" t="s">
        <v>309</v>
      </c>
      <c r="BD2" s="187" t="s">
        <v>310</v>
      </c>
      <c r="BE2" s="187" t="s">
        <v>311</v>
      </c>
      <c r="BF2" s="187" t="s">
        <v>312</v>
      </c>
      <c r="BG2" s="187" t="s">
        <v>313</v>
      </c>
      <c r="BH2" s="187" t="s">
        <v>314</v>
      </c>
      <c r="BI2" s="187" t="s">
        <v>23</v>
      </c>
      <c r="BJ2" s="187" t="s">
        <v>315</v>
      </c>
      <c r="BK2" s="187" t="s">
        <v>316</v>
      </c>
      <c r="BL2" s="187" t="s">
        <v>319</v>
      </c>
      <c r="BM2" s="190" t="s">
        <v>318</v>
      </c>
    </row>
    <row r="3" spans="1:65" s="34" customFormat="1">
      <c r="A3" s="30" t="str">
        <f>'1-συμβολαια'!A3</f>
        <v>12ο</v>
      </c>
      <c r="B3" s="15" t="str">
        <f>'4-πολλυπρ'!D3</f>
        <v>;;;???</v>
      </c>
      <c r="C3" s="15" t="str">
        <f>'4-πολλυπρ'!I3</f>
        <v>219-158</v>
      </c>
      <c r="D3" s="32"/>
      <c r="E3" s="30"/>
      <c r="F3" s="30"/>
      <c r="G3" s="31"/>
      <c r="H3" s="30"/>
      <c r="I3" s="30"/>
      <c r="J3" s="30"/>
      <c r="K3" s="144" t="s">
        <v>320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2" t="s">
        <v>320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>
        <f>'4-πολλυπρ'!D4</f>
        <v>0</v>
      </c>
      <c r="C4" s="15" t="str">
        <f>'4-πολλυπρ'!I4</f>
        <v>;;;???</v>
      </c>
      <c r="D4" s="32"/>
      <c r="E4" s="30"/>
      <c r="F4" s="30"/>
      <c r="G4" s="31"/>
      <c r="H4" s="30"/>
      <c r="I4" s="30"/>
      <c r="J4" s="30"/>
      <c r="K4" s="144" t="s">
        <v>320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2" t="s">
        <v>320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5" spans="1:65" s="34" customFormat="1">
      <c r="A5" s="30">
        <f>'1-συμβολαια'!A5</f>
        <v>0</v>
      </c>
      <c r="B5" s="15">
        <f>'4-πολλυπρ'!D5</f>
        <v>0</v>
      </c>
      <c r="C5" s="15">
        <f>'4-πολλυπρ'!I5</f>
        <v>0</v>
      </c>
      <c r="D5" s="32"/>
      <c r="E5" s="30"/>
      <c r="F5" s="30"/>
      <c r="G5" s="31"/>
      <c r="H5" s="30"/>
      <c r="I5" s="30"/>
      <c r="J5" s="30"/>
      <c r="K5" s="144" t="s">
        <v>320</v>
      </c>
      <c r="L5" s="33"/>
      <c r="M5" s="33"/>
      <c r="N5" s="33"/>
      <c r="O5" s="33"/>
      <c r="P5" s="33"/>
      <c r="Q5" s="33"/>
      <c r="R5" s="33"/>
      <c r="S5" s="33"/>
      <c r="T5" s="33"/>
      <c r="U5" s="30"/>
      <c r="V5" s="31"/>
      <c r="W5" s="31"/>
      <c r="X5" s="33"/>
      <c r="Y5" s="33"/>
      <c r="Z5" s="30"/>
      <c r="AA5" s="33"/>
      <c r="AB5" s="30"/>
      <c r="AC5" s="33"/>
      <c r="AD5" s="30"/>
      <c r="AE5" s="192" t="s">
        <v>320</v>
      </c>
      <c r="AF5" s="33"/>
      <c r="AG5" s="33"/>
      <c r="AH5" s="33"/>
      <c r="AI5" s="33"/>
      <c r="AJ5" s="33"/>
      <c r="AK5" s="33"/>
      <c r="AL5" s="33"/>
      <c r="AM5" s="33"/>
      <c r="AN5" s="33"/>
      <c r="AO5" s="33"/>
      <c r="AP5" s="33"/>
      <c r="AQ5" s="33"/>
      <c r="AR5" s="33"/>
      <c r="AS5" s="33"/>
      <c r="AT5" s="30"/>
      <c r="AU5" s="33"/>
      <c r="AV5" s="30"/>
      <c r="AW5" s="33"/>
      <c r="AX5" s="30"/>
      <c r="AY5" s="33"/>
      <c r="AZ5" s="33"/>
      <c r="BA5" s="33"/>
      <c r="BB5" s="33"/>
      <c r="BC5" s="33"/>
      <c r="BD5" s="33"/>
      <c r="BE5" s="33"/>
      <c r="BF5" s="33"/>
      <c r="BG5" s="33"/>
      <c r="BH5" s="33"/>
      <c r="BI5" s="30"/>
      <c r="BJ5" s="33"/>
      <c r="BK5" s="33"/>
      <c r="BL5" s="33"/>
      <c r="BM5" s="33"/>
    </row>
    <row r="6" spans="1:65" s="34" customFormat="1">
      <c r="A6" s="30">
        <f>'1-συμβολαια'!A6</f>
        <v>0</v>
      </c>
      <c r="B6" s="15">
        <f>'4-πολλυπρ'!D6</f>
        <v>0</v>
      </c>
      <c r="C6" s="15">
        <f>'4-πολλυπρ'!I6</f>
        <v>0</v>
      </c>
      <c r="D6" s="32"/>
      <c r="E6" s="30"/>
      <c r="F6" s="30"/>
      <c r="G6" s="31"/>
      <c r="H6" s="30"/>
      <c r="I6" s="30"/>
      <c r="J6" s="30"/>
      <c r="K6" s="144" t="s">
        <v>320</v>
      </c>
      <c r="L6" s="33"/>
      <c r="M6" s="33"/>
      <c r="N6" s="33"/>
      <c r="O6" s="33"/>
      <c r="P6" s="33"/>
      <c r="Q6" s="33"/>
      <c r="R6" s="33"/>
      <c r="S6" s="33"/>
      <c r="T6" s="33"/>
      <c r="U6" s="30"/>
      <c r="V6" s="31"/>
      <c r="W6" s="31"/>
      <c r="X6" s="33"/>
      <c r="Y6" s="33"/>
      <c r="Z6" s="30"/>
      <c r="AA6" s="33"/>
      <c r="AB6" s="30"/>
      <c r="AC6" s="33"/>
      <c r="AD6" s="30"/>
      <c r="AE6" s="192" t="s">
        <v>320</v>
      </c>
      <c r="AF6" s="33"/>
      <c r="AG6" s="33"/>
      <c r="AH6" s="33"/>
      <c r="AI6" s="33"/>
      <c r="AJ6" s="33"/>
      <c r="AK6" s="33"/>
      <c r="AL6" s="33"/>
      <c r="AM6" s="33"/>
      <c r="AN6" s="33"/>
      <c r="AO6" s="33"/>
      <c r="AP6" s="33"/>
      <c r="AQ6" s="33"/>
      <c r="AR6" s="33"/>
      <c r="AS6" s="33"/>
      <c r="AT6" s="30"/>
      <c r="AU6" s="33"/>
      <c r="AV6" s="30"/>
      <c r="AW6" s="33"/>
      <c r="AX6" s="30"/>
      <c r="AY6" s="33"/>
      <c r="AZ6" s="33"/>
      <c r="BA6" s="33"/>
      <c r="BB6" s="33"/>
      <c r="BC6" s="33"/>
      <c r="BD6" s="33"/>
      <c r="BE6" s="33"/>
      <c r="BF6" s="33"/>
      <c r="BG6" s="33"/>
      <c r="BH6" s="33"/>
      <c r="BI6" s="30"/>
      <c r="BJ6" s="33"/>
      <c r="BK6" s="33"/>
      <c r="BL6" s="33"/>
      <c r="BM6" s="33"/>
    </row>
    <row r="7" spans="1:65" s="34" customFormat="1">
      <c r="A7" s="30" t="str">
        <f>'1-συμβολαια'!A7</f>
        <v>13ο</v>
      </c>
      <c r="B7" s="15" t="str">
        <f>'4-πολλυπρ'!D7</f>
        <v>;;;???</v>
      </c>
      <c r="C7" s="15" t="str">
        <f>'4-πολλυπρ'!I7</f>
        <v>;;;???</v>
      </c>
      <c r="D7" s="32"/>
      <c r="E7" s="30"/>
      <c r="F7" s="30"/>
      <c r="G7" s="31"/>
      <c r="H7" s="30"/>
      <c r="I7" s="30"/>
      <c r="J7" s="30"/>
      <c r="K7" s="144" t="s">
        <v>320</v>
      </c>
      <c r="L7" s="33"/>
      <c r="M7" s="33"/>
      <c r="N7" s="33"/>
      <c r="O7" s="33"/>
      <c r="P7" s="33"/>
      <c r="Q7" s="33"/>
      <c r="R7" s="33"/>
      <c r="S7" s="33"/>
      <c r="T7" s="33"/>
      <c r="U7" s="30"/>
      <c r="V7" s="31"/>
      <c r="W7" s="31"/>
      <c r="X7" s="33"/>
      <c r="Y7" s="33"/>
      <c r="Z7" s="30"/>
      <c r="AA7" s="33"/>
      <c r="AB7" s="30"/>
      <c r="AC7" s="33"/>
      <c r="AD7" s="30"/>
      <c r="AE7" s="192" t="s">
        <v>320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0"/>
      <c r="AU7" s="33"/>
      <c r="AV7" s="30"/>
      <c r="AW7" s="33"/>
      <c r="AX7" s="30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0"/>
      <c r="BJ7" s="33"/>
      <c r="BK7" s="33"/>
      <c r="BL7" s="33"/>
      <c r="BM7" s="33"/>
    </row>
    <row r="8" spans="1:65" s="34" customFormat="1">
      <c r="A8" s="30" t="str">
        <f>'1-συμβολαια'!A8</f>
        <v>14ο</v>
      </c>
      <c r="B8" s="15" t="str">
        <f>'4-πολλυπρ'!D8</f>
        <v>219-158</v>
      </c>
      <c r="C8" s="15" t="str">
        <f>'4-πολλυπρ'!I8</f>
        <v>θυγατέρα 1η</v>
      </c>
      <c r="D8" s="32"/>
      <c r="E8" s="30"/>
      <c r="F8" s="30"/>
      <c r="G8" s="31"/>
      <c r="H8" s="30"/>
      <c r="I8" s="30"/>
      <c r="J8" s="30"/>
      <c r="K8" s="144" t="s">
        <v>320</v>
      </c>
      <c r="L8" s="33"/>
      <c r="M8" s="33"/>
      <c r="N8" s="33"/>
      <c r="O8" s="33"/>
      <c r="P8" s="33"/>
      <c r="Q8" s="33"/>
      <c r="R8" s="33"/>
      <c r="S8" s="33"/>
      <c r="T8" s="33"/>
      <c r="U8" s="30"/>
      <c r="V8" s="31"/>
      <c r="W8" s="31"/>
      <c r="X8" s="33"/>
      <c r="Y8" s="33"/>
      <c r="Z8" s="30"/>
      <c r="AA8" s="33"/>
      <c r="AB8" s="30"/>
      <c r="AC8" s="33"/>
      <c r="AD8" s="30"/>
      <c r="AE8" s="192" t="s">
        <v>320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0"/>
      <c r="AU8" s="33"/>
      <c r="AV8" s="30"/>
      <c r="AW8" s="33"/>
      <c r="AX8" s="30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0"/>
      <c r="BJ8" s="33"/>
      <c r="BK8" s="33"/>
      <c r="BL8" s="33"/>
      <c r="BM8" s="33"/>
    </row>
    <row r="9" spans="1:65" s="34" customFormat="1">
      <c r="A9" s="30" t="str">
        <f>'1-συμβολαια'!A9</f>
        <v>15ο</v>
      </c>
      <c r="B9" s="15" t="str">
        <f>'4-πολλυπρ'!D9</f>
        <v>;;;???</v>
      </c>
      <c r="C9" s="15" t="str">
        <f>'4-πολλυπρ'!I9</f>
        <v>θυγατέρα 1η</v>
      </c>
      <c r="D9" s="32"/>
      <c r="E9" s="30"/>
      <c r="F9" s="30"/>
      <c r="G9" s="31"/>
      <c r="H9" s="30"/>
      <c r="I9" s="30"/>
      <c r="J9" s="30"/>
      <c r="K9" s="144" t="s">
        <v>320</v>
      </c>
      <c r="L9" s="33"/>
      <c r="M9" s="33"/>
      <c r="N9" s="33"/>
      <c r="O9" s="33"/>
      <c r="P9" s="33"/>
      <c r="Q9" s="33"/>
      <c r="R9" s="33"/>
      <c r="S9" s="33"/>
      <c r="T9" s="33"/>
      <c r="U9" s="30"/>
      <c r="V9" s="31"/>
      <c r="W9" s="31"/>
      <c r="X9" s="33"/>
      <c r="Y9" s="33"/>
      <c r="Z9" s="30"/>
      <c r="AA9" s="33"/>
      <c r="AB9" s="30"/>
      <c r="AC9" s="33"/>
      <c r="AD9" s="30"/>
      <c r="AE9" s="192" t="s">
        <v>320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0"/>
      <c r="AU9" s="33"/>
      <c r="AV9" s="30"/>
      <c r="AW9" s="33"/>
      <c r="AX9" s="30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0"/>
      <c r="BJ9" s="33"/>
      <c r="BK9" s="33"/>
      <c r="BL9" s="33"/>
      <c r="BM9" s="33"/>
    </row>
    <row r="10" spans="1:65" s="34" customFormat="1">
      <c r="A10" s="30" t="str">
        <f>'1-συμβολαια'!A10</f>
        <v>16ο</v>
      </c>
      <c r="B10" s="15" t="str">
        <f>'4-πολλυπρ'!D10</f>
        <v>219-158</v>
      </c>
      <c r="C10" s="15" t="str">
        <f>'4-πολλυπρ'!I10</f>
        <v>θυγατέρα 1η</v>
      </c>
      <c r="D10" s="32"/>
      <c r="E10" s="30"/>
      <c r="F10" s="30"/>
      <c r="G10" s="31"/>
      <c r="H10" s="30"/>
      <c r="I10" s="30"/>
      <c r="J10" s="30"/>
      <c r="K10" s="144" t="s">
        <v>320</v>
      </c>
      <c r="L10" s="33"/>
      <c r="M10" s="33"/>
      <c r="N10" s="33"/>
      <c r="O10" s="33"/>
      <c r="P10" s="33"/>
      <c r="Q10" s="33"/>
      <c r="R10" s="33"/>
      <c r="S10" s="33"/>
      <c r="T10" s="33"/>
      <c r="U10" s="30"/>
      <c r="V10" s="31"/>
      <c r="W10" s="31"/>
      <c r="X10" s="33"/>
      <c r="Y10" s="33"/>
      <c r="Z10" s="30"/>
      <c r="AA10" s="33"/>
      <c r="AB10" s="30"/>
      <c r="AC10" s="33"/>
      <c r="AD10" s="30"/>
      <c r="AE10" s="192" t="s">
        <v>320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0"/>
      <c r="AU10" s="33"/>
      <c r="AV10" s="30"/>
      <c r="AW10" s="33"/>
      <c r="AX10" s="30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0"/>
      <c r="BJ10" s="33"/>
      <c r="BK10" s="33"/>
      <c r="BL10" s="33"/>
      <c r="BM10" s="33"/>
    </row>
    <row r="11" spans="1:65" s="34" customFormat="1">
      <c r="A11" s="30">
        <f>'1-συμβολαια'!A11</f>
        <v>0</v>
      </c>
      <c r="B11" s="15" t="str">
        <f>'4-πολλυπρ'!D11</f>
        <v>μήτηρ</v>
      </c>
      <c r="C11" s="15" t="str">
        <f>'4-πολλυπρ'!I11</f>
        <v>219-158</v>
      </c>
      <c r="D11" s="32"/>
      <c r="E11" s="30"/>
      <c r="F11" s="30"/>
      <c r="G11" s="31"/>
      <c r="H11" s="30"/>
      <c r="I11" s="30"/>
      <c r="J11" s="30"/>
      <c r="K11" s="144" t="s">
        <v>320</v>
      </c>
      <c r="L11" s="33"/>
      <c r="M11" s="33"/>
      <c r="N11" s="33"/>
      <c r="O11" s="33"/>
      <c r="P11" s="33"/>
      <c r="Q11" s="33"/>
      <c r="R11" s="33"/>
      <c r="S11" s="33"/>
      <c r="T11" s="33"/>
      <c r="U11" s="30"/>
      <c r="V11" s="31"/>
      <c r="W11" s="31"/>
      <c r="X11" s="33"/>
      <c r="Y11" s="33"/>
      <c r="Z11" s="30"/>
      <c r="AA11" s="33"/>
      <c r="AB11" s="30"/>
      <c r="AC11" s="33"/>
      <c r="AD11" s="30"/>
      <c r="AE11" s="192" t="s">
        <v>320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0"/>
      <c r="AU11" s="33"/>
      <c r="AV11" s="30"/>
      <c r="AW11" s="33"/>
      <c r="AX11" s="30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0"/>
      <c r="BJ11" s="33"/>
      <c r="BK11" s="33"/>
      <c r="BL11" s="33"/>
      <c r="BM11" s="33"/>
    </row>
    <row r="13" spans="1:65">
      <c r="F13" s="830" t="s">
        <v>321</v>
      </c>
      <c r="G13" s="830"/>
      <c r="H13" s="830"/>
      <c r="I13" s="830"/>
    </row>
    <row r="14" spans="1:65">
      <c r="F14" s="830"/>
      <c r="G14" s="830"/>
      <c r="H14" s="830"/>
      <c r="I14" s="830"/>
    </row>
  </sheetData>
  <mergeCells count="9">
    <mergeCell ref="AX1:BM1"/>
    <mergeCell ref="D2:E2"/>
    <mergeCell ref="F13:I14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G77"/>
  <sheetViews>
    <sheetView workbookViewId="0">
      <pane ySplit="2" topLeftCell="A3" activePane="bottomLeft" state="frozen"/>
      <selection pane="bottomLeft" activeCell="K23" sqref="K23"/>
    </sheetView>
  </sheetViews>
  <sheetFormatPr defaultRowHeight="11.25"/>
  <cols>
    <col min="1" max="1" width="7.28515625" style="8" bestFit="1" customWidth="1"/>
    <col min="2" max="2" width="8.5703125" style="138" customWidth="1"/>
    <col min="3" max="3" width="61.140625" style="93" bestFit="1" customWidth="1"/>
    <col min="4" max="4" width="6.28515625" style="3" customWidth="1"/>
    <col min="5" max="5" width="9.5703125" style="3" customWidth="1"/>
    <col min="6" max="6" width="8.140625" style="3" customWidth="1"/>
    <col min="7" max="7" width="8.5703125" style="2" customWidth="1"/>
    <col min="8" max="8" width="8.140625" style="2" customWidth="1"/>
    <col min="9" max="9" width="9.42578125" style="2" bestFit="1" customWidth="1"/>
    <col min="10" max="11" width="9.42578125" style="2" customWidth="1"/>
    <col min="12" max="12" width="8.140625" style="2" bestFit="1" customWidth="1"/>
    <col min="13" max="13" width="9" style="77" customWidth="1"/>
    <col min="14" max="14" width="10.28515625" style="77" bestFit="1" customWidth="1"/>
    <col min="15" max="15" width="10" style="2" customWidth="1"/>
    <col min="16" max="17" width="9.42578125" style="2" bestFit="1" customWidth="1"/>
    <col min="18" max="18" width="8.28515625" style="8" bestFit="1" customWidth="1"/>
    <col min="19" max="19" width="9.42578125" style="2" bestFit="1" customWidth="1"/>
    <col min="20" max="20" width="10.5703125" style="8" bestFit="1" customWidth="1"/>
    <col min="21" max="21" width="9.42578125" style="2" bestFit="1" customWidth="1"/>
    <col min="22" max="22" width="9.85546875" style="2" customWidth="1"/>
    <col min="23" max="23" width="9.42578125" style="2" bestFit="1" customWidth="1"/>
    <col min="24" max="24" width="9.42578125" style="29" bestFit="1" customWidth="1"/>
    <col min="25" max="25" width="10.5703125" style="8" customWidth="1"/>
    <col min="26" max="26" width="21.42578125" style="78" customWidth="1"/>
    <col min="27" max="27" width="7.5703125" style="3" customWidth="1"/>
    <col min="28" max="28" width="9.5703125" style="3" customWidth="1"/>
    <col min="29" max="31" width="6.42578125" style="3" customWidth="1"/>
    <col min="32" max="32" width="7" style="3" customWidth="1"/>
    <col min="33" max="33" width="29.28515625" style="3" bestFit="1" customWidth="1"/>
    <col min="34" max="16384" width="9.140625" style="3"/>
  </cols>
  <sheetData>
    <row r="1" spans="1:33" ht="29.25" customHeight="1">
      <c r="A1" s="872" t="s">
        <v>1</v>
      </c>
      <c r="B1" s="874" t="s">
        <v>2</v>
      </c>
      <c r="C1" s="871" t="s">
        <v>0</v>
      </c>
      <c r="D1" s="875" t="s">
        <v>11</v>
      </c>
      <c r="E1" s="869" t="s">
        <v>12</v>
      </c>
      <c r="F1" s="843" t="s">
        <v>405</v>
      </c>
      <c r="G1" s="844"/>
      <c r="H1" s="844"/>
      <c r="I1" s="845" t="s">
        <v>365</v>
      </c>
      <c r="J1" s="849" t="s">
        <v>141</v>
      </c>
      <c r="K1" s="847" t="s">
        <v>495</v>
      </c>
      <c r="L1" s="853" t="s">
        <v>498</v>
      </c>
      <c r="M1" s="854"/>
      <c r="N1" s="854"/>
      <c r="O1" s="854"/>
      <c r="P1" s="383" t="s">
        <v>496</v>
      </c>
      <c r="Q1" s="857" t="s">
        <v>43</v>
      </c>
      <c r="R1" s="858"/>
      <c r="S1" s="859" t="s">
        <v>58</v>
      </c>
      <c r="T1" s="860"/>
      <c r="U1" s="855" t="s">
        <v>79</v>
      </c>
      <c r="V1" s="856"/>
      <c r="W1" s="856"/>
      <c r="X1" s="861" t="s">
        <v>54</v>
      </c>
      <c r="Y1" s="863" t="s">
        <v>44</v>
      </c>
      <c r="Z1" s="851" t="s">
        <v>82</v>
      </c>
      <c r="AA1" s="840" t="s">
        <v>29</v>
      </c>
      <c r="AB1" s="841"/>
      <c r="AC1" s="841"/>
      <c r="AD1" s="841"/>
      <c r="AE1" s="842"/>
    </row>
    <row r="2" spans="1:33" ht="26.25" thickBot="1">
      <c r="A2" s="873"/>
      <c r="B2" s="598"/>
      <c r="C2" s="622"/>
      <c r="D2" s="876"/>
      <c r="E2" s="870"/>
      <c r="F2" s="255" t="s">
        <v>257</v>
      </c>
      <c r="G2" s="254" t="s">
        <v>93</v>
      </c>
      <c r="H2" s="328" t="s">
        <v>47</v>
      </c>
      <c r="I2" s="846"/>
      <c r="J2" s="850"/>
      <c r="K2" s="848"/>
      <c r="L2" s="71" t="s">
        <v>23</v>
      </c>
      <c r="M2" s="76" t="s">
        <v>83</v>
      </c>
      <c r="N2" s="76" t="s">
        <v>561</v>
      </c>
      <c r="O2" s="579" t="s">
        <v>562</v>
      </c>
      <c r="P2" s="71"/>
      <c r="Q2" s="41" t="s">
        <v>23</v>
      </c>
      <c r="R2" s="408" t="s">
        <v>34</v>
      </c>
      <c r="S2" s="41" t="s">
        <v>23</v>
      </c>
      <c r="T2" s="407" t="s">
        <v>34</v>
      </c>
      <c r="U2" s="41" t="s">
        <v>77</v>
      </c>
      <c r="V2" s="10" t="s">
        <v>78</v>
      </c>
      <c r="W2" s="40" t="s">
        <v>33</v>
      </c>
      <c r="X2" s="862"/>
      <c r="Y2" s="864"/>
      <c r="Z2" s="852"/>
      <c r="AA2" s="840"/>
      <c r="AB2" s="841"/>
      <c r="AC2" s="841"/>
      <c r="AD2" s="841"/>
      <c r="AE2" s="842"/>
    </row>
    <row r="3" spans="1:33" s="5" customFormat="1">
      <c r="A3" s="354" t="str">
        <f>'1-συμβολαια'!A3</f>
        <v>12ο</v>
      </c>
      <c r="B3" s="386">
        <f>'1-συμβολαια'!B3</f>
        <v>39268</v>
      </c>
      <c r="C3" s="351" t="str">
        <f>'1-συμβολαια'!C3</f>
        <v>κληρονομιάς ΑΠΟΔΟΧΗ [αγροτεμάχιο 158' Θελόγος -''κλεισίδι'' 7.046μ2</v>
      </c>
      <c r="D3" s="340" t="str">
        <f>'4-πολλυπρ'!D3</f>
        <v>;;;???</v>
      </c>
      <c r="E3" s="340" t="str">
        <f>'4-πολλυπρ'!I3</f>
        <v>219-158</v>
      </c>
      <c r="F3" s="341">
        <f>'14-βιβλΕσ'!L3</f>
        <v>7.92</v>
      </c>
      <c r="G3" s="333">
        <f>'14-βιβλΕσ'!Q3</f>
        <v>24.259999999999998</v>
      </c>
      <c r="H3" s="333">
        <f t="shared" ref="H3:H11" si="0">F3+G3</f>
        <v>32.18</v>
      </c>
      <c r="I3" s="333">
        <f>'8-κ-15-17'!AG3</f>
        <v>0</v>
      </c>
      <c r="J3" s="333">
        <f>'14-βιβλΕσ'!R3</f>
        <v>454.71</v>
      </c>
      <c r="K3" s="333">
        <f>('14-βιβλΕσ'!N3+'14-βιβλΕσ'!O3+'14-βιβλΕσ'!R3)*40%</f>
        <v>242.48400000000004</v>
      </c>
      <c r="L3" s="333"/>
      <c r="M3" s="333"/>
      <c r="N3" s="333"/>
      <c r="O3" s="333">
        <f>W3</f>
        <v>630.46999999999991</v>
      </c>
      <c r="P3" s="581"/>
      <c r="Q3" s="333">
        <f>W3</f>
        <v>630.46999999999991</v>
      </c>
      <c r="R3" s="276">
        <v>12538.244629431556</v>
      </c>
      <c r="S3" s="387"/>
      <c r="T3" s="387"/>
      <c r="U3" s="333">
        <f>'1-συμβολαια'!L3+'1-συμβολαια'!P3+'8-κ-15-17'!AG3+'14-βιβλΕσ'!L3+'14-βιβλΕσ'!Q3+'14-βιβλΕσ'!R3</f>
        <v>665.46999999999991</v>
      </c>
      <c r="V3" s="333">
        <f>'1-συμβολαια'!M3</f>
        <v>35</v>
      </c>
      <c r="W3" s="333">
        <f t="shared" ref="W3:W11" si="1">U3-V3</f>
        <v>630.46999999999991</v>
      </c>
      <c r="X3" s="352">
        <v>46052</v>
      </c>
      <c r="Y3" s="272">
        <f>R3+T3</f>
        <v>12538.244629431556</v>
      </c>
      <c r="Z3" s="353"/>
      <c r="AA3" s="75"/>
      <c r="AB3" s="75"/>
      <c r="AC3" s="75"/>
      <c r="AD3" s="75"/>
      <c r="AE3" s="75"/>
    </row>
    <row r="4" spans="1:33" s="5" customFormat="1">
      <c r="A4" s="354">
        <f>'1-συμβολαια'!A4</f>
        <v>0</v>
      </c>
      <c r="B4" s="386"/>
      <c r="C4" s="351" t="str">
        <f>'1-συμβολαια'!C4</f>
        <v>χρησικτησία αγροτεμαχίου = 1926 πατρός ΚΛΗΡΟΝΟΜΙΑ</v>
      </c>
      <c r="D4" s="340">
        <f>'4-πολλυπρ'!D4</f>
        <v>0</v>
      </c>
      <c r="E4" s="340" t="str">
        <f>'4-πολλυπρ'!I4</f>
        <v>;;;???</v>
      </c>
      <c r="F4" s="341">
        <f>'14-βιβλΕσ'!L4</f>
        <v>22.944893999999998</v>
      </c>
      <c r="G4" s="333">
        <f>'14-βιβλΕσ'!Q4</f>
        <v>3</v>
      </c>
      <c r="H4" s="333">
        <f t="shared" si="0"/>
        <v>25.944893999999998</v>
      </c>
      <c r="I4" s="333">
        <f>'8-κ-15-17'!AG4</f>
        <v>93.107182500000008</v>
      </c>
      <c r="J4" s="333">
        <f>'14-βιβλΕσ'!R4</f>
        <v>106.4</v>
      </c>
      <c r="K4" s="333">
        <f>('14-βιβλΕσ'!N4+'14-βιβλΕσ'!O4+'14-βιβλΕσ'!R4)*40%</f>
        <v>112.22638400000001</v>
      </c>
      <c r="L4" s="333"/>
      <c r="M4" s="333"/>
      <c r="N4" s="333"/>
      <c r="O4" s="333">
        <f t="shared" ref="O4:O11" si="2">W4</f>
        <v>376.67314250000004</v>
      </c>
      <c r="P4" s="581"/>
      <c r="Q4" s="333">
        <f t="shared" ref="Q4:Q11" si="3">W4</f>
        <v>376.67314250000004</v>
      </c>
      <c r="R4" s="276">
        <v>7493.8602465297527</v>
      </c>
      <c r="S4" s="387"/>
      <c r="T4" s="387"/>
      <c r="U4" s="333">
        <f>'1-συμβολαια'!L4+'1-συμβολαια'!P4+'8-κ-15-17'!AG4+'14-βιβλΕσ'!L4+'14-βιβλΕσ'!Q4+'14-βιβλΕσ'!R4</f>
        <v>376.67314250000004</v>
      </c>
      <c r="V4" s="333">
        <f>'1-συμβολαια'!M4</f>
        <v>0</v>
      </c>
      <c r="W4" s="333">
        <f t="shared" si="1"/>
        <v>376.67314250000004</v>
      </c>
      <c r="X4" s="352">
        <v>46052</v>
      </c>
      <c r="Y4" s="272">
        <f t="shared" ref="Y4:Y11" si="4">R4+T4</f>
        <v>7493.8602465297527</v>
      </c>
      <c r="Z4" s="353"/>
      <c r="AA4" s="75"/>
      <c r="AB4" s="75"/>
      <c r="AC4" s="75"/>
      <c r="AD4" s="75"/>
      <c r="AE4" s="75"/>
    </row>
    <row r="5" spans="1:33" s="5" customFormat="1">
      <c r="A5" s="377">
        <f>'1-συμβολαια'!A5</f>
        <v>0</v>
      </c>
      <c r="B5" s="384"/>
      <c r="C5" s="339" t="str">
        <f>'1-συμβολαια'!C5</f>
        <v>διανομή [2/8 πατέρα &amp; από 3/8 κόρες</v>
      </c>
      <c r="D5" s="271">
        <f>'4-πολλυπρ'!D5</f>
        <v>0</v>
      </c>
      <c r="E5" s="271">
        <f>'4-πολλυπρ'!I5</f>
        <v>0</v>
      </c>
      <c r="F5" s="330">
        <f>'14-βιβλΕσ'!L5</f>
        <v>22.944893999999998</v>
      </c>
      <c r="G5" s="349">
        <f>'14-βιβλΕσ'!Q5</f>
        <v>3</v>
      </c>
      <c r="H5" s="349">
        <f t="shared" si="0"/>
        <v>25.944893999999998</v>
      </c>
      <c r="I5" s="349">
        <f>'8-κ-15-17'!AG5</f>
        <v>93.107182500000008</v>
      </c>
      <c r="J5" s="349">
        <f>'14-βιβλΕσ'!R5</f>
        <v>95</v>
      </c>
      <c r="K5" s="349">
        <f>('14-βιβλΕσ'!N5+'14-βιβλΕσ'!O5+'14-βιβλΕσ'!R5)*40%</f>
        <v>107.66638400000002</v>
      </c>
      <c r="L5" s="349"/>
      <c r="M5" s="349"/>
      <c r="N5" s="349"/>
      <c r="O5" s="333">
        <f t="shared" si="2"/>
        <v>365.27314250000001</v>
      </c>
      <c r="P5" s="582"/>
      <c r="Q5" s="333">
        <f t="shared" si="3"/>
        <v>365.27314250000001</v>
      </c>
      <c r="R5" s="276">
        <v>7267.0569258234545</v>
      </c>
      <c r="S5" s="509"/>
      <c r="T5" s="509"/>
      <c r="U5" s="333">
        <f>'1-συμβολαια'!L5+'1-συμβολαια'!P5+'8-κ-15-17'!AG5+'14-βιβλΕσ'!L5+'14-βιβλΕσ'!Q5+'14-βιβλΕσ'!R5</f>
        <v>365.27314250000001</v>
      </c>
      <c r="V5" s="349">
        <f>'1-συμβολαια'!M5</f>
        <v>0</v>
      </c>
      <c r="W5" s="349">
        <f t="shared" si="1"/>
        <v>365.27314250000001</v>
      </c>
      <c r="X5" s="352">
        <v>46052</v>
      </c>
      <c r="Y5" s="276">
        <f t="shared" si="4"/>
        <v>7267.0569258234545</v>
      </c>
      <c r="Z5" s="353"/>
      <c r="AA5" s="75"/>
      <c r="AB5" s="75"/>
      <c r="AC5" s="75"/>
      <c r="AD5" s="75"/>
      <c r="AE5" s="75"/>
    </row>
    <row r="6" spans="1:33" s="5" customFormat="1" ht="12" thickBot="1">
      <c r="A6" s="456">
        <f>'1-συμβολαια'!A6</f>
        <v>0</v>
      </c>
      <c r="B6" s="413"/>
      <c r="C6" s="423" t="str">
        <f>'1-συμβολαια'!C6</f>
        <v>εξισορρόπηση διαφοράς διανεμομένων μεριδίων</v>
      </c>
      <c r="D6" s="424">
        <f>'4-πολλυπρ'!D6</f>
        <v>0</v>
      </c>
      <c r="E6" s="424">
        <f>'4-πολλυπρ'!I6</f>
        <v>0</v>
      </c>
      <c r="F6" s="415">
        <f>'14-βιβλΕσ'!L6</f>
        <v>2.5199880000000001</v>
      </c>
      <c r="G6" s="417">
        <f>'14-βιβλΕσ'!Q6</f>
        <v>3</v>
      </c>
      <c r="H6" s="417">
        <f t="shared" si="0"/>
        <v>5.5199879999999997</v>
      </c>
      <c r="I6" s="417">
        <f>'8-κ-15-17'!AG6</f>
        <v>8.6665799999999997</v>
      </c>
      <c r="J6" s="417">
        <f>'14-βιβλΕσ'!R6</f>
        <v>4</v>
      </c>
      <c r="K6" s="417">
        <f>('14-βιβλΕσ'!N6+'14-βιβλΕσ'!O6+'14-βιβλΕσ'!R6)*40%</f>
        <v>12.799968</v>
      </c>
      <c r="L6" s="417"/>
      <c r="M6" s="417"/>
      <c r="N6" s="417"/>
      <c r="O6" s="417">
        <f t="shared" si="2"/>
        <v>43.666499999999999</v>
      </c>
      <c r="P6" s="583"/>
      <c r="Q6" s="417">
        <f t="shared" si="3"/>
        <v>43.666499999999999</v>
      </c>
      <c r="R6" s="437">
        <v>868.81587853015742</v>
      </c>
      <c r="S6" s="469"/>
      <c r="T6" s="469"/>
      <c r="U6" s="417">
        <f>'1-συμβολαια'!L6+'1-συμβολαια'!P6+'8-κ-15-17'!AG6+'14-βιβλΕσ'!L6+'14-βιβλΕσ'!Q6+'14-βιβλΕσ'!R6</f>
        <v>43.666499999999999</v>
      </c>
      <c r="V6" s="417">
        <f>'1-συμβολαια'!M6</f>
        <v>0</v>
      </c>
      <c r="W6" s="417">
        <f t="shared" si="1"/>
        <v>43.666499999999999</v>
      </c>
      <c r="X6" s="467">
        <v>46052</v>
      </c>
      <c r="Y6" s="437">
        <f t="shared" si="4"/>
        <v>868.81587853015742</v>
      </c>
      <c r="Z6" s="468"/>
      <c r="AA6" s="420"/>
      <c r="AB6" s="420"/>
      <c r="AC6" s="420"/>
      <c r="AD6" s="420"/>
      <c r="AE6" s="420"/>
    </row>
    <row r="7" spans="1:33" s="5" customFormat="1">
      <c r="A7" s="442" t="str">
        <f>'1-συμβολαια'!A7</f>
        <v>13ο</v>
      </c>
      <c r="B7" s="510">
        <f>'1-συμβολαια'!B7</f>
        <v>39293</v>
      </c>
      <c r="C7" s="351" t="str">
        <f>'1-συμβολαια'!C7</f>
        <v>πληρεξούσιο</v>
      </c>
      <c r="D7" s="340" t="str">
        <f>'4-πολλυπρ'!D7</f>
        <v>;;;???</v>
      </c>
      <c r="E7" s="340" t="str">
        <f>'4-πολλυπρ'!I7</f>
        <v>;;;???</v>
      </c>
      <c r="F7" s="341">
        <f>'14-βιβλΕσ'!L7</f>
        <v>3.9600000000000009</v>
      </c>
      <c r="G7" s="333">
        <f>'14-βιβλΕσ'!Q7</f>
        <v>0</v>
      </c>
      <c r="H7" s="333">
        <f t="shared" si="0"/>
        <v>3.9600000000000009</v>
      </c>
      <c r="I7" s="333">
        <f>'8-κ-15-17'!AG7</f>
        <v>0</v>
      </c>
      <c r="J7" s="333">
        <f>'14-βιβλΕσ'!R7</f>
        <v>12.45</v>
      </c>
      <c r="K7" s="333">
        <f>('14-βιβλΕσ'!N7+'14-βιβλΕσ'!O7+'14-βιβλΕσ'!R7)*40%</f>
        <v>12.58</v>
      </c>
      <c r="L7" s="333"/>
      <c r="M7" s="333"/>
      <c r="N7" s="333"/>
      <c r="O7" s="333">
        <f t="shared" si="2"/>
        <v>31.450000000000003</v>
      </c>
      <c r="P7" s="581"/>
      <c r="Q7" s="333">
        <f t="shared" si="3"/>
        <v>31.450000000000003</v>
      </c>
      <c r="R7" s="272">
        <v>620.72487772248451</v>
      </c>
      <c r="S7" s="387"/>
      <c r="T7" s="387"/>
      <c r="U7" s="333">
        <f>'1-συμβολαια'!L7+'1-συμβολαια'!P7+'8-κ-15-17'!AG7+'14-βιβλΕσ'!L7+'14-βιβλΕσ'!Q7+'14-βιβλΕσ'!R7</f>
        <v>76.95</v>
      </c>
      <c r="V7" s="333">
        <f>'1-συμβολαια'!M7</f>
        <v>45.5</v>
      </c>
      <c r="W7" s="333">
        <f t="shared" si="1"/>
        <v>31.450000000000003</v>
      </c>
      <c r="X7" s="584">
        <v>46052</v>
      </c>
      <c r="Y7" s="272">
        <f t="shared" si="4"/>
        <v>620.72487772248451</v>
      </c>
      <c r="Z7" s="585"/>
      <c r="AA7" s="369"/>
      <c r="AB7" s="369"/>
      <c r="AC7" s="369"/>
      <c r="AD7" s="369"/>
      <c r="AE7" s="369"/>
    </row>
    <row r="8" spans="1:33" s="5" customFormat="1">
      <c r="A8" s="508" t="str">
        <f>'1-συμβολαια'!A8</f>
        <v>14ο</v>
      </c>
      <c r="B8" s="384">
        <f>'1-συμβολαια'!B8</f>
        <v>39437</v>
      </c>
      <c r="C8" s="351" t="str">
        <f>'1-συμβολαια'!C8</f>
        <v>γονική</v>
      </c>
      <c r="D8" s="340" t="str">
        <f>'4-πολλυπρ'!D8</f>
        <v>219-158</v>
      </c>
      <c r="E8" s="340" t="str">
        <f>'4-πολλυπρ'!I8</f>
        <v>θυγατέρα 1η</v>
      </c>
      <c r="F8" s="341">
        <f>'14-βιβλΕσ'!L8</f>
        <v>83.600528000000011</v>
      </c>
      <c r="G8" s="333">
        <f>'14-βιβλΕσ'!Q8</f>
        <v>15.84</v>
      </c>
      <c r="H8" s="333">
        <f t="shared" si="0"/>
        <v>99.440528000000015</v>
      </c>
      <c r="I8" s="333">
        <f>'8-κ-15-17'!AG8</f>
        <v>-1.0599999999385545E-3</v>
      </c>
      <c r="J8" s="333">
        <f>'14-βιβλΕσ'!R8</f>
        <v>420.6</v>
      </c>
      <c r="K8" s="333">
        <f>('14-βιβλΕσ'!N8+'14-βιβλΕσ'!O8+'14-βιβλΕσ'!R8)*40%</f>
        <v>175.03740800000003</v>
      </c>
      <c r="L8" s="333">
        <f>V8</f>
        <v>598.21</v>
      </c>
      <c r="M8" s="511" t="s">
        <v>530</v>
      </c>
      <c r="N8" s="333">
        <v>9897</v>
      </c>
      <c r="O8" s="333">
        <v>9897</v>
      </c>
      <c r="P8" s="581"/>
      <c r="Q8" s="333">
        <f t="shared" si="3"/>
        <v>453.43246000000022</v>
      </c>
      <c r="R8" s="276">
        <v>14188.275278241072</v>
      </c>
      <c r="S8" s="387"/>
      <c r="T8" s="387"/>
      <c r="U8" s="333">
        <f>'1-συμβολαια'!L8+'1-συμβολαια'!P8+'8-κ-15-17'!AG8+'14-βιβλΕσ'!L8+'14-βιβλΕσ'!Q8+'14-βιβλΕσ'!R8+3</f>
        <v>1051.6424600000003</v>
      </c>
      <c r="V8" s="333">
        <f>'1-συμβολαια'!M8</f>
        <v>598.21</v>
      </c>
      <c r="W8" s="333">
        <f t="shared" si="1"/>
        <v>453.43246000000022</v>
      </c>
      <c r="X8" s="352">
        <v>46052</v>
      </c>
      <c r="Y8" s="272">
        <f t="shared" si="4"/>
        <v>14188.275278241072</v>
      </c>
      <c r="Z8" s="353"/>
      <c r="AA8" s="75"/>
      <c r="AB8" s="75"/>
      <c r="AC8" s="75"/>
      <c r="AD8" s="75"/>
      <c r="AE8" s="75"/>
    </row>
    <row r="9" spans="1:33" s="5" customFormat="1" ht="12" thickBot="1">
      <c r="A9" s="473" t="str">
        <f>'1-συμβολαια'!A9</f>
        <v>15ο</v>
      </c>
      <c r="B9" s="413">
        <f>'1-συμβολαια'!B9</f>
        <v>39548</v>
      </c>
      <c r="C9" s="423" t="str">
        <f>'1-συμβολαια'!C9</f>
        <v>αγοραπωλησία [οικόπεδο Ο.Τ.-242 Λιμενάρια -''καλύβια'' 296,20μ2 τίμημα = Δ.Ο.Υ. =</v>
      </c>
      <c r="D9" s="424" t="str">
        <f>'4-πολλυπρ'!D9</f>
        <v>;;;???</v>
      </c>
      <c r="E9" s="424" t="str">
        <f>'4-πολλυπρ'!I9</f>
        <v>θυγατέρα 1η</v>
      </c>
      <c r="F9" s="415">
        <f>'14-βιβλΕσ'!L9</f>
        <v>29.519999999999996</v>
      </c>
      <c r="G9" s="417">
        <f>'14-βιβλΕσ'!Q9</f>
        <v>26.119999999999997</v>
      </c>
      <c r="H9" s="417">
        <f t="shared" si="0"/>
        <v>55.639999999999993</v>
      </c>
      <c r="I9" s="417">
        <f>'8-κ-15-17'!AG9</f>
        <v>0</v>
      </c>
      <c r="J9" s="417">
        <f>'14-βιβλΕσ'!R9</f>
        <v>387.35</v>
      </c>
      <c r="K9" s="417">
        <f>('14-βιβλΕσ'!N9+'14-βιβλΕσ'!O9+'14-βιβλΕσ'!R9)*40%</f>
        <v>166.63200000000003</v>
      </c>
      <c r="L9" s="417">
        <f t="shared" ref="L9:L10" si="5">V9</f>
        <v>227.77</v>
      </c>
      <c r="M9" s="516">
        <v>44558</v>
      </c>
      <c r="N9" s="417">
        <v>1344.58</v>
      </c>
      <c r="O9" s="417">
        <v>3955.91</v>
      </c>
      <c r="P9" s="583"/>
      <c r="Q9" s="417">
        <f t="shared" si="3"/>
        <v>442.70000000000005</v>
      </c>
      <c r="R9" s="437">
        <v>11729.61831874736</v>
      </c>
      <c r="S9" s="469"/>
      <c r="T9" s="469"/>
      <c r="U9" s="417">
        <f>'1-συμβολαια'!L9+'1-συμβολαια'!P9+'8-κ-15-17'!AG9+'14-βιβλΕσ'!L9+'14-βιβλΕσ'!Q9+'14-βιβλΕσ'!R9</f>
        <v>670.47</v>
      </c>
      <c r="V9" s="417">
        <f>'1-συμβολαια'!M9</f>
        <v>227.77</v>
      </c>
      <c r="W9" s="417">
        <f t="shared" si="1"/>
        <v>442.70000000000005</v>
      </c>
      <c r="X9" s="467">
        <v>46052</v>
      </c>
      <c r="Y9" s="437">
        <f t="shared" si="4"/>
        <v>11729.61831874736</v>
      </c>
      <c r="Z9" s="468"/>
      <c r="AA9" s="420"/>
      <c r="AB9" s="420"/>
      <c r="AC9" s="420"/>
      <c r="AD9" s="420"/>
      <c r="AE9" s="420"/>
    </row>
    <row r="10" spans="1:33" s="5" customFormat="1">
      <c r="A10" s="354" t="str">
        <f>'1-συμβολαια'!A10</f>
        <v>16ο</v>
      </c>
      <c r="B10" s="386">
        <f>'1-συμβολαια'!B10</f>
        <v>39643</v>
      </c>
      <c r="C10" s="351" t="str">
        <f>'1-συμβολαια'!C10</f>
        <v>γονική</v>
      </c>
      <c r="D10" s="340" t="str">
        <f>'4-πολλυπρ'!D10</f>
        <v>219-158</v>
      </c>
      <c r="E10" s="340" t="str">
        <f>'4-πολλυπρ'!I10</f>
        <v>θυγατέρα 1η</v>
      </c>
      <c r="F10" s="341">
        <f>'14-βιβλΕσ'!L10</f>
        <v>16.777175999999997</v>
      </c>
      <c r="G10" s="333">
        <f>'14-βιβλΕσ'!Q10</f>
        <v>19.799999999999997</v>
      </c>
      <c r="H10" s="333">
        <f t="shared" si="0"/>
        <v>36.577175999999994</v>
      </c>
      <c r="I10" s="333">
        <f>'8-κ-15-17'!AG10</f>
        <v>1.7299999999949023E-3</v>
      </c>
      <c r="J10" s="333">
        <f>'14-βιβλΕσ'!R10</f>
        <v>614.55000000000007</v>
      </c>
      <c r="K10" s="333">
        <f>('14-βιβλΕσ'!N10+'14-βιβλΕσ'!O10+'14-βιβλΕσ'!R10)*40%</f>
        <v>292.93913600000008</v>
      </c>
      <c r="L10" s="333">
        <f t="shared" si="5"/>
        <v>153.25</v>
      </c>
      <c r="M10" s="520">
        <v>44760</v>
      </c>
      <c r="N10" s="333">
        <v>762.26</v>
      </c>
      <c r="O10" s="333">
        <v>5248.5</v>
      </c>
      <c r="P10" s="581"/>
      <c r="Q10" s="333">
        <f t="shared" si="3"/>
        <v>752.14957000000004</v>
      </c>
      <c r="R10" s="272">
        <v>14340.367445069958</v>
      </c>
      <c r="S10" s="387"/>
      <c r="T10" s="387"/>
      <c r="U10" s="333">
        <f>'1-συμβολαια'!L10+'1-συμβολαια'!P10+'8-κ-15-17'!AG10+'14-βιβλΕσ'!L10+'14-βιβλΕσ'!Q10+'14-βιβλΕσ'!R10+3</f>
        <v>905.39957000000004</v>
      </c>
      <c r="V10" s="333">
        <f>'1-συμβολαια'!M10</f>
        <v>153.25</v>
      </c>
      <c r="W10" s="333">
        <f t="shared" si="1"/>
        <v>752.14957000000004</v>
      </c>
      <c r="X10" s="584">
        <v>46052</v>
      </c>
      <c r="Y10" s="272">
        <f t="shared" si="4"/>
        <v>14340.367445069958</v>
      </c>
      <c r="Z10" s="585"/>
      <c r="AA10" s="369"/>
      <c r="AB10" s="369"/>
      <c r="AC10" s="369"/>
      <c r="AD10" s="369"/>
      <c r="AE10" s="369"/>
    </row>
    <row r="11" spans="1:33" s="5" customFormat="1">
      <c r="A11" s="354">
        <f>'1-συμβολαια'!A11</f>
        <v>0</v>
      </c>
      <c r="B11" s="384"/>
      <c r="C11" s="351" t="str">
        <f>'1-συμβολαια'!C11</f>
        <v>χρησικτησία αγροτεμαχίου 2' [1/2=49,72μ2] = 1981 μητρός ΔΩΡΕΑ άτυπος</v>
      </c>
      <c r="D11" s="340" t="str">
        <f>'4-πολλυπρ'!D11</f>
        <v>μήτηρ</v>
      </c>
      <c r="E11" s="340" t="str">
        <f>'4-πολλυπρ'!I11</f>
        <v>219-158</v>
      </c>
      <c r="F11" s="341">
        <f>'14-βιβλΕσ'!L11</f>
        <v>1.5879660000000002</v>
      </c>
      <c r="G11" s="333">
        <f>'14-βιβλΕσ'!Q11</f>
        <v>3</v>
      </c>
      <c r="H11" s="333">
        <f t="shared" si="0"/>
        <v>4.5879659999999998</v>
      </c>
      <c r="I11" s="333">
        <f>'8-κ-15-17'!AG11</f>
        <v>1.1537425000000001</v>
      </c>
      <c r="J11" s="333">
        <f>'14-βιβλΕσ'!R11</f>
        <v>99</v>
      </c>
      <c r="K11" s="333">
        <f>('14-βιβλΕσ'!N11+'14-βιβλΕσ'!O11+'14-βιβλΕσ'!R11)*40%</f>
        <v>64.474575999999999</v>
      </c>
      <c r="L11" s="333"/>
      <c r="M11" s="333"/>
      <c r="N11" s="333"/>
      <c r="O11" s="333">
        <f t="shared" si="2"/>
        <v>165.3401825</v>
      </c>
      <c r="P11" s="581"/>
      <c r="Q11" s="333">
        <f t="shared" si="3"/>
        <v>165.3401825</v>
      </c>
      <c r="R11" s="276">
        <v>2918.0587049570654</v>
      </c>
      <c r="S11" s="387"/>
      <c r="T11" s="387"/>
      <c r="U11" s="333">
        <f>'1-συμβολαια'!L11+'1-συμβολαια'!P11+'8-κ-15-17'!AG11+'14-βιβλΕσ'!L11+'14-βιβλΕσ'!Q11+'14-βιβλΕσ'!R11</f>
        <v>165.3401825</v>
      </c>
      <c r="V11" s="333">
        <f>'1-συμβολαια'!M11</f>
        <v>0</v>
      </c>
      <c r="W11" s="333">
        <f t="shared" si="1"/>
        <v>165.3401825</v>
      </c>
      <c r="X11" s="352">
        <v>46052</v>
      </c>
      <c r="Y11" s="272">
        <f t="shared" si="4"/>
        <v>2918.0587049570654</v>
      </c>
      <c r="Z11" s="353"/>
      <c r="AA11" s="75"/>
      <c r="AB11" s="75"/>
      <c r="AC11" s="75"/>
      <c r="AD11" s="75"/>
      <c r="AE11" s="75"/>
    </row>
    <row r="12" spans="1:33">
      <c r="A12" s="866" t="s">
        <v>35</v>
      </c>
      <c r="B12" s="867"/>
      <c r="C12" s="867"/>
      <c r="D12" s="867"/>
      <c r="E12" s="868"/>
      <c r="F12" s="43">
        <f t="shared" ref="F12:L12" si="6">SUM(F3:F11)</f>
        <v>191.77544599999999</v>
      </c>
      <c r="G12" s="43">
        <f t="shared" si="6"/>
        <v>98.02</v>
      </c>
      <c r="H12" s="43">
        <f t="shared" si="6"/>
        <v>289.79544599999997</v>
      </c>
      <c r="I12" s="43">
        <f t="shared" si="6"/>
        <v>196.03535750000006</v>
      </c>
      <c r="J12" s="43">
        <f t="shared" si="6"/>
        <v>2194.0600000000004</v>
      </c>
      <c r="K12" s="43">
        <f t="shared" si="6"/>
        <v>1186.8398560000003</v>
      </c>
      <c r="L12" s="578">
        <f t="shared" si="6"/>
        <v>979.23</v>
      </c>
      <c r="M12" s="578"/>
      <c r="N12" s="578">
        <f t="shared" ref="N12:W12" si="7">SUM(N3:N11)</f>
        <v>12003.84</v>
      </c>
      <c r="O12" s="578">
        <f t="shared" si="7"/>
        <v>20714.282967499999</v>
      </c>
      <c r="P12" s="470">
        <f t="shared" si="7"/>
        <v>0</v>
      </c>
      <c r="Q12" s="43">
        <f t="shared" si="7"/>
        <v>3261.1549975000003</v>
      </c>
      <c r="R12" s="406">
        <f t="shared" si="7"/>
        <v>71965.022305052844</v>
      </c>
      <c r="S12" s="470">
        <f t="shared" si="7"/>
        <v>0</v>
      </c>
      <c r="T12" s="471">
        <f t="shared" si="7"/>
        <v>0</v>
      </c>
      <c r="U12" s="43">
        <f t="shared" si="7"/>
        <v>4320.8849975000012</v>
      </c>
      <c r="V12" s="43">
        <f t="shared" si="7"/>
        <v>1059.73</v>
      </c>
      <c r="W12" s="43">
        <f t="shared" si="7"/>
        <v>3261.1549975000003</v>
      </c>
      <c r="X12" s="43"/>
      <c r="Y12" s="406">
        <f>SUM(Y3:Y11)</f>
        <v>71965.022305052844</v>
      </c>
    </row>
    <row r="13" spans="1:33">
      <c r="J13" s="77"/>
      <c r="K13" s="77"/>
    </row>
    <row r="14" spans="1:33" ht="15.75">
      <c r="J14" s="135"/>
      <c r="K14" s="135"/>
      <c r="Q14" s="865" t="s">
        <v>563</v>
      </c>
      <c r="R14" s="865"/>
      <c r="S14" s="865"/>
      <c r="T14" s="865"/>
    </row>
    <row r="15" spans="1:33" ht="12" thickBot="1">
      <c r="U15" s="136"/>
    </row>
    <row r="16" spans="1:33">
      <c r="M16" s="474">
        <v>39280</v>
      </c>
      <c r="O16" s="477">
        <v>7111</v>
      </c>
      <c r="Q16" s="349">
        <f>H3+I3+K3</f>
        <v>274.66400000000004</v>
      </c>
      <c r="R16" s="276">
        <v>2732.2240034418001</v>
      </c>
      <c r="S16" s="349">
        <f>W3-Q16</f>
        <v>355.80599999999987</v>
      </c>
      <c r="T16" s="276">
        <v>1787.3895208441957</v>
      </c>
      <c r="V16" s="477">
        <v>7111</v>
      </c>
      <c r="Y16" s="276">
        <f>R16+T16</f>
        <v>4519.6135242859955</v>
      </c>
      <c r="AB16" s="409"/>
      <c r="AC16" s="409"/>
      <c r="AD16" s="409"/>
      <c r="AE16" s="409"/>
      <c r="AF16" s="12"/>
      <c r="AG16" s="12"/>
    </row>
    <row r="17" spans="13:33">
      <c r="M17" s="329"/>
      <c r="O17" s="377"/>
      <c r="Q17" s="349">
        <f t="shared" ref="Q17:Q24" si="8">H4+I4+K4</f>
        <v>231.27846049999999</v>
      </c>
      <c r="R17" s="276">
        <v>2300.6457390017131</v>
      </c>
      <c r="S17" s="349">
        <f t="shared" ref="S17:S24" si="9">W4-Q17</f>
        <v>145.39468200000005</v>
      </c>
      <c r="T17" s="276">
        <v>730.38940038468797</v>
      </c>
      <c r="V17" s="377"/>
      <c r="Y17" s="272">
        <f t="shared" ref="Y17:Y24" si="10">R17+T17</f>
        <v>3031.0351393864012</v>
      </c>
      <c r="AA17" s="12"/>
      <c r="AB17" s="12"/>
      <c r="AC17" s="12"/>
      <c r="AD17" s="12"/>
      <c r="AE17" s="12"/>
      <c r="AF17" s="12"/>
      <c r="AG17" s="12"/>
    </row>
    <row r="18" spans="13:33">
      <c r="M18" s="329"/>
      <c r="O18" s="377"/>
      <c r="Q18" s="349">
        <f t="shared" si="8"/>
        <v>226.71846050000002</v>
      </c>
      <c r="R18" s="276">
        <v>2255.285074860456</v>
      </c>
      <c r="S18" s="349">
        <f t="shared" si="9"/>
        <v>138.55468199999999</v>
      </c>
      <c r="T18" s="276">
        <v>696.02869729768406</v>
      </c>
      <c r="V18" s="377"/>
      <c r="W18" s="8">
        <f>SUM(R16:R19)</f>
        <v>7556.6037637583513</v>
      </c>
      <c r="X18" s="586">
        <f>SUM(T16:T19)</f>
        <v>3297.5993276648578</v>
      </c>
      <c r="Y18" s="276">
        <f t="shared" si="10"/>
        <v>2951.3137721581402</v>
      </c>
      <c r="Z18" s="78">
        <f>SUM(Y16:Y19)</f>
        <v>10854.203091423209</v>
      </c>
      <c r="AA18" s="12"/>
      <c r="AB18" s="12"/>
      <c r="AC18" s="12"/>
      <c r="AD18" s="12"/>
      <c r="AE18" s="12"/>
      <c r="AF18" s="580"/>
      <c r="AG18" s="12"/>
    </row>
    <row r="19" spans="13:33" ht="12" thickBot="1">
      <c r="M19" s="505"/>
      <c r="O19" s="456"/>
      <c r="Q19" s="417">
        <f t="shared" si="8"/>
        <v>26.986536000000001</v>
      </c>
      <c r="R19" s="437">
        <v>268.44894645438205</v>
      </c>
      <c r="S19" s="417">
        <f t="shared" si="9"/>
        <v>16.679963999999998</v>
      </c>
      <c r="T19" s="437">
        <v>83.791709138290003</v>
      </c>
      <c r="V19" s="456"/>
      <c r="Y19" s="437">
        <f t="shared" si="10"/>
        <v>352.24065559267206</v>
      </c>
      <c r="AA19" s="12"/>
      <c r="AB19" s="12"/>
      <c r="AC19" s="12"/>
      <c r="AD19" s="12"/>
      <c r="AE19" s="12"/>
      <c r="AF19" s="12"/>
      <c r="AG19" s="12"/>
    </row>
    <row r="20" spans="13:33">
      <c r="M20" s="421"/>
      <c r="O20" s="361">
        <v>7185</v>
      </c>
      <c r="Q20" s="333">
        <f t="shared" si="8"/>
        <v>16.54</v>
      </c>
      <c r="R20" s="272">
        <v>164.53188265272283</v>
      </c>
      <c r="S20" s="333">
        <f t="shared" si="9"/>
        <v>14.910000000000004</v>
      </c>
      <c r="T20" s="272">
        <v>74.90030453614321</v>
      </c>
      <c r="V20" s="361">
        <v>7185</v>
      </c>
      <c r="Y20" s="272">
        <f t="shared" si="10"/>
        <v>239.43218718886604</v>
      </c>
      <c r="AA20" s="12"/>
      <c r="AB20" s="12"/>
      <c r="AC20" s="12"/>
      <c r="AD20" s="12"/>
      <c r="AE20" s="12"/>
      <c r="AF20" s="12"/>
      <c r="AG20" s="12"/>
    </row>
    <row r="21" spans="13:33">
      <c r="M21" s="511" t="s">
        <v>530</v>
      </c>
      <c r="O21" s="472">
        <v>7509</v>
      </c>
      <c r="Q21" s="349">
        <f t="shared" si="8"/>
        <v>274.47687600000012</v>
      </c>
      <c r="R21" s="276">
        <v>2597.8758819612253</v>
      </c>
      <c r="S21" s="349">
        <f t="shared" si="9"/>
        <v>178.9555840000001</v>
      </c>
      <c r="T21" s="276">
        <v>855.35091732010426</v>
      </c>
      <c r="V21" s="472">
        <v>7509</v>
      </c>
      <c r="Y21" s="272">
        <f t="shared" si="10"/>
        <v>3453.2267992813295</v>
      </c>
      <c r="AA21" s="12"/>
      <c r="AB21" s="12"/>
      <c r="AC21" s="12"/>
      <c r="AD21" s="12"/>
      <c r="AE21" s="12"/>
      <c r="AF21" s="12"/>
      <c r="AG21" s="12"/>
    </row>
    <row r="22" spans="13:33" ht="12" thickBot="1">
      <c r="M22" s="516">
        <v>44558</v>
      </c>
      <c r="O22" s="473">
        <v>7761</v>
      </c>
      <c r="Q22" s="417">
        <f t="shared" si="8"/>
        <v>222.27200000000002</v>
      </c>
      <c r="R22" s="437">
        <v>2021.636394570412</v>
      </c>
      <c r="S22" s="417">
        <f t="shared" si="9"/>
        <v>220.42800000000003</v>
      </c>
      <c r="T22" s="437">
        <v>1012.4657395379281</v>
      </c>
      <c r="V22" s="473">
        <v>7761</v>
      </c>
      <c r="Y22" s="437">
        <f t="shared" si="10"/>
        <v>3034.1021341083401</v>
      </c>
      <c r="AA22" s="12"/>
      <c r="AB22" s="12"/>
      <c r="AC22" s="12"/>
      <c r="AD22" s="12"/>
      <c r="AE22" s="12"/>
      <c r="AF22" s="12"/>
      <c r="AG22" s="12"/>
    </row>
    <row r="23" spans="13:33">
      <c r="M23" s="520">
        <v>44760</v>
      </c>
      <c r="O23" s="354">
        <v>7961</v>
      </c>
      <c r="Q23" s="333">
        <f t="shared" si="8"/>
        <v>329.51804200000004</v>
      </c>
      <c r="R23" s="272">
        <v>2907.822379513284</v>
      </c>
      <c r="S23" s="333">
        <f t="shared" si="9"/>
        <v>422.631528</v>
      </c>
      <c r="T23" s="272">
        <v>1883.7590693181594</v>
      </c>
      <c r="V23" s="354">
        <v>7961</v>
      </c>
      <c r="W23" s="2">
        <f>SUM(R23:R24)</f>
        <v>3527.4730456016032</v>
      </c>
      <c r="X23" s="8">
        <f>SUM(T23:T24)</f>
        <v>2307.7466180331608</v>
      </c>
      <c r="Y23" s="272">
        <f t="shared" si="10"/>
        <v>4791.5814488314436</v>
      </c>
      <c r="Z23" s="78">
        <f>SUM(Y23:Y24)</f>
        <v>5835.2196636347644</v>
      </c>
      <c r="AA23" s="12"/>
      <c r="AB23" s="12"/>
      <c r="AC23" s="12"/>
      <c r="AD23" s="12"/>
      <c r="AE23" s="12"/>
      <c r="AF23" s="12"/>
      <c r="AG23" s="12"/>
    </row>
    <row r="24" spans="13:33">
      <c r="M24" s="75"/>
      <c r="O24" s="335"/>
      <c r="Q24" s="349">
        <f t="shared" si="8"/>
        <v>70.2162845</v>
      </c>
      <c r="R24" s="276">
        <v>619.65066608831933</v>
      </c>
      <c r="S24" s="349">
        <f t="shared" si="9"/>
        <v>95.123897999999997</v>
      </c>
      <c r="T24" s="276">
        <v>423.98754871500142</v>
      </c>
      <c r="V24" s="335"/>
      <c r="Y24" s="272">
        <f t="shared" si="10"/>
        <v>1043.6382148033208</v>
      </c>
    </row>
    <row r="25" spans="13:33">
      <c r="Q25" s="43">
        <f>SUM(Q16:Q24)</f>
        <v>1672.6706595000003</v>
      </c>
      <c r="R25" s="406">
        <f>SUM(R16:R24)</f>
        <v>15868.120968544314</v>
      </c>
      <c r="S25" s="43">
        <f>SUM(S16:S24)</f>
        <v>1588.484338</v>
      </c>
      <c r="T25" s="406">
        <f>SUM(T16:T24)</f>
        <v>7548.0629070921941</v>
      </c>
      <c r="Y25" s="406">
        <f>SUM(Y16:Y24)</f>
        <v>23416.18387563651</v>
      </c>
    </row>
    <row r="36" spans="27:33" ht="15">
      <c r="AA36" s="126"/>
      <c r="AB36" s="126"/>
      <c r="AC36" s="126"/>
      <c r="AD36" s="126"/>
      <c r="AE36" s="126"/>
      <c r="AF36" s="126"/>
      <c r="AG36" s="126"/>
    </row>
    <row r="37" spans="27:33" ht="15">
      <c r="AA37" s="126"/>
      <c r="AB37" s="126"/>
      <c r="AC37" s="126"/>
      <c r="AD37" s="126"/>
      <c r="AE37" s="126"/>
      <c r="AF37" s="126"/>
      <c r="AG37" s="126"/>
    </row>
    <row r="38" spans="27:33" ht="15">
      <c r="AA38" s="126"/>
      <c r="AB38" s="126"/>
      <c r="AC38" s="126"/>
      <c r="AD38" s="126"/>
      <c r="AE38" s="126"/>
      <c r="AF38" s="126"/>
      <c r="AG38" s="126"/>
    </row>
    <row r="39" spans="27:33" ht="15">
      <c r="AA39" s="126"/>
      <c r="AB39" s="126"/>
      <c r="AC39" s="126"/>
      <c r="AD39" s="126"/>
      <c r="AE39" s="126"/>
      <c r="AF39" s="126"/>
      <c r="AG39" s="126"/>
    </row>
    <row r="40" spans="27:33" ht="15">
      <c r="AA40" s="126"/>
      <c r="AB40" s="126"/>
      <c r="AC40" s="126"/>
      <c r="AD40" s="126"/>
      <c r="AE40" s="126"/>
      <c r="AF40" s="126"/>
      <c r="AG40" s="126"/>
    </row>
    <row r="41" spans="27:33" ht="15">
      <c r="AA41" s="126"/>
      <c r="AB41" s="126"/>
      <c r="AC41" s="126"/>
      <c r="AD41" s="126"/>
      <c r="AE41" s="126"/>
      <c r="AF41" s="126"/>
      <c r="AG41" s="126"/>
    </row>
    <row r="42" spans="27:33" ht="15">
      <c r="AA42" s="126"/>
      <c r="AB42" s="126"/>
      <c r="AC42" s="126"/>
      <c r="AD42" s="126"/>
      <c r="AE42" s="126"/>
      <c r="AF42" s="126"/>
      <c r="AG42" s="126"/>
    </row>
    <row r="43" spans="27:33" ht="15">
      <c r="AA43" s="126"/>
      <c r="AB43" s="126"/>
      <c r="AC43" s="126"/>
      <c r="AD43" s="126"/>
      <c r="AE43" s="126"/>
      <c r="AF43" s="126"/>
      <c r="AG43" s="126"/>
    </row>
    <row r="44" spans="27:33" ht="15">
      <c r="AA44" s="126"/>
      <c r="AB44" s="126"/>
      <c r="AC44" s="126"/>
      <c r="AD44" s="126"/>
      <c r="AE44" s="126"/>
      <c r="AF44" s="126"/>
      <c r="AG44" s="126"/>
    </row>
    <row r="45" spans="27:33" ht="15.75" customHeight="1">
      <c r="AA45" s="126"/>
      <c r="AB45" s="126"/>
      <c r="AC45" s="126"/>
      <c r="AD45" s="126"/>
      <c r="AE45" s="126"/>
      <c r="AF45" s="126"/>
      <c r="AG45" s="126"/>
    </row>
    <row r="46" spans="27:33" ht="15">
      <c r="AA46" s="126"/>
      <c r="AB46" s="126"/>
      <c r="AC46" s="126"/>
      <c r="AD46" s="126"/>
      <c r="AE46" s="126"/>
      <c r="AF46" s="126"/>
      <c r="AG46" s="126"/>
    </row>
    <row r="47" spans="27:33" ht="15">
      <c r="AA47" s="126"/>
      <c r="AB47" s="126"/>
      <c r="AC47" s="126"/>
      <c r="AD47" s="126"/>
      <c r="AE47" s="126"/>
      <c r="AF47" s="126"/>
      <c r="AG47" s="126"/>
    </row>
    <row r="48" spans="27:33" ht="15.75">
      <c r="AA48" s="126"/>
      <c r="AB48" s="126"/>
      <c r="AC48" s="126"/>
      <c r="AD48" s="126"/>
      <c r="AE48" s="126"/>
      <c r="AF48" s="129"/>
      <c r="AG48" s="129"/>
    </row>
    <row r="49" spans="27:33" ht="15.75" customHeight="1">
      <c r="AA49" s="126"/>
      <c r="AB49" s="126"/>
      <c r="AC49" s="126"/>
      <c r="AD49" s="126"/>
      <c r="AE49" s="126"/>
      <c r="AF49" s="129"/>
      <c r="AG49" s="129"/>
    </row>
    <row r="50" spans="27:33" ht="15">
      <c r="AA50" s="126"/>
      <c r="AB50" s="126"/>
      <c r="AC50" s="126"/>
      <c r="AD50" s="126"/>
      <c r="AE50" s="126"/>
      <c r="AF50" s="126"/>
      <c r="AG50" s="126"/>
    </row>
    <row r="51" spans="27:33" ht="15">
      <c r="AA51" s="126"/>
      <c r="AB51" s="126"/>
      <c r="AC51" s="126"/>
      <c r="AD51" s="126"/>
      <c r="AE51" s="126"/>
      <c r="AF51" s="126"/>
      <c r="AG51" s="126"/>
    </row>
    <row r="52" spans="27:33" ht="15">
      <c r="AA52" s="126"/>
      <c r="AB52" s="126"/>
      <c r="AC52" s="126"/>
      <c r="AD52" s="126"/>
      <c r="AE52" s="126"/>
      <c r="AF52" s="126"/>
      <c r="AG52" s="126"/>
    </row>
    <row r="53" spans="27:33" ht="15">
      <c r="AA53" s="126"/>
      <c r="AB53" s="126"/>
      <c r="AC53" s="126"/>
      <c r="AD53" s="126"/>
      <c r="AE53" s="126"/>
      <c r="AF53" s="126"/>
      <c r="AG53" s="126"/>
    </row>
    <row r="54" spans="27:33" ht="15">
      <c r="AA54" s="126"/>
      <c r="AB54" s="126"/>
      <c r="AC54" s="126"/>
      <c r="AD54" s="126"/>
      <c r="AE54" s="126"/>
      <c r="AF54" s="126"/>
      <c r="AG54" s="126"/>
    </row>
    <row r="55" spans="27:33" ht="15">
      <c r="AA55" s="126"/>
      <c r="AB55" s="126"/>
      <c r="AC55" s="126"/>
      <c r="AD55" s="126"/>
      <c r="AE55" s="126"/>
      <c r="AF55" s="126"/>
      <c r="AG55" s="126"/>
    </row>
    <row r="56" spans="27:33" ht="15">
      <c r="AA56" s="126"/>
      <c r="AB56" s="126"/>
      <c r="AC56" s="126"/>
      <c r="AD56" s="126"/>
      <c r="AE56" s="126"/>
      <c r="AF56" s="126"/>
      <c r="AG56" s="126"/>
    </row>
    <row r="57" spans="27:33" ht="15">
      <c r="AA57" s="126"/>
      <c r="AB57" s="126"/>
      <c r="AC57" s="126"/>
      <c r="AD57" s="126"/>
      <c r="AE57" s="126"/>
      <c r="AF57" s="126"/>
      <c r="AG57" s="126"/>
    </row>
    <row r="58" spans="27:33" ht="15">
      <c r="AA58" s="126"/>
      <c r="AB58" s="126"/>
      <c r="AC58" s="126"/>
      <c r="AD58" s="126"/>
      <c r="AE58" s="126"/>
      <c r="AF58" s="126"/>
      <c r="AG58" s="126"/>
    </row>
    <row r="59" spans="27:33" ht="15">
      <c r="AA59" s="126"/>
      <c r="AB59" s="126"/>
      <c r="AC59" s="126"/>
      <c r="AD59" s="126"/>
      <c r="AE59" s="126"/>
      <c r="AF59" s="126"/>
      <c r="AG59" s="126"/>
    </row>
    <row r="60" spans="27:33" ht="15.75">
      <c r="AA60" s="126"/>
      <c r="AB60" s="126"/>
      <c r="AC60" s="126"/>
      <c r="AD60" s="126"/>
      <c r="AE60" s="126"/>
      <c r="AF60" s="128"/>
      <c r="AG60" s="126"/>
    </row>
    <row r="61" spans="27:33" ht="15">
      <c r="AA61" s="126"/>
      <c r="AB61" s="126"/>
      <c r="AC61" s="126"/>
      <c r="AD61" s="126"/>
      <c r="AE61" s="126"/>
      <c r="AF61" s="126"/>
      <c r="AG61" s="126"/>
    </row>
    <row r="62" spans="27:33" ht="15">
      <c r="AA62" s="126"/>
      <c r="AB62" s="126"/>
      <c r="AC62" s="126"/>
      <c r="AD62" s="126"/>
      <c r="AE62" s="126"/>
      <c r="AF62" s="126"/>
      <c r="AG62" s="126"/>
    </row>
    <row r="63" spans="27:33" ht="15">
      <c r="AA63" s="126"/>
      <c r="AB63" s="126"/>
      <c r="AC63" s="126"/>
      <c r="AD63" s="126"/>
      <c r="AE63" s="126"/>
      <c r="AF63" s="126"/>
      <c r="AG63" s="126"/>
    </row>
    <row r="64" spans="27:33" ht="15">
      <c r="AA64" s="126"/>
      <c r="AB64" s="126"/>
      <c r="AC64" s="126"/>
      <c r="AD64" s="126"/>
      <c r="AE64" s="126"/>
      <c r="AF64" s="126"/>
      <c r="AG64" s="126"/>
    </row>
    <row r="65" spans="27:33" ht="15">
      <c r="AA65" s="126"/>
      <c r="AB65" s="126"/>
      <c r="AC65" s="126"/>
      <c r="AD65" s="126"/>
      <c r="AE65" s="126"/>
      <c r="AF65" s="126"/>
      <c r="AG65" s="126"/>
    </row>
    <row r="66" spans="27:33" ht="15">
      <c r="AA66" s="126"/>
      <c r="AB66" s="126"/>
      <c r="AC66" s="126"/>
      <c r="AD66" s="126"/>
      <c r="AE66" s="126"/>
      <c r="AF66" s="126"/>
      <c r="AG66" s="126"/>
    </row>
    <row r="67" spans="27:33" ht="15">
      <c r="AA67" s="126"/>
      <c r="AB67" s="126"/>
      <c r="AC67" s="126"/>
      <c r="AD67" s="126"/>
      <c r="AE67" s="126"/>
      <c r="AF67" s="126"/>
      <c r="AG67" s="126"/>
    </row>
    <row r="68" spans="27:33" ht="15">
      <c r="AA68" s="126"/>
      <c r="AB68" s="126"/>
      <c r="AC68" s="126"/>
      <c r="AD68" s="126"/>
      <c r="AE68" s="126"/>
      <c r="AF68" s="126"/>
      <c r="AG68" s="126"/>
    </row>
    <row r="69" spans="27:33" ht="15">
      <c r="AA69" s="126"/>
      <c r="AB69" s="126"/>
      <c r="AC69" s="126"/>
      <c r="AD69" s="126"/>
      <c r="AE69" s="126"/>
      <c r="AF69" s="126"/>
      <c r="AG69" s="126"/>
    </row>
    <row r="70" spans="27:33" ht="15">
      <c r="AA70" s="126"/>
      <c r="AB70" s="126"/>
      <c r="AC70" s="126"/>
      <c r="AD70" s="126"/>
      <c r="AE70" s="126"/>
      <c r="AF70" s="126"/>
      <c r="AG70" s="126"/>
    </row>
    <row r="71" spans="27:33" ht="15">
      <c r="AA71" s="126"/>
      <c r="AB71" s="126"/>
      <c r="AC71" s="126"/>
      <c r="AD71" s="126"/>
      <c r="AE71" s="126"/>
      <c r="AF71" s="126"/>
      <c r="AG71" s="126"/>
    </row>
    <row r="72" spans="27:33" ht="15">
      <c r="AA72" s="126"/>
      <c r="AB72" s="126"/>
      <c r="AC72" s="126"/>
      <c r="AD72" s="126"/>
      <c r="AE72" s="126"/>
      <c r="AF72" s="126"/>
      <c r="AG72" s="126"/>
    </row>
    <row r="73" spans="27:33" ht="15">
      <c r="AA73" s="126"/>
      <c r="AB73" s="126"/>
      <c r="AC73" s="126"/>
      <c r="AD73" s="126"/>
      <c r="AE73" s="126"/>
      <c r="AF73" s="126"/>
      <c r="AG73" s="126"/>
    </row>
    <row r="74" spans="27:33" ht="15">
      <c r="AA74" s="126"/>
      <c r="AB74" s="126"/>
      <c r="AC74" s="126"/>
      <c r="AD74" s="126"/>
      <c r="AE74" s="126"/>
      <c r="AF74" s="126"/>
      <c r="AG74" s="126"/>
    </row>
    <row r="75" spans="27:33" ht="15">
      <c r="AA75" s="126"/>
      <c r="AB75" s="126"/>
      <c r="AC75" s="126"/>
      <c r="AD75" s="126"/>
      <c r="AE75" s="126"/>
      <c r="AF75" s="126"/>
      <c r="AG75" s="126"/>
    </row>
    <row r="76" spans="27:33" ht="15">
      <c r="AA76" s="126"/>
      <c r="AB76" s="126"/>
      <c r="AC76" s="126"/>
      <c r="AD76" s="126"/>
      <c r="AE76" s="126"/>
      <c r="AF76" s="126"/>
      <c r="AG76" s="126"/>
    </row>
    <row r="77" spans="27:33" ht="15">
      <c r="AA77" s="126"/>
      <c r="AB77" s="126"/>
      <c r="AC77" s="126"/>
      <c r="AD77" s="126"/>
      <c r="AE77" s="126"/>
      <c r="AF77" s="126"/>
      <c r="AG77" s="126"/>
    </row>
  </sheetData>
  <mergeCells count="19">
    <mergeCell ref="Q14:T14"/>
    <mergeCell ref="A12:E12"/>
    <mergeCell ref="E1:E2"/>
    <mergeCell ref="C1:C2"/>
    <mergeCell ref="A1:A2"/>
    <mergeCell ref="B1:B2"/>
    <mergeCell ref="D1:D2"/>
    <mergeCell ref="AA1:AE2"/>
    <mergeCell ref="F1:H1"/>
    <mergeCell ref="I1:I2"/>
    <mergeCell ref="K1:K2"/>
    <mergeCell ref="J1:J2"/>
    <mergeCell ref="Z1:Z2"/>
    <mergeCell ref="L1:O1"/>
    <mergeCell ref="U1:W1"/>
    <mergeCell ref="Q1:R1"/>
    <mergeCell ref="S1:T1"/>
    <mergeCell ref="X1:X2"/>
    <mergeCell ref="Y1:Y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30"/>
  <sheetViews>
    <sheetView workbookViewId="0">
      <pane ySplit="1" topLeftCell="A2" activePane="bottomLeft" state="frozen"/>
      <selection pane="bottomLeft" activeCell="E2" sqref="E2:E10"/>
    </sheetView>
  </sheetViews>
  <sheetFormatPr defaultRowHeight="11.25"/>
  <cols>
    <col min="1" max="1" width="9.140625" style="3"/>
    <col min="2" max="2" width="61.140625" style="3" bestFit="1" customWidth="1"/>
    <col min="3" max="3" width="11" style="2" customWidth="1"/>
    <col min="4" max="7" width="9.140625" style="3"/>
    <col min="8" max="8" width="9.42578125" style="2" bestFit="1" customWidth="1"/>
    <col min="9" max="9" width="51.42578125" style="3" bestFit="1" customWidth="1"/>
    <col min="10" max="16384" width="9.140625" style="3"/>
  </cols>
  <sheetData>
    <row r="1" spans="1:13">
      <c r="A1" s="194"/>
      <c r="B1" s="194"/>
      <c r="C1" s="315"/>
      <c r="D1" s="194" t="s">
        <v>322</v>
      </c>
      <c r="E1" s="609" t="s">
        <v>325</v>
      </c>
      <c r="F1" s="610"/>
      <c r="G1" s="610"/>
      <c r="H1" s="610"/>
      <c r="I1" s="611" t="s">
        <v>326</v>
      </c>
      <c r="J1" s="611"/>
      <c r="K1" s="611"/>
      <c r="L1" s="611"/>
      <c r="M1" s="612"/>
    </row>
    <row r="2" spans="1:13" s="5" customFormat="1">
      <c r="A2" s="360" t="str">
        <f>'1-συμβολαια'!A3</f>
        <v>12ο</v>
      </c>
      <c r="B2" s="75" t="str">
        <f>'1-συμβολαια'!C3</f>
        <v>κληρονομιάς ΑΠΟΔΟΧΗ [αγροτεμάχιο 158' Θελόγος -''κλεισίδι'' 7.046μ2</v>
      </c>
      <c r="C2" s="349">
        <f>'1-συμβολαια'!D3</f>
        <v>0</v>
      </c>
      <c r="D2" s="330">
        <v>0.5</v>
      </c>
      <c r="E2" s="474">
        <v>39280</v>
      </c>
      <c r="F2" s="475">
        <v>448</v>
      </c>
      <c r="G2" s="329">
        <v>3</v>
      </c>
      <c r="H2" s="476">
        <v>2031.65</v>
      </c>
      <c r="I2" s="75" t="s">
        <v>518</v>
      </c>
      <c r="J2" s="75"/>
      <c r="K2" s="75"/>
      <c r="L2" s="75"/>
      <c r="M2" s="75"/>
    </row>
    <row r="3" spans="1:13" s="5" customFormat="1">
      <c r="A3" s="360">
        <f>'1-συμβολαια'!A4</f>
        <v>0</v>
      </c>
      <c r="B3" s="75" t="str">
        <f>'1-συμβολαια'!C4</f>
        <v>χρησικτησία αγροτεμαχίου = 1926 πατρός ΚΛΗΡΟΝΟΜΙΑ</v>
      </c>
      <c r="C3" s="349">
        <f>'1-συμβολαια'!D4</f>
        <v>12013.83</v>
      </c>
      <c r="D3" s="330"/>
      <c r="E3" s="329"/>
      <c r="F3" s="329"/>
      <c r="G3" s="329"/>
      <c r="H3" s="349"/>
      <c r="I3" s="75"/>
      <c r="J3" s="75"/>
      <c r="K3" s="75"/>
      <c r="L3" s="75"/>
      <c r="M3" s="75"/>
    </row>
    <row r="4" spans="1:13" s="5" customFormat="1">
      <c r="A4" s="360">
        <f>'1-συμβολαια'!A5</f>
        <v>0</v>
      </c>
      <c r="B4" s="75" t="str">
        <f>'1-συμβολαια'!C5</f>
        <v>διανομή [2/8 πατέρα &amp; από 3/8 κόρες</v>
      </c>
      <c r="C4" s="349">
        <f>'1-συμβολαια'!D5</f>
        <v>12013.83</v>
      </c>
      <c r="D4" s="330"/>
      <c r="E4" s="329"/>
      <c r="F4" s="329"/>
      <c r="G4" s="329"/>
      <c r="H4" s="349"/>
      <c r="I4" s="75"/>
      <c r="J4" s="75"/>
      <c r="K4" s="75"/>
      <c r="L4" s="75"/>
      <c r="M4" s="75"/>
    </row>
    <row r="5" spans="1:13" s="5" customFormat="1" ht="12" thickBot="1">
      <c r="A5" s="422">
        <f>'1-συμβολαια'!A6</f>
        <v>0</v>
      </c>
      <c r="B5" s="420" t="str">
        <f>'1-συμβολαια'!C6</f>
        <v>εξισορρόπηση διαφοράς διανεμομένων μεριδίων</v>
      </c>
      <c r="C5" s="417">
        <f>'1-συμβολαια'!D6</f>
        <v>666.66</v>
      </c>
      <c r="D5" s="415"/>
      <c r="E5" s="505"/>
      <c r="F5" s="506"/>
      <c r="G5" s="414"/>
      <c r="H5" s="417"/>
      <c r="I5" s="420"/>
      <c r="J5" s="420"/>
      <c r="K5" s="420"/>
      <c r="L5" s="420"/>
      <c r="M5" s="420"/>
    </row>
    <row r="6" spans="1:13" s="5" customFormat="1">
      <c r="A6" s="272" t="str">
        <f>'1-συμβολαια'!A7</f>
        <v>13ο</v>
      </c>
      <c r="B6" s="369" t="str">
        <f>'1-συμβολαια'!C7</f>
        <v>πληρεξούσιο</v>
      </c>
      <c r="C6" s="333">
        <f>'1-συμβολαια'!D7</f>
        <v>0</v>
      </c>
      <c r="D6" s="341">
        <v>0.5</v>
      </c>
      <c r="E6" s="421"/>
      <c r="F6" s="421"/>
      <c r="G6" s="421"/>
      <c r="H6" s="333"/>
      <c r="I6" s="369"/>
      <c r="J6" s="369"/>
      <c r="K6" s="369"/>
      <c r="L6" s="369"/>
      <c r="M6" s="369"/>
    </row>
    <row r="7" spans="1:13" s="5" customFormat="1">
      <c r="A7" s="276" t="str">
        <f>'1-συμβολαια'!A8</f>
        <v>14ο</v>
      </c>
      <c r="B7" s="75" t="str">
        <f>'1-συμβολαια'!C8</f>
        <v>γονική</v>
      </c>
      <c r="C7" s="349">
        <f>'1-συμβολαια'!D8</f>
        <v>43266.96</v>
      </c>
      <c r="D7" s="330">
        <v>3</v>
      </c>
      <c r="E7" s="511" t="s">
        <v>530</v>
      </c>
      <c r="F7" s="329"/>
      <c r="G7" s="329"/>
      <c r="H7" s="349"/>
      <c r="I7" s="75" t="s">
        <v>531</v>
      </c>
      <c r="J7" s="75"/>
      <c r="K7" s="75"/>
      <c r="L7" s="75"/>
      <c r="M7" s="75"/>
    </row>
    <row r="8" spans="1:13" s="5" customFormat="1" ht="12" thickBot="1">
      <c r="A8" s="437" t="str">
        <f>'1-συμβολαια'!A9</f>
        <v>15ο</v>
      </c>
      <c r="B8" s="420" t="str">
        <f>'1-συμβολαια'!C9</f>
        <v>αγοραπωλησία [οικόπεδο Ο.Τ.-242 Λιμενάρια -''καλύβια'' 296,20μ2 τίμημα = Δ.Ο.Υ. =</v>
      </c>
      <c r="C8" s="417">
        <f>'1-συμβολαια'!D9</f>
        <v>12000</v>
      </c>
      <c r="D8" s="415">
        <v>3</v>
      </c>
      <c r="E8" s="516">
        <v>44558</v>
      </c>
      <c r="F8" s="414">
        <v>648</v>
      </c>
      <c r="G8" s="414">
        <v>30</v>
      </c>
      <c r="H8" s="417">
        <v>181.37</v>
      </c>
      <c r="I8" s="420" t="s">
        <v>534</v>
      </c>
      <c r="J8" s="420"/>
      <c r="K8" s="420"/>
      <c r="L8" s="420"/>
      <c r="M8" s="420"/>
    </row>
    <row r="9" spans="1:13" s="5" customFormat="1">
      <c r="A9" s="517" t="str">
        <f>'1-συμβολαια'!A10</f>
        <v>16ο</v>
      </c>
      <c r="B9" s="369" t="str">
        <f>'1-συμβολαια'!C10</f>
        <v>γονική</v>
      </c>
      <c r="C9" s="333">
        <f>'1-συμβολαια'!D10</f>
        <v>4187.32</v>
      </c>
      <c r="D9" s="333">
        <v>3</v>
      </c>
      <c r="E9" s="520">
        <v>44760</v>
      </c>
      <c r="F9" s="369">
        <v>657</v>
      </c>
      <c r="G9" s="369">
        <v>53</v>
      </c>
      <c r="H9" s="519">
        <v>109.27</v>
      </c>
      <c r="I9" s="369" t="s">
        <v>540</v>
      </c>
      <c r="J9" s="369"/>
      <c r="K9" s="369"/>
      <c r="L9" s="369"/>
      <c r="M9" s="369"/>
    </row>
    <row r="10" spans="1:13" s="5" customFormat="1">
      <c r="A10" s="360">
        <f>'1-συμβολαια'!A11</f>
        <v>0</v>
      </c>
      <c r="B10" s="75" t="str">
        <f>'1-συμβολαια'!C11</f>
        <v>χρησικτησία αγροτεμαχίου 2' [1/2=49,72μ2] = 1981 μητρός ΔΩΡΕΑ άτυπος</v>
      </c>
      <c r="C10" s="349">
        <f>'1-συμβολαια'!D11</f>
        <v>148.87</v>
      </c>
      <c r="D10" s="349"/>
      <c r="E10" s="75"/>
      <c r="F10" s="75"/>
      <c r="G10" s="75"/>
      <c r="H10" s="349"/>
      <c r="I10" s="75"/>
      <c r="J10" s="75"/>
      <c r="K10" s="75"/>
      <c r="L10" s="75"/>
      <c r="M10" s="75"/>
    </row>
    <row r="11" spans="1:13">
      <c r="A11" s="606" t="str">
        <f>'1-συμβολαια'!A12</f>
        <v>σύνολο</v>
      </c>
      <c r="B11" s="607"/>
      <c r="C11" s="608"/>
      <c r="D11" s="314">
        <f>SUM(D2:D10)</f>
        <v>10</v>
      </c>
    </row>
    <row r="13" spans="1:13">
      <c r="C13" s="2" t="s">
        <v>395</v>
      </c>
    </row>
    <row r="21" spans="3:4">
      <c r="C21" s="4"/>
      <c r="D21" s="5"/>
    </row>
    <row r="22" spans="3:4">
      <c r="C22" s="4"/>
      <c r="D22" s="5"/>
    </row>
    <row r="23" spans="3:4">
      <c r="C23" s="4"/>
      <c r="D23" s="5"/>
    </row>
    <row r="24" spans="3:4">
      <c r="D24" s="5"/>
    </row>
    <row r="25" spans="3:4">
      <c r="D25" s="5"/>
    </row>
    <row r="26" spans="3:4">
      <c r="D26" s="5"/>
    </row>
    <row r="27" spans="3:4">
      <c r="D27" s="5"/>
    </row>
    <row r="28" spans="3:4">
      <c r="D28" s="5"/>
    </row>
    <row r="29" spans="3:4">
      <c r="D29" s="5"/>
    </row>
    <row r="30" spans="3:4">
      <c r="D30" s="5"/>
    </row>
  </sheetData>
  <mergeCells count="3">
    <mergeCell ref="A11:C11"/>
    <mergeCell ref="E1:H1"/>
    <mergeCell ref="I1:M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W36"/>
  <sheetViews>
    <sheetView workbookViewId="0">
      <pane ySplit="2" topLeftCell="A3" activePane="bottomLeft" state="frozen"/>
      <selection pane="bottomLeft" activeCell="K33" sqref="K33"/>
    </sheetView>
  </sheetViews>
  <sheetFormatPr defaultRowHeight="11.25"/>
  <cols>
    <col min="1" max="1" width="7" style="8" customWidth="1"/>
    <col min="2" max="2" width="60.7109375" style="93" customWidth="1"/>
    <col min="3" max="3" width="12.42578125" style="2" customWidth="1"/>
    <col min="4" max="4" width="11.140625" style="8" bestFit="1" customWidth="1"/>
    <col min="5" max="6" width="11.140625" style="2" bestFit="1" customWidth="1"/>
    <col min="7" max="7" width="12.42578125" style="8" bestFit="1" customWidth="1"/>
    <col min="8" max="10" width="10.28515625" style="8" bestFit="1" customWidth="1"/>
    <col min="11" max="11" width="10.28515625" style="2" bestFit="1" customWidth="1"/>
    <col min="12" max="12" width="9.7109375" style="2" customWidth="1"/>
    <col min="13" max="14" width="8.140625" style="2" customWidth="1"/>
    <col min="15" max="21" width="8" style="82" customWidth="1"/>
    <col min="22" max="22" width="18.7109375" style="82" customWidth="1"/>
    <col min="23" max="23" width="8" style="82" customWidth="1"/>
    <col min="24" max="234" width="9.140625" style="3"/>
    <col min="235" max="235" width="9" style="3" bestFit="1" customWidth="1"/>
    <col min="236" max="236" width="9.85546875" style="3" bestFit="1" customWidth="1"/>
    <col min="237" max="237" width="9.140625" style="3" bestFit="1" customWidth="1"/>
    <col min="238" max="238" width="16" style="3" bestFit="1" customWidth="1"/>
    <col min="239" max="239" width="9" style="3" bestFit="1" customWidth="1"/>
    <col min="240" max="240" width="7.85546875" style="3" bestFit="1" customWidth="1"/>
    <col min="241" max="241" width="11.7109375" style="3" bestFit="1" customWidth="1"/>
    <col min="242" max="242" width="14.28515625" style="3" customWidth="1"/>
    <col min="243" max="243" width="11.7109375" style="3" bestFit="1" customWidth="1"/>
    <col min="244" max="244" width="14.140625" style="3" bestFit="1" customWidth="1"/>
    <col min="245" max="245" width="16.7109375" style="3" customWidth="1"/>
    <col min="246" max="246" width="16.5703125" style="3" customWidth="1"/>
    <col min="247" max="248" width="7.85546875" style="3" bestFit="1" customWidth="1"/>
    <col min="249" max="249" width="8" style="3" bestFit="1" customWidth="1"/>
    <col min="250" max="251" width="7.85546875" style="3" bestFit="1" customWidth="1"/>
    <col min="252" max="252" width="9.7109375" style="3" customWidth="1"/>
    <col min="253" max="253" width="12.85546875" style="3" customWidth="1"/>
    <col min="254" max="490" width="9.140625" style="3"/>
    <col min="491" max="491" width="9" style="3" bestFit="1" customWidth="1"/>
    <col min="492" max="492" width="9.85546875" style="3" bestFit="1" customWidth="1"/>
    <col min="493" max="493" width="9.140625" style="3" bestFit="1" customWidth="1"/>
    <col min="494" max="494" width="16" style="3" bestFit="1" customWidth="1"/>
    <col min="495" max="495" width="9" style="3" bestFit="1" customWidth="1"/>
    <col min="496" max="496" width="7.85546875" style="3" bestFit="1" customWidth="1"/>
    <col min="497" max="497" width="11.7109375" style="3" bestFit="1" customWidth="1"/>
    <col min="498" max="498" width="14.28515625" style="3" customWidth="1"/>
    <col min="499" max="499" width="11.7109375" style="3" bestFit="1" customWidth="1"/>
    <col min="500" max="500" width="14.140625" style="3" bestFit="1" customWidth="1"/>
    <col min="501" max="501" width="16.7109375" style="3" customWidth="1"/>
    <col min="502" max="502" width="16.5703125" style="3" customWidth="1"/>
    <col min="503" max="504" width="7.85546875" style="3" bestFit="1" customWidth="1"/>
    <col min="505" max="505" width="8" style="3" bestFit="1" customWidth="1"/>
    <col min="506" max="507" width="7.85546875" style="3" bestFit="1" customWidth="1"/>
    <col min="508" max="508" width="9.7109375" style="3" customWidth="1"/>
    <col min="509" max="509" width="12.85546875" style="3" customWidth="1"/>
    <col min="510" max="746" width="9.140625" style="3"/>
    <col min="747" max="747" width="9" style="3" bestFit="1" customWidth="1"/>
    <col min="748" max="748" width="9.85546875" style="3" bestFit="1" customWidth="1"/>
    <col min="749" max="749" width="9.140625" style="3" bestFit="1" customWidth="1"/>
    <col min="750" max="750" width="16" style="3" bestFit="1" customWidth="1"/>
    <col min="751" max="751" width="9" style="3" bestFit="1" customWidth="1"/>
    <col min="752" max="752" width="7.85546875" style="3" bestFit="1" customWidth="1"/>
    <col min="753" max="753" width="11.7109375" style="3" bestFit="1" customWidth="1"/>
    <col min="754" max="754" width="14.28515625" style="3" customWidth="1"/>
    <col min="755" max="755" width="11.7109375" style="3" bestFit="1" customWidth="1"/>
    <col min="756" max="756" width="14.140625" style="3" bestFit="1" customWidth="1"/>
    <col min="757" max="757" width="16.7109375" style="3" customWidth="1"/>
    <col min="758" max="758" width="16.5703125" style="3" customWidth="1"/>
    <col min="759" max="760" width="7.85546875" style="3" bestFit="1" customWidth="1"/>
    <col min="761" max="761" width="8" style="3" bestFit="1" customWidth="1"/>
    <col min="762" max="763" width="7.85546875" style="3" bestFit="1" customWidth="1"/>
    <col min="764" max="764" width="9.7109375" style="3" customWidth="1"/>
    <col min="765" max="765" width="12.85546875" style="3" customWidth="1"/>
    <col min="766" max="1002" width="9.140625" style="3"/>
    <col min="1003" max="1003" width="9" style="3" bestFit="1" customWidth="1"/>
    <col min="1004" max="1004" width="9.85546875" style="3" bestFit="1" customWidth="1"/>
    <col min="1005" max="1005" width="9.140625" style="3" bestFit="1" customWidth="1"/>
    <col min="1006" max="1006" width="16" style="3" bestFit="1" customWidth="1"/>
    <col min="1007" max="1007" width="9" style="3" bestFit="1" customWidth="1"/>
    <col min="1008" max="1008" width="7.85546875" style="3" bestFit="1" customWidth="1"/>
    <col min="1009" max="1009" width="11.7109375" style="3" bestFit="1" customWidth="1"/>
    <col min="1010" max="1010" width="14.28515625" style="3" customWidth="1"/>
    <col min="1011" max="1011" width="11.7109375" style="3" bestFit="1" customWidth="1"/>
    <col min="1012" max="1012" width="14.140625" style="3" bestFit="1" customWidth="1"/>
    <col min="1013" max="1013" width="16.7109375" style="3" customWidth="1"/>
    <col min="1014" max="1014" width="16.5703125" style="3" customWidth="1"/>
    <col min="1015" max="1016" width="7.85546875" style="3" bestFit="1" customWidth="1"/>
    <col min="1017" max="1017" width="8" style="3" bestFit="1" customWidth="1"/>
    <col min="1018" max="1019" width="7.85546875" style="3" bestFit="1" customWidth="1"/>
    <col min="1020" max="1020" width="9.7109375" style="3" customWidth="1"/>
    <col min="1021" max="1021" width="12.85546875" style="3" customWidth="1"/>
    <col min="1022" max="1258" width="9.140625" style="3"/>
    <col min="1259" max="1259" width="9" style="3" bestFit="1" customWidth="1"/>
    <col min="1260" max="1260" width="9.85546875" style="3" bestFit="1" customWidth="1"/>
    <col min="1261" max="1261" width="9.140625" style="3" bestFit="1" customWidth="1"/>
    <col min="1262" max="1262" width="16" style="3" bestFit="1" customWidth="1"/>
    <col min="1263" max="1263" width="9" style="3" bestFit="1" customWidth="1"/>
    <col min="1264" max="1264" width="7.85546875" style="3" bestFit="1" customWidth="1"/>
    <col min="1265" max="1265" width="11.7109375" style="3" bestFit="1" customWidth="1"/>
    <col min="1266" max="1266" width="14.28515625" style="3" customWidth="1"/>
    <col min="1267" max="1267" width="11.7109375" style="3" bestFit="1" customWidth="1"/>
    <col min="1268" max="1268" width="14.140625" style="3" bestFit="1" customWidth="1"/>
    <col min="1269" max="1269" width="16.7109375" style="3" customWidth="1"/>
    <col min="1270" max="1270" width="16.5703125" style="3" customWidth="1"/>
    <col min="1271" max="1272" width="7.85546875" style="3" bestFit="1" customWidth="1"/>
    <col min="1273" max="1273" width="8" style="3" bestFit="1" customWidth="1"/>
    <col min="1274" max="1275" width="7.85546875" style="3" bestFit="1" customWidth="1"/>
    <col min="1276" max="1276" width="9.7109375" style="3" customWidth="1"/>
    <col min="1277" max="1277" width="12.85546875" style="3" customWidth="1"/>
    <col min="1278" max="1514" width="9.140625" style="3"/>
    <col min="1515" max="1515" width="9" style="3" bestFit="1" customWidth="1"/>
    <col min="1516" max="1516" width="9.85546875" style="3" bestFit="1" customWidth="1"/>
    <col min="1517" max="1517" width="9.140625" style="3" bestFit="1" customWidth="1"/>
    <col min="1518" max="1518" width="16" style="3" bestFit="1" customWidth="1"/>
    <col min="1519" max="1519" width="9" style="3" bestFit="1" customWidth="1"/>
    <col min="1520" max="1520" width="7.85546875" style="3" bestFit="1" customWidth="1"/>
    <col min="1521" max="1521" width="11.7109375" style="3" bestFit="1" customWidth="1"/>
    <col min="1522" max="1522" width="14.28515625" style="3" customWidth="1"/>
    <col min="1523" max="1523" width="11.7109375" style="3" bestFit="1" customWidth="1"/>
    <col min="1524" max="1524" width="14.140625" style="3" bestFit="1" customWidth="1"/>
    <col min="1525" max="1525" width="16.7109375" style="3" customWidth="1"/>
    <col min="1526" max="1526" width="16.5703125" style="3" customWidth="1"/>
    <col min="1527" max="1528" width="7.85546875" style="3" bestFit="1" customWidth="1"/>
    <col min="1529" max="1529" width="8" style="3" bestFit="1" customWidth="1"/>
    <col min="1530" max="1531" width="7.85546875" style="3" bestFit="1" customWidth="1"/>
    <col min="1532" max="1532" width="9.7109375" style="3" customWidth="1"/>
    <col min="1533" max="1533" width="12.85546875" style="3" customWidth="1"/>
    <col min="1534" max="1770" width="9.140625" style="3"/>
    <col min="1771" max="1771" width="9" style="3" bestFit="1" customWidth="1"/>
    <col min="1772" max="1772" width="9.85546875" style="3" bestFit="1" customWidth="1"/>
    <col min="1773" max="1773" width="9.140625" style="3" bestFit="1" customWidth="1"/>
    <col min="1774" max="1774" width="16" style="3" bestFit="1" customWidth="1"/>
    <col min="1775" max="1775" width="9" style="3" bestFit="1" customWidth="1"/>
    <col min="1776" max="1776" width="7.85546875" style="3" bestFit="1" customWidth="1"/>
    <col min="1777" max="1777" width="11.7109375" style="3" bestFit="1" customWidth="1"/>
    <col min="1778" max="1778" width="14.28515625" style="3" customWidth="1"/>
    <col min="1779" max="1779" width="11.7109375" style="3" bestFit="1" customWidth="1"/>
    <col min="1780" max="1780" width="14.140625" style="3" bestFit="1" customWidth="1"/>
    <col min="1781" max="1781" width="16.7109375" style="3" customWidth="1"/>
    <col min="1782" max="1782" width="16.5703125" style="3" customWidth="1"/>
    <col min="1783" max="1784" width="7.85546875" style="3" bestFit="1" customWidth="1"/>
    <col min="1785" max="1785" width="8" style="3" bestFit="1" customWidth="1"/>
    <col min="1786" max="1787" width="7.85546875" style="3" bestFit="1" customWidth="1"/>
    <col min="1788" max="1788" width="9.7109375" style="3" customWidth="1"/>
    <col min="1789" max="1789" width="12.85546875" style="3" customWidth="1"/>
    <col min="1790" max="2026" width="9.140625" style="3"/>
    <col min="2027" max="2027" width="9" style="3" bestFit="1" customWidth="1"/>
    <col min="2028" max="2028" width="9.85546875" style="3" bestFit="1" customWidth="1"/>
    <col min="2029" max="2029" width="9.140625" style="3" bestFit="1" customWidth="1"/>
    <col min="2030" max="2030" width="16" style="3" bestFit="1" customWidth="1"/>
    <col min="2031" max="2031" width="9" style="3" bestFit="1" customWidth="1"/>
    <col min="2032" max="2032" width="7.85546875" style="3" bestFit="1" customWidth="1"/>
    <col min="2033" max="2033" width="11.7109375" style="3" bestFit="1" customWidth="1"/>
    <col min="2034" max="2034" width="14.28515625" style="3" customWidth="1"/>
    <col min="2035" max="2035" width="11.7109375" style="3" bestFit="1" customWidth="1"/>
    <col min="2036" max="2036" width="14.140625" style="3" bestFit="1" customWidth="1"/>
    <col min="2037" max="2037" width="16.7109375" style="3" customWidth="1"/>
    <col min="2038" max="2038" width="16.5703125" style="3" customWidth="1"/>
    <col min="2039" max="2040" width="7.85546875" style="3" bestFit="1" customWidth="1"/>
    <col min="2041" max="2041" width="8" style="3" bestFit="1" customWidth="1"/>
    <col min="2042" max="2043" width="7.85546875" style="3" bestFit="1" customWidth="1"/>
    <col min="2044" max="2044" width="9.7109375" style="3" customWidth="1"/>
    <col min="2045" max="2045" width="12.85546875" style="3" customWidth="1"/>
    <col min="2046" max="2282" width="9.140625" style="3"/>
    <col min="2283" max="2283" width="9" style="3" bestFit="1" customWidth="1"/>
    <col min="2284" max="2284" width="9.85546875" style="3" bestFit="1" customWidth="1"/>
    <col min="2285" max="2285" width="9.140625" style="3" bestFit="1" customWidth="1"/>
    <col min="2286" max="2286" width="16" style="3" bestFit="1" customWidth="1"/>
    <col min="2287" max="2287" width="9" style="3" bestFit="1" customWidth="1"/>
    <col min="2288" max="2288" width="7.85546875" style="3" bestFit="1" customWidth="1"/>
    <col min="2289" max="2289" width="11.7109375" style="3" bestFit="1" customWidth="1"/>
    <col min="2290" max="2290" width="14.28515625" style="3" customWidth="1"/>
    <col min="2291" max="2291" width="11.7109375" style="3" bestFit="1" customWidth="1"/>
    <col min="2292" max="2292" width="14.140625" style="3" bestFit="1" customWidth="1"/>
    <col min="2293" max="2293" width="16.7109375" style="3" customWidth="1"/>
    <col min="2294" max="2294" width="16.5703125" style="3" customWidth="1"/>
    <col min="2295" max="2296" width="7.85546875" style="3" bestFit="1" customWidth="1"/>
    <col min="2297" max="2297" width="8" style="3" bestFit="1" customWidth="1"/>
    <col min="2298" max="2299" width="7.85546875" style="3" bestFit="1" customWidth="1"/>
    <col min="2300" max="2300" width="9.7109375" style="3" customWidth="1"/>
    <col min="2301" max="2301" width="12.85546875" style="3" customWidth="1"/>
    <col min="2302" max="2538" width="9.140625" style="3"/>
    <col min="2539" max="2539" width="9" style="3" bestFit="1" customWidth="1"/>
    <col min="2540" max="2540" width="9.85546875" style="3" bestFit="1" customWidth="1"/>
    <col min="2541" max="2541" width="9.140625" style="3" bestFit="1" customWidth="1"/>
    <col min="2542" max="2542" width="16" style="3" bestFit="1" customWidth="1"/>
    <col min="2543" max="2543" width="9" style="3" bestFit="1" customWidth="1"/>
    <col min="2544" max="2544" width="7.85546875" style="3" bestFit="1" customWidth="1"/>
    <col min="2545" max="2545" width="11.7109375" style="3" bestFit="1" customWidth="1"/>
    <col min="2546" max="2546" width="14.28515625" style="3" customWidth="1"/>
    <col min="2547" max="2547" width="11.7109375" style="3" bestFit="1" customWidth="1"/>
    <col min="2548" max="2548" width="14.140625" style="3" bestFit="1" customWidth="1"/>
    <col min="2549" max="2549" width="16.7109375" style="3" customWidth="1"/>
    <col min="2550" max="2550" width="16.5703125" style="3" customWidth="1"/>
    <col min="2551" max="2552" width="7.85546875" style="3" bestFit="1" customWidth="1"/>
    <col min="2553" max="2553" width="8" style="3" bestFit="1" customWidth="1"/>
    <col min="2554" max="2555" width="7.85546875" style="3" bestFit="1" customWidth="1"/>
    <col min="2556" max="2556" width="9.7109375" style="3" customWidth="1"/>
    <col min="2557" max="2557" width="12.85546875" style="3" customWidth="1"/>
    <col min="2558" max="2794" width="9.140625" style="3"/>
    <col min="2795" max="2795" width="9" style="3" bestFit="1" customWidth="1"/>
    <col min="2796" max="2796" width="9.85546875" style="3" bestFit="1" customWidth="1"/>
    <col min="2797" max="2797" width="9.140625" style="3" bestFit="1" customWidth="1"/>
    <col min="2798" max="2798" width="16" style="3" bestFit="1" customWidth="1"/>
    <col min="2799" max="2799" width="9" style="3" bestFit="1" customWidth="1"/>
    <col min="2800" max="2800" width="7.85546875" style="3" bestFit="1" customWidth="1"/>
    <col min="2801" max="2801" width="11.7109375" style="3" bestFit="1" customWidth="1"/>
    <col min="2802" max="2802" width="14.28515625" style="3" customWidth="1"/>
    <col min="2803" max="2803" width="11.7109375" style="3" bestFit="1" customWidth="1"/>
    <col min="2804" max="2804" width="14.140625" style="3" bestFit="1" customWidth="1"/>
    <col min="2805" max="2805" width="16.7109375" style="3" customWidth="1"/>
    <col min="2806" max="2806" width="16.5703125" style="3" customWidth="1"/>
    <col min="2807" max="2808" width="7.85546875" style="3" bestFit="1" customWidth="1"/>
    <col min="2809" max="2809" width="8" style="3" bestFit="1" customWidth="1"/>
    <col min="2810" max="2811" width="7.85546875" style="3" bestFit="1" customWidth="1"/>
    <col min="2812" max="2812" width="9.7109375" style="3" customWidth="1"/>
    <col min="2813" max="2813" width="12.85546875" style="3" customWidth="1"/>
    <col min="2814" max="3050" width="9.140625" style="3"/>
    <col min="3051" max="3051" width="9" style="3" bestFit="1" customWidth="1"/>
    <col min="3052" max="3052" width="9.85546875" style="3" bestFit="1" customWidth="1"/>
    <col min="3053" max="3053" width="9.140625" style="3" bestFit="1" customWidth="1"/>
    <col min="3054" max="3054" width="16" style="3" bestFit="1" customWidth="1"/>
    <col min="3055" max="3055" width="9" style="3" bestFit="1" customWidth="1"/>
    <col min="3056" max="3056" width="7.85546875" style="3" bestFit="1" customWidth="1"/>
    <col min="3057" max="3057" width="11.7109375" style="3" bestFit="1" customWidth="1"/>
    <col min="3058" max="3058" width="14.28515625" style="3" customWidth="1"/>
    <col min="3059" max="3059" width="11.7109375" style="3" bestFit="1" customWidth="1"/>
    <col min="3060" max="3060" width="14.140625" style="3" bestFit="1" customWidth="1"/>
    <col min="3061" max="3061" width="16.7109375" style="3" customWidth="1"/>
    <col min="3062" max="3062" width="16.5703125" style="3" customWidth="1"/>
    <col min="3063" max="3064" width="7.85546875" style="3" bestFit="1" customWidth="1"/>
    <col min="3065" max="3065" width="8" style="3" bestFit="1" customWidth="1"/>
    <col min="3066" max="3067" width="7.85546875" style="3" bestFit="1" customWidth="1"/>
    <col min="3068" max="3068" width="9.7109375" style="3" customWidth="1"/>
    <col min="3069" max="3069" width="12.85546875" style="3" customWidth="1"/>
    <col min="3070" max="3306" width="9.140625" style="3"/>
    <col min="3307" max="3307" width="9" style="3" bestFit="1" customWidth="1"/>
    <col min="3308" max="3308" width="9.85546875" style="3" bestFit="1" customWidth="1"/>
    <col min="3309" max="3309" width="9.140625" style="3" bestFit="1" customWidth="1"/>
    <col min="3310" max="3310" width="16" style="3" bestFit="1" customWidth="1"/>
    <col min="3311" max="3311" width="9" style="3" bestFit="1" customWidth="1"/>
    <col min="3312" max="3312" width="7.85546875" style="3" bestFit="1" customWidth="1"/>
    <col min="3313" max="3313" width="11.7109375" style="3" bestFit="1" customWidth="1"/>
    <col min="3314" max="3314" width="14.28515625" style="3" customWidth="1"/>
    <col min="3315" max="3315" width="11.7109375" style="3" bestFit="1" customWidth="1"/>
    <col min="3316" max="3316" width="14.140625" style="3" bestFit="1" customWidth="1"/>
    <col min="3317" max="3317" width="16.7109375" style="3" customWidth="1"/>
    <col min="3318" max="3318" width="16.5703125" style="3" customWidth="1"/>
    <col min="3319" max="3320" width="7.85546875" style="3" bestFit="1" customWidth="1"/>
    <col min="3321" max="3321" width="8" style="3" bestFit="1" customWidth="1"/>
    <col min="3322" max="3323" width="7.85546875" style="3" bestFit="1" customWidth="1"/>
    <col min="3324" max="3324" width="9.7109375" style="3" customWidth="1"/>
    <col min="3325" max="3325" width="12.85546875" style="3" customWidth="1"/>
    <col min="3326" max="3562" width="9.140625" style="3"/>
    <col min="3563" max="3563" width="9" style="3" bestFit="1" customWidth="1"/>
    <col min="3564" max="3564" width="9.85546875" style="3" bestFit="1" customWidth="1"/>
    <col min="3565" max="3565" width="9.140625" style="3" bestFit="1" customWidth="1"/>
    <col min="3566" max="3566" width="16" style="3" bestFit="1" customWidth="1"/>
    <col min="3567" max="3567" width="9" style="3" bestFit="1" customWidth="1"/>
    <col min="3568" max="3568" width="7.85546875" style="3" bestFit="1" customWidth="1"/>
    <col min="3569" max="3569" width="11.7109375" style="3" bestFit="1" customWidth="1"/>
    <col min="3570" max="3570" width="14.28515625" style="3" customWidth="1"/>
    <col min="3571" max="3571" width="11.7109375" style="3" bestFit="1" customWidth="1"/>
    <col min="3572" max="3572" width="14.140625" style="3" bestFit="1" customWidth="1"/>
    <col min="3573" max="3573" width="16.7109375" style="3" customWidth="1"/>
    <col min="3574" max="3574" width="16.5703125" style="3" customWidth="1"/>
    <col min="3575" max="3576" width="7.85546875" style="3" bestFit="1" customWidth="1"/>
    <col min="3577" max="3577" width="8" style="3" bestFit="1" customWidth="1"/>
    <col min="3578" max="3579" width="7.85546875" style="3" bestFit="1" customWidth="1"/>
    <col min="3580" max="3580" width="9.7109375" style="3" customWidth="1"/>
    <col min="3581" max="3581" width="12.85546875" style="3" customWidth="1"/>
    <col min="3582" max="3818" width="9.140625" style="3"/>
    <col min="3819" max="3819" width="9" style="3" bestFit="1" customWidth="1"/>
    <col min="3820" max="3820" width="9.85546875" style="3" bestFit="1" customWidth="1"/>
    <col min="3821" max="3821" width="9.140625" style="3" bestFit="1" customWidth="1"/>
    <col min="3822" max="3822" width="16" style="3" bestFit="1" customWidth="1"/>
    <col min="3823" max="3823" width="9" style="3" bestFit="1" customWidth="1"/>
    <col min="3824" max="3824" width="7.85546875" style="3" bestFit="1" customWidth="1"/>
    <col min="3825" max="3825" width="11.7109375" style="3" bestFit="1" customWidth="1"/>
    <col min="3826" max="3826" width="14.28515625" style="3" customWidth="1"/>
    <col min="3827" max="3827" width="11.7109375" style="3" bestFit="1" customWidth="1"/>
    <col min="3828" max="3828" width="14.140625" style="3" bestFit="1" customWidth="1"/>
    <col min="3829" max="3829" width="16.7109375" style="3" customWidth="1"/>
    <col min="3830" max="3830" width="16.5703125" style="3" customWidth="1"/>
    <col min="3831" max="3832" width="7.85546875" style="3" bestFit="1" customWidth="1"/>
    <col min="3833" max="3833" width="8" style="3" bestFit="1" customWidth="1"/>
    <col min="3834" max="3835" width="7.85546875" style="3" bestFit="1" customWidth="1"/>
    <col min="3836" max="3836" width="9.7109375" style="3" customWidth="1"/>
    <col min="3837" max="3837" width="12.85546875" style="3" customWidth="1"/>
    <col min="3838" max="4074" width="9.140625" style="3"/>
    <col min="4075" max="4075" width="9" style="3" bestFit="1" customWidth="1"/>
    <col min="4076" max="4076" width="9.85546875" style="3" bestFit="1" customWidth="1"/>
    <col min="4077" max="4077" width="9.140625" style="3" bestFit="1" customWidth="1"/>
    <col min="4078" max="4078" width="16" style="3" bestFit="1" customWidth="1"/>
    <col min="4079" max="4079" width="9" style="3" bestFit="1" customWidth="1"/>
    <col min="4080" max="4080" width="7.85546875" style="3" bestFit="1" customWidth="1"/>
    <col min="4081" max="4081" width="11.7109375" style="3" bestFit="1" customWidth="1"/>
    <col min="4082" max="4082" width="14.28515625" style="3" customWidth="1"/>
    <col min="4083" max="4083" width="11.7109375" style="3" bestFit="1" customWidth="1"/>
    <col min="4084" max="4084" width="14.140625" style="3" bestFit="1" customWidth="1"/>
    <col min="4085" max="4085" width="16.7109375" style="3" customWidth="1"/>
    <col min="4086" max="4086" width="16.5703125" style="3" customWidth="1"/>
    <col min="4087" max="4088" width="7.85546875" style="3" bestFit="1" customWidth="1"/>
    <col min="4089" max="4089" width="8" style="3" bestFit="1" customWidth="1"/>
    <col min="4090" max="4091" width="7.85546875" style="3" bestFit="1" customWidth="1"/>
    <col min="4092" max="4092" width="9.7109375" style="3" customWidth="1"/>
    <col min="4093" max="4093" width="12.85546875" style="3" customWidth="1"/>
    <col min="4094" max="4330" width="9.140625" style="3"/>
    <col min="4331" max="4331" width="9" style="3" bestFit="1" customWidth="1"/>
    <col min="4332" max="4332" width="9.85546875" style="3" bestFit="1" customWidth="1"/>
    <col min="4333" max="4333" width="9.140625" style="3" bestFit="1" customWidth="1"/>
    <col min="4334" max="4334" width="16" style="3" bestFit="1" customWidth="1"/>
    <col min="4335" max="4335" width="9" style="3" bestFit="1" customWidth="1"/>
    <col min="4336" max="4336" width="7.85546875" style="3" bestFit="1" customWidth="1"/>
    <col min="4337" max="4337" width="11.7109375" style="3" bestFit="1" customWidth="1"/>
    <col min="4338" max="4338" width="14.28515625" style="3" customWidth="1"/>
    <col min="4339" max="4339" width="11.7109375" style="3" bestFit="1" customWidth="1"/>
    <col min="4340" max="4340" width="14.140625" style="3" bestFit="1" customWidth="1"/>
    <col min="4341" max="4341" width="16.7109375" style="3" customWidth="1"/>
    <col min="4342" max="4342" width="16.5703125" style="3" customWidth="1"/>
    <col min="4343" max="4344" width="7.85546875" style="3" bestFit="1" customWidth="1"/>
    <col min="4345" max="4345" width="8" style="3" bestFit="1" customWidth="1"/>
    <col min="4346" max="4347" width="7.85546875" style="3" bestFit="1" customWidth="1"/>
    <col min="4348" max="4348" width="9.7109375" style="3" customWidth="1"/>
    <col min="4349" max="4349" width="12.85546875" style="3" customWidth="1"/>
    <col min="4350" max="4586" width="9.140625" style="3"/>
    <col min="4587" max="4587" width="9" style="3" bestFit="1" customWidth="1"/>
    <col min="4588" max="4588" width="9.85546875" style="3" bestFit="1" customWidth="1"/>
    <col min="4589" max="4589" width="9.140625" style="3" bestFit="1" customWidth="1"/>
    <col min="4590" max="4590" width="16" style="3" bestFit="1" customWidth="1"/>
    <col min="4591" max="4591" width="9" style="3" bestFit="1" customWidth="1"/>
    <col min="4592" max="4592" width="7.85546875" style="3" bestFit="1" customWidth="1"/>
    <col min="4593" max="4593" width="11.7109375" style="3" bestFit="1" customWidth="1"/>
    <col min="4594" max="4594" width="14.28515625" style="3" customWidth="1"/>
    <col min="4595" max="4595" width="11.7109375" style="3" bestFit="1" customWidth="1"/>
    <col min="4596" max="4596" width="14.140625" style="3" bestFit="1" customWidth="1"/>
    <col min="4597" max="4597" width="16.7109375" style="3" customWidth="1"/>
    <col min="4598" max="4598" width="16.5703125" style="3" customWidth="1"/>
    <col min="4599" max="4600" width="7.85546875" style="3" bestFit="1" customWidth="1"/>
    <col min="4601" max="4601" width="8" style="3" bestFit="1" customWidth="1"/>
    <col min="4602" max="4603" width="7.85546875" style="3" bestFit="1" customWidth="1"/>
    <col min="4604" max="4604" width="9.7109375" style="3" customWidth="1"/>
    <col min="4605" max="4605" width="12.85546875" style="3" customWidth="1"/>
    <col min="4606" max="4842" width="9.140625" style="3"/>
    <col min="4843" max="4843" width="9" style="3" bestFit="1" customWidth="1"/>
    <col min="4844" max="4844" width="9.85546875" style="3" bestFit="1" customWidth="1"/>
    <col min="4845" max="4845" width="9.140625" style="3" bestFit="1" customWidth="1"/>
    <col min="4846" max="4846" width="16" style="3" bestFit="1" customWidth="1"/>
    <col min="4847" max="4847" width="9" style="3" bestFit="1" customWidth="1"/>
    <col min="4848" max="4848" width="7.85546875" style="3" bestFit="1" customWidth="1"/>
    <col min="4849" max="4849" width="11.7109375" style="3" bestFit="1" customWidth="1"/>
    <col min="4850" max="4850" width="14.28515625" style="3" customWidth="1"/>
    <col min="4851" max="4851" width="11.7109375" style="3" bestFit="1" customWidth="1"/>
    <col min="4852" max="4852" width="14.140625" style="3" bestFit="1" customWidth="1"/>
    <col min="4853" max="4853" width="16.7109375" style="3" customWidth="1"/>
    <col min="4854" max="4854" width="16.5703125" style="3" customWidth="1"/>
    <col min="4855" max="4856" width="7.85546875" style="3" bestFit="1" customWidth="1"/>
    <col min="4857" max="4857" width="8" style="3" bestFit="1" customWidth="1"/>
    <col min="4858" max="4859" width="7.85546875" style="3" bestFit="1" customWidth="1"/>
    <col min="4860" max="4860" width="9.7109375" style="3" customWidth="1"/>
    <col min="4861" max="4861" width="12.85546875" style="3" customWidth="1"/>
    <col min="4862" max="5098" width="9.140625" style="3"/>
    <col min="5099" max="5099" width="9" style="3" bestFit="1" customWidth="1"/>
    <col min="5100" max="5100" width="9.85546875" style="3" bestFit="1" customWidth="1"/>
    <col min="5101" max="5101" width="9.140625" style="3" bestFit="1" customWidth="1"/>
    <col min="5102" max="5102" width="16" style="3" bestFit="1" customWidth="1"/>
    <col min="5103" max="5103" width="9" style="3" bestFit="1" customWidth="1"/>
    <col min="5104" max="5104" width="7.85546875" style="3" bestFit="1" customWidth="1"/>
    <col min="5105" max="5105" width="11.7109375" style="3" bestFit="1" customWidth="1"/>
    <col min="5106" max="5106" width="14.28515625" style="3" customWidth="1"/>
    <col min="5107" max="5107" width="11.7109375" style="3" bestFit="1" customWidth="1"/>
    <col min="5108" max="5108" width="14.140625" style="3" bestFit="1" customWidth="1"/>
    <col min="5109" max="5109" width="16.7109375" style="3" customWidth="1"/>
    <col min="5110" max="5110" width="16.5703125" style="3" customWidth="1"/>
    <col min="5111" max="5112" width="7.85546875" style="3" bestFit="1" customWidth="1"/>
    <col min="5113" max="5113" width="8" style="3" bestFit="1" customWidth="1"/>
    <col min="5114" max="5115" width="7.85546875" style="3" bestFit="1" customWidth="1"/>
    <col min="5116" max="5116" width="9.7109375" style="3" customWidth="1"/>
    <col min="5117" max="5117" width="12.85546875" style="3" customWidth="1"/>
    <col min="5118" max="5354" width="9.140625" style="3"/>
    <col min="5355" max="5355" width="9" style="3" bestFit="1" customWidth="1"/>
    <col min="5356" max="5356" width="9.85546875" style="3" bestFit="1" customWidth="1"/>
    <col min="5357" max="5357" width="9.140625" style="3" bestFit="1" customWidth="1"/>
    <col min="5358" max="5358" width="16" style="3" bestFit="1" customWidth="1"/>
    <col min="5359" max="5359" width="9" style="3" bestFit="1" customWidth="1"/>
    <col min="5360" max="5360" width="7.85546875" style="3" bestFit="1" customWidth="1"/>
    <col min="5361" max="5361" width="11.7109375" style="3" bestFit="1" customWidth="1"/>
    <col min="5362" max="5362" width="14.28515625" style="3" customWidth="1"/>
    <col min="5363" max="5363" width="11.7109375" style="3" bestFit="1" customWidth="1"/>
    <col min="5364" max="5364" width="14.140625" style="3" bestFit="1" customWidth="1"/>
    <col min="5365" max="5365" width="16.7109375" style="3" customWidth="1"/>
    <col min="5366" max="5366" width="16.5703125" style="3" customWidth="1"/>
    <col min="5367" max="5368" width="7.85546875" style="3" bestFit="1" customWidth="1"/>
    <col min="5369" max="5369" width="8" style="3" bestFit="1" customWidth="1"/>
    <col min="5370" max="5371" width="7.85546875" style="3" bestFit="1" customWidth="1"/>
    <col min="5372" max="5372" width="9.7109375" style="3" customWidth="1"/>
    <col min="5373" max="5373" width="12.85546875" style="3" customWidth="1"/>
    <col min="5374" max="5610" width="9.140625" style="3"/>
    <col min="5611" max="5611" width="9" style="3" bestFit="1" customWidth="1"/>
    <col min="5612" max="5612" width="9.85546875" style="3" bestFit="1" customWidth="1"/>
    <col min="5613" max="5613" width="9.140625" style="3" bestFit="1" customWidth="1"/>
    <col min="5614" max="5614" width="16" style="3" bestFit="1" customWidth="1"/>
    <col min="5615" max="5615" width="9" style="3" bestFit="1" customWidth="1"/>
    <col min="5616" max="5616" width="7.85546875" style="3" bestFit="1" customWidth="1"/>
    <col min="5617" max="5617" width="11.7109375" style="3" bestFit="1" customWidth="1"/>
    <col min="5618" max="5618" width="14.28515625" style="3" customWidth="1"/>
    <col min="5619" max="5619" width="11.7109375" style="3" bestFit="1" customWidth="1"/>
    <col min="5620" max="5620" width="14.140625" style="3" bestFit="1" customWidth="1"/>
    <col min="5621" max="5621" width="16.7109375" style="3" customWidth="1"/>
    <col min="5622" max="5622" width="16.5703125" style="3" customWidth="1"/>
    <col min="5623" max="5624" width="7.85546875" style="3" bestFit="1" customWidth="1"/>
    <col min="5625" max="5625" width="8" style="3" bestFit="1" customWidth="1"/>
    <col min="5626" max="5627" width="7.85546875" style="3" bestFit="1" customWidth="1"/>
    <col min="5628" max="5628" width="9.7109375" style="3" customWidth="1"/>
    <col min="5629" max="5629" width="12.85546875" style="3" customWidth="1"/>
    <col min="5630" max="5866" width="9.140625" style="3"/>
    <col min="5867" max="5867" width="9" style="3" bestFit="1" customWidth="1"/>
    <col min="5868" max="5868" width="9.85546875" style="3" bestFit="1" customWidth="1"/>
    <col min="5869" max="5869" width="9.140625" style="3" bestFit="1" customWidth="1"/>
    <col min="5870" max="5870" width="16" style="3" bestFit="1" customWidth="1"/>
    <col min="5871" max="5871" width="9" style="3" bestFit="1" customWidth="1"/>
    <col min="5872" max="5872" width="7.85546875" style="3" bestFit="1" customWidth="1"/>
    <col min="5873" max="5873" width="11.7109375" style="3" bestFit="1" customWidth="1"/>
    <col min="5874" max="5874" width="14.28515625" style="3" customWidth="1"/>
    <col min="5875" max="5875" width="11.7109375" style="3" bestFit="1" customWidth="1"/>
    <col min="5876" max="5876" width="14.140625" style="3" bestFit="1" customWidth="1"/>
    <col min="5877" max="5877" width="16.7109375" style="3" customWidth="1"/>
    <col min="5878" max="5878" width="16.5703125" style="3" customWidth="1"/>
    <col min="5879" max="5880" width="7.85546875" style="3" bestFit="1" customWidth="1"/>
    <col min="5881" max="5881" width="8" style="3" bestFit="1" customWidth="1"/>
    <col min="5882" max="5883" width="7.85546875" style="3" bestFit="1" customWidth="1"/>
    <col min="5884" max="5884" width="9.7109375" style="3" customWidth="1"/>
    <col min="5885" max="5885" width="12.85546875" style="3" customWidth="1"/>
    <col min="5886" max="6122" width="9.140625" style="3"/>
    <col min="6123" max="6123" width="9" style="3" bestFit="1" customWidth="1"/>
    <col min="6124" max="6124" width="9.85546875" style="3" bestFit="1" customWidth="1"/>
    <col min="6125" max="6125" width="9.140625" style="3" bestFit="1" customWidth="1"/>
    <col min="6126" max="6126" width="16" style="3" bestFit="1" customWidth="1"/>
    <col min="6127" max="6127" width="9" style="3" bestFit="1" customWidth="1"/>
    <col min="6128" max="6128" width="7.85546875" style="3" bestFit="1" customWidth="1"/>
    <col min="6129" max="6129" width="11.7109375" style="3" bestFit="1" customWidth="1"/>
    <col min="6130" max="6130" width="14.28515625" style="3" customWidth="1"/>
    <col min="6131" max="6131" width="11.7109375" style="3" bestFit="1" customWidth="1"/>
    <col min="6132" max="6132" width="14.140625" style="3" bestFit="1" customWidth="1"/>
    <col min="6133" max="6133" width="16.7109375" style="3" customWidth="1"/>
    <col min="6134" max="6134" width="16.5703125" style="3" customWidth="1"/>
    <col min="6135" max="6136" width="7.85546875" style="3" bestFit="1" customWidth="1"/>
    <col min="6137" max="6137" width="8" style="3" bestFit="1" customWidth="1"/>
    <col min="6138" max="6139" width="7.85546875" style="3" bestFit="1" customWidth="1"/>
    <col min="6140" max="6140" width="9.7109375" style="3" customWidth="1"/>
    <col min="6141" max="6141" width="12.85546875" style="3" customWidth="1"/>
    <col min="6142" max="6378" width="9.140625" style="3"/>
    <col min="6379" max="6379" width="9" style="3" bestFit="1" customWidth="1"/>
    <col min="6380" max="6380" width="9.85546875" style="3" bestFit="1" customWidth="1"/>
    <col min="6381" max="6381" width="9.140625" style="3" bestFit="1" customWidth="1"/>
    <col min="6382" max="6382" width="16" style="3" bestFit="1" customWidth="1"/>
    <col min="6383" max="6383" width="9" style="3" bestFit="1" customWidth="1"/>
    <col min="6384" max="6384" width="7.85546875" style="3" bestFit="1" customWidth="1"/>
    <col min="6385" max="6385" width="11.7109375" style="3" bestFit="1" customWidth="1"/>
    <col min="6386" max="6386" width="14.28515625" style="3" customWidth="1"/>
    <col min="6387" max="6387" width="11.7109375" style="3" bestFit="1" customWidth="1"/>
    <col min="6388" max="6388" width="14.140625" style="3" bestFit="1" customWidth="1"/>
    <col min="6389" max="6389" width="16.7109375" style="3" customWidth="1"/>
    <col min="6390" max="6390" width="16.5703125" style="3" customWidth="1"/>
    <col min="6391" max="6392" width="7.85546875" style="3" bestFit="1" customWidth="1"/>
    <col min="6393" max="6393" width="8" style="3" bestFit="1" customWidth="1"/>
    <col min="6394" max="6395" width="7.85546875" style="3" bestFit="1" customWidth="1"/>
    <col min="6396" max="6396" width="9.7109375" style="3" customWidth="1"/>
    <col min="6397" max="6397" width="12.85546875" style="3" customWidth="1"/>
    <col min="6398" max="6634" width="9.140625" style="3"/>
    <col min="6635" max="6635" width="9" style="3" bestFit="1" customWidth="1"/>
    <col min="6636" max="6636" width="9.85546875" style="3" bestFit="1" customWidth="1"/>
    <col min="6637" max="6637" width="9.140625" style="3" bestFit="1" customWidth="1"/>
    <col min="6638" max="6638" width="16" style="3" bestFit="1" customWidth="1"/>
    <col min="6639" max="6639" width="9" style="3" bestFit="1" customWidth="1"/>
    <col min="6640" max="6640" width="7.85546875" style="3" bestFit="1" customWidth="1"/>
    <col min="6641" max="6641" width="11.7109375" style="3" bestFit="1" customWidth="1"/>
    <col min="6642" max="6642" width="14.28515625" style="3" customWidth="1"/>
    <col min="6643" max="6643" width="11.7109375" style="3" bestFit="1" customWidth="1"/>
    <col min="6644" max="6644" width="14.140625" style="3" bestFit="1" customWidth="1"/>
    <col min="6645" max="6645" width="16.7109375" style="3" customWidth="1"/>
    <col min="6646" max="6646" width="16.5703125" style="3" customWidth="1"/>
    <col min="6647" max="6648" width="7.85546875" style="3" bestFit="1" customWidth="1"/>
    <col min="6649" max="6649" width="8" style="3" bestFit="1" customWidth="1"/>
    <col min="6650" max="6651" width="7.85546875" style="3" bestFit="1" customWidth="1"/>
    <col min="6652" max="6652" width="9.7109375" style="3" customWidth="1"/>
    <col min="6653" max="6653" width="12.85546875" style="3" customWidth="1"/>
    <col min="6654" max="6890" width="9.140625" style="3"/>
    <col min="6891" max="6891" width="9" style="3" bestFit="1" customWidth="1"/>
    <col min="6892" max="6892" width="9.85546875" style="3" bestFit="1" customWidth="1"/>
    <col min="6893" max="6893" width="9.140625" style="3" bestFit="1" customWidth="1"/>
    <col min="6894" max="6894" width="16" style="3" bestFit="1" customWidth="1"/>
    <col min="6895" max="6895" width="9" style="3" bestFit="1" customWidth="1"/>
    <col min="6896" max="6896" width="7.85546875" style="3" bestFit="1" customWidth="1"/>
    <col min="6897" max="6897" width="11.7109375" style="3" bestFit="1" customWidth="1"/>
    <col min="6898" max="6898" width="14.28515625" style="3" customWidth="1"/>
    <col min="6899" max="6899" width="11.7109375" style="3" bestFit="1" customWidth="1"/>
    <col min="6900" max="6900" width="14.140625" style="3" bestFit="1" customWidth="1"/>
    <col min="6901" max="6901" width="16.7109375" style="3" customWidth="1"/>
    <col min="6902" max="6902" width="16.5703125" style="3" customWidth="1"/>
    <col min="6903" max="6904" width="7.85546875" style="3" bestFit="1" customWidth="1"/>
    <col min="6905" max="6905" width="8" style="3" bestFit="1" customWidth="1"/>
    <col min="6906" max="6907" width="7.85546875" style="3" bestFit="1" customWidth="1"/>
    <col min="6908" max="6908" width="9.7109375" style="3" customWidth="1"/>
    <col min="6909" max="6909" width="12.85546875" style="3" customWidth="1"/>
    <col min="6910" max="7146" width="9.140625" style="3"/>
    <col min="7147" max="7147" width="9" style="3" bestFit="1" customWidth="1"/>
    <col min="7148" max="7148" width="9.85546875" style="3" bestFit="1" customWidth="1"/>
    <col min="7149" max="7149" width="9.140625" style="3" bestFit="1" customWidth="1"/>
    <col min="7150" max="7150" width="16" style="3" bestFit="1" customWidth="1"/>
    <col min="7151" max="7151" width="9" style="3" bestFit="1" customWidth="1"/>
    <col min="7152" max="7152" width="7.85546875" style="3" bestFit="1" customWidth="1"/>
    <col min="7153" max="7153" width="11.7109375" style="3" bestFit="1" customWidth="1"/>
    <col min="7154" max="7154" width="14.28515625" style="3" customWidth="1"/>
    <col min="7155" max="7155" width="11.7109375" style="3" bestFit="1" customWidth="1"/>
    <col min="7156" max="7156" width="14.140625" style="3" bestFit="1" customWidth="1"/>
    <col min="7157" max="7157" width="16.7109375" style="3" customWidth="1"/>
    <col min="7158" max="7158" width="16.5703125" style="3" customWidth="1"/>
    <col min="7159" max="7160" width="7.85546875" style="3" bestFit="1" customWidth="1"/>
    <col min="7161" max="7161" width="8" style="3" bestFit="1" customWidth="1"/>
    <col min="7162" max="7163" width="7.85546875" style="3" bestFit="1" customWidth="1"/>
    <col min="7164" max="7164" width="9.7109375" style="3" customWidth="1"/>
    <col min="7165" max="7165" width="12.85546875" style="3" customWidth="1"/>
    <col min="7166" max="7402" width="9.140625" style="3"/>
    <col min="7403" max="7403" width="9" style="3" bestFit="1" customWidth="1"/>
    <col min="7404" max="7404" width="9.85546875" style="3" bestFit="1" customWidth="1"/>
    <col min="7405" max="7405" width="9.140625" style="3" bestFit="1" customWidth="1"/>
    <col min="7406" max="7406" width="16" style="3" bestFit="1" customWidth="1"/>
    <col min="7407" max="7407" width="9" style="3" bestFit="1" customWidth="1"/>
    <col min="7408" max="7408" width="7.85546875" style="3" bestFit="1" customWidth="1"/>
    <col min="7409" max="7409" width="11.7109375" style="3" bestFit="1" customWidth="1"/>
    <col min="7410" max="7410" width="14.28515625" style="3" customWidth="1"/>
    <col min="7411" max="7411" width="11.7109375" style="3" bestFit="1" customWidth="1"/>
    <col min="7412" max="7412" width="14.140625" style="3" bestFit="1" customWidth="1"/>
    <col min="7413" max="7413" width="16.7109375" style="3" customWidth="1"/>
    <col min="7414" max="7414" width="16.5703125" style="3" customWidth="1"/>
    <col min="7415" max="7416" width="7.85546875" style="3" bestFit="1" customWidth="1"/>
    <col min="7417" max="7417" width="8" style="3" bestFit="1" customWidth="1"/>
    <col min="7418" max="7419" width="7.85546875" style="3" bestFit="1" customWidth="1"/>
    <col min="7420" max="7420" width="9.7109375" style="3" customWidth="1"/>
    <col min="7421" max="7421" width="12.85546875" style="3" customWidth="1"/>
    <col min="7422" max="7658" width="9.140625" style="3"/>
    <col min="7659" max="7659" width="9" style="3" bestFit="1" customWidth="1"/>
    <col min="7660" max="7660" width="9.85546875" style="3" bestFit="1" customWidth="1"/>
    <col min="7661" max="7661" width="9.140625" style="3" bestFit="1" customWidth="1"/>
    <col min="7662" max="7662" width="16" style="3" bestFit="1" customWidth="1"/>
    <col min="7663" max="7663" width="9" style="3" bestFit="1" customWidth="1"/>
    <col min="7664" max="7664" width="7.85546875" style="3" bestFit="1" customWidth="1"/>
    <col min="7665" max="7665" width="11.7109375" style="3" bestFit="1" customWidth="1"/>
    <col min="7666" max="7666" width="14.28515625" style="3" customWidth="1"/>
    <col min="7667" max="7667" width="11.7109375" style="3" bestFit="1" customWidth="1"/>
    <col min="7668" max="7668" width="14.140625" style="3" bestFit="1" customWidth="1"/>
    <col min="7669" max="7669" width="16.7109375" style="3" customWidth="1"/>
    <col min="7670" max="7670" width="16.5703125" style="3" customWidth="1"/>
    <col min="7671" max="7672" width="7.85546875" style="3" bestFit="1" customWidth="1"/>
    <col min="7673" max="7673" width="8" style="3" bestFit="1" customWidth="1"/>
    <col min="7674" max="7675" width="7.85546875" style="3" bestFit="1" customWidth="1"/>
    <col min="7676" max="7676" width="9.7109375" style="3" customWidth="1"/>
    <col min="7677" max="7677" width="12.85546875" style="3" customWidth="1"/>
    <col min="7678" max="7914" width="9.140625" style="3"/>
    <col min="7915" max="7915" width="9" style="3" bestFit="1" customWidth="1"/>
    <col min="7916" max="7916" width="9.85546875" style="3" bestFit="1" customWidth="1"/>
    <col min="7917" max="7917" width="9.140625" style="3" bestFit="1" customWidth="1"/>
    <col min="7918" max="7918" width="16" style="3" bestFit="1" customWidth="1"/>
    <col min="7919" max="7919" width="9" style="3" bestFit="1" customWidth="1"/>
    <col min="7920" max="7920" width="7.85546875" style="3" bestFit="1" customWidth="1"/>
    <col min="7921" max="7921" width="11.7109375" style="3" bestFit="1" customWidth="1"/>
    <col min="7922" max="7922" width="14.28515625" style="3" customWidth="1"/>
    <col min="7923" max="7923" width="11.7109375" style="3" bestFit="1" customWidth="1"/>
    <col min="7924" max="7924" width="14.140625" style="3" bestFit="1" customWidth="1"/>
    <col min="7925" max="7925" width="16.7109375" style="3" customWidth="1"/>
    <col min="7926" max="7926" width="16.5703125" style="3" customWidth="1"/>
    <col min="7927" max="7928" width="7.85546875" style="3" bestFit="1" customWidth="1"/>
    <col min="7929" max="7929" width="8" style="3" bestFit="1" customWidth="1"/>
    <col min="7930" max="7931" width="7.85546875" style="3" bestFit="1" customWidth="1"/>
    <col min="7932" max="7932" width="9.7109375" style="3" customWidth="1"/>
    <col min="7933" max="7933" width="12.85546875" style="3" customWidth="1"/>
    <col min="7934" max="8170" width="9.140625" style="3"/>
    <col min="8171" max="8171" width="9" style="3" bestFit="1" customWidth="1"/>
    <col min="8172" max="8172" width="9.85546875" style="3" bestFit="1" customWidth="1"/>
    <col min="8173" max="8173" width="9.140625" style="3" bestFit="1" customWidth="1"/>
    <col min="8174" max="8174" width="16" style="3" bestFit="1" customWidth="1"/>
    <col min="8175" max="8175" width="9" style="3" bestFit="1" customWidth="1"/>
    <col min="8176" max="8176" width="7.85546875" style="3" bestFit="1" customWidth="1"/>
    <col min="8177" max="8177" width="11.7109375" style="3" bestFit="1" customWidth="1"/>
    <col min="8178" max="8178" width="14.28515625" style="3" customWidth="1"/>
    <col min="8179" max="8179" width="11.7109375" style="3" bestFit="1" customWidth="1"/>
    <col min="8180" max="8180" width="14.140625" style="3" bestFit="1" customWidth="1"/>
    <col min="8181" max="8181" width="16.7109375" style="3" customWidth="1"/>
    <col min="8182" max="8182" width="16.5703125" style="3" customWidth="1"/>
    <col min="8183" max="8184" width="7.85546875" style="3" bestFit="1" customWidth="1"/>
    <col min="8185" max="8185" width="8" style="3" bestFit="1" customWidth="1"/>
    <col min="8186" max="8187" width="7.85546875" style="3" bestFit="1" customWidth="1"/>
    <col min="8188" max="8188" width="9.7109375" style="3" customWidth="1"/>
    <col min="8189" max="8189" width="12.85546875" style="3" customWidth="1"/>
    <col min="8190" max="8426" width="9.140625" style="3"/>
    <col min="8427" max="8427" width="9" style="3" bestFit="1" customWidth="1"/>
    <col min="8428" max="8428" width="9.85546875" style="3" bestFit="1" customWidth="1"/>
    <col min="8429" max="8429" width="9.140625" style="3" bestFit="1" customWidth="1"/>
    <col min="8430" max="8430" width="16" style="3" bestFit="1" customWidth="1"/>
    <col min="8431" max="8431" width="9" style="3" bestFit="1" customWidth="1"/>
    <col min="8432" max="8432" width="7.85546875" style="3" bestFit="1" customWidth="1"/>
    <col min="8433" max="8433" width="11.7109375" style="3" bestFit="1" customWidth="1"/>
    <col min="8434" max="8434" width="14.28515625" style="3" customWidth="1"/>
    <col min="8435" max="8435" width="11.7109375" style="3" bestFit="1" customWidth="1"/>
    <col min="8436" max="8436" width="14.140625" style="3" bestFit="1" customWidth="1"/>
    <col min="8437" max="8437" width="16.7109375" style="3" customWidth="1"/>
    <col min="8438" max="8438" width="16.5703125" style="3" customWidth="1"/>
    <col min="8439" max="8440" width="7.85546875" style="3" bestFit="1" customWidth="1"/>
    <col min="8441" max="8441" width="8" style="3" bestFit="1" customWidth="1"/>
    <col min="8442" max="8443" width="7.85546875" style="3" bestFit="1" customWidth="1"/>
    <col min="8444" max="8444" width="9.7109375" style="3" customWidth="1"/>
    <col min="8445" max="8445" width="12.85546875" style="3" customWidth="1"/>
    <col min="8446" max="8682" width="9.140625" style="3"/>
    <col min="8683" max="8683" width="9" style="3" bestFit="1" customWidth="1"/>
    <col min="8684" max="8684" width="9.85546875" style="3" bestFit="1" customWidth="1"/>
    <col min="8685" max="8685" width="9.140625" style="3" bestFit="1" customWidth="1"/>
    <col min="8686" max="8686" width="16" style="3" bestFit="1" customWidth="1"/>
    <col min="8687" max="8687" width="9" style="3" bestFit="1" customWidth="1"/>
    <col min="8688" max="8688" width="7.85546875" style="3" bestFit="1" customWidth="1"/>
    <col min="8689" max="8689" width="11.7109375" style="3" bestFit="1" customWidth="1"/>
    <col min="8690" max="8690" width="14.28515625" style="3" customWidth="1"/>
    <col min="8691" max="8691" width="11.7109375" style="3" bestFit="1" customWidth="1"/>
    <col min="8692" max="8692" width="14.140625" style="3" bestFit="1" customWidth="1"/>
    <col min="8693" max="8693" width="16.7109375" style="3" customWidth="1"/>
    <col min="8694" max="8694" width="16.5703125" style="3" customWidth="1"/>
    <col min="8695" max="8696" width="7.85546875" style="3" bestFit="1" customWidth="1"/>
    <col min="8697" max="8697" width="8" style="3" bestFit="1" customWidth="1"/>
    <col min="8698" max="8699" width="7.85546875" style="3" bestFit="1" customWidth="1"/>
    <col min="8700" max="8700" width="9.7109375" style="3" customWidth="1"/>
    <col min="8701" max="8701" width="12.85546875" style="3" customWidth="1"/>
    <col min="8702" max="8938" width="9.140625" style="3"/>
    <col min="8939" max="8939" width="9" style="3" bestFit="1" customWidth="1"/>
    <col min="8940" max="8940" width="9.85546875" style="3" bestFit="1" customWidth="1"/>
    <col min="8941" max="8941" width="9.140625" style="3" bestFit="1" customWidth="1"/>
    <col min="8942" max="8942" width="16" style="3" bestFit="1" customWidth="1"/>
    <col min="8943" max="8943" width="9" style="3" bestFit="1" customWidth="1"/>
    <col min="8944" max="8944" width="7.85546875" style="3" bestFit="1" customWidth="1"/>
    <col min="8945" max="8945" width="11.7109375" style="3" bestFit="1" customWidth="1"/>
    <col min="8946" max="8946" width="14.28515625" style="3" customWidth="1"/>
    <col min="8947" max="8947" width="11.7109375" style="3" bestFit="1" customWidth="1"/>
    <col min="8948" max="8948" width="14.140625" style="3" bestFit="1" customWidth="1"/>
    <col min="8949" max="8949" width="16.7109375" style="3" customWidth="1"/>
    <col min="8950" max="8950" width="16.5703125" style="3" customWidth="1"/>
    <col min="8951" max="8952" width="7.85546875" style="3" bestFit="1" customWidth="1"/>
    <col min="8953" max="8953" width="8" style="3" bestFit="1" customWidth="1"/>
    <col min="8954" max="8955" width="7.85546875" style="3" bestFit="1" customWidth="1"/>
    <col min="8956" max="8956" width="9.7109375" style="3" customWidth="1"/>
    <col min="8957" max="8957" width="12.85546875" style="3" customWidth="1"/>
    <col min="8958" max="9194" width="9.140625" style="3"/>
    <col min="9195" max="9195" width="9" style="3" bestFit="1" customWidth="1"/>
    <col min="9196" max="9196" width="9.85546875" style="3" bestFit="1" customWidth="1"/>
    <col min="9197" max="9197" width="9.140625" style="3" bestFit="1" customWidth="1"/>
    <col min="9198" max="9198" width="16" style="3" bestFit="1" customWidth="1"/>
    <col min="9199" max="9199" width="9" style="3" bestFit="1" customWidth="1"/>
    <col min="9200" max="9200" width="7.85546875" style="3" bestFit="1" customWidth="1"/>
    <col min="9201" max="9201" width="11.7109375" style="3" bestFit="1" customWidth="1"/>
    <col min="9202" max="9202" width="14.28515625" style="3" customWidth="1"/>
    <col min="9203" max="9203" width="11.7109375" style="3" bestFit="1" customWidth="1"/>
    <col min="9204" max="9204" width="14.140625" style="3" bestFit="1" customWidth="1"/>
    <col min="9205" max="9205" width="16.7109375" style="3" customWidth="1"/>
    <col min="9206" max="9206" width="16.5703125" style="3" customWidth="1"/>
    <col min="9207" max="9208" width="7.85546875" style="3" bestFit="1" customWidth="1"/>
    <col min="9209" max="9209" width="8" style="3" bestFit="1" customWidth="1"/>
    <col min="9210" max="9211" width="7.85546875" style="3" bestFit="1" customWidth="1"/>
    <col min="9212" max="9212" width="9.7109375" style="3" customWidth="1"/>
    <col min="9213" max="9213" width="12.85546875" style="3" customWidth="1"/>
    <col min="9214" max="9450" width="9.140625" style="3"/>
    <col min="9451" max="9451" width="9" style="3" bestFit="1" customWidth="1"/>
    <col min="9452" max="9452" width="9.85546875" style="3" bestFit="1" customWidth="1"/>
    <col min="9453" max="9453" width="9.140625" style="3" bestFit="1" customWidth="1"/>
    <col min="9454" max="9454" width="16" style="3" bestFit="1" customWidth="1"/>
    <col min="9455" max="9455" width="9" style="3" bestFit="1" customWidth="1"/>
    <col min="9456" max="9456" width="7.85546875" style="3" bestFit="1" customWidth="1"/>
    <col min="9457" max="9457" width="11.7109375" style="3" bestFit="1" customWidth="1"/>
    <col min="9458" max="9458" width="14.28515625" style="3" customWidth="1"/>
    <col min="9459" max="9459" width="11.7109375" style="3" bestFit="1" customWidth="1"/>
    <col min="9460" max="9460" width="14.140625" style="3" bestFit="1" customWidth="1"/>
    <col min="9461" max="9461" width="16.7109375" style="3" customWidth="1"/>
    <col min="9462" max="9462" width="16.5703125" style="3" customWidth="1"/>
    <col min="9463" max="9464" width="7.85546875" style="3" bestFit="1" customWidth="1"/>
    <col min="9465" max="9465" width="8" style="3" bestFit="1" customWidth="1"/>
    <col min="9466" max="9467" width="7.85546875" style="3" bestFit="1" customWidth="1"/>
    <col min="9468" max="9468" width="9.7109375" style="3" customWidth="1"/>
    <col min="9469" max="9469" width="12.85546875" style="3" customWidth="1"/>
    <col min="9470" max="9706" width="9.140625" style="3"/>
    <col min="9707" max="9707" width="9" style="3" bestFit="1" customWidth="1"/>
    <col min="9708" max="9708" width="9.85546875" style="3" bestFit="1" customWidth="1"/>
    <col min="9709" max="9709" width="9.140625" style="3" bestFit="1" customWidth="1"/>
    <col min="9710" max="9710" width="16" style="3" bestFit="1" customWidth="1"/>
    <col min="9711" max="9711" width="9" style="3" bestFit="1" customWidth="1"/>
    <col min="9712" max="9712" width="7.85546875" style="3" bestFit="1" customWidth="1"/>
    <col min="9713" max="9713" width="11.7109375" style="3" bestFit="1" customWidth="1"/>
    <col min="9714" max="9714" width="14.28515625" style="3" customWidth="1"/>
    <col min="9715" max="9715" width="11.7109375" style="3" bestFit="1" customWidth="1"/>
    <col min="9716" max="9716" width="14.140625" style="3" bestFit="1" customWidth="1"/>
    <col min="9717" max="9717" width="16.7109375" style="3" customWidth="1"/>
    <col min="9718" max="9718" width="16.5703125" style="3" customWidth="1"/>
    <col min="9719" max="9720" width="7.85546875" style="3" bestFit="1" customWidth="1"/>
    <col min="9721" max="9721" width="8" style="3" bestFit="1" customWidth="1"/>
    <col min="9722" max="9723" width="7.85546875" style="3" bestFit="1" customWidth="1"/>
    <col min="9724" max="9724" width="9.7109375" style="3" customWidth="1"/>
    <col min="9725" max="9725" width="12.85546875" style="3" customWidth="1"/>
    <col min="9726" max="9962" width="9.140625" style="3"/>
    <col min="9963" max="9963" width="9" style="3" bestFit="1" customWidth="1"/>
    <col min="9964" max="9964" width="9.85546875" style="3" bestFit="1" customWidth="1"/>
    <col min="9965" max="9965" width="9.140625" style="3" bestFit="1" customWidth="1"/>
    <col min="9966" max="9966" width="16" style="3" bestFit="1" customWidth="1"/>
    <col min="9967" max="9967" width="9" style="3" bestFit="1" customWidth="1"/>
    <col min="9968" max="9968" width="7.85546875" style="3" bestFit="1" customWidth="1"/>
    <col min="9969" max="9969" width="11.7109375" style="3" bestFit="1" customWidth="1"/>
    <col min="9970" max="9970" width="14.28515625" style="3" customWidth="1"/>
    <col min="9971" max="9971" width="11.7109375" style="3" bestFit="1" customWidth="1"/>
    <col min="9972" max="9972" width="14.140625" style="3" bestFit="1" customWidth="1"/>
    <col min="9973" max="9973" width="16.7109375" style="3" customWidth="1"/>
    <col min="9974" max="9974" width="16.5703125" style="3" customWidth="1"/>
    <col min="9975" max="9976" width="7.85546875" style="3" bestFit="1" customWidth="1"/>
    <col min="9977" max="9977" width="8" style="3" bestFit="1" customWidth="1"/>
    <col min="9978" max="9979" width="7.85546875" style="3" bestFit="1" customWidth="1"/>
    <col min="9980" max="9980" width="9.7109375" style="3" customWidth="1"/>
    <col min="9981" max="9981" width="12.85546875" style="3" customWidth="1"/>
    <col min="9982" max="10218" width="9.140625" style="3"/>
    <col min="10219" max="10219" width="9" style="3" bestFit="1" customWidth="1"/>
    <col min="10220" max="10220" width="9.85546875" style="3" bestFit="1" customWidth="1"/>
    <col min="10221" max="10221" width="9.140625" style="3" bestFit="1" customWidth="1"/>
    <col min="10222" max="10222" width="16" style="3" bestFit="1" customWidth="1"/>
    <col min="10223" max="10223" width="9" style="3" bestFit="1" customWidth="1"/>
    <col min="10224" max="10224" width="7.85546875" style="3" bestFit="1" customWidth="1"/>
    <col min="10225" max="10225" width="11.7109375" style="3" bestFit="1" customWidth="1"/>
    <col min="10226" max="10226" width="14.28515625" style="3" customWidth="1"/>
    <col min="10227" max="10227" width="11.7109375" style="3" bestFit="1" customWidth="1"/>
    <col min="10228" max="10228" width="14.140625" style="3" bestFit="1" customWidth="1"/>
    <col min="10229" max="10229" width="16.7109375" style="3" customWidth="1"/>
    <col min="10230" max="10230" width="16.5703125" style="3" customWidth="1"/>
    <col min="10231" max="10232" width="7.85546875" style="3" bestFit="1" customWidth="1"/>
    <col min="10233" max="10233" width="8" style="3" bestFit="1" customWidth="1"/>
    <col min="10234" max="10235" width="7.85546875" style="3" bestFit="1" customWidth="1"/>
    <col min="10236" max="10236" width="9.7109375" style="3" customWidth="1"/>
    <col min="10237" max="10237" width="12.85546875" style="3" customWidth="1"/>
    <col min="10238" max="10474" width="9.140625" style="3"/>
    <col min="10475" max="10475" width="9" style="3" bestFit="1" customWidth="1"/>
    <col min="10476" max="10476" width="9.85546875" style="3" bestFit="1" customWidth="1"/>
    <col min="10477" max="10477" width="9.140625" style="3" bestFit="1" customWidth="1"/>
    <col min="10478" max="10478" width="16" style="3" bestFit="1" customWidth="1"/>
    <col min="10479" max="10479" width="9" style="3" bestFit="1" customWidth="1"/>
    <col min="10480" max="10480" width="7.85546875" style="3" bestFit="1" customWidth="1"/>
    <col min="10481" max="10481" width="11.7109375" style="3" bestFit="1" customWidth="1"/>
    <col min="10482" max="10482" width="14.28515625" style="3" customWidth="1"/>
    <col min="10483" max="10483" width="11.7109375" style="3" bestFit="1" customWidth="1"/>
    <col min="10484" max="10484" width="14.140625" style="3" bestFit="1" customWidth="1"/>
    <col min="10485" max="10485" width="16.7109375" style="3" customWidth="1"/>
    <col min="10486" max="10486" width="16.5703125" style="3" customWidth="1"/>
    <col min="10487" max="10488" width="7.85546875" style="3" bestFit="1" customWidth="1"/>
    <col min="10489" max="10489" width="8" style="3" bestFit="1" customWidth="1"/>
    <col min="10490" max="10491" width="7.85546875" style="3" bestFit="1" customWidth="1"/>
    <col min="10492" max="10492" width="9.7109375" style="3" customWidth="1"/>
    <col min="10493" max="10493" width="12.85546875" style="3" customWidth="1"/>
    <col min="10494" max="10730" width="9.140625" style="3"/>
    <col min="10731" max="10731" width="9" style="3" bestFit="1" customWidth="1"/>
    <col min="10732" max="10732" width="9.85546875" style="3" bestFit="1" customWidth="1"/>
    <col min="10733" max="10733" width="9.140625" style="3" bestFit="1" customWidth="1"/>
    <col min="10734" max="10734" width="16" style="3" bestFit="1" customWidth="1"/>
    <col min="10735" max="10735" width="9" style="3" bestFit="1" customWidth="1"/>
    <col min="10736" max="10736" width="7.85546875" style="3" bestFit="1" customWidth="1"/>
    <col min="10737" max="10737" width="11.7109375" style="3" bestFit="1" customWidth="1"/>
    <col min="10738" max="10738" width="14.28515625" style="3" customWidth="1"/>
    <col min="10739" max="10739" width="11.7109375" style="3" bestFit="1" customWidth="1"/>
    <col min="10740" max="10740" width="14.140625" style="3" bestFit="1" customWidth="1"/>
    <col min="10741" max="10741" width="16.7109375" style="3" customWidth="1"/>
    <col min="10742" max="10742" width="16.5703125" style="3" customWidth="1"/>
    <col min="10743" max="10744" width="7.85546875" style="3" bestFit="1" customWidth="1"/>
    <col min="10745" max="10745" width="8" style="3" bestFit="1" customWidth="1"/>
    <col min="10746" max="10747" width="7.85546875" style="3" bestFit="1" customWidth="1"/>
    <col min="10748" max="10748" width="9.7109375" style="3" customWidth="1"/>
    <col min="10749" max="10749" width="12.85546875" style="3" customWidth="1"/>
    <col min="10750" max="10986" width="9.140625" style="3"/>
    <col min="10987" max="10987" width="9" style="3" bestFit="1" customWidth="1"/>
    <col min="10988" max="10988" width="9.85546875" style="3" bestFit="1" customWidth="1"/>
    <col min="10989" max="10989" width="9.140625" style="3" bestFit="1" customWidth="1"/>
    <col min="10990" max="10990" width="16" style="3" bestFit="1" customWidth="1"/>
    <col min="10991" max="10991" width="9" style="3" bestFit="1" customWidth="1"/>
    <col min="10992" max="10992" width="7.85546875" style="3" bestFit="1" customWidth="1"/>
    <col min="10993" max="10993" width="11.7109375" style="3" bestFit="1" customWidth="1"/>
    <col min="10994" max="10994" width="14.28515625" style="3" customWidth="1"/>
    <col min="10995" max="10995" width="11.7109375" style="3" bestFit="1" customWidth="1"/>
    <col min="10996" max="10996" width="14.140625" style="3" bestFit="1" customWidth="1"/>
    <col min="10997" max="10997" width="16.7109375" style="3" customWidth="1"/>
    <col min="10998" max="10998" width="16.5703125" style="3" customWidth="1"/>
    <col min="10999" max="11000" width="7.85546875" style="3" bestFit="1" customWidth="1"/>
    <col min="11001" max="11001" width="8" style="3" bestFit="1" customWidth="1"/>
    <col min="11002" max="11003" width="7.85546875" style="3" bestFit="1" customWidth="1"/>
    <col min="11004" max="11004" width="9.7109375" style="3" customWidth="1"/>
    <col min="11005" max="11005" width="12.85546875" style="3" customWidth="1"/>
    <col min="11006" max="11242" width="9.140625" style="3"/>
    <col min="11243" max="11243" width="9" style="3" bestFit="1" customWidth="1"/>
    <col min="11244" max="11244" width="9.85546875" style="3" bestFit="1" customWidth="1"/>
    <col min="11245" max="11245" width="9.140625" style="3" bestFit="1" customWidth="1"/>
    <col min="11246" max="11246" width="16" style="3" bestFit="1" customWidth="1"/>
    <col min="11247" max="11247" width="9" style="3" bestFit="1" customWidth="1"/>
    <col min="11248" max="11248" width="7.85546875" style="3" bestFit="1" customWidth="1"/>
    <col min="11249" max="11249" width="11.7109375" style="3" bestFit="1" customWidth="1"/>
    <col min="11250" max="11250" width="14.28515625" style="3" customWidth="1"/>
    <col min="11251" max="11251" width="11.7109375" style="3" bestFit="1" customWidth="1"/>
    <col min="11252" max="11252" width="14.140625" style="3" bestFit="1" customWidth="1"/>
    <col min="11253" max="11253" width="16.7109375" style="3" customWidth="1"/>
    <col min="11254" max="11254" width="16.5703125" style="3" customWidth="1"/>
    <col min="11255" max="11256" width="7.85546875" style="3" bestFit="1" customWidth="1"/>
    <col min="11257" max="11257" width="8" style="3" bestFit="1" customWidth="1"/>
    <col min="11258" max="11259" width="7.85546875" style="3" bestFit="1" customWidth="1"/>
    <col min="11260" max="11260" width="9.7109375" style="3" customWidth="1"/>
    <col min="11261" max="11261" width="12.85546875" style="3" customWidth="1"/>
    <col min="11262" max="11498" width="9.140625" style="3"/>
    <col min="11499" max="11499" width="9" style="3" bestFit="1" customWidth="1"/>
    <col min="11500" max="11500" width="9.85546875" style="3" bestFit="1" customWidth="1"/>
    <col min="11501" max="11501" width="9.140625" style="3" bestFit="1" customWidth="1"/>
    <col min="11502" max="11502" width="16" style="3" bestFit="1" customWidth="1"/>
    <col min="11503" max="11503" width="9" style="3" bestFit="1" customWidth="1"/>
    <col min="11504" max="11504" width="7.85546875" style="3" bestFit="1" customWidth="1"/>
    <col min="11505" max="11505" width="11.7109375" style="3" bestFit="1" customWidth="1"/>
    <col min="11506" max="11506" width="14.28515625" style="3" customWidth="1"/>
    <col min="11507" max="11507" width="11.7109375" style="3" bestFit="1" customWidth="1"/>
    <col min="11508" max="11508" width="14.140625" style="3" bestFit="1" customWidth="1"/>
    <col min="11509" max="11509" width="16.7109375" style="3" customWidth="1"/>
    <col min="11510" max="11510" width="16.5703125" style="3" customWidth="1"/>
    <col min="11511" max="11512" width="7.85546875" style="3" bestFit="1" customWidth="1"/>
    <col min="11513" max="11513" width="8" style="3" bestFit="1" customWidth="1"/>
    <col min="11514" max="11515" width="7.85546875" style="3" bestFit="1" customWidth="1"/>
    <col min="11516" max="11516" width="9.7109375" style="3" customWidth="1"/>
    <col min="11517" max="11517" width="12.85546875" style="3" customWidth="1"/>
    <col min="11518" max="11754" width="9.140625" style="3"/>
    <col min="11755" max="11755" width="9" style="3" bestFit="1" customWidth="1"/>
    <col min="11756" max="11756" width="9.85546875" style="3" bestFit="1" customWidth="1"/>
    <col min="11757" max="11757" width="9.140625" style="3" bestFit="1" customWidth="1"/>
    <col min="11758" max="11758" width="16" style="3" bestFit="1" customWidth="1"/>
    <col min="11759" max="11759" width="9" style="3" bestFit="1" customWidth="1"/>
    <col min="11760" max="11760" width="7.85546875" style="3" bestFit="1" customWidth="1"/>
    <col min="11761" max="11761" width="11.7109375" style="3" bestFit="1" customWidth="1"/>
    <col min="11762" max="11762" width="14.28515625" style="3" customWidth="1"/>
    <col min="11763" max="11763" width="11.7109375" style="3" bestFit="1" customWidth="1"/>
    <col min="11764" max="11764" width="14.140625" style="3" bestFit="1" customWidth="1"/>
    <col min="11765" max="11765" width="16.7109375" style="3" customWidth="1"/>
    <col min="11766" max="11766" width="16.5703125" style="3" customWidth="1"/>
    <col min="11767" max="11768" width="7.85546875" style="3" bestFit="1" customWidth="1"/>
    <col min="11769" max="11769" width="8" style="3" bestFit="1" customWidth="1"/>
    <col min="11770" max="11771" width="7.85546875" style="3" bestFit="1" customWidth="1"/>
    <col min="11772" max="11772" width="9.7109375" style="3" customWidth="1"/>
    <col min="11773" max="11773" width="12.85546875" style="3" customWidth="1"/>
    <col min="11774" max="12010" width="9.140625" style="3"/>
    <col min="12011" max="12011" width="9" style="3" bestFit="1" customWidth="1"/>
    <col min="12012" max="12012" width="9.85546875" style="3" bestFit="1" customWidth="1"/>
    <col min="12013" max="12013" width="9.140625" style="3" bestFit="1" customWidth="1"/>
    <col min="12014" max="12014" width="16" style="3" bestFit="1" customWidth="1"/>
    <col min="12015" max="12015" width="9" style="3" bestFit="1" customWidth="1"/>
    <col min="12016" max="12016" width="7.85546875" style="3" bestFit="1" customWidth="1"/>
    <col min="12017" max="12017" width="11.7109375" style="3" bestFit="1" customWidth="1"/>
    <col min="12018" max="12018" width="14.28515625" style="3" customWidth="1"/>
    <col min="12019" max="12019" width="11.7109375" style="3" bestFit="1" customWidth="1"/>
    <col min="12020" max="12020" width="14.140625" style="3" bestFit="1" customWidth="1"/>
    <col min="12021" max="12021" width="16.7109375" style="3" customWidth="1"/>
    <col min="12022" max="12022" width="16.5703125" style="3" customWidth="1"/>
    <col min="12023" max="12024" width="7.85546875" style="3" bestFit="1" customWidth="1"/>
    <col min="12025" max="12025" width="8" style="3" bestFit="1" customWidth="1"/>
    <col min="12026" max="12027" width="7.85546875" style="3" bestFit="1" customWidth="1"/>
    <col min="12028" max="12028" width="9.7109375" style="3" customWidth="1"/>
    <col min="12029" max="12029" width="12.85546875" style="3" customWidth="1"/>
    <col min="12030" max="12266" width="9.140625" style="3"/>
    <col min="12267" max="12267" width="9" style="3" bestFit="1" customWidth="1"/>
    <col min="12268" max="12268" width="9.85546875" style="3" bestFit="1" customWidth="1"/>
    <col min="12269" max="12269" width="9.140625" style="3" bestFit="1" customWidth="1"/>
    <col min="12270" max="12270" width="16" style="3" bestFit="1" customWidth="1"/>
    <col min="12271" max="12271" width="9" style="3" bestFit="1" customWidth="1"/>
    <col min="12272" max="12272" width="7.85546875" style="3" bestFit="1" customWidth="1"/>
    <col min="12273" max="12273" width="11.7109375" style="3" bestFit="1" customWidth="1"/>
    <col min="12274" max="12274" width="14.28515625" style="3" customWidth="1"/>
    <col min="12275" max="12275" width="11.7109375" style="3" bestFit="1" customWidth="1"/>
    <col min="12276" max="12276" width="14.140625" style="3" bestFit="1" customWidth="1"/>
    <col min="12277" max="12277" width="16.7109375" style="3" customWidth="1"/>
    <col min="12278" max="12278" width="16.5703125" style="3" customWidth="1"/>
    <col min="12279" max="12280" width="7.85546875" style="3" bestFit="1" customWidth="1"/>
    <col min="12281" max="12281" width="8" style="3" bestFit="1" customWidth="1"/>
    <col min="12282" max="12283" width="7.85546875" style="3" bestFit="1" customWidth="1"/>
    <col min="12284" max="12284" width="9.7109375" style="3" customWidth="1"/>
    <col min="12285" max="12285" width="12.85546875" style="3" customWidth="1"/>
    <col min="12286" max="12522" width="9.140625" style="3"/>
    <col min="12523" max="12523" width="9" style="3" bestFit="1" customWidth="1"/>
    <col min="12524" max="12524" width="9.85546875" style="3" bestFit="1" customWidth="1"/>
    <col min="12525" max="12525" width="9.140625" style="3" bestFit="1" customWidth="1"/>
    <col min="12526" max="12526" width="16" style="3" bestFit="1" customWidth="1"/>
    <col min="12527" max="12527" width="9" style="3" bestFit="1" customWidth="1"/>
    <col min="12528" max="12528" width="7.85546875" style="3" bestFit="1" customWidth="1"/>
    <col min="12529" max="12529" width="11.7109375" style="3" bestFit="1" customWidth="1"/>
    <col min="12530" max="12530" width="14.28515625" style="3" customWidth="1"/>
    <col min="12531" max="12531" width="11.7109375" style="3" bestFit="1" customWidth="1"/>
    <col min="12532" max="12532" width="14.140625" style="3" bestFit="1" customWidth="1"/>
    <col min="12533" max="12533" width="16.7109375" style="3" customWidth="1"/>
    <col min="12534" max="12534" width="16.5703125" style="3" customWidth="1"/>
    <col min="12535" max="12536" width="7.85546875" style="3" bestFit="1" customWidth="1"/>
    <col min="12537" max="12537" width="8" style="3" bestFit="1" customWidth="1"/>
    <col min="12538" max="12539" width="7.85546875" style="3" bestFit="1" customWidth="1"/>
    <col min="12540" max="12540" width="9.7109375" style="3" customWidth="1"/>
    <col min="12541" max="12541" width="12.85546875" style="3" customWidth="1"/>
    <col min="12542" max="12778" width="9.140625" style="3"/>
    <col min="12779" max="12779" width="9" style="3" bestFit="1" customWidth="1"/>
    <col min="12780" max="12780" width="9.85546875" style="3" bestFit="1" customWidth="1"/>
    <col min="12781" max="12781" width="9.140625" style="3" bestFit="1" customWidth="1"/>
    <col min="12782" max="12782" width="16" style="3" bestFit="1" customWidth="1"/>
    <col min="12783" max="12783" width="9" style="3" bestFit="1" customWidth="1"/>
    <col min="12784" max="12784" width="7.85546875" style="3" bestFit="1" customWidth="1"/>
    <col min="12785" max="12785" width="11.7109375" style="3" bestFit="1" customWidth="1"/>
    <col min="12786" max="12786" width="14.28515625" style="3" customWidth="1"/>
    <col min="12787" max="12787" width="11.7109375" style="3" bestFit="1" customWidth="1"/>
    <col min="12788" max="12788" width="14.140625" style="3" bestFit="1" customWidth="1"/>
    <col min="12789" max="12789" width="16.7109375" style="3" customWidth="1"/>
    <col min="12790" max="12790" width="16.5703125" style="3" customWidth="1"/>
    <col min="12791" max="12792" width="7.85546875" style="3" bestFit="1" customWidth="1"/>
    <col min="12793" max="12793" width="8" style="3" bestFit="1" customWidth="1"/>
    <col min="12794" max="12795" width="7.85546875" style="3" bestFit="1" customWidth="1"/>
    <col min="12796" max="12796" width="9.7109375" style="3" customWidth="1"/>
    <col min="12797" max="12797" width="12.85546875" style="3" customWidth="1"/>
    <col min="12798" max="13034" width="9.140625" style="3"/>
    <col min="13035" max="13035" width="9" style="3" bestFit="1" customWidth="1"/>
    <col min="13036" max="13036" width="9.85546875" style="3" bestFit="1" customWidth="1"/>
    <col min="13037" max="13037" width="9.140625" style="3" bestFit="1" customWidth="1"/>
    <col min="13038" max="13038" width="16" style="3" bestFit="1" customWidth="1"/>
    <col min="13039" max="13039" width="9" style="3" bestFit="1" customWidth="1"/>
    <col min="13040" max="13040" width="7.85546875" style="3" bestFit="1" customWidth="1"/>
    <col min="13041" max="13041" width="11.7109375" style="3" bestFit="1" customWidth="1"/>
    <col min="13042" max="13042" width="14.28515625" style="3" customWidth="1"/>
    <col min="13043" max="13043" width="11.7109375" style="3" bestFit="1" customWidth="1"/>
    <col min="13044" max="13044" width="14.140625" style="3" bestFit="1" customWidth="1"/>
    <col min="13045" max="13045" width="16.7109375" style="3" customWidth="1"/>
    <col min="13046" max="13046" width="16.5703125" style="3" customWidth="1"/>
    <col min="13047" max="13048" width="7.85546875" style="3" bestFit="1" customWidth="1"/>
    <col min="13049" max="13049" width="8" style="3" bestFit="1" customWidth="1"/>
    <col min="13050" max="13051" width="7.85546875" style="3" bestFit="1" customWidth="1"/>
    <col min="13052" max="13052" width="9.7109375" style="3" customWidth="1"/>
    <col min="13053" max="13053" width="12.85546875" style="3" customWidth="1"/>
    <col min="13054" max="13290" width="9.140625" style="3"/>
    <col min="13291" max="13291" width="9" style="3" bestFit="1" customWidth="1"/>
    <col min="13292" max="13292" width="9.85546875" style="3" bestFit="1" customWidth="1"/>
    <col min="13293" max="13293" width="9.140625" style="3" bestFit="1" customWidth="1"/>
    <col min="13294" max="13294" width="16" style="3" bestFit="1" customWidth="1"/>
    <col min="13295" max="13295" width="9" style="3" bestFit="1" customWidth="1"/>
    <col min="13296" max="13296" width="7.85546875" style="3" bestFit="1" customWidth="1"/>
    <col min="13297" max="13297" width="11.7109375" style="3" bestFit="1" customWidth="1"/>
    <col min="13298" max="13298" width="14.28515625" style="3" customWidth="1"/>
    <col min="13299" max="13299" width="11.7109375" style="3" bestFit="1" customWidth="1"/>
    <col min="13300" max="13300" width="14.140625" style="3" bestFit="1" customWidth="1"/>
    <col min="13301" max="13301" width="16.7109375" style="3" customWidth="1"/>
    <col min="13302" max="13302" width="16.5703125" style="3" customWidth="1"/>
    <col min="13303" max="13304" width="7.85546875" style="3" bestFit="1" customWidth="1"/>
    <col min="13305" max="13305" width="8" style="3" bestFit="1" customWidth="1"/>
    <col min="13306" max="13307" width="7.85546875" style="3" bestFit="1" customWidth="1"/>
    <col min="13308" max="13308" width="9.7109375" style="3" customWidth="1"/>
    <col min="13309" max="13309" width="12.85546875" style="3" customWidth="1"/>
    <col min="13310" max="13546" width="9.140625" style="3"/>
    <col min="13547" max="13547" width="9" style="3" bestFit="1" customWidth="1"/>
    <col min="13548" max="13548" width="9.85546875" style="3" bestFit="1" customWidth="1"/>
    <col min="13549" max="13549" width="9.140625" style="3" bestFit="1" customWidth="1"/>
    <col min="13550" max="13550" width="16" style="3" bestFit="1" customWidth="1"/>
    <col min="13551" max="13551" width="9" style="3" bestFit="1" customWidth="1"/>
    <col min="13552" max="13552" width="7.85546875" style="3" bestFit="1" customWidth="1"/>
    <col min="13553" max="13553" width="11.7109375" style="3" bestFit="1" customWidth="1"/>
    <col min="13554" max="13554" width="14.28515625" style="3" customWidth="1"/>
    <col min="13555" max="13555" width="11.7109375" style="3" bestFit="1" customWidth="1"/>
    <col min="13556" max="13556" width="14.140625" style="3" bestFit="1" customWidth="1"/>
    <col min="13557" max="13557" width="16.7109375" style="3" customWidth="1"/>
    <col min="13558" max="13558" width="16.5703125" style="3" customWidth="1"/>
    <col min="13559" max="13560" width="7.85546875" style="3" bestFit="1" customWidth="1"/>
    <col min="13561" max="13561" width="8" style="3" bestFit="1" customWidth="1"/>
    <col min="13562" max="13563" width="7.85546875" style="3" bestFit="1" customWidth="1"/>
    <col min="13564" max="13564" width="9.7109375" style="3" customWidth="1"/>
    <col min="13565" max="13565" width="12.85546875" style="3" customWidth="1"/>
    <col min="13566" max="13802" width="9.140625" style="3"/>
    <col min="13803" max="13803" width="9" style="3" bestFit="1" customWidth="1"/>
    <col min="13804" max="13804" width="9.85546875" style="3" bestFit="1" customWidth="1"/>
    <col min="13805" max="13805" width="9.140625" style="3" bestFit="1" customWidth="1"/>
    <col min="13806" max="13806" width="16" style="3" bestFit="1" customWidth="1"/>
    <col min="13807" max="13807" width="9" style="3" bestFit="1" customWidth="1"/>
    <col min="13808" max="13808" width="7.85546875" style="3" bestFit="1" customWidth="1"/>
    <col min="13809" max="13809" width="11.7109375" style="3" bestFit="1" customWidth="1"/>
    <col min="13810" max="13810" width="14.28515625" style="3" customWidth="1"/>
    <col min="13811" max="13811" width="11.7109375" style="3" bestFit="1" customWidth="1"/>
    <col min="13812" max="13812" width="14.140625" style="3" bestFit="1" customWidth="1"/>
    <col min="13813" max="13813" width="16.7109375" style="3" customWidth="1"/>
    <col min="13814" max="13814" width="16.5703125" style="3" customWidth="1"/>
    <col min="13815" max="13816" width="7.85546875" style="3" bestFit="1" customWidth="1"/>
    <col min="13817" max="13817" width="8" style="3" bestFit="1" customWidth="1"/>
    <col min="13818" max="13819" width="7.85546875" style="3" bestFit="1" customWidth="1"/>
    <col min="13820" max="13820" width="9.7109375" style="3" customWidth="1"/>
    <col min="13821" max="13821" width="12.85546875" style="3" customWidth="1"/>
    <col min="13822" max="14058" width="9.140625" style="3"/>
    <col min="14059" max="14059" width="9" style="3" bestFit="1" customWidth="1"/>
    <col min="14060" max="14060" width="9.85546875" style="3" bestFit="1" customWidth="1"/>
    <col min="14061" max="14061" width="9.140625" style="3" bestFit="1" customWidth="1"/>
    <col min="14062" max="14062" width="16" style="3" bestFit="1" customWidth="1"/>
    <col min="14063" max="14063" width="9" style="3" bestFit="1" customWidth="1"/>
    <col min="14064" max="14064" width="7.85546875" style="3" bestFit="1" customWidth="1"/>
    <col min="14065" max="14065" width="11.7109375" style="3" bestFit="1" customWidth="1"/>
    <col min="14066" max="14066" width="14.28515625" style="3" customWidth="1"/>
    <col min="14067" max="14067" width="11.7109375" style="3" bestFit="1" customWidth="1"/>
    <col min="14068" max="14068" width="14.140625" style="3" bestFit="1" customWidth="1"/>
    <col min="14069" max="14069" width="16.7109375" style="3" customWidth="1"/>
    <col min="14070" max="14070" width="16.5703125" style="3" customWidth="1"/>
    <col min="14071" max="14072" width="7.85546875" style="3" bestFit="1" customWidth="1"/>
    <col min="14073" max="14073" width="8" style="3" bestFit="1" customWidth="1"/>
    <col min="14074" max="14075" width="7.85546875" style="3" bestFit="1" customWidth="1"/>
    <col min="14076" max="14076" width="9.7109375" style="3" customWidth="1"/>
    <col min="14077" max="14077" width="12.85546875" style="3" customWidth="1"/>
    <col min="14078" max="14314" width="9.140625" style="3"/>
    <col min="14315" max="14315" width="9" style="3" bestFit="1" customWidth="1"/>
    <col min="14316" max="14316" width="9.85546875" style="3" bestFit="1" customWidth="1"/>
    <col min="14317" max="14317" width="9.140625" style="3" bestFit="1" customWidth="1"/>
    <col min="14318" max="14318" width="16" style="3" bestFit="1" customWidth="1"/>
    <col min="14319" max="14319" width="9" style="3" bestFit="1" customWidth="1"/>
    <col min="14320" max="14320" width="7.85546875" style="3" bestFit="1" customWidth="1"/>
    <col min="14321" max="14321" width="11.7109375" style="3" bestFit="1" customWidth="1"/>
    <col min="14322" max="14322" width="14.28515625" style="3" customWidth="1"/>
    <col min="14323" max="14323" width="11.7109375" style="3" bestFit="1" customWidth="1"/>
    <col min="14324" max="14324" width="14.140625" style="3" bestFit="1" customWidth="1"/>
    <col min="14325" max="14325" width="16.7109375" style="3" customWidth="1"/>
    <col min="14326" max="14326" width="16.5703125" style="3" customWidth="1"/>
    <col min="14327" max="14328" width="7.85546875" style="3" bestFit="1" customWidth="1"/>
    <col min="14329" max="14329" width="8" style="3" bestFit="1" customWidth="1"/>
    <col min="14330" max="14331" width="7.85546875" style="3" bestFit="1" customWidth="1"/>
    <col min="14332" max="14332" width="9.7109375" style="3" customWidth="1"/>
    <col min="14333" max="14333" width="12.85546875" style="3" customWidth="1"/>
    <col min="14334" max="14570" width="9.140625" style="3"/>
    <col min="14571" max="14571" width="9" style="3" bestFit="1" customWidth="1"/>
    <col min="14572" max="14572" width="9.85546875" style="3" bestFit="1" customWidth="1"/>
    <col min="14573" max="14573" width="9.140625" style="3" bestFit="1" customWidth="1"/>
    <col min="14574" max="14574" width="16" style="3" bestFit="1" customWidth="1"/>
    <col min="14575" max="14575" width="9" style="3" bestFit="1" customWidth="1"/>
    <col min="14576" max="14576" width="7.85546875" style="3" bestFit="1" customWidth="1"/>
    <col min="14577" max="14577" width="11.7109375" style="3" bestFit="1" customWidth="1"/>
    <col min="14578" max="14578" width="14.28515625" style="3" customWidth="1"/>
    <col min="14579" max="14579" width="11.7109375" style="3" bestFit="1" customWidth="1"/>
    <col min="14580" max="14580" width="14.140625" style="3" bestFit="1" customWidth="1"/>
    <col min="14581" max="14581" width="16.7109375" style="3" customWidth="1"/>
    <col min="14582" max="14582" width="16.5703125" style="3" customWidth="1"/>
    <col min="14583" max="14584" width="7.85546875" style="3" bestFit="1" customWidth="1"/>
    <col min="14585" max="14585" width="8" style="3" bestFit="1" customWidth="1"/>
    <col min="14586" max="14587" width="7.85546875" style="3" bestFit="1" customWidth="1"/>
    <col min="14588" max="14588" width="9.7109375" style="3" customWidth="1"/>
    <col min="14589" max="14589" width="12.85546875" style="3" customWidth="1"/>
    <col min="14590" max="14826" width="9.140625" style="3"/>
    <col min="14827" max="14827" width="9" style="3" bestFit="1" customWidth="1"/>
    <col min="14828" max="14828" width="9.85546875" style="3" bestFit="1" customWidth="1"/>
    <col min="14829" max="14829" width="9.140625" style="3" bestFit="1" customWidth="1"/>
    <col min="14830" max="14830" width="16" style="3" bestFit="1" customWidth="1"/>
    <col min="14831" max="14831" width="9" style="3" bestFit="1" customWidth="1"/>
    <col min="14832" max="14832" width="7.85546875" style="3" bestFit="1" customWidth="1"/>
    <col min="14833" max="14833" width="11.7109375" style="3" bestFit="1" customWidth="1"/>
    <col min="14834" max="14834" width="14.28515625" style="3" customWidth="1"/>
    <col min="14835" max="14835" width="11.7109375" style="3" bestFit="1" customWidth="1"/>
    <col min="14836" max="14836" width="14.140625" style="3" bestFit="1" customWidth="1"/>
    <col min="14837" max="14837" width="16.7109375" style="3" customWidth="1"/>
    <col min="14838" max="14838" width="16.5703125" style="3" customWidth="1"/>
    <col min="14839" max="14840" width="7.85546875" style="3" bestFit="1" customWidth="1"/>
    <col min="14841" max="14841" width="8" style="3" bestFit="1" customWidth="1"/>
    <col min="14842" max="14843" width="7.85546875" style="3" bestFit="1" customWidth="1"/>
    <col min="14844" max="14844" width="9.7109375" style="3" customWidth="1"/>
    <col min="14845" max="14845" width="12.85546875" style="3" customWidth="1"/>
    <col min="14846" max="15082" width="9.140625" style="3"/>
    <col min="15083" max="15083" width="9" style="3" bestFit="1" customWidth="1"/>
    <col min="15084" max="15084" width="9.85546875" style="3" bestFit="1" customWidth="1"/>
    <col min="15085" max="15085" width="9.140625" style="3" bestFit="1" customWidth="1"/>
    <col min="15086" max="15086" width="16" style="3" bestFit="1" customWidth="1"/>
    <col min="15087" max="15087" width="9" style="3" bestFit="1" customWidth="1"/>
    <col min="15088" max="15088" width="7.85546875" style="3" bestFit="1" customWidth="1"/>
    <col min="15089" max="15089" width="11.7109375" style="3" bestFit="1" customWidth="1"/>
    <col min="15090" max="15090" width="14.28515625" style="3" customWidth="1"/>
    <col min="15091" max="15091" width="11.7109375" style="3" bestFit="1" customWidth="1"/>
    <col min="15092" max="15092" width="14.140625" style="3" bestFit="1" customWidth="1"/>
    <col min="15093" max="15093" width="16.7109375" style="3" customWidth="1"/>
    <col min="15094" max="15094" width="16.5703125" style="3" customWidth="1"/>
    <col min="15095" max="15096" width="7.85546875" style="3" bestFit="1" customWidth="1"/>
    <col min="15097" max="15097" width="8" style="3" bestFit="1" customWidth="1"/>
    <col min="15098" max="15099" width="7.85546875" style="3" bestFit="1" customWidth="1"/>
    <col min="15100" max="15100" width="9.7109375" style="3" customWidth="1"/>
    <col min="15101" max="15101" width="12.85546875" style="3" customWidth="1"/>
    <col min="15102" max="15338" width="9.140625" style="3"/>
    <col min="15339" max="15339" width="9" style="3" bestFit="1" customWidth="1"/>
    <col min="15340" max="15340" width="9.85546875" style="3" bestFit="1" customWidth="1"/>
    <col min="15341" max="15341" width="9.140625" style="3" bestFit="1" customWidth="1"/>
    <col min="15342" max="15342" width="16" style="3" bestFit="1" customWidth="1"/>
    <col min="15343" max="15343" width="9" style="3" bestFit="1" customWidth="1"/>
    <col min="15344" max="15344" width="7.85546875" style="3" bestFit="1" customWidth="1"/>
    <col min="15345" max="15345" width="11.7109375" style="3" bestFit="1" customWidth="1"/>
    <col min="15346" max="15346" width="14.28515625" style="3" customWidth="1"/>
    <col min="15347" max="15347" width="11.7109375" style="3" bestFit="1" customWidth="1"/>
    <col min="15348" max="15348" width="14.140625" style="3" bestFit="1" customWidth="1"/>
    <col min="15349" max="15349" width="16.7109375" style="3" customWidth="1"/>
    <col min="15350" max="15350" width="16.5703125" style="3" customWidth="1"/>
    <col min="15351" max="15352" width="7.85546875" style="3" bestFit="1" customWidth="1"/>
    <col min="15353" max="15353" width="8" style="3" bestFit="1" customWidth="1"/>
    <col min="15354" max="15355" width="7.85546875" style="3" bestFit="1" customWidth="1"/>
    <col min="15356" max="15356" width="9.7109375" style="3" customWidth="1"/>
    <col min="15357" max="15357" width="12.85546875" style="3" customWidth="1"/>
    <col min="15358" max="15594" width="9.140625" style="3"/>
    <col min="15595" max="15595" width="9" style="3" bestFit="1" customWidth="1"/>
    <col min="15596" max="15596" width="9.85546875" style="3" bestFit="1" customWidth="1"/>
    <col min="15597" max="15597" width="9.140625" style="3" bestFit="1" customWidth="1"/>
    <col min="15598" max="15598" width="16" style="3" bestFit="1" customWidth="1"/>
    <col min="15599" max="15599" width="9" style="3" bestFit="1" customWidth="1"/>
    <col min="15600" max="15600" width="7.85546875" style="3" bestFit="1" customWidth="1"/>
    <col min="15601" max="15601" width="11.7109375" style="3" bestFit="1" customWidth="1"/>
    <col min="15602" max="15602" width="14.28515625" style="3" customWidth="1"/>
    <col min="15603" max="15603" width="11.7109375" style="3" bestFit="1" customWidth="1"/>
    <col min="15604" max="15604" width="14.140625" style="3" bestFit="1" customWidth="1"/>
    <col min="15605" max="15605" width="16.7109375" style="3" customWidth="1"/>
    <col min="15606" max="15606" width="16.5703125" style="3" customWidth="1"/>
    <col min="15607" max="15608" width="7.85546875" style="3" bestFit="1" customWidth="1"/>
    <col min="15609" max="15609" width="8" style="3" bestFit="1" customWidth="1"/>
    <col min="15610" max="15611" width="7.85546875" style="3" bestFit="1" customWidth="1"/>
    <col min="15612" max="15612" width="9.7109375" style="3" customWidth="1"/>
    <col min="15613" max="15613" width="12.85546875" style="3" customWidth="1"/>
    <col min="15614" max="15850" width="9.140625" style="3"/>
    <col min="15851" max="15851" width="9" style="3" bestFit="1" customWidth="1"/>
    <col min="15852" max="15852" width="9.85546875" style="3" bestFit="1" customWidth="1"/>
    <col min="15853" max="15853" width="9.140625" style="3" bestFit="1" customWidth="1"/>
    <col min="15854" max="15854" width="16" style="3" bestFit="1" customWidth="1"/>
    <col min="15855" max="15855" width="9" style="3" bestFit="1" customWidth="1"/>
    <col min="15856" max="15856" width="7.85546875" style="3" bestFit="1" customWidth="1"/>
    <col min="15857" max="15857" width="11.7109375" style="3" bestFit="1" customWidth="1"/>
    <col min="15858" max="15858" width="14.28515625" style="3" customWidth="1"/>
    <col min="15859" max="15859" width="11.7109375" style="3" bestFit="1" customWidth="1"/>
    <col min="15860" max="15860" width="14.140625" style="3" bestFit="1" customWidth="1"/>
    <col min="15861" max="15861" width="16.7109375" style="3" customWidth="1"/>
    <col min="15862" max="15862" width="16.5703125" style="3" customWidth="1"/>
    <col min="15863" max="15864" width="7.85546875" style="3" bestFit="1" customWidth="1"/>
    <col min="15865" max="15865" width="8" style="3" bestFit="1" customWidth="1"/>
    <col min="15866" max="15867" width="7.85546875" style="3" bestFit="1" customWidth="1"/>
    <col min="15868" max="15868" width="9.7109375" style="3" customWidth="1"/>
    <col min="15869" max="15869" width="12.85546875" style="3" customWidth="1"/>
    <col min="15870" max="16106" width="9.140625" style="3"/>
    <col min="16107" max="16107" width="9" style="3" bestFit="1" customWidth="1"/>
    <col min="16108" max="16108" width="9.85546875" style="3" bestFit="1" customWidth="1"/>
    <col min="16109" max="16109" width="9.140625" style="3" bestFit="1" customWidth="1"/>
    <col min="16110" max="16110" width="16" style="3" bestFit="1" customWidth="1"/>
    <col min="16111" max="16111" width="9" style="3" bestFit="1" customWidth="1"/>
    <col min="16112" max="16112" width="7.85546875" style="3" bestFit="1" customWidth="1"/>
    <col min="16113" max="16113" width="11.7109375" style="3" bestFit="1" customWidth="1"/>
    <col min="16114" max="16114" width="14.28515625" style="3" customWidth="1"/>
    <col min="16115" max="16115" width="11.7109375" style="3" bestFit="1" customWidth="1"/>
    <col min="16116" max="16116" width="14.140625" style="3" bestFit="1" customWidth="1"/>
    <col min="16117" max="16117" width="16.7109375" style="3" customWidth="1"/>
    <col min="16118" max="16118" width="16.5703125" style="3" customWidth="1"/>
    <col min="16119" max="16120" width="7.85546875" style="3" bestFit="1" customWidth="1"/>
    <col min="16121" max="16121" width="8" style="3" bestFit="1" customWidth="1"/>
    <col min="16122" max="16123" width="7.85546875" style="3" bestFit="1" customWidth="1"/>
    <col min="16124" max="16124" width="9.7109375" style="3" customWidth="1"/>
    <col min="16125" max="16125" width="12.85546875" style="3" customWidth="1"/>
    <col min="16126" max="16384" width="9.140625" style="3"/>
  </cols>
  <sheetData>
    <row r="1" spans="1:23" s="6" customFormat="1" ht="15" customHeight="1">
      <c r="A1" s="619" t="s">
        <v>1</v>
      </c>
      <c r="B1" s="621" t="s">
        <v>0</v>
      </c>
      <c r="C1" s="623" t="s">
        <v>7</v>
      </c>
      <c r="D1" s="617" t="s">
        <v>465</v>
      </c>
      <c r="E1" s="618"/>
      <c r="F1" s="618"/>
      <c r="G1" s="618"/>
      <c r="H1" s="618"/>
      <c r="I1" s="618"/>
      <c r="J1" s="618"/>
      <c r="K1" s="618"/>
      <c r="L1" s="625" t="s">
        <v>94</v>
      </c>
      <c r="M1" s="626"/>
      <c r="N1" s="627" t="s">
        <v>257</v>
      </c>
      <c r="O1" s="613"/>
      <c r="P1" s="613"/>
      <c r="Q1" s="613"/>
      <c r="R1" s="613"/>
      <c r="S1" s="613"/>
      <c r="T1" s="613"/>
      <c r="U1" s="613"/>
      <c r="V1" s="613"/>
      <c r="W1" s="614"/>
    </row>
    <row r="2" spans="1:23" s="12" customFormat="1" ht="24" customHeight="1" thickBot="1">
      <c r="A2" s="620"/>
      <c r="B2" s="622"/>
      <c r="C2" s="624"/>
      <c r="D2" s="60" t="s">
        <v>80</v>
      </c>
      <c r="E2" s="60" t="s">
        <v>81</v>
      </c>
      <c r="F2" s="60" t="s">
        <v>367</v>
      </c>
      <c r="G2" s="60" t="s">
        <v>23</v>
      </c>
      <c r="H2" s="214" t="s">
        <v>357</v>
      </c>
      <c r="I2" s="214" t="s">
        <v>358</v>
      </c>
      <c r="J2" s="214" t="s">
        <v>375</v>
      </c>
      <c r="K2" s="215" t="s">
        <v>360</v>
      </c>
      <c r="L2" s="217" t="s">
        <v>376</v>
      </c>
      <c r="M2" s="216" t="s">
        <v>377</v>
      </c>
      <c r="N2" s="628"/>
      <c r="O2" s="615"/>
      <c r="P2" s="615"/>
      <c r="Q2" s="615"/>
      <c r="R2" s="615"/>
      <c r="S2" s="615"/>
      <c r="T2" s="615"/>
      <c r="U2" s="615"/>
      <c r="V2" s="615"/>
      <c r="W2" s="616"/>
    </row>
    <row r="3" spans="1:23" s="5" customFormat="1">
      <c r="A3" s="335" t="str">
        <f>'1-συμβολαια'!A3</f>
        <v>12ο</v>
      </c>
      <c r="B3" s="339" t="str">
        <f>'1-συμβολαια'!C3</f>
        <v>κληρονομιάς ΑΠΟΔΟΧΗ [αγροτεμάχιο 158' Θελόγος -''κλεισίδι'' 7.046μ2</v>
      </c>
      <c r="C3" s="341">
        <f>'1-συμβολαια'!D3</f>
        <v>0</v>
      </c>
      <c r="D3" s="331">
        <v>36</v>
      </c>
      <c r="E3" s="331"/>
      <c r="F3" s="331"/>
      <c r="G3" s="331">
        <f t="shared" ref="G3:G11" si="0">D3+E3+F3</f>
        <v>36</v>
      </c>
      <c r="H3" s="332">
        <f t="shared" ref="H3:H11" si="1">F3*9%</f>
        <v>0</v>
      </c>
      <c r="I3" s="332">
        <f t="shared" ref="I3:I11" si="2">(D3+E3)*5%</f>
        <v>1.8</v>
      </c>
      <c r="J3" s="332">
        <f t="shared" ref="J3:J11" si="3">G3*5%</f>
        <v>1.8</v>
      </c>
      <c r="K3" s="341">
        <f t="shared" ref="K3:K11" si="4">G3*1%</f>
        <v>0.36</v>
      </c>
      <c r="L3" s="341">
        <f t="shared" ref="L3:L11" si="5">G3-N3</f>
        <v>32.04</v>
      </c>
      <c r="M3" s="341">
        <f t="shared" ref="M3:M11" si="6">D3+E3</f>
        <v>36</v>
      </c>
      <c r="N3" s="341">
        <f t="shared" ref="N3:N11" si="7">H3+I3+J3+K3</f>
        <v>3.96</v>
      </c>
      <c r="O3" s="342"/>
      <c r="P3" s="342"/>
      <c r="Q3" s="342"/>
      <c r="R3" s="342"/>
      <c r="S3" s="342"/>
      <c r="T3" s="274"/>
      <c r="U3" s="274"/>
      <c r="V3" s="274"/>
      <c r="W3" s="274"/>
    </row>
    <row r="4" spans="1:23" s="5" customFormat="1" ht="11.25" customHeight="1">
      <c r="A4" s="335">
        <f>'1-συμβολαια'!A4</f>
        <v>0</v>
      </c>
      <c r="B4" s="339" t="str">
        <f>'1-συμβολαια'!C4</f>
        <v>χρησικτησία αγροτεμαχίου = 1926 πατρός ΚΛΗΡΟΝΟΜΙΑ</v>
      </c>
      <c r="C4" s="341">
        <f>'1-συμβολαια'!D4</f>
        <v>12013.83</v>
      </c>
      <c r="D4" s="331"/>
      <c r="E4" s="331">
        <v>12</v>
      </c>
      <c r="F4" s="331">
        <f t="shared" ref="F4:F11" si="8">C4*1.2%</f>
        <v>144.16596000000001</v>
      </c>
      <c r="G4" s="331">
        <f t="shared" si="0"/>
        <v>156.16596000000001</v>
      </c>
      <c r="H4" s="332">
        <f t="shared" si="1"/>
        <v>12.974936400000001</v>
      </c>
      <c r="I4" s="332">
        <f t="shared" si="2"/>
        <v>0.60000000000000009</v>
      </c>
      <c r="J4" s="332">
        <f t="shared" si="3"/>
        <v>7.8082980000000006</v>
      </c>
      <c r="K4" s="341">
        <f t="shared" si="4"/>
        <v>1.5616596000000003</v>
      </c>
      <c r="L4" s="341">
        <f t="shared" si="5"/>
        <v>133.22106600000001</v>
      </c>
      <c r="M4" s="341">
        <f t="shared" si="6"/>
        <v>12</v>
      </c>
      <c r="N4" s="341">
        <f t="shared" si="7"/>
        <v>22.944893999999998</v>
      </c>
      <c r="O4" s="342" t="s">
        <v>393</v>
      </c>
      <c r="P4" s="342" t="s">
        <v>394</v>
      </c>
      <c r="Q4" s="342"/>
      <c r="R4" s="342"/>
      <c r="S4" s="342"/>
      <c r="T4" s="274"/>
      <c r="U4" s="274"/>
      <c r="V4" s="274"/>
      <c r="W4" s="274"/>
    </row>
    <row r="5" spans="1:23" s="5" customFormat="1">
      <c r="A5" s="377">
        <f>'1-συμβολαια'!A5</f>
        <v>0</v>
      </c>
      <c r="B5" s="339" t="str">
        <f>'1-συμβολαια'!C5</f>
        <v>διανομή [2/8 πατέρα &amp; από 3/8 κόρες</v>
      </c>
      <c r="C5" s="330">
        <f>'1-συμβολαια'!D5</f>
        <v>12013.83</v>
      </c>
      <c r="D5" s="331"/>
      <c r="E5" s="331">
        <v>12</v>
      </c>
      <c r="F5" s="331">
        <f t="shared" si="8"/>
        <v>144.16596000000001</v>
      </c>
      <c r="G5" s="331">
        <f t="shared" si="0"/>
        <v>156.16596000000001</v>
      </c>
      <c r="H5" s="331">
        <f t="shared" si="1"/>
        <v>12.974936400000001</v>
      </c>
      <c r="I5" s="331">
        <f t="shared" si="2"/>
        <v>0.60000000000000009</v>
      </c>
      <c r="J5" s="331">
        <f t="shared" si="3"/>
        <v>7.8082980000000006</v>
      </c>
      <c r="K5" s="330">
        <f t="shared" si="4"/>
        <v>1.5616596000000003</v>
      </c>
      <c r="L5" s="330">
        <f t="shared" si="5"/>
        <v>133.22106600000001</v>
      </c>
      <c r="M5" s="330">
        <f t="shared" si="6"/>
        <v>12</v>
      </c>
      <c r="N5" s="330">
        <f t="shared" si="7"/>
        <v>22.944893999999998</v>
      </c>
      <c r="O5" s="342" t="s">
        <v>393</v>
      </c>
      <c r="P5" s="342" t="s">
        <v>394</v>
      </c>
      <c r="Q5" s="342"/>
      <c r="R5" s="342"/>
      <c r="S5" s="342"/>
      <c r="T5" s="274"/>
      <c r="U5" s="274"/>
      <c r="V5" s="274"/>
      <c r="W5" s="274"/>
    </row>
    <row r="6" spans="1:23" s="5" customFormat="1" ht="12" thickBot="1">
      <c r="A6" s="456">
        <f>'1-συμβολαια'!A6</f>
        <v>0</v>
      </c>
      <c r="B6" s="423" t="str">
        <f>'1-συμβολαια'!C6</f>
        <v>εξισορρόπηση διαφοράς διανεμομένων μεριδίων</v>
      </c>
      <c r="C6" s="415">
        <f>'1-συμβολαια'!D6</f>
        <v>666.66</v>
      </c>
      <c r="D6" s="416"/>
      <c r="E6" s="416">
        <v>12</v>
      </c>
      <c r="F6" s="416">
        <f t="shared" si="8"/>
        <v>7.9999199999999995</v>
      </c>
      <c r="G6" s="416">
        <f t="shared" si="0"/>
        <v>19.999919999999999</v>
      </c>
      <c r="H6" s="416">
        <f t="shared" si="1"/>
        <v>0.71999279999999988</v>
      </c>
      <c r="I6" s="416">
        <f t="shared" si="2"/>
        <v>0.60000000000000009</v>
      </c>
      <c r="J6" s="416">
        <f t="shared" si="3"/>
        <v>0.999996</v>
      </c>
      <c r="K6" s="415">
        <f t="shared" si="4"/>
        <v>0.19999919999999999</v>
      </c>
      <c r="L6" s="415">
        <f t="shared" si="5"/>
        <v>17.479931999999998</v>
      </c>
      <c r="M6" s="415">
        <f t="shared" si="6"/>
        <v>12</v>
      </c>
      <c r="N6" s="415">
        <f t="shared" si="7"/>
        <v>2.5199880000000001</v>
      </c>
      <c r="O6" s="425" t="s">
        <v>393</v>
      </c>
      <c r="P6" s="425" t="s">
        <v>394</v>
      </c>
      <c r="Q6" s="425"/>
      <c r="R6" s="425"/>
      <c r="S6" s="425"/>
      <c r="T6" s="274"/>
      <c r="U6" s="274"/>
      <c r="V6" s="274"/>
      <c r="W6" s="274"/>
    </row>
    <row r="7" spans="1:23" s="5" customFormat="1">
      <c r="A7" s="442" t="str">
        <f>'1-συμβολαια'!A7</f>
        <v>13ο</v>
      </c>
      <c r="B7" s="351" t="str">
        <f>'1-συμβολαια'!C7</f>
        <v>πληρεξούσιο</v>
      </c>
      <c r="C7" s="341">
        <f>'1-συμβολαια'!D7</f>
        <v>0</v>
      </c>
      <c r="D7" s="332">
        <v>12</v>
      </c>
      <c r="E7" s="332"/>
      <c r="F7" s="332">
        <f t="shared" si="8"/>
        <v>0</v>
      </c>
      <c r="G7" s="332">
        <f t="shared" si="0"/>
        <v>12</v>
      </c>
      <c r="H7" s="332">
        <f t="shared" si="1"/>
        <v>0</v>
      </c>
      <c r="I7" s="332">
        <f t="shared" si="2"/>
        <v>0.60000000000000009</v>
      </c>
      <c r="J7" s="332">
        <f t="shared" si="3"/>
        <v>0.60000000000000009</v>
      </c>
      <c r="K7" s="341">
        <f t="shared" si="4"/>
        <v>0.12</v>
      </c>
      <c r="L7" s="341">
        <f t="shared" si="5"/>
        <v>10.68</v>
      </c>
      <c r="M7" s="341">
        <f t="shared" si="6"/>
        <v>12</v>
      </c>
      <c r="N7" s="341">
        <f t="shared" si="7"/>
        <v>1.3200000000000003</v>
      </c>
      <c r="O7" s="363"/>
      <c r="P7" s="363"/>
      <c r="Q7" s="363"/>
      <c r="R7" s="363"/>
      <c r="S7" s="363"/>
      <c r="T7" s="274"/>
      <c r="U7" s="274"/>
      <c r="V7" s="274"/>
      <c r="W7" s="274"/>
    </row>
    <row r="8" spans="1:23" s="5" customFormat="1">
      <c r="A8" s="472" t="str">
        <f>'1-συμβολαια'!A8</f>
        <v>14ο</v>
      </c>
      <c r="B8" s="339" t="str">
        <f>'1-συμβολαια'!C8</f>
        <v>γονική</v>
      </c>
      <c r="C8" s="341">
        <f>'1-συμβολαια'!D8</f>
        <v>43266.96</v>
      </c>
      <c r="D8" s="331"/>
      <c r="E8" s="331">
        <v>12</v>
      </c>
      <c r="F8" s="331">
        <f t="shared" si="8"/>
        <v>519.20352000000003</v>
      </c>
      <c r="G8" s="331">
        <f t="shared" si="0"/>
        <v>531.20352000000003</v>
      </c>
      <c r="H8" s="332">
        <f t="shared" si="1"/>
        <v>46.728316800000002</v>
      </c>
      <c r="I8" s="332">
        <f t="shared" si="2"/>
        <v>0.60000000000000009</v>
      </c>
      <c r="J8" s="332">
        <f t="shared" si="3"/>
        <v>26.560176000000002</v>
      </c>
      <c r="K8" s="341">
        <f t="shared" si="4"/>
        <v>5.3120352000000004</v>
      </c>
      <c r="L8" s="341">
        <f t="shared" si="5"/>
        <v>452.00299200000001</v>
      </c>
      <c r="M8" s="341">
        <f t="shared" si="6"/>
        <v>12</v>
      </c>
      <c r="N8" s="341">
        <f t="shared" si="7"/>
        <v>79.200528000000006</v>
      </c>
      <c r="O8" s="342" t="s">
        <v>393</v>
      </c>
      <c r="P8" s="342"/>
      <c r="Q8" s="342"/>
      <c r="R8" s="342"/>
      <c r="S8" s="342"/>
      <c r="T8" s="274"/>
      <c r="U8" s="274"/>
      <c r="V8" s="274"/>
      <c r="W8" s="274"/>
    </row>
    <row r="9" spans="1:23" s="5" customFormat="1" ht="12" thickBot="1">
      <c r="A9" s="473" t="str">
        <f>'1-συμβολαια'!A9</f>
        <v>15ο</v>
      </c>
      <c r="B9" s="423" t="str">
        <f>'1-συμβολαια'!C9</f>
        <v>αγοραπωλησία [οικόπεδο Ο.Τ.-242 Λιμενάρια -''καλύβια'' 296,20μ2 τίμημα = Δ.Ο.Υ. =</v>
      </c>
      <c r="C9" s="415">
        <f>'1-συμβολαια'!D9</f>
        <v>12000</v>
      </c>
      <c r="D9" s="416"/>
      <c r="E9" s="416">
        <v>12</v>
      </c>
      <c r="F9" s="416">
        <f t="shared" si="8"/>
        <v>144</v>
      </c>
      <c r="G9" s="416">
        <f t="shared" si="0"/>
        <v>156</v>
      </c>
      <c r="H9" s="416">
        <f t="shared" si="1"/>
        <v>12.959999999999999</v>
      </c>
      <c r="I9" s="416">
        <f t="shared" si="2"/>
        <v>0.60000000000000009</v>
      </c>
      <c r="J9" s="416">
        <f t="shared" si="3"/>
        <v>7.8000000000000007</v>
      </c>
      <c r="K9" s="415">
        <f t="shared" si="4"/>
        <v>1.56</v>
      </c>
      <c r="L9" s="415">
        <f t="shared" si="5"/>
        <v>133.08000000000001</v>
      </c>
      <c r="M9" s="415">
        <f t="shared" si="6"/>
        <v>12</v>
      </c>
      <c r="N9" s="415">
        <f t="shared" si="7"/>
        <v>22.919999999999998</v>
      </c>
      <c r="O9" s="425" t="s">
        <v>393</v>
      </c>
      <c r="P9" s="425"/>
      <c r="Q9" s="425"/>
      <c r="R9" s="425"/>
      <c r="S9" s="425"/>
      <c r="T9" s="426"/>
      <c r="U9" s="426"/>
      <c r="V9" s="426"/>
      <c r="W9" s="274"/>
    </row>
    <row r="10" spans="1:23" s="5" customFormat="1">
      <c r="A10" s="354" t="str">
        <f>'1-συμβολαια'!A10</f>
        <v>16ο</v>
      </c>
      <c r="B10" s="351" t="str">
        <f>'1-συμβολαια'!C10</f>
        <v>γονική</v>
      </c>
      <c r="C10" s="341">
        <f>'1-συμβολαια'!D10</f>
        <v>4187.32</v>
      </c>
      <c r="D10" s="332"/>
      <c r="E10" s="332">
        <v>12</v>
      </c>
      <c r="F10" s="332">
        <f t="shared" si="8"/>
        <v>50.247839999999997</v>
      </c>
      <c r="G10" s="332">
        <f t="shared" si="0"/>
        <v>62.247839999999997</v>
      </c>
      <c r="H10" s="332">
        <f t="shared" si="1"/>
        <v>4.5223055999999993</v>
      </c>
      <c r="I10" s="332">
        <f t="shared" si="2"/>
        <v>0.60000000000000009</v>
      </c>
      <c r="J10" s="332">
        <f t="shared" si="3"/>
        <v>3.1123919999999998</v>
      </c>
      <c r="K10" s="341">
        <f t="shared" si="4"/>
        <v>0.62247839999999999</v>
      </c>
      <c r="L10" s="341">
        <f t="shared" si="5"/>
        <v>53.390664000000001</v>
      </c>
      <c r="M10" s="341">
        <f t="shared" si="6"/>
        <v>12</v>
      </c>
      <c r="N10" s="341">
        <f t="shared" si="7"/>
        <v>8.857175999999999</v>
      </c>
      <c r="O10" s="363" t="s">
        <v>393</v>
      </c>
      <c r="P10" s="363"/>
      <c r="Q10" s="363"/>
      <c r="R10" s="363"/>
      <c r="S10" s="363"/>
      <c r="T10" s="515"/>
      <c r="U10" s="515"/>
      <c r="V10" s="515"/>
      <c r="W10" s="274"/>
    </row>
    <row r="11" spans="1:23" s="5" customFormat="1">
      <c r="A11" s="335">
        <f>'1-συμβολαια'!A11</f>
        <v>0</v>
      </c>
      <c r="B11" s="339" t="str">
        <f>'1-συμβολαια'!C11</f>
        <v>χρησικτησία αγροτεμαχίου 2' [1/2=49,72μ2] = 1981 μητρός ΔΩΡΕΑ άτυπος</v>
      </c>
      <c r="C11" s="341">
        <f>'1-συμβολαια'!D11</f>
        <v>148.87</v>
      </c>
      <c r="D11" s="331"/>
      <c r="E11" s="331">
        <v>12</v>
      </c>
      <c r="F11" s="331">
        <f t="shared" si="8"/>
        <v>1.78644</v>
      </c>
      <c r="G11" s="331">
        <f t="shared" si="0"/>
        <v>13.786440000000001</v>
      </c>
      <c r="H11" s="332">
        <f t="shared" si="1"/>
        <v>0.16077959999999999</v>
      </c>
      <c r="I11" s="332">
        <f t="shared" si="2"/>
        <v>0.60000000000000009</v>
      </c>
      <c r="J11" s="332">
        <f t="shared" si="3"/>
        <v>0.6893220000000001</v>
      </c>
      <c r="K11" s="341">
        <f t="shared" si="4"/>
        <v>0.1378644</v>
      </c>
      <c r="L11" s="341">
        <f t="shared" si="5"/>
        <v>12.198474000000001</v>
      </c>
      <c r="M11" s="341">
        <f t="shared" si="6"/>
        <v>12</v>
      </c>
      <c r="N11" s="341">
        <f t="shared" si="7"/>
        <v>1.5879660000000002</v>
      </c>
      <c r="O11" s="342" t="s">
        <v>393</v>
      </c>
      <c r="P11" s="342" t="s">
        <v>394</v>
      </c>
      <c r="Q11" s="342"/>
      <c r="R11" s="342"/>
      <c r="S11" s="342"/>
      <c r="T11" s="274"/>
      <c r="U11" s="274"/>
      <c r="V11" s="274"/>
      <c r="W11" s="274"/>
    </row>
    <row r="12" spans="1:23">
      <c r="A12" s="593" t="s">
        <v>56</v>
      </c>
      <c r="B12" s="594"/>
      <c r="C12" s="594"/>
      <c r="D12" s="38">
        <f t="shared" ref="D12:N12" si="9">SUM(D3:D11)</f>
        <v>48</v>
      </c>
      <c r="E12" s="38">
        <f t="shared" si="9"/>
        <v>84</v>
      </c>
      <c r="F12" s="38">
        <f t="shared" si="9"/>
        <v>1011.56964</v>
      </c>
      <c r="G12" s="38">
        <f t="shared" si="9"/>
        <v>1143.5696400000002</v>
      </c>
      <c r="H12" s="38">
        <f t="shared" si="9"/>
        <v>91.041267599999983</v>
      </c>
      <c r="I12" s="38">
        <f t="shared" si="9"/>
        <v>6.6</v>
      </c>
      <c r="J12" s="38">
        <f t="shared" si="9"/>
        <v>57.178481999999995</v>
      </c>
      <c r="K12" s="38">
        <f t="shared" si="9"/>
        <v>11.435696400000001</v>
      </c>
      <c r="L12" s="38">
        <f t="shared" si="9"/>
        <v>977.31419400000016</v>
      </c>
      <c r="M12" s="38">
        <f t="shared" si="9"/>
        <v>132</v>
      </c>
      <c r="N12" s="38">
        <f t="shared" si="9"/>
        <v>166.25544600000001</v>
      </c>
    </row>
    <row r="13" spans="1:23">
      <c r="K13" s="8"/>
      <c r="O13" s="130"/>
      <c r="P13" s="130"/>
      <c r="Q13" s="130"/>
      <c r="R13" s="130"/>
      <c r="S13" s="130"/>
      <c r="T13" s="130"/>
      <c r="U13" s="130"/>
      <c r="V13" s="130"/>
    </row>
    <row r="14" spans="1:23">
      <c r="J14" s="201">
        <v>0.15</v>
      </c>
      <c r="K14" s="336" t="s">
        <v>386</v>
      </c>
      <c r="O14" s="161" t="s">
        <v>378</v>
      </c>
      <c r="P14" s="130"/>
      <c r="Q14" s="130"/>
      <c r="R14" s="130"/>
      <c r="S14" s="130"/>
      <c r="T14" s="130"/>
      <c r="U14" s="130"/>
      <c r="V14" s="140"/>
    </row>
    <row r="15" spans="1:23">
      <c r="O15" s="140"/>
      <c r="P15" s="130" t="s">
        <v>379</v>
      </c>
      <c r="Q15" s="140"/>
      <c r="R15" s="140"/>
      <c r="S15" s="140"/>
      <c r="T15" s="140"/>
      <c r="U15" s="140"/>
      <c r="V15" s="140"/>
    </row>
    <row r="16" spans="1:23">
      <c r="O16" s="140"/>
      <c r="P16" s="140"/>
      <c r="Q16" s="130" t="s">
        <v>380</v>
      </c>
      <c r="R16" s="140"/>
      <c r="S16" s="140"/>
      <c r="T16" s="140"/>
      <c r="U16" s="140"/>
      <c r="V16" s="140"/>
    </row>
    <row r="17" spans="2:23">
      <c r="O17" s="140"/>
      <c r="P17" s="130"/>
      <c r="Q17" s="140"/>
      <c r="R17" s="161" t="s">
        <v>381</v>
      </c>
      <c r="S17" s="140"/>
      <c r="T17" s="130"/>
      <c r="U17" s="130"/>
      <c r="V17" s="130"/>
      <c r="W17" s="130"/>
    </row>
    <row r="18" spans="2:23">
      <c r="O18" s="140"/>
      <c r="P18" s="130"/>
      <c r="Q18" s="140"/>
      <c r="R18" s="140"/>
      <c r="S18" s="130" t="s">
        <v>382</v>
      </c>
      <c r="T18" s="130"/>
      <c r="U18" s="130"/>
      <c r="V18" s="130"/>
      <c r="W18" s="140"/>
    </row>
    <row r="19" spans="2:23" ht="15.75">
      <c r="B19" s="296" t="s">
        <v>459</v>
      </c>
      <c r="C19" s="296"/>
      <c r="D19" s="142"/>
      <c r="E19" s="142"/>
      <c r="F19" s="142"/>
      <c r="G19" s="142"/>
      <c r="H19" s="142"/>
      <c r="I19" s="142"/>
      <c r="J19" s="142"/>
      <c r="K19" s="142"/>
      <c r="L19" s="142"/>
      <c r="M19" s="142"/>
      <c r="N19" s="142"/>
      <c r="O19" s="142"/>
      <c r="P19" s="142"/>
      <c r="Q19" s="142"/>
      <c r="R19" s="140"/>
      <c r="S19" s="140"/>
      <c r="T19" s="140"/>
      <c r="U19" s="140"/>
      <c r="V19" s="140"/>
      <c r="W19" s="140"/>
    </row>
    <row r="20" spans="2:23" ht="15.75">
      <c r="B20" s="142"/>
      <c r="C20" s="300" t="s">
        <v>460</v>
      </c>
      <c r="D20" s="300"/>
      <c r="E20" s="300"/>
      <c r="F20" s="301"/>
      <c r="G20" s="301"/>
      <c r="H20" s="301"/>
      <c r="I20" s="301"/>
      <c r="J20" s="301"/>
      <c r="K20" s="301"/>
      <c r="L20" s="301"/>
      <c r="M20" s="301"/>
      <c r="N20" s="301"/>
      <c r="O20" s="301"/>
      <c r="P20" s="301"/>
      <c r="Q20" s="301"/>
      <c r="R20" s="301"/>
    </row>
    <row r="21" spans="2:23" ht="15.75">
      <c r="B21" s="302"/>
      <c r="C21" s="303"/>
      <c r="D21" s="304" t="s">
        <v>461</v>
      </c>
      <c r="E21" s="304"/>
      <c r="F21" s="304"/>
      <c r="G21" s="305"/>
      <c r="H21" s="305"/>
      <c r="I21" s="305"/>
      <c r="J21" s="305"/>
      <c r="K21" s="305"/>
      <c r="L21" s="305"/>
      <c r="N21" s="338">
        <v>0.05</v>
      </c>
      <c r="O21" s="389">
        <v>0.73</v>
      </c>
      <c r="P21" s="337" t="s">
        <v>135</v>
      </c>
      <c r="Q21" s="337"/>
    </row>
    <row r="22" spans="2:23" ht="15.75">
      <c r="B22" s="302"/>
      <c r="C22" s="303"/>
      <c r="D22" s="303"/>
      <c r="E22" s="303"/>
      <c r="F22" s="303"/>
      <c r="G22" s="303"/>
      <c r="H22" s="307"/>
      <c r="I22" s="307"/>
      <c r="J22" s="307"/>
      <c r="K22" s="307"/>
      <c r="L22" s="61"/>
      <c r="N22" s="338">
        <v>0.05</v>
      </c>
      <c r="O22" s="389">
        <v>1.83</v>
      </c>
      <c r="P22" s="337" t="s">
        <v>389</v>
      </c>
      <c r="Q22" s="337"/>
    </row>
    <row r="23" spans="2:23" ht="15.75">
      <c r="B23" s="302"/>
      <c r="C23" s="226" t="s">
        <v>61</v>
      </c>
      <c r="D23" s="226"/>
      <c r="E23" s="301"/>
      <c r="F23" s="307"/>
      <c r="G23" s="307"/>
      <c r="H23" s="307"/>
      <c r="I23" s="308"/>
      <c r="J23" s="303"/>
      <c r="K23" s="303"/>
      <c r="L23" s="307"/>
      <c r="N23" s="338">
        <v>0.05</v>
      </c>
      <c r="O23" s="389">
        <v>3.7</v>
      </c>
      <c r="P23" s="337" t="s">
        <v>390</v>
      </c>
      <c r="Q23" s="337"/>
    </row>
    <row r="24" spans="2:23" ht="15.75">
      <c r="B24" s="302"/>
      <c r="C24" s="303"/>
      <c r="D24" s="218" t="s">
        <v>462</v>
      </c>
      <c r="E24" s="218"/>
      <c r="F24" s="309"/>
      <c r="G24" s="309"/>
      <c r="H24" s="309"/>
      <c r="I24" s="309"/>
      <c r="J24" s="309"/>
      <c r="K24" s="309"/>
      <c r="L24" s="301"/>
      <c r="N24" s="338">
        <v>0.05</v>
      </c>
      <c r="O24" s="202"/>
      <c r="P24" s="337" t="s">
        <v>441</v>
      </c>
      <c r="Q24" s="337"/>
    </row>
    <row r="25" spans="2:23" ht="15.75">
      <c r="B25" s="302"/>
      <c r="C25" s="303"/>
      <c r="D25" s="219" t="s">
        <v>463</v>
      </c>
      <c r="E25" s="219"/>
      <c r="F25" s="307"/>
      <c r="G25" s="309"/>
      <c r="H25" s="309"/>
      <c r="I25" s="309"/>
      <c r="J25" s="309"/>
      <c r="K25" s="309"/>
      <c r="L25" s="309"/>
      <c r="N25" s="338">
        <v>0.05</v>
      </c>
      <c r="O25" s="202"/>
      <c r="P25" s="337" t="s">
        <v>442</v>
      </c>
      <c r="Q25" s="337"/>
      <c r="R25" s="3"/>
      <c r="S25" s="3"/>
      <c r="T25" s="3"/>
      <c r="U25" s="3"/>
    </row>
    <row r="26" spans="2:23" ht="15.75">
      <c r="B26" s="302"/>
      <c r="C26" s="303"/>
      <c r="D26" s="219" t="s">
        <v>464</v>
      </c>
      <c r="E26" s="219"/>
      <c r="F26" s="307"/>
      <c r="G26" s="307"/>
      <c r="H26" s="303"/>
      <c r="I26" s="307"/>
      <c r="J26" s="307"/>
      <c r="K26" s="307"/>
      <c r="L26" s="310"/>
      <c r="N26" s="338"/>
      <c r="O26" s="202"/>
      <c r="P26" s="337"/>
      <c r="Q26" s="337"/>
      <c r="R26" s="3"/>
      <c r="S26" s="3"/>
      <c r="T26" s="3"/>
      <c r="U26" s="3"/>
    </row>
    <row r="27" spans="2:23" ht="15.75">
      <c r="B27" s="302"/>
      <c r="C27" s="303"/>
      <c r="D27" s="220" t="s">
        <v>385</v>
      </c>
      <c r="E27" s="303"/>
      <c r="F27" s="303"/>
      <c r="G27" s="303"/>
      <c r="H27" s="303"/>
      <c r="I27" s="303"/>
      <c r="J27" s="303"/>
      <c r="K27" s="303"/>
      <c r="L27" s="303"/>
      <c r="N27" s="202"/>
      <c r="O27" s="388" t="s">
        <v>499</v>
      </c>
      <c r="P27" s="337" t="s">
        <v>135</v>
      </c>
      <c r="Q27" s="337"/>
      <c r="R27" s="3"/>
      <c r="S27" s="3"/>
      <c r="T27" s="3"/>
      <c r="U27" s="3"/>
    </row>
    <row r="28" spans="2:23">
      <c r="N28" s="202"/>
      <c r="O28" s="388" t="s">
        <v>500</v>
      </c>
      <c r="P28" s="337" t="s">
        <v>136</v>
      </c>
      <c r="Q28" s="337"/>
    </row>
    <row r="29" spans="2:23">
      <c r="N29" s="202"/>
      <c r="O29" s="388" t="s">
        <v>501</v>
      </c>
      <c r="P29" s="337" t="s">
        <v>137</v>
      </c>
      <c r="Q29" s="337"/>
    </row>
    <row r="30" spans="2:23">
      <c r="N30" s="202"/>
      <c r="O30" s="389">
        <v>2.5</v>
      </c>
      <c r="P30" s="337" t="s">
        <v>391</v>
      </c>
      <c r="Q30" s="337"/>
    </row>
    <row r="31" spans="2:23">
      <c r="D31" s="2"/>
      <c r="N31" s="202"/>
      <c r="O31" s="389">
        <v>3.7</v>
      </c>
      <c r="P31" s="337" t="s">
        <v>392</v>
      </c>
      <c r="Q31" s="337"/>
    </row>
    <row r="32" spans="2:23" ht="15">
      <c r="O32" s="222"/>
      <c r="P32" s="312"/>
      <c r="Q32" s="3"/>
    </row>
    <row r="33" spans="2:16">
      <c r="B33" s="134"/>
      <c r="C33" s="4"/>
      <c r="D33" s="58"/>
      <c r="E33" s="4"/>
      <c r="F33" s="4"/>
      <c r="G33" s="58"/>
      <c r="H33" s="58"/>
      <c r="I33" s="58"/>
      <c r="J33" s="58"/>
      <c r="N33" s="8"/>
      <c r="O33" s="5"/>
      <c r="P33" s="5"/>
    </row>
    <row r="34" spans="2:16">
      <c r="B34" s="94"/>
      <c r="C34" s="4"/>
      <c r="D34" s="58"/>
      <c r="E34" s="4"/>
      <c r="F34" s="4"/>
      <c r="G34" s="58"/>
      <c r="H34" s="58"/>
      <c r="I34" s="58"/>
      <c r="J34" s="58"/>
      <c r="N34" s="8"/>
      <c r="O34" s="5"/>
      <c r="P34" s="5"/>
    </row>
    <row r="35" spans="2:16">
      <c r="N35" s="8"/>
      <c r="O35" s="5"/>
      <c r="P35" s="5"/>
    </row>
    <row r="36" spans="2:16">
      <c r="N36" s="8"/>
      <c r="O36" s="5"/>
      <c r="P36" s="5"/>
    </row>
  </sheetData>
  <mergeCells count="8">
    <mergeCell ref="O1:W2"/>
    <mergeCell ref="D1:K1"/>
    <mergeCell ref="A12:C12"/>
    <mergeCell ref="A1:A2"/>
    <mergeCell ref="B1:B2"/>
    <mergeCell ref="C1:C2"/>
    <mergeCell ref="L1:M1"/>
    <mergeCell ref="N1:N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I31" sqref="I31"/>
    </sheetView>
  </sheetViews>
  <sheetFormatPr defaultRowHeight="11.25"/>
  <cols>
    <col min="1" max="1" width="11.5703125" style="3" bestFit="1" customWidth="1"/>
    <col min="2" max="2" width="87" style="91" bestFit="1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38" t="s">
        <v>1</v>
      </c>
      <c r="B1" s="644" t="s">
        <v>0</v>
      </c>
      <c r="C1" s="646" t="s">
        <v>87</v>
      </c>
      <c r="D1" s="640" t="s">
        <v>3</v>
      </c>
      <c r="E1" s="641"/>
      <c r="F1" s="642" t="s">
        <v>467</v>
      </c>
      <c r="G1" s="643"/>
      <c r="H1" s="629" t="s">
        <v>29</v>
      </c>
      <c r="I1" s="630"/>
      <c r="J1" s="630"/>
      <c r="K1" s="630"/>
      <c r="L1" s="630"/>
      <c r="M1" s="630"/>
      <c r="N1" s="631"/>
    </row>
    <row r="2" spans="1:14" s="9" customFormat="1" ht="16.5" thickBot="1">
      <c r="A2" s="639"/>
      <c r="B2" s="645"/>
      <c r="C2" s="647"/>
      <c r="D2" s="48"/>
      <c r="E2" s="59" t="s">
        <v>9</v>
      </c>
      <c r="F2" s="313"/>
      <c r="G2" s="102" t="s">
        <v>9</v>
      </c>
      <c r="H2" s="632"/>
      <c r="I2" s="633"/>
      <c r="J2" s="633"/>
      <c r="K2" s="633"/>
      <c r="L2" s="633"/>
      <c r="M2" s="633"/>
      <c r="N2" s="634"/>
    </row>
    <row r="3" spans="1:14" s="139" customFormat="1" ht="15">
      <c r="A3" s="355" t="str">
        <f>'1-συμβολαια'!A3</f>
        <v>12ο</v>
      </c>
      <c r="B3" s="343" t="str">
        <f>'1-συμβολαια'!C3</f>
        <v>κληρονομιάς ΑΠΟΔΟΧΗ [αγροτεμάχιο 158' Θελόγος -''κλεισίδι'' 7.046μ2</v>
      </c>
      <c r="C3" s="344">
        <f>'1-συμβολαια'!D3</f>
        <v>0</v>
      </c>
      <c r="D3" s="392">
        <v>3</v>
      </c>
      <c r="E3" s="392">
        <v>3</v>
      </c>
      <c r="F3" s="346">
        <f t="shared" ref="F3:G11" si="0">(D3-1)*4</f>
        <v>8</v>
      </c>
      <c r="G3" s="346">
        <f t="shared" si="0"/>
        <v>8</v>
      </c>
      <c r="H3" s="342"/>
      <c r="I3" s="342" t="s">
        <v>138</v>
      </c>
      <c r="J3" s="342"/>
      <c r="K3" s="347"/>
      <c r="L3" s="347"/>
      <c r="M3" s="347"/>
      <c r="N3" s="347"/>
    </row>
    <row r="4" spans="1:14" s="139" customFormat="1" ht="15">
      <c r="A4" s="355">
        <f>'1-συμβολαια'!A4</f>
        <v>0</v>
      </c>
      <c r="B4" s="343" t="str">
        <f>'1-συμβολαια'!C4</f>
        <v>χρησικτησία αγροτεμαχίου = 1926 πατρός ΚΛΗΡΟΝΟΜΙΑ</v>
      </c>
      <c r="C4" s="344">
        <f>'1-συμβολαια'!D4</f>
        <v>12013.83</v>
      </c>
      <c r="D4" s="392">
        <v>3</v>
      </c>
      <c r="E4" s="392"/>
      <c r="F4" s="346">
        <f t="shared" si="0"/>
        <v>8</v>
      </c>
      <c r="G4" s="346"/>
      <c r="H4" s="342" t="s">
        <v>230</v>
      </c>
      <c r="I4" s="342" t="s">
        <v>138</v>
      </c>
      <c r="J4" s="342"/>
      <c r="K4" s="347"/>
      <c r="L4" s="347"/>
      <c r="M4" s="347"/>
      <c r="N4" s="347"/>
    </row>
    <row r="5" spans="1:14" s="139" customFormat="1" ht="15">
      <c r="A5" s="374">
        <f>'1-συμβολαια'!A5</f>
        <v>0</v>
      </c>
      <c r="B5" s="370" t="str">
        <f>'1-συμβολαια'!C5</f>
        <v>διανομή [2/8 πατέρα &amp; από 3/8 κόρες</v>
      </c>
      <c r="C5" s="491">
        <f>'1-συμβολαια'!D5</f>
        <v>12013.83</v>
      </c>
      <c r="D5" s="345">
        <v>3</v>
      </c>
      <c r="E5" s="345"/>
      <c r="F5" s="346">
        <f t="shared" si="0"/>
        <v>8</v>
      </c>
      <c r="G5" s="346"/>
      <c r="H5" s="342" t="s">
        <v>230</v>
      </c>
      <c r="I5" s="342" t="s">
        <v>138</v>
      </c>
      <c r="J5" s="342"/>
      <c r="K5" s="347"/>
      <c r="L5" s="347"/>
      <c r="M5" s="347"/>
      <c r="N5" s="347"/>
    </row>
    <row r="6" spans="1:14" s="139" customFormat="1" ht="15.75" thickBot="1">
      <c r="A6" s="493">
        <f>'1-συμβολαια'!A6</f>
        <v>0</v>
      </c>
      <c r="B6" s="485" t="str">
        <f>'1-συμβολαια'!C6</f>
        <v>εξισορρόπηση διαφοράς διανεμομένων μεριδίων</v>
      </c>
      <c r="C6" s="486">
        <f>'1-συμβολαια'!D6</f>
        <v>666.66</v>
      </c>
      <c r="D6" s="487">
        <v>3</v>
      </c>
      <c r="E6" s="487"/>
      <c r="F6" s="488">
        <f t="shared" si="0"/>
        <v>8</v>
      </c>
      <c r="G6" s="488"/>
      <c r="H6" s="425" t="s">
        <v>230</v>
      </c>
      <c r="I6" s="425" t="s">
        <v>138</v>
      </c>
      <c r="J6" s="489"/>
      <c r="K6" s="490"/>
      <c r="L6" s="490"/>
      <c r="M6" s="490"/>
      <c r="N6" s="490"/>
    </row>
    <row r="7" spans="1:14" s="139" customFormat="1" ht="15">
      <c r="A7" s="492" t="str">
        <f>'1-συμβολαια'!A7</f>
        <v>13ο</v>
      </c>
      <c r="B7" s="427" t="str">
        <f>'1-συμβολαια'!C7</f>
        <v>πληρεξούσιο</v>
      </c>
      <c r="C7" s="428">
        <f>'1-συμβολαια'!D7</f>
        <v>0</v>
      </c>
      <c r="D7" s="429">
        <v>3</v>
      </c>
      <c r="E7" s="429">
        <v>3</v>
      </c>
      <c r="F7" s="411">
        <f t="shared" si="0"/>
        <v>8</v>
      </c>
      <c r="G7" s="411">
        <f t="shared" si="0"/>
        <v>8</v>
      </c>
      <c r="H7" s="363"/>
      <c r="I7" s="363" t="s">
        <v>138</v>
      </c>
      <c r="J7" s="363"/>
      <c r="K7" s="399"/>
      <c r="L7" s="399"/>
      <c r="M7" s="399"/>
      <c r="N7" s="399"/>
    </row>
    <row r="8" spans="1:14" s="139" customFormat="1" ht="15">
      <c r="A8" s="478" t="str">
        <f>'1-συμβολαια'!A8</f>
        <v>14ο</v>
      </c>
      <c r="B8" s="343" t="str">
        <f>'1-συμβολαια'!C8</f>
        <v>γονική</v>
      </c>
      <c r="C8" s="344">
        <f>'1-συμβολαια'!D8</f>
        <v>43266.96</v>
      </c>
      <c r="D8" s="345">
        <v>5</v>
      </c>
      <c r="E8" s="345">
        <v>5</v>
      </c>
      <c r="F8" s="346">
        <f t="shared" si="0"/>
        <v>16</v>
      </c>
      <c r="G8" s="411">
        <f t="shared" si="0"/>
        <v>16</v>
      </c>
      <c r="H8" s="342"/>
      <c r="I8" s="342"/>
      <c r="J8" s="342"/>
      <c r="K8" s="347"/>
      <c r="L8" s="347"/>
      <c r="M8" s="347"/>
      <c r="N8" s="347"/>
    </row>
    <row r="9" spans="1:14" s="139" customFormat="1" ht="15.75" thickBot="1">
      <c r="A9" s="479" t="str">
        <f>'1-συμβολαια'!A9</f>
        <v>15ο</v>
      </c>
      <c r="B9" s="430" t="str">
        <f>'1-συμβολαια'!C9</f>
        <v>αγοραπωλησία [οικόπεδο Ο.Τ.-242 Λιμενάρια -''καλύβια'' 296,20μ2 τίμημα = Δ.Ο.Υ. =</v>
      </c>
      <c r="C9" s="431">
        <f>'1-συμβολαια'!D9</f>
        <v>12000</v>
      </c>
      <c r="D9" s="432">
        <v>5</v>
      </c>
      <c r="E9" s="432">
        <v>5</v>
      </c>
      <c r="F9" s="433">
        <f t="shared" si="0"/>
        <v>16</v>
      </c>
      <c r="G9" s="433">
        <f t="shared" si="0"/>
        <v>16</v>
      </c>
      <c r="H9" s="425"/>
      <c r="I9" s="425"/>
      <c r="J9" s="425"/>
      <c r="K9" s="434"/>
      <c r="L9" s="434"/>
      <c r="M9" s="434"/>
      <c r="N9" s="434"/>
    </row>
    <row r="10" spans="1:14" s="139" customFormat="1" ht="15">
      <c r="A10" s="514" t="str">
        <f>'1-συμβολαια'!A10</f>
        <v>16ο</v>
      </c>
      <c r="B10" s="427" t="str">
        <f>'1-συμβολαια'!C10</f>
        <v>γονική</v>
      </c>
      <c r="C10" s="428">
        <f>'1-συμβολαια'!D10</f>
        <v>4187.32</v>
      </c>
      <c r="D10" s="429">
        <v>6</v>
      </c>
      <c r="E10" s="429">
        <v>6</v>
      </c>
      <c r="F10" s="411">
        <f t="shared" si="0"/>
        <v>20</v>
      </c>
      <c r="G10" s="411">
        <f t="shared" si="0"/>
        <v>20</v>
      </c>
      <c r="H10" s="363"/>
      <c r="I10" s="363"/>
      <c r="J10" s="363"/>
      <c r="K10" s="399"/>
      <c r="L10" s="399"/>
      <c r="M10" s="399"/>
      <c r="N10" s="399"/>
    </row>
    <row r="11" spans="1:14" s="139" customFormat="1" ht="15">
      <c r="A11" s="355">
        <f>'1-συμβολαια'!A11</f>
        <v>0</v>
      </c>
      <c r="B11" s="343" t="str">
        <f>'1-συμβολαια'!C11</f>
        <v>χρησικτησία αγροτεμαχίου 2' [1/2=49,72μ2] = 1981 μητρός ΔΩΡΕΑ άτυπος</v>
      </c>
      <c r="C11" s="344">
        <f>'1-συμβολαια'!D11</f>
        <v>148.87</v>
      </c>
      <c r="D11" s="345">
        <v>6</v>
      </c>
      <c r="E11" s="345"/>
      <c r="F11" s="346">
        <f t="shared" si="0"/>
        <v>20</v>
      </c>
      <c r="G11" s="346"/>
      <c r="H11" s="342" t="s">
        <v>230</v>
      </c>
      <c r="I11" s="342" t="s">
        <v>138</v>
      </c>
      <c r="J11" s="342"/>
      <c r="K11" s="347"/>
      <c r="L11" s="347"/>
      <c r="M11" s="347"/>
      <c r="N11" s="347"/>
    </row>
    <row r="12" spans="1:14" ht="15.75">
      <c r="A12" s="635" t="s">
        <v>60</v>
      </c>
      <c r="B12" s="636"/>
      <c r="C12" s="636"/>
      <c r="D12" s="636"/>
      <c r="E12" s="637"/>
      <c r="F12" s="111">
        <f>SUM(F3:F11)</f>
        <v>112</v>
      </c>
      <c r="G12" s="111">
        <f>SUM(G3:G11)</f>
        <v>68</v>
      </c>
    </row>
    <row r="13" spans="1:14" ht="15.75">
      <c r="H13" s="141" t="s">
        <v>147</v>
      </c>
      <c r="I13" s="142"/>
      <c r="J13" s="142"/>
      <c r="K13" s="142"/>
      <c r="L13" s="142"/>
      <c r="M13" s="142"/>
    </row>
    <row r="14" spans="1:14" ht="15.75">
      <c r="B14" s="316" t="s">
        <v>466</v>
      </c>
      <c r="C14" s="317"/>
      <c r="D14" s="317"/>
      <c r="E14" s="317"/>
      <c r="F14" s="317"/>
      <c r="I14" s="142" t="s">
        <v>148</v>
      </c>
      <c r="J14" s="142"/>
      <c r="K14" s="142"/>
      <c r="L14" s="142"/>
      <c r="M14" s="87"/>
    </row>
    <row r="15" spans="1:14" ht="15.75">
      <c r="B15" s="3"/>
      <c r="C15" s="226" t="s">
        <v>61</v>
      </c>
      <c r="D15" s="3"/>
      <c r="J15" s="141" t="s">
        <v>149</v>
      </c>
    </row>
    <row r="18" spans="2:2">
      <c r="B18" s="225"/>
    </row>
    <row r="19" spans="2:2">
      <c r="B19" s="224"/>
    </row>
  </sheetData>
  <mergeCells count="7">
    <mergeCell ref="H1:N2"/>
    <mergeCell ref="A12:E12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6"/>
  <sheetViews>
    <sheetView workbookViewId="0">
      <pane ySplit="2" topLeftCell="A3" activePane="bottomLeft" state="frozen"/>
      <selection pane="bottomLeft" activeCell="H21" sqref="H21"/>
    </sheetView>
  </sheetViews>
  <sheetFormatPr defaultRowHeight="11.25"/>
  <cols>
    <col min="1" max="1" width="10.28515625" style="8" bestFit="1" customWidth="1"/>
    <col min="2" max="2" width="75.28515625" style="93" bestFit="1" customWidth="1"/>
    <col min="3" max="3" width="7.28515625" style="8" bestFit="1" customWidth="1"/>
    <col min="4" max="4" width="12" style="8" customWidth="1"/>
    <col min="5" max="5" width="12.28515625" style="8" customWidth="1"/>
    <col min="6" max="6" width="10.42578125" style="8" customWidth="1"/>
    <col min="7" max="7" width="4.28515625" style="8" bestFit="1" customWidth="1"/>
    <col min="8" max="8" width="10" style="8" bestFit="1" customWidth="1"/>
    <col min="9" max="9" width="10.7109375" style="8" bestFit="1" customWidth="1"/>
    <col min="10" max="10" width="10.140625" style="8" bestFit="1" customWidth="1"/>
    <col min="11" max="11" width="10.7109375" style="8" bestFit="1" customWidth="1"/>
    <col min="12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19" t="s">
        <v>1</v>
      </c>
      <c r="B1" s="621" t="s">
        <v>0</v>
      </c>
      <c r="C1" s="650" t="s">
        <v>11</v>
      </c>
      <c r="D1" s="650"/>
      <c r="E1" s="650"/>
      <c r="F1" s="650"/>
      <c r="G1" s="650"/>
      <c r="H1" s="651" t="s">
        <v>12</v>
      </c>
      <c r="I1" s="651"/>
      <c r="J1" s="651"/>
      <c r="K1" s="651"/>
      <c r="L1" s="651"/>
      <c r="M1" s="651"/>
      <c r="N1" s="651"/>
      <c r="O1" s="654" t="s">
        <v>88</v>
      </c>
      <c r="P1" s="652" t="s">
        <v>231</v>
      </c>
      <c r="Q1" s="648" t="s">
        <v>29</v>
      </c>
      <c r="R1" s="613"/>
      <c r="S1" s="613"/>
      <c r="T1" s="613"/>
      <c r="U1" s="614"/>
    </row>
    <row r="2" spans="1:25" ht="24" customHeight="1" thickBot="1">
      <c r="A2" s="620"/>
      <c r="B2" s="622"/>
      <c r="C2" s="7" t="s">
        <v>47</v>
      </c>
      <c r="D2" s="88" t="s">
        <v>48</v>
      </c>
      <c r="E2" s="88" t="s">
        <v>49</v>
      </c>
      <c r="F2" s="88" t="s">
        <v>50</v>
      </c>
      <c r="G2" s="39" t="s">
        <v>51</v>
      </c>
      <c r="H2" s="88" t="s">
        <v>47</v>
      </c>
      <c r="I2" s="88" t="s">
        <v>48</v>
      </c>
      <c r="J2" s="88" t="s">
        <v>49</v>
      </c>
      <c r="K2" s="88" t="s">
        <v>50</v>
      </c>
      <c r="L2" s="88" t="s">
        <v>51</v>
      </c>
      <c r="M2" s="88" t="s">
        <v>52</v>
      </c>
      <c r="N2" s="40" t="s">
        <v>53</v>
      </c>
      <c r="O2" s="655"/>
      <c r="P2" s="653"/>
      <c r="Q2" s="649"/>
      <c r="R2" s="615"/>
      <c r="S2" s="615"/>
      <c r="T2" s="615"/>
      <c r="U2" s="616"/>
    </row>
    <row r="3" spans="1:25" s="275" customFormat="1" ht="15">
      <c r="A3" s="355" t="str">
        <f>'1-συμβολαια'!A3</f>
        <v>12ο</v>
      </c>
      <c r="B3" s="356" t="str">
        <f>'1-συμβολαια'!C3</f>
        <v>κληρονομιάς ΑΠΟΔΟΧΗ [αγροτεμάχιο 158' Θελόγος -''κλεισίδι'' 7.046μ2</v>
      </c>
      <c r="C3" s="357">
        <v>1</v>
      </c>
      <c r="D3" s="271" t="s">
        <v>572</v>
      </c>
      <c r="E3" s="271"/>
      <c r="F3" s="271"/>
      <c r="G3" s="271"/>
      <c r="H3" s="271">
        <v>3</v>
      </c>
      <c r="I3" s="271" t="s">
        <v>537</v>
      </c>
      <c r="J3" s="271" t="s">
        <v>574</v>
      </c>
      <c r="K3" s="271" t="s">
        <v>575</v>
      </c>
      <c r="L3" s="271"/>
      <c r="M3" s="271"/>
      <c r="N3" s="271"/>
      <c r="O3" s="357">
        <v>2</v>
      </c>
      <c r="P3" s="346">
        <f>O3*('2-δικαιώμ'!M3+'3-φύλλα2α'!F3)</f>
        <v>88</v>
      </c>
      <c r="Q3" s="358"/>
      <c r="R3" s="358"/>
      <c r="S3" s="358"/>
      <c r="T3" s="358"/>
      <c r="U3" s="359"/>
    </row>
    <row r="4" spans="1:25" s="275" customFormat="1" ht="15">
      <c r="A4" s="374">
        <f>'1-συμβολαια'!A4</f>
        <v>0</v>
      </c>
      <c r="B4" s="356" t="str">
        <f>'1-συμβολαια'!C4</f>
        <v>χρησικτησία αγροτεμαχίου = 1926 πατρός ΚΛΗΡΟΝΟΜΙΑ</v>
      </c>
      <c r="C4" s="357"/>
      <c r="D4" s="271"/>
      <c r="E4" s="271"/>
      <c r="F4" s="271"/>
      <c r="G4" s="271"/>
      <c r="H4" s="271"/>
      <c r="I4" s="271" t="s">
        <v>572</v>
      </c>
      <c r="J4" s="271"/>
      <c r="K4" s="271"/>
      <c r="L4" s="271"/>
      <c r="M4" s="271"/>
      <c r="N4" s="271"/>
      <c r="O4" s="357"/>
      <c r="P4" s="346">
        <f>O4*('2-δικαιώμ'!M4+'3-φύλλα2α'!F4)</f>
        <v>0</v>
      </c>
      <c r="Q4" s="358"/>
      <c r="R4" s="358"/>
      <c r="S4" s="358"/>
      <c r="T4" s="358"/>
      <c r="U4" s="359"/>
    </row>
    <row r="5" spans="1:25" s="275" customFormat="1" ht="15">
      <c r="A5" s="374">
        <f>'1-συμβολαια'!A5</f>
        <v>0</v>
      </c>
      <c r="B5" s="356" t="str">
        <f>'1-συμβολαια'!C5</f>
        <v>διανομή [2/8 πατέρα &amp; από 3/8 κόρες</v>
      </c>
      <c r="C5" s="357"/>
      <c r="D5" s="271"/>
      <c r="E5" s="271"/>
      <c r="F5" s="276"/>
      <c r="G5" s="276"/>
      <c r="H5" s="276"/>
      <c r="I5" s="271"/>
      <c r="J5" s="276"/>
      <c r="K5" s="276"/>
      <c r="L5" s="276"/>
      <c r="M5" s="276"/>
      <c r="N5" s="276"/>
      <c r="O5" s="357"/>
      <c r="P5" s="346">
        <f>O5*('2-δικαιώμ'!M5+'3-φύλλα2α'!F5)</f>
        <v>0</v>
      </c>
      <c r="Q5" s="358"/>
      <c r="R5" s="358"/>
      <c r="S5" s="358"/>
      <c r="T5" s="358"/>
      <c r="U5" s="359"/>
    </row>
    <row r="6" spans="1:25" s="275" customFormat="1" ht="15.75" thickBot="1">
      <c r="A6" s="454">
        <f>'1-συμβολαια'!A6</f>
        <v>0</v>
      </c>
      <c r="B6" s="435" t="str">
        <f>'1-συμβολαια'!C6</f>
        <v>εξισορρόπηση διαφοράς διανεμομένων μεριδίων</v>
      </c>
      <c r="C6" s="436"/>
      <c r="D6" s="424"/>
      <c r="E6" s="424"/>
      <c r="F6" s="437"/>
      <c r="G6" s="437"/>
      <c r="H6" s="437"/>
      <c r="I6" s="424"/>
      <c r="J6" s="437"/>
      <c r="K6" s="437"/>
      <c r="L6" s="437"/>
      <c r="M6" s="437"/>
      <c r="N6" s="437"/>
      <c r="O6" s="436"/>
      <c r="P6" s="433">
        <f>O6*('2-δικαιώμ'!M6+'3-φύλλα2α'!F6)</f>
        <v>0</v>
      </c>
      <c r="Q6" s="438"/>
      <c r="R6" s="358"/>
      <c r="S6" s="358"/>
      <c r="T6" s="358"/>
      <c r="U6" s="359"/>
    </row>
    <row r="7" spans="1:25" s="275" customFormat="1" ht="15">
      <c r="A7" s="480" t="str">
        <f>'1-συμβολαια'!A7</f>
        <v>13ο</v>
      </c>
      <c r="B7" s="439" t="str">
        <f>'1-συμβολαια'!C7</f>
        <v>πληρεξούσιο</v>
      </c>
      <c r="C7" s="440">
        <v>2</v>
      </c>
      <c r="D7" s="271" t="s">
        <v>572</v>
      </c>
      <c r="E7" s="271" t="s">
        <v>537</v>
      </c>
      <c r="F7" s="272"/>
      <c r="G7" s="272"/>
      <c r="H7" s="272">
        <v>1</v>
      </c>
      <c r="I7" s="271" t="s">
        <v>572</v>
      </c>
      <c r="J7" s="272"/>
      <c r="K7" s="272"/>
      <c r="L7" s="272"/>
      <c r="M7" s="272"/>
      <c r="N7" s="272"/>
      <c r="O7" s="440">
        <v>1</v>
      </c>
      <c r="P7" s="411">
        <f>O7*('2-δικαιώμ'!M7+'3-φύλλα2α'!F7)</f>
        <v>20</v>
      </c>
      <c r="Q7" s="441"/>
      <c r="R7" s="358"/>
      <c r="S7" s="358"/>
      <c r="T7" s="358"/>
      <c r="U7" s="359"/>
    </row>
    <row r="8" spans="1:25" s="275" customFormat="1" ht="15">
      <c r="A8" s="478" t="str">
        <f>'1-συμβολαια'!A8</f>
        <v>14ο</v>
      </c>
      <c r="B8" s="356" t="str">
        <f>'1-συμβολαια'!C8</f>
        <v>γονική</v>
      </c>
      <c r="C8" s="357"/>
      <c r="D8" s="271" t="s">
        <v>537</v>
      </c>
      <c r="E8" s="271"/>
      <c r="F8" s="276"/>
      <c r="G8" s="276"/>
      <c r="H8" s="276"/>
      <c r="I8" s="271" t="s">
        <v>574</v>
      </c>
      <c r="J8" s="276"/>
      <c r="K8" s="276"/>
      <c r="L8" s="276"/>
      <c r="M8" s="276"/>
      <c r="N8" s="276"/>
      <c r="O8" s="357"/>
      <c r="P8" s="346">
        <f>O8*('2-δικαιώμ'!M8+'3-φύλλα2α'!F8)</f>
        <v>0</v>
      </c>
      <c r="Q8" s="358"/>
      <c r="R8" s="358"/>
      <c r="S8" s="358"/>
      <c r="T8" s="358"/>
      <c r="U8" s="359"/>
    </row>
    <row r="9" spans="1:25" s="275" customFormat="1" ht="15.75" thickBot="1">
      <c r="A9" s="479" t="str">
        <f>'1-συμβολαια'!A9</f>
        <v>15ο</v>
      </c>
      <c r="B9" s="435" t="str">
        <f>'1-συμβολαια'!C9</f>
        <v>αγοραπωλησία [οικόπεδο Ο.Τ.-242 Λιμενάρια -''καλύβια'' 296,20μ2 τίμημα = Δ.Ο.Υ. =</v>
      </c>
      <c r="C9" s="436"/>
      <c r="D9" s="424" t="s">
        <v>572</v>
      </c>
      <c r="E9" s="424"/>
      <c r="F9" s="437"/>
      <c r="G9" s="437"/>
      <c r="H9" s="437"/>
      <c r="I9" s="424" t="s">
        <v>574</v>
      </c>
      <c r="J9" s="424" t="s">
        <v>575</v>
      </c>
      <c r="K9" s="437"/>
      <c r="L9" s="437"/>
      <c r="M9" s="437"/>
      <c r="N9" s="437"/>
      <c r="O9" s="436"/>
      <c r="P9" s="433">
        <f>O9*('2-δικαιώμ'!M9+'3-φύλλα2α'!F9)</f>
        <v>0</v>
      </c>
      <c r="Q9" s="438"/>
      <c r="R9" s="438"/>
      <c r="S9" s="358"/>
      <c r="T9" s="358"/>
      <c r="U9" s="359"/>
    </row>
    <row r="10" spans="1:25" s="275" customFormat="1" ht="15">
      <c r="A10" s="514" t="str">
        <f>'1-συμβολαια'!A10</f>
        <v>16ο</v>
      </c>
      <c r="B10" s="439" t="str">
        <f>'1-συμβολαια'!C10</f>
        <v>γονική</v>
      </c>
      <c r="C10" s="440">
        <v>1</v>
      </c>
      <c r="D10" s="271" t="s">
        <v>537</v>
      </c>
      <c r="E10" s="340"/>
      <c r="F10" s="272"/>
      <c r="G10" s="272"/>
      <c r="H10" s="272">
        <v>2</v>
      </c>
      <c r="I10" s="340" t="s">
        <v>574</v>
      </c>
      <c r="J10" s="340" t="s">
        <v>575</v>
      </c>
      <c r="K10" s="272"/>
      <c r="L10" s="272"/>
      <c r="M10" s="272"/>
      <c r="N10" s="272"/>
      <c r="O10" s="440">
        <v>1</v>
      </c>
      <c r="P10" s="411">
        <f>O10*('2-δικαιώμ'!M10+'3-φύλλα2α'!F10)</f>
        <v>32</v>
      </c>
      <c r="Q10" s="441"/>
      <c r="R10" s="441"/>
      <c r="S10" s="358"/>
      <c r="T10" s="358"/>
      <c r="U10" s="359"/>
    </row>
    <row r="11" spans="1:25" s="275" customFormat="1" ht="15">
      <c r="A11" s="355">
        <f>'1-συμβολαια'!A11</f>
        <v>0</v>
      </c>
      <c r="B11" s="356" t="str">
        <f>'1-συμβολαια'!C11</f>
        <v>χρησικτησία αγροτεμαχίου 2' [1/2=49,72μ2] = 1981 μητρός ΔΩΡΕΑ άτυπος</v>
      </c>
      <c r="C11" s="357"/>
      <c r="D11" s="271" t="s">
        <v>538</v>
      </c>
      <c r="E11" s="271"/>
      <c r="F11" s="276"/>
      <c r="G11" s="276"/>
      <c r="H11" s="276"/>
      <c r="I11" s="271" t="s">
        <v>537</v>
      </c>
      <c r="J11" s="276"/>
      <c r="K11" s="276"/>
      <c r="L11" s="276"/>
      <c r="M11" s="276"/>
      <c r="N11" s="276"/>
      <c r="O11" s="357"/>
      <c r="P11" s="346">
        <f>O11*('2-δικαιώμ'!M11+'3-φύλλα2α'!F11)</f>
        <v>0</v>
      </c>
      <c r="Q11" s="358"/>
      <c r="R11" s="358"/>
      <c r="S11" s="358"/>
      <c r="T11" s="358"/>
      <c r="U11" s="359"/>
    </row>
    <row r="12" spans="1:25" ht="15.75">
      <c r="A12" s="635" t="s">
        <v>47</v>
      </c>
      <c r="B12" s="636"/>
      <c r="C12" s="636"/>
      <c r="D12" s="636"/>
      <c r="E12" s="636"/>
      <c r="F12" s="636"/>
      <c r="G12" s="636"/>
      <c r="H12" s="636"/>
      <c r="I12" s="636"/>
      <c r="J12" s="636"/>
      <c r="K12" s="636"/>
      <c r="L12" s="636"/>
      <c r="M12" s="636"/>
      <c r="N12" s="636"/>
      <c r="O12" s="636"/>
      <c r="P12" s="100">
        <f>SUM(P3:P11)</f>
        <v>140</v>
      </c>
    </row>
    <row r="14" spans="1:25" ht="15.75">
      <c r="Q14" s="159" t="s">
        <v>150</v>
      </c>
      <c r="R14" s="127"/>
      <c r="S14" s="127"/>
      <c r="T14" s="127"/>
      <c r="U14" s="127"/>
      <c r="V14" s="127"/>
      <c r="W14" s="127"/>
      <c r="X14" s="127"/>
      <c r="Y14" s="117"/>
    </row>
    <row r="15" spans="1:25" ht="15.75">
      <c r="R15" s="142" t="s">
        <v>151</v>
      </c>
      <c r="S15" s="142"/>
      <c r="T15" s="142"/>
      <c r="U15" s="142"/>
      <c r="V15" s="142"/>
      <c r="W15" s="142"/>
      <c r="X15" s="142"/>
    </row>
    <row r="16" spans="1:25" ht="15.75">
      <c r="S16" s="159" t="s">
        <v>152</v>
      </c>
    </row>
  </sheetData>
  <mergeCells count="8">
    <mergeCell ref="Q1:U2"/>
    <mergeCell ref="A12:O12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2"/>
  <sheetViews>
    <sheetView workbookViewId="0">
      <pane ySplit="2" topLeftCell="A3" activePane="bottomLeft" state="frozen"/>
      <selection pane="bottomLeft" activeCell="B27" sqref="B27:B36"/>
    </sheetView>
  </sheetViews>
  <sheetFormatPr defaultRowHeight="11.25"/>
  <cols>
    <col min="1" max="1" width="10.28515625" style="8" customWidth="1"/>
    <col min="2" max="2" width="62.42578125" style="93" customWidth="1"/>
    <col min="3" max="3" width="11.140625" style="2" customWidth="1"/>
    <col min="4" max="5" width="7.85546875" style="3" customWidth="1"/>
    <col min="6" max="6" width="6.85546875" style="8" customWidth="1"/>
    <col min="7" max="7" width="7.140625" style="8" customWidth="1"/>
    <col min="8" max="8" width="8.140625" style="2" customWidth="1"/>
    <col min="9" max="9" width="9.28515625" style="2" customWidth="1"/>
    <col min="10" max="10" width="9.42578125" style="2" customWidth="1"/>
    <col min="11" max="11" width="9.5703125" style="2" customWidth="1"/>
    <col min="12" max="12" width="6.85546875" style="2" customWidth="1"/>
    <col min="13" max="13" width="8.140625" style="2" customWidth="1"/>
    <col min="14" max="14" width="10.5703125" style="2" customWidth="1"/>
    <col min="15" max="15" width="7.28515625" style="2" customWidth="1"/>
    <col min="16" max="16" width="10.28515625" style="2" customWidth="1"/>
    <col min="17" max="17" width="10.7109375" style="2" bestFit="1" customWidth="1"/>
    <col min="18" max="18" width="7.140625" style="82" customWidth="1"/>
    <col min="19" max="19" width="7.28515625" style="82" customWidth="1"/>
    <col min="20" max="20" width="7.28515625" style="379" customWidth="1"/>
    <col min="21" max="21" width="8.85546875" style="379" customWidth="1"/>
    <col min="22" max="22" width="7.28515625" style="379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6.5703125" style="379" customWidth="1"/>
    <col min="29" max="29" width="6.28515625" style="82" customWidth="1"/>
    <col min="30" max="30" width="7.7109375" style="82" customWidth="1"/>
    <col min="31" max="31" width="7.7109375" style="379" customWidth="1"/>
    <col min="32" max="32" width="7.5703125" style="82" customWidth="1"/>
    <col min="33" max="33" width="6.28515625" style="82" customWidth="1"/>
    <col min="34" max="34" width="9" style="82" customWidth="1"/>
    <col min="35" max="35" width="8.5703125" style="82" customWidth="1"/>
    <col min="36" max="38" width="6.28515625" style="82" customWidth="1"/>
    <col min="39" max="39" width="7.425781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95" t="s">
        <v>1</v>
      </c>
      <c r="B1" s="658" t="s">
        <v>0</v>
      </c>
      <c r="C1" s="601" t="s">
        <v>7</v>
      </c>
      <c r="D1" s="660" t="s">
        <v>3</v>
      </c>
      <c r="E1" s="661"/>
      <c r="F1" s="662" t="s">
        <v>469</v>
      </c>
      <c r="G1" s="663"/>
      <c r="H1" s="663"/>
      <c r="I1" s="663"/>
      <c r="J1" s="663"/>
      <c r="K1" s="663"/>
      <c r="L1" s="664"/>
      <c r="M1" s="665" t="s">
        <v>397</v>
      </c>
      <c r="N1" s="666"/>
      <c r="O1" s="667" t="s">
        <v>257</v>
      </c>
      <c r="P1" s="668"/>
      <c r="Q1" s="669" t="s">
        <v>396</v>
      </c>
      <c r="R1" s="657" t="s">
        <v>176</v>
      </c>
      <c r="S1" s="657"/>
      <c r="T1" s="657"/>
      <c r="U1" s="657"/>
      <c r="V1" s="657"/>
      <c r="W1" s="657"/>
      <c r="X1" s="657"/>
      <c r="Y1" s="657"/>
      <c r="Z1" s="657"/>
      <c r="AA1" s="657"/>
      <c r="AB1" s="657"/>
      <c r="AC1" s="657"/>
      <c r="AD1" s="657"/>
      <c r="AE1" s="657"/>
      <c r="AF1" s="657"/>
      <c r="AG1" s="657"/>
      <c r="AH1" s="657"/>
      <c r="AI1" s="657"/>
      <c r="AJ1" s="657"/>
      <c r="AK1" s="657"/>
      <c r="AL1" s="657"/>
      <c r="AM1" s="657"/>
      <c r="AN1" s="657"/>
      <c r="AO1" s="657"/>
    </row>
    <row r="2" spans="1:41" ht="23.25" thickBot="1">
      <c r="A2" s="596"/>
      <c r="B2" s="659"/>
      <c r="C2" s="602"/>
      <c r="D2" s="164" t="s">
        <v>4</v>
      </c>
      <c r="E2" s="150" t="s">
        <v>9</v>
      </c>
      <c r="F2" s="228" t="s">
        <v>4</v>
      </c>
      <c r="G2" s="165" t="s">
        <v>9</v>
      </c>
      <c r="H2" s="148" t="s">
        <v>47</v>
      </c>
      <c r="I2" s="227" t="s">
        <v>9</v>
      </c>
      <c r="J2" s="208" t="s">
        <v>358</v>
      </c>
      <c r="K2" s="208" t="s">
        <v>375</v>
      </c>
      <c r="L2" s="210" t="s">
        <v>360</v>
      </c>
      <c r="M2" s="227" t="s">
        <v>23</v>
      </c>
      <c r="N2" s="229" t="s">
        <v>89</v>
      </c>
      <c r="O2" s="227" t="s">
        <v>23</v>
      </c>
      <c r="P2" s="223" t="s">
        <v>9</v>
      </c>
      <c r="Q2" s="670"/>
      <c r="R2" s="167" t="s">
        <v>131</v>
      </c>
      <c r="S2" s="167" t="s">
        <v>174</v>
      </c>
      <c r="T2" s="396" t="s">
        <v>132</v>
      </c>
      <c r="U2" s="396" t="s">
        <v>261</v>
      </c>
      <c r="V2" s="396" t="s">
        <v>133</v>
      </c>
      <c r="W2" s="167" t="s">
        <v>262</v>
      </c>
      <c r="X2" s="167" t="s">
        <v>153</v>
      </c>
      <c r="Y2" s="167" t="s">
        <v>175</v>
      </c>
      <c r="Z2" s="167" t="s">
        <v>154</v>
      </c>
      <c r="AA2" s="167" t="s">
        <v>263</v>
      </c>
      <c r="AB2" s="396" t="s">
        <v>155</v>
      </c>
      <c r="AC2" s="167" t="s">
        <v>264</v>
      </c>
      <c r="AD2" s="167" t="s">
        <v>156</v>
      </c>
      <c r="AE2" s="396" t="s">
        <v>279</v>
      </c>
      <c r="AF2" s="167" t="s">
        <v>280</v>
      </c>
      <c r="AG2" s="268" t="s">
        <v>281</v>
      </c>
      <c r="AH2" s="167" t="s">
        <v>282</v>
      </c>
      <c r="AI2" s="167" t="s">
        <v>283</v>
      </c>
      <c r="AJ2" s="167" t="s">
        <v>428</v>
      </c>
      <c r="AK2" s="167" t="s">
        <v>429</v>
      </c>
      <c r="AL2" s="167"/>
      <c r="AM2" s="253" t="s">
        <v>93</v>
      </c>
      <c r="AN2" s="251" t="s">
        <v>47</v>
      </c>
      <c r="AO2" s="252" t="s">
        <v>29</v>
      </c>
    </row>
    <row r="3" spans="1:41" s="5" customFormat="1">
      <c r="A3" s="335" t="str">
        <f>'1-συμβολαια'!A3</f>
        <v>12ο</v>
      </c>
      <c r="B3" s="339" t="str">
        <f>'1-συμβολαια'!C3</f>
        <v>κληρονομιάς ΑΠΟΔΟΧΗ [αγροτεμάχιο 158' Θελόγος -''κλεισίδι'' 7.046μ2</v>
      </c>
      <c r="C3" s="341">
        <f>'1-συμβολαια'!D3</f>
        <v>0</v>
      </c>
      <c r="D3" s="361">
        <f>'3-φύλλα2α'!D3</f>
        <v>3</v>
      </c>
      <c r="E3" s="361">
        <f>'3-φύλλα2α'!E3</f>
        <v>3</v>
      </c>
      <c r="F3" s="393">
        <v>3</v>
      </c>
      <c r="G3" s="494">
        <v>2</v>
      </c>
      <c r="H3" s="331">
        <f t="shared" ref="H3:H11" si="0">F3*D3*4</f>
        <v>36</v>
      </c>
      <c r="I3" s="495">
        <f t="shared" ref="I3:I11" si="1">E3*G3*4</f>
        <v>24</v>
      </c>
      <c r="J3" s="362">
        <f t="shared" ref="J3:J11" si="2">H3*5%</f>
        <v>1.8</v>
      </c>
      <c r="K3" s="362">
        <f t="shared" ref="K3:K11" si="3">H3*5%</f>
        <v>1.8</v>
      </c>
      <c r="L3" s="362">
        <f t="shared" ref="L3:L11" si="4">H3*1%</f>
        <v>0.36</v>
      </c>
      <c r="M3" s="362">
        <f t="shared" ref="M3:M11" si="5">H3-O3</f>
        <v>32.04</v>
      </c>
      <c r="N3" s="362">
        <f t="shared" ref="N3:N11" si="6">I3-P3</f>
        <v>21.36</v>
      </c>
      <c r="O3" s="362">
        <f t="shared" ref="O3:O11" si="7">J3+K3+L3</f>
        <v>3.96</v>
      </c>
      <c r="P3" s="362">
        <f t="shared" ref="P3:P11" si="8">I3*11%</f>
        <v>2.64</v>
      </c>
      <c r="Q3" s="362">
        <f t="shared" ref="Q3:Q11" si="9">O3-P3</f>
        <v>1.3199999999999998</v>
      </c>
      <c r="R3" s="521">
        <f>5*4</f>
        <v>20</v>
      </c>
      <c r="S3" s="521">
        <v>10</v>
      </c>
      <c r="T3" s="522">
        <v>12</v>
      </c>
      <c r="U3" s="522">
        <v>1.98</v>
      </c>
      <c r="V3" s="522"/>
      <c r="W3" s="522"/>
      <c r="X3" s="521"/>
      <c r="Y3" s="521"/>
      <c r="Z3" s="521"/>
      <c r="AA3" s="521"/>
      <c r="AB3" s="522"/>
      <c r="AC3" s="521"/>
      <c r="AD3" s="522">
        <v>8</v>
      </c>
      <c r="AE3" s="522">
        <v>8</v>
      </c>
      <c r="AF3" s="522">
        <v>5</v>
      </c>
      <c r="AG3" s="523"/>
      <c r="AH3" s="525">
        <f>3*8</f>
        <v>24</v>
      </c>
      <c r="AI3" s="523">
        <f>2*1.98</f>
        <v>3.96</v>
      </c>
      <c r="AJ3" s="523"/>
      <c r="AK3" s="523"/>
      <c r="AL3" s="523"/>
      <c r="AM3" s="524">
        <f t="shared" ref="AM3:AM11" si="10">U3+Y3+AA3+AI3+AK3</f>
        <v>5.9399999999999995</v>
      </c>
      <c r="AN3" s="525">
        <f t="shared" ref="AN3:AN11" si="11">R3+S3+T3+V3+W3+X3+Z3+AB3+AC3+AD3+AE3+AF3+AG3+AH3+AJ3+AL3</f>
        <v>87</v>
      </c>
      <c r="AO3" s="521"/>
    </row>
    <row r="4" spans="1:41" s="5" customFormat="1">
      <c r="A4" s="335">
        <f>'1-συμβολαια'!A4</f>
        <v>0</v>
      </c>
      <c r="B4" s="339" t="str">
        <f>'1-συμβολαια'!C4</f>
        <v>χρησικτησία αγροτεμαχίου = 1926 πατρός ΚΛΗΡΟΝΟΜΙΑ</v>
      </c>
      <c r="C4" s="341">
        <f>'1-συμβολαια'!D4</f>
        <v>12013.83</v>
      </c>
      <c r="D4" s="361">
        <f>'3-φύλλα2α'!D4</f>
        <v>3</v>
      </c>
      <c r="E4" s="361">
        <f>'3-φύλλα2α'!E4</f>
        <v>0</v>
      </c>
      <c r="F4" s="393"/>
      <c r="G4" s="393"/>
      <c r="H4" s="331">
        <f t="shared" si="0"/>
        <v>0</v>
      </c>
      <c r="I4" s="362">
        <f t="shared" si="1"/>
        <v>0</v>
      </c>
      <c r="J4" s="362">
        <f t="shared" si="2"/>
        <v>0</v>
      </c>
      <c r="K4" s="362">
        <f t="shared" si="3"/>
        <v>0</v>
      </c>
      <c r="L4" s="362">
        <f t="shared" si="4"/>
        <v>0</v>
      </c>
      <c r="M4" s="362">
        <f t="shared" si="5"/>
        <v>0</v>
      </c>
      <c r="N4" s="362">
        <f t="shared" si="6"/>
        <v>0</v>
      </c>
      <c r="O4" s="362">
        <f t="shared" si="7"/>
        <v>0</v>
      </c>
      <c r="P4" s="362">
        <f t="shared" si="8"/>
        <v>0</v>
      </c>
      <c r="Q4" s="362">
        <f t="shared" si="9"/>
        <v>0</v>
      </c>
      <c r="R4" s="521"/>
      <c r="S4" s="521"/>
      <c r="T4" s="522"/>
      <c r="U4" s="522"/>
      <c r="V4" s="522"/>
      <c r="W4" s="522"/>
      <c r="X4" s="521"/>
      <c r="Y4" s="521"/>
      <c r="Z4" s="521"/>
      <c r="AA4" s="521"/>
      <c r="AB4" s="522"/>
      <c r="AC4" s="521"/>
      <c r="AD4" s="522"/>
      <c r="AE4" s="522"/>
      <c r="AF4" s="522"/>
      <c r="AG4" s="523"/>
      <c r="AH4" s="525"/>
      <c r="AI4" s="523"/>
      <c r="AJ4" s="523"/>
      <c r="AK4" s="523"/>
      <c r="AL4" s="523"/>
      <c r="AM4" s="524">
        <f t="shared" si="10"/>
        <v>0</v>
      </c>
      <c r="AN4" s="525">
        <f t="shared" si="11"/>
        <v>0</v>
      </c>
      <c r="AO4" s="521"/>
    </row>
    <row r="5" spans="1:41" s="5" customFormat="1">
      <c r="A5" s="377">
        <f>'1-συμβολαια'!A5</f>
        <v>0</v>
      </c>
      <c r="B5" s="339" t="str">
        <f>'1-συμβολαια'!C5</f>
        <v>διανομή [2/8 πατέρα &amp; από 3/8 κόρες</v>
      </c>
      <c r="C5" s="330">
        <f>'1-συμβολαια'!D5</f>
        <v>12013.83</v>
      </c>
      <c r="D5" s="361">
        <f>'3-φύλλα2α'!D5</f>
        <v>3</v>
      </c>
      <c r="E5" s="361">
        <f>'3-φύλλα2α'!E5</f>
        <v>0</v>
      </c>
      <c r="F5" s="276"/>
      <c r="G5" s="276"/>
      <c r="H5" s="331">
        <f t="shared" si="0"/>
        <v>0</v>
      </c>
      <c r="I5" s="331">
        <f t="shared" si="1"/>
        <v>0</v>
      </c>
      <c r="J5" s="331">
        <f t="shared" si="2"/>
        <v>0</v>
      </c>
      <c r="K5" s="331">
        <f t="shared" si="3"/>
        <v>0</v>
      </c>
      <c r="L5" s="331">
        <f t="shared" si="4"/>
        <v>0</v>
      </c>
      <c r="M5" s="331">
        <f t="shared" si="5"/>
        <v>0</v>
      </c>
      <c r="N5" s="331">
        <f t="shared" si="6"/>
        <v>0</v>
      </c>
      <c r="O5" s="331">
        <f t="shared" si="7"/>
        <v>0</v>
      </c>
      <c r="P5" s="331">
        <f t="shared" si="8"/>
        <v>0</v>
      </c>
      <c r="Q5" s="331">
        <f t="shared" si="9"/>
        <v>0</v>
      </c>
      <c r="R5" s="521"/>
      <c r="S5" s="521"/>
      <c r="T5" s="522"/>
      <c r="U5" s="522"/>
      <c r="V5" s="522"/>
      <c r="W5" s="522"/>
      <c r="X5" s="521"/>
      <c r="Y5" s="521"/>
      <c r="Z5" s="521"/>
      <c r="AA5" s="521"/>
      <c r="AB5" s="522"/>
      <c r="AC5" s="521"/>
      <c r="AD5" s="522"/>
      <c r="AE5" s="522"/>
      <c r="AF5" s="522"/>
      <c r="AG5" s="521"/>
      <c r="AH5" s="522"/>
      <c r="AI5" s="521"/>
      <c r="AJ5" s="521"/>
      <c r="AK5" s="521"/>
      <c r="AL5" s="521"/>
      <c r="AM5" s="526">
        <f t="shared" si="10"/>
        <v>0</v>
      </c>
      <c r="AN5" s="522">
        <f t="shared" si="11"/>
        <v>0</v>
      </c>
      <c r="AO5" s="521"/>
    </row>
    <row r="6" spans="1:41" s="5" customFormat="1" ht="12" thickBot="1">
      <c r="A6" s="456">
        <f>'1-συμβολαια'!A6</f>
        <v>0</v>
      </c>
      <c r="B6" s="423" t="str">
        <f>'1-συμβολαια'!C6</f>
        <v>εξισορρόπηση διαφοράς διανεμομένων μεριδίων</v>
      </c>
      <c r="C6" s="415">
        <f>'1-συμβολαια'!D6</f>
        <v>666.66</v>
      </c>
      <c r="D6" s="443">
        <f>'3-φύλλα2α'!D6</f>
        <v>3</v>
      </c>
      <c r="E6" s="443">
        <f>'3-φύλλα2α'!E6</f>
        <v>0</v>
      </c>
      <c r="F6" s="437"/>
      <c r="G6" s="437"/>
      <c r="H6" s="416">
        <f t="shared" si="0"/>
        <v>0</v>
      </c>
      <c r="I6" s="416">
        <f t="shared" si="1"/>
        <v>0</v>
      </c>
      <c r="J6" s="416">
        <f t="shared" si="2"/>
        <v>0</v>
      </c>
      <c r="K6" s="416">
        <f t="shared" si="3"/>
        <v>0</v>
      </c>
      <c r="L6" s="416">
        <f t="shared" si="4"/>
        <v>0</v>
      </c>
      <c r="M6" s="416">
        <f t="shared" si="5"/>
        <v>0</v>
      </c>
      <c r="N6" s="416">
        <f t="shared" si="6"/>
        <v>0</v>
      </c>
      <c r="O6" s="416">
        <f t="shared" si="7"/>
        <v>0</v>
      </c>
      <c r="P6" s="416">
        <f t="shared" si="8"/>
        <v>0</v>
      </c>
      <c r="Q6" s="416">
        <f t="shared" si="9"/>
        <v>0</v>
      </c>
      <c r="R6" s="527"/>
      <c r="S6" s="527"/>
      <c r="T6" s="528"/>
      <c r="U6" s="528"/>
      <c r="V6" s="528"/>
      <c r="W6" s="528"/>
      <c r="X6" s="527"/>
      <c r="Y6" s="527"/>
      <c r="Z6" s="527"/>
      <c r="AA6" s="527"/>
      <c r="AB6" s="528"/>
      <c r="AC6" s="527"/>
      <c r="AD6" s="528"/>
      <c r="AE6" s="528"/>
      <c r="AF6" s="528"/>
      <c r="AG6" s="527"/>
      <c r="AH6" s="528"/>
      <c r="AI6" s="527"/>
      <c r="AJ6" s="527"/>
      <c r="AK6" s="527"/>
      <c r="AL6" s="527"/>
      <c r="AM6" s="529">
        <f t="shared" si="10"/>
        <v>0</v>
      </c>
      <c r="AN6" s="528">
        <f t="shared" si="11"/>
        <v>0</v>
      </c>
      <c r="AO6" s="527"/>
    </row>
    <row r="7" spans="1:41" s="5" customFormat="1">
      <c r="A7" s="442" t="str">
        <f>'1-συμβολαια'!A7</f>
        <v>13ο</v>
      </c>
      <c r="B7" s="351" t="str">
        <f>'1-συμβολαια'!C7</f>
        <v>πληρεξούσιο</v>
      </c>
      <c r="C7" s="341">
        <f>'1-συμβολαια'!D7</f>
        <v>0</v>
      </c>
      <c r="D7" s="442">
        <f>'3-φύλλα2α'!D7</f>
        <v>3</v>
      </c>
      <c r="E7" s="442">
        <f>'3-φύλλα2α'!E7</f>
        <v>3</v>
      </c>
      <c r="F7" s="272">
        <v>2</v>
      </c>
      <c r="G7" s="272">
        <v>2</v>
      </c>
      <c r="H7" s="332">
        <f t="shared" si="0"/>
        <v>24</v>
      </c>
      <c r="I7" s="332">
        <f t="shared" si="1"/>
        <v>24</v>
      </c>
      <c r="J7" s="332">
        <f t="shared" si="2"/>
        <v>1.2000000000000002</v>
      </c>
      <c r="K7" s="332">
        <f t="shared" si="3"/>
        <v>1.2000000000000002</v>
      </c>
      <c r="L7" s="332">
        <f t="shared" si="4"/>
        <v>0.24</v>
      </c>
      <c r="M7" s="332">
        <f t="shared" si="5"/>
        <v>21.36</v>
      </c>
      <c r="N7" s="332">
        <f t="shared" si="6"/>
        <v>21.36</v>
      </c>
      <c r="O7" s="332">
        <f t="shared" si="7"/>
        <v>2.6400000000000006</v>
      </c>
      <c r="P7" s="332">
        <f t="shared" si="8"/>
        <v>2.64</v>
      </c>
      <c r="Q7" s="332">
        <f t="shared" si="9"/>
        <v>0</v>
      </c>
      <c r="R7" s="523"/>
      <c r="S7" s="523"/>
      <c r="T7" s="525"/>
      <c r="U7" s="525"/>
      <c r="V7" s="525"/>
      <c r="W7" s="525"/>
      <c r="X7" s="523"/>
      <c r="Y7" s="523"/>
      <c r="Z7" s="523"/>
      <c r="AA7" s="523"/>
      <c r="AB7" s="525"/>
      <c r="AC7" s="523"/>
      <c r="AD7" s="525"/>
      <c r="AE7" s="525"/>
      <c r="AF7" s="525"/>
      <c r="AG7" s="523"/>
      <c r="AH7" s="525"/>
      <c r="AI7" s="523"/>
      <c r="AJ7" s="523"/>
      <c r="AK7" s="523"/>
      <c r="AL7" s="523"/>
      <c r="AM7" s="524">
        <f t="shared" si="10"/>
        <v>0</v>
      </c>
      <c r="AN7" s="525">
        <f t="shared" si="11"/>
        <v>0</v>
      </c>
      <c r="AO7" s="523"/>
    </row>
    <row r="8" spans="1:41" s="5" customFormat="1">
      <c r="A8" s="472" t="str">
        <f>'1-συμβολαια'!A8</f>
        <v>14ο</v>
      </c>
      <c r="B8" s="339" t="str">
        <f>'1-συμβολαια'!C8</f>
        <v>γονική</v>
      </c>
      <c r="C8" s="341">
        <f>'1-συμβολαια'!D8</f>
        <v>43266.96</v>
      </c>
      <c r="D8" s="361">
        <f>'3-φύλλα2α'!D8</f>
        <v>5</v>
      </c>
      <c r="E8" s="361">
        <f>'3-φύλλα2α'!E8</f>
        <v>5</v>
      </c>
      <c r="F8" s="276">
        <v>2</v>
      </c>
      <c r="G8" s="276">
        <v>2</v>
      </c>
      <c r="H8" s="331">
        <f t="shared" si="0"/>
        <v>40</v>
      </c>
      <c r="I8" s="362">
        <f t="shared" si="1"/>
        <v>40</v>
      </c>
      <c r="J8" s="362">
        <f t="shared" si="2"/>
        <v>2</v>
      </c>
      <c r="K8" s="362">
        <f t="shared" si="3"/>
        <v>2</v>
      </c>
      <c r="L8" s="362">
        <f t="shared" si="4"/>
        <v>0.4</v>
      </c>
      <c r="M8" s="362">
        <f t="shared" si="5"/>
        <v>35.6</v>
      </c>
      <c r="N8" s="362">
        <f t="shared" si="6"/>
        <v>35.6</v>
      </c>
      <c r="O8" s="362">
        <f t="shared" si="7"/>
        <v>4.4000000000000004</v>
      </c>
      <c r="P8" s="362">
        <f t="shared" si="8"/>
        <v>4.4000000000000004</v>
      </c>
      <c r="Q8" s="362">
        <f t="shared" si="9"/>
        <v>0</v>
      </c>
      <c r="R8" s="521"/>
      <c r="S8" s="521"/>
      <c r="T8" s="522">
        <v>20</v>
      </c>
      <c r="U8" s="522">
        <v>1.98</v>
      </c>
      <c r="V8" s="522">
        <v>20</v>
      </c>
      <c r="W8" s="522">
        <v>5</v>
      </c>
      <c r="X8" s="521"/>
      <c r="Y8" s="521"/>
      <c r="Z8" s="521"/>
      <c r="AA8" s="521"/>
      <c r="AB8" s="522"/>
      <c r="AC8" s="521"/>
      <c r="AD8" s="522">
        <v>8</v>
      </c>
      <c r="AE8" s="522">
        <v>8</v>
      </c>
      <c r="AF8" s="522">
        <v>5</v>
      </c>
      <c r="AG8" s="523"/>
      <c r="AH8" s="525">
        <v>8</v>
      </c>
      <c r="AI8" s="523">
        <v>1.98</v>
      </c>
      <c r="AJ8" s="523"/>
      <c r="AK8" s="523"/>
      <c r="AL8" s="523"/>
      <c r="AM8" s="524">
        <f t="shared" si="10"/>
        <v>3.96</v>
      </c>
      <c r="AN8" s="525">
        <f t="shared" si="11"/>
        <v>74</v>
      </c>
      <c r="AO8" s="521"/>
    </row>
    <row r="9" spans="1:41" s="5" customFormat="1" ht="12" thickBot="1">
      <c r="A9" s="473" t="str">
        <f>'1-συμβολαια'!A9</f>
        <v>15ο</v>
      </c>
      <c r="B9" s="423" t="str">
        <f>'1-συμβολαια'!C9</f>
        <v>αγοραπωλησία [οικόπεδο Ο.Τ.-242 Λιμενάρια -''καλύβια'' 296,20μ2 τίμημα = Δ.Ο.Υ. =</v>
      </c>
      <c r="C9" s="415">
        <f>'1-συμβολαια'!D9</f>
        <v>12000</v>
      </c>
      <c r="D9" s="443">
        <f>'3-φύλλα2α'!D9</f>
        <v>5</v>
      </c>
      <c r="E9" s="443">
        <f>'3-φύλλα2α'!E9</f>
        <v>5</v>
      </c>
      <c r="F9" s="437">
        <v>3</v>
      </c>
      <c r="G9" s="437">
        <v>3</v>
      </c>
      <c r="H9" s="416">
        <f t="shared" si="0"/>
        <v>60</v>
      </c>
      <c r="I9" s="444">
        <f t="shared" si="1"/>
        <v>60</v>
      </c>
      <c r="J9" s="444">
        <f t="shared" si="2"/>
        <v>3</v>
      </c>
      <c r="K9" s="444">
        <f t="shared" si="3"/>
        <v>3</v>
      </c>
      <c r="L9" s="444">
        <f t="shared" si="4"/>
        <v>0.6</v>
      </c>
      <c r="M9" s="444">
        <f t="shared" si="5"/>
        <v>53.4</v>
      </c>
      <c r="N9" s="444">
        <f t="shared" si="6"/>
        <v>53.4</v>
      </c>
      <c r="O9" s="444">
        <f t="shared" si="7"/>
        <v>6.6</v>
      </c>
      <c r="P9" s="444">
        <f t="shared" si="8"/>
        <v>6.6</v>
      </c>
      <c r="Q9" s="416">
        <f t="shared" si="9"/>
        <v>0</v>
      </c>
      <c r="R9" s="527">
        <f>5*4</f>
        <v>20</v>
      </c>
      <c r="S9" s="527">
        <v>10</v>
      </c>
      <c r="T9" s="528">
        <v>20</v>
      </c>
      <c r="U9" s="528">
        <v>1.98</v>
      </c>
      <c r="V9" s="528">
        <v>20</v>
      </c>
      <c r="W9" s="528">
        <v>5</v>
      </c>
      <c r="X9" s="527"/>
      <c r="Y9" s="527"/>
      <c r="Z9" s="527"/>
      <c r="AA9" s="527"/>
      <c r="AB9" s="528"/>
      <c r="AC9" s="527"/>
      <c r="AD9" s="528">
        <v>8</v>
      </c>
      <c r="AE9" s="528">
        <v>8</v>
      </c>
      <c r="AF9" s="528">
        <v>5</v>
      </c>
      <c r="AG9" s="527"/>
      <c r="AH9" s="528">
        <f>2*8</f>
        <v>16</v>
      </c>
      <c r="AI9" s="527">
        <f t="shared" ref="AI9:AI10" si="12">2*1.98</f>
        <v>3.96</v>
      </c>
      <c r="AJ9" s="527"/>
      <c r="AK9" s="527"/>
      <c r="AL9" s="527"/>
      <c r="AM9" s="529">
        <f t="shared" si="10"/>
        <v>5.9399999999999995</v>
      </c>
      <c r="AN9" s="528">
        <f t="shared" si="11"/>
        <v>112</v>
      </c>
      <c r="AO9" s="527"/>
    </row>
    <row r="10" spans="1:41" s="5" customFormat="1">
      <c r="A10" s="354" t="str">
        <f>'1-συμβολαια'!A10</f>
        <v>16ο</v>
      </c>
      <c r="B10" s="351" t="str">
        <f>'1-συμβολαια'!C10</f>
        <v>γονική</v>
      </c>
      <c r="C10" s="341">
        <f>'1-συμβολαια'!D10</f>
        <v>4187.32</v>
      </c>
      <c r="D10" s="442">
        <f>'3-φύλλα2α'!D10</f>
        <v>6</v>
      </c>
      <c r="E10" s="442">
        <f>'3-φύλλα2α'!E10</f>
        <v>6</v>
      </c>
      <c r="F10" s="272">
        <v>3</v>
      </c>
      <c r="G10" s="272">
        <v>3</v>
      </c>
      <c r="H10" s="332">
        <f t="shared" si="0"/>
        <v>72</v>
      </c>
      <c r="I10" s="513">
        <f t="shared" si="1"/>
        <v>72</v>
      </c>
      <c r="J10" s="513">
        <f t="shared" si="2"/>
        <v>3.6</v>
      </c>
      <c r="K10" s="513">
        <f t="shared" si="3"/>
        <v>3.6</v>
      </c>
      <c r="L10" s="513">
        <f t="shared" si="4"/>
        <v>0.72</v>
      </c>
      <c r="M10" s="513">
        <f t="shared" si="5"/>
        <v>64.08</v>
      </c>
      <c r="N10" s="513">
        <f t="shared" si="6"/>
        <v>64.08</v>
      </c>
      <c r="O10" s="513">
        <f t="shared" si="7"/>
        <v>7.92</v>
      </c>
      <c r="P10" s="513">
        <f t="shared" si="8"/>
        <v>7.92</v>
      </c>
      <c r="Q10" s="513">
        <f t="shared" si="9"/>
        <v>0</v>
      </c>
      <c r="R10" s="523">
        <f>4*(3+3+6+6)</f>
        <v>72</v>
      </c>
      <c r="S10" s="523">
        <f>5*5</f>
        <v>25</v>
      </c>
      <c r="T10" s="525">
        <v>24</v>
      </c>
      <c r="U10" s="525">
        <v>1.98</v>
      </c>
      <c r="V10" s="525">
        <v>24</v>
      </c>
      <c r="W10" s="525">
        <v>5</v>
      </c>
      <c r="X10" s="523"/>
      <c r="Y10" s="523"/>
      <c r="Z10" s="523"/>
      <c r="AA10" s="523"/>
      <c r="AB10" s="525"/>
      <c r="AC10" s="523"/>
      <c r="AD10" s="525">
        <v>8</v>
      </c>
      <c r="AE10" s="525">
        <v>16</v>
      </c>
      <c r="AF10" s="525">
        <v>10</v>
      </c>
      <c r="AG10" s="523"/>
      <c r="AH10" s="525">
        <f>2*8</f>
        <v>16</v>
      </c>
      <c r="AI10" s="523">
        <f t="shared" si="12"/>
        <v>3.96</v>
      </c>
      <c r="AJ10" s="523"/>
      <c r="AK10" s="523"/>
      <c r="AL10" s="523"/>
      <c r="AM10" s="524">
        <f t="shared" si="10"/>
        <v>5.9399999999999995</v>
      </c>
      <c r="AN10" s="525">
        <f t="shared" si="11"/>
        <v>200</v>
      </c>
      <c r="AO10" s="523"/>
    </row>
    <row r="11" spans="1:41" s="5" customFormat="1">
      <c r="A11" s="335">
        <f>'1-συμβολαια'!A11</f>
        <v>0</v>
      </c>
      <c r="B11" s="339" t="str">
        <f>'1-συμβολαια'!C11</f>
        <v>χρησικτησία αγροτεμαχίου 2' [1/2=49,72μ2] = 1981 μητρός ΔΩΡΕΑ άτυπος</v>
      </c>
      <c r="C11" s="341">
        <f>'1-συμβολαια'!D11</f>
        <v>148.87</v>
      </c>
      <c r="D11" s="361">
        <f>'3-φύλλα2α'!D11</f>
        <v>6</v>
      </c>
      <c r="E11" s="361">
        <f>'3-φύλλα2α'!E11</f>
        <v>0</v>
      </c>
      <c r="F11" s="276"/>
      <c r="G11" s="276"/>
      <c r="H11" s="331">
        <f t="shared" si="0"/>
        <v>0</v>
      </c>
      <c r="I11" s="362">
        <f t="shared" si="1"/>
        <v>0</v>
      </c>
      <c r="J11" s="362">
        <f t="shared" si="2"/>
        <v>0</v>
      </c>
      <c r="K11" s="362">
        <f t="shared" si="3"/>
        <v>0</v>
      </c>
      <c r="L11" s="362">
        <f t="shared" si="4"/>
        <v>0</v>
      </c>
      <c r="M11" s="362">
        <f t="shared" si="5"/>
        <v>0</v>
      </c>
      <c r="N11" s="362">
        <f t="shared" si="6"/>
        <v>0</v>
      </c>
      <c r="O11" s="362">
        <f t="shared" si="7"/>
        <v>0</v>
      </c>
      <c r="P11" s="362">
        <f t="shared" si="8"/>
        <v>0</v>
      </c>
      <c r="Q11" s="362">
        <f t="shared" si="9"/>
        <v>0</v>
      </c>
      <c r="R11" s="521"/>
      <c r="S11" s="521"/>
      <c r="T11" s="522"/>
      <c r="U11" s="522"/>
      <c r="V11" s="522"/>
      <c r="W11" s="522"/>
      <c r="X11" s="521"/>
      <c r="Y11" s="521"/>
      <c r="Z11" s="521"/>
      <c r="AA11" s="521"/>
      <c r="AB11" s="522"/>
      <c r="AC11" s="521"/>
      <c r="AD11" s="522"/>
      <c r="AE11" s="522"/>
      <c r="AF11" s="521"/>
      <c r="AG11" s="523"/>
      <c r="AH11" s="525"/>
      <c r="AI11" s="523"/>
      <c r="AJ11" s="523"/>
      <c r="AK11" s="523"/>
      <c r="AL11" s="523"/>
      <c r="AM11" s="524">
        <f t="shared" si="10"/>
        <v>0</v>
      </c>
      <c r="AN11" s="525">
        <f t="shared" si="11"/>
        <v>0</v>
      </c>
      <c r="AO11" s="521"/>
    </row>
    <row r="12" spans="1:41">
      <c r="A12" s="593" t="s">
        <v>47</v>
      </c>
      <c r="B12" s="594"/>
      <c r="C12" s="594"/>
      <c r="D12" s="594"/>
      <c r="E12" s="594"/>
      <c r="F12" s="594"/>
      <c r="G12" s="656"/>
      <c r="H12" s="38">
        <f t="shared" ref="H12:W12" si="13">SUM(H3:H11)</f>
        <v>232</v>
      </c>
      <c r="I12" s="38">
        <f t="shared" si="13"/>
        <v>220</v>
      </c>
      <c r="J12" s="38">
        <f t="shared" si="13"/>
        <v>11.6</v>
      </c>
      <c r="K12" s="38">
        <f t="shared" si="13"/>
        <v>11.6</v>
      </c>
      <c r="L12" s="38">
        <f t="shared" si="13"/>
        <v>2.3200000000000003</v>
      </c>
      <c r="M12" s="38">
        <f t="shared" si="13"/>
        <v>206.48000000000002</v>
      </c>
      <c r="N12" s="38">
        <f t="shared" si="13"/>
        <v>195.8</v>
      </c>
      <c r="O12" s="38">
        <f t="shared" si="13"/>
        <v>25.520000000000003</v>
      </c>
      <c r="P12" s="38">
        <f t="shared" si="13"/>
        <v>24.200000000000003</v>
      </c>
      <c r="Q12" s="38">
        <f t="shared" si="13"/>
        <v>1.3199999999999998</v>
      </c>
      <c r="R12" s="38">
        <f t="shared" si="13"/>
        <v>112</v>
      </c>
      <c r="S12" s="38">
        <f t="shared" si="13"/>
        <v>45</v>
      </c>
      <c r="T12" s="38">
        <f t="shared" si="13"/>
        <v>76</v>
      </c>
      <c r="U12" s="38">
        <f t="shared" si="13"/>
        <v>7.92</v>
      </c>
      <c r="V12" s="38">
        <f t="shared" si="13"/>
        <v>64</v>
      </c>
      <c r="W12" s="38">
        <f t="shared" si="13"/>
        <v>15</v>
      </c>
      <c r="X12" s="38"/>
      <c r="Y12" s="38"/>
      <c r="Z12" s="38"/>
      <c r="AA12" s="38">
        <f t="shared" ref="AA12:AF12" si="14">SUM(AA3:AA11)</f>
        <v>0</v>
      </c>
      <c r="AB12" s="38">
        <f t="shared" si="14"/>
        <v>0</v>
      </c>
      <c r="AC12" s="38">
        <f t="shared" si="14"/>
        <v>0</v>
      </c>
      <c r="AD12" s="38">
        <f t="shared" si="14"/>
        <v>32</v>
      </c>
      <c r="AE12" s="38">
        <f t="shared" si="14"/>
        <v>40</v>
      </c>
      <c r="AF12" s="38">
        <f t="shared" si="14"/>
        <v>25</v>
      </c>
      <c r="AG12" s="269"/>
      <c r="AH12" s="38">
        <f>SUM(AH3:AH11)</f>
        <v>64</v>
      </c>
      <c r="AI12" s="38">
        <f>SUM(AI3:AI11)</f>
        <v>13.86</v>
      </c>
      <c r="AJ12" s="38"/>
      <c r="AK12" s="38"/>
      <c r="AL12" s="38">
        <f>SUM(AL3:AL11)</f>
        <v>0</v>
      </c>
      <c r="AM12" s="38">
        <f>SUM(AM3:AM11)</f>
        <v>21.779999999999998</v>
      </c>
      <c r="AN12" s="38">
        <f>SUM(AN3:AN11)</f>
        <v>473</v>
      </c>
    </row>
    <row r="14" spans="1:41">
      <c r="R14" s="161" t="s">
        <v>427</v>
      </c>
      <c r="S14" s="170"/>
      <c r="T14" s="173"/>
      <c r="U14" s="173"/>
      <c r="V14" s="173"/>
      <c r="W14" s="170"/>
      <c r="X14" s="171"/>
      <c r="Y14" s="171"/>
      <c r="Z14" s="171"/>
      <c r="AA14" s="171"/>
      <c r="AB14" s="397"/>
      <c r="AC14" s="171"/>
      <c r="AD14" s="171"/>
      <c r="AE14" s="378"/>
      <c r="AF14" s="87"/>
      <c r="AG14" s="87"/>
      <c r="AH14" s="87"/>
      <c r="AI14" s="87"/>
      <c r="AJ14" s="87"/>
      <c r="AK14" s="87"/>
      <c r="AL14" s="87"/>
      <c r="AM14" s="87"/>
      <c r="AN14" s="87"/>
    </row>
    <row r="15" spans="1:41" ht="15.75">
      <c r="B15" s="316" t="s">
        <v>468</v>
      </c>
      <c r="C15" s="317"/>
      <c r="D15" s="317"/>
      <c r="E15" s="317"/>
      <c r="R15" s="171"/>
      <c r="S15" s="172" t="s">
        <v>232</v>
      </c>
      <c r="T15" s="397"/>
      <c r="U15" s="397"/>
      <c r="V15" s="397"/>
      <c r="W15" s="171"/>
      <c r="X15" s="171"/>
      <c r="Y15" s="171"/>
      <c r="Z15" s="171"/>
      <c r="AA15" s="171"/>
      <c r="AB15" s="397"/>
      <c r="AC15" s="171"/>
      <c r="AD15" s="171"/>
      <c r="AE15" s="378"/>
      <c r="AF15" s="87"/>
      <c r="AG15" s="87"/>
      <c r="AH15" s="87"/>
      <c r="AI15" s="87"/>
      <c r="AJ15" s="87"/>
      <c r="AK15" s="87"/>
      <c r="AL15" s="87"/>
      <c r="AM15" s="87"/>
      <c r="AN15" s="87"/>
    </row>
    <row r="16" spans="1:41">
      <c r="R16" s="171"/>
      <c r="S16" s="171"/>
      <c r="T16" s="169" t="s">
        <v>233</v>
      </c>
      <c r="U16" s="397"/>
      <c r="V16" s="397"/>
      <c r="W16" s="171"/>
      <c r="X16" s="171"/>
      <c r="Y16" s="171"/>
      <c r="Z16" s="171"/>
      <c r="AA16" s="171"/>
      <c r="AB16" s="397"/>
      <c r="AC16" s="171"/>
      <c r="AD16" s="171"/>
      <c r="AE16" s="378"/>
      <c r="AF16" s="87"/>
      <c r="AG16" s="87"/>
      <c r="AH16" s="87"/>
      <c r="AI16" s="87"/>
      <c r="AJ16" s="87"/>
      <c r="AK16" s="87"/>
      <c r="AL16" s="87"/>
      <c r="AM16" s="87"/>
      <c r="AN16" s="87"/>
    </row>
    <row r="17" spans="2:41">
      <c r="Q17" s="8"/>
      <c r="R17" s="171"/>
      <c r="S17" s="171"/>
      <c r="T17" s="397"/>
      <c r="U17" s="172" t="s">
        <v>234</v>
      </c>
      <c r="V17" s="397"/>
      <c r="W17" s="171"/>
      <c r="X17" s="171"/>
      <c r="Y17" s="171"/>
      <c r="Z17" s="171"/>
      <c r="AA17" s="171"/>
      <c r="AB17" s="397"/>
      <c r="AC17" s="171"/>
      <c r="AD17" s="171"/>
      <c r="AE17" s="378"/>
      <c r="AF17" s="87"/>
      <c r="AG17" s="87"/>
      <c r="AH17" s="87"/>
      <c r="AI17" s="87"/>
      <c r="AJ17" s="87"/>
      <c r="AK17" s="87"/>
      <c r="AL17" s="87"/>
      <c r="AM17" s="87"/>
      <c r="AN17" s="87"/>
    </row>
    <row r="18" spans="2:41">
      <c r="Q18" s="8"/>
      <c r="R18" s="171"/>
      <c r="S18" s="171"/>
      <c r="T18" s="397"/>
      <c r="U18" s="397"/>
      <c r="V18" s="169" t="s">
        <v>265</v>
      </c>
      <c r="W18" s="171"/>
      <c r="X18" s="171"/>
      <c r="Y18" s="171"/>
      <c r="Z18" s="171"/>
      <c r="AA18" s="171"/>
      <c r="AB18" s="397"/>
      <c r="AC18" s="171"/>
      <c r="AD18" s="171"/>
      <c r="AE18" s="397"/>
      <c r="AF18" s="171"/>
      <c r="AG18" s="171"/>
      <c r="AH18" s="171"/>
      <c r="AI18" s="171"/>
      <c r="AJ18" s="171"/>
      <c r="AK18" s="171"/>
      <c r="AL18" s="171"/>
      <c r="AM18" s="87"/>
      <c r="AN18" s="87"/>
    </row>
    <row r="19" spans="2:41">
      <c r="C19" s="8" t="s">
        <v>567</v>
      </c>
      <c r="D19" s="496">
        <f>H3/F3</f>
        <v>12</v>
      </c>
      <c r="Q19" s="8" t="s">
        <v>567</v>
      </c>
      <c r="R19" s="171" t="s">
        <v>572</v>
      </c>
      <c r="S19" s="171" t="s">
        <v>519</v>
      </c>
      <c r="T19" s="171" t="s">
        <v>572</v>
      </c>
      <c r="U19" s="397"/>
      <c r="V19" s="397"/>
      <c r="W19" s="172" t="s">
        <v>235</v>
      </c>
      <c r="X19" s="171"/>
      <c r="Y19" s="171"/>
      <c r="Z19" s="171"/>
      <c r="AA19" s="171"/>
      <c r="AB19" s="397"/>
      <c r="AC19" s="171"/>
      <c r="AD19" s="171"/>
      <c r="AE19" s="397"/>
      <c r="AF19" s="171"/>
      <c r="AG19" s="171"/>
      <c r="AH19" s="171"/>
      <c r="AI19" s="171"/>
      <c r="AJ19" s="171"/>
      <c r="AK19" s="171"/>
      <c r="AL19" s="171"/>
      <c r="AM19" s="87"/>
      <c r="AN19" s="87"/>
    </row>
    <row r="20" spans="2:41">
      <c r="C20" s="8" t="s">
        <v>523</v>
      </c>
      <c r="Q20" s="8" t="s">
        <v>570</v>
      </c>
      <c r="R20" s="171" t="s">
        <v>572</v>
      </c>
      <c r="S20" s="171" t="s">
        <v>519</v>
      </c>
      <c r="T20" s="481" t="s">
        <v>505</v>
      </c>
      <c r="U20" s="397"/>
      <c r="V20" s="397"/>
      <c r="W20" s="171"/>
      <c r="X20" s="169" t="s">
        <v>236</v>
      </c>
      <c r="Y20" s="169"/>
      <c r="Z20" s="171"/>
      <c r="AA20" s="171"/>
      <c r="AB20" s="397"/>
      <c r="AC20" s="171"/>
      <c r="AD20" s="171"/>
      <c r="AE20" s="397"/>
      <c r="AF20" s="171"/>
      <c r="AG20" s="171"/>
      <c r="AH20" s="171"/>
      <c r="AI20" s="171"/>
      <c r="AJ20" s="171"/>
      <c r="AK20" s="171"/>
      <c r="AL20" s="171"/>
      <c r="AM20" s="87"/>
      <c r="AN20" s="87"/>
    </row>
    <row r="21" spans="2:41">
      <c r="C21" s="8" t="s">
        <v>524</v>
      </c>
      <c r="Q21" s="8" t="s">
        <v>571</v>
      </c>
      <c r="R21" s="171" t="s">
        <v>572</v>
      </c>
      <c r="S21" s="171" t="s">
        <v>519</v>
      </c>
      <c r="T21" s="481" t="s">
        <v>505</v>
      </c>
      <c r="U21" s="171" t="s">
        <v>572</v>
      </c>
      <c r="V21" s="171" t="s">
        <v>573</v>
      </c>
      <c r="W21" s="171" t="s">
        <v>535</v>
      </c>
      <c r="X21" s="171"/>
      <c r="Y21" s="172" t="s">
        <v>266</v>
      </c>
      <c r="Z21" s="171"/>
      <c r="AA21" s="171"/>
      <c r="AB21" s="397"/>
      <c r="AC21" s="171"/>
      <c r="AD21" s="171"/>
      <c r="AE21" s="397"/>
      <c r="AF21" s="171"/>
      <c r="AG21" s="171"/>
      <c r="AH21" s="171"/>
      <c r="AI21" s="171"/>
      <c r="AJ21" s="171"/>
      <c r="AK21" s="171"/>
      <c r="AL21" s="171"/>
      <c r="AM21" s="87"/>
      <c r="AN21" s="87"/>
    </row>
    <row r="22" spans="2:41">
      <c r="B22" s="133"/>
      <c r="C22" s="8"/>
      <c r="Q22" s="8"/>
      <c r="R22" s="171"/>
      <c r="S22" s="171"/>
      <c r="T22" s="481"/>
      <c r="U22" s="397"/>
      <c r="V22" s="397"/>
      <c r="W22" s="171"/>
      <c r="X22" s="171"/>
      <c r="Y22" s="171"/>
      <c r="Z22" s="169" t="s">
        <v>237</v>
      </c>
      <c r="AA22" s="172"/>
      <c r="AB22" s="397"/>
      <c r="AC22" s="171"/>
      <c r="AD22" s="171"/>
      <c r="AE22" s="397"/>
      <c r="AF22" s="171"/>
      <c r="AG22" s="171"/>
      <c r="AH22" s="171"/>
      <c r="AI22" s="171"/>
      <c r="AJ22" s="171"/>
      <c r="AK22" s="171"/>
      <c r="AL22" s="171"/>
      <c r="AM22" s="87"/>
      <c r="AN22" s="87"/>
      <c r="AO22" s="168"/>
    </row>
    <row r="23" spans="2:41">
      <c r="B23" s="134"/>
      <c r="C23" s="8" t="s">
        <v>568</v>
      </c>
      <c r="D23" s="496">
        <f>H7/F7</f>
        <v>12</v>
      </c>
      <c r="Q23" s="8"/>
      <c r="R23" s="171"/>
      <c r="S23" s="171"/>
      <c r="T23" s="481"/>
      <c r="U23" s="397"/>
      <c r="V23" s="397"/>
      <c r="W23" s="171"/>
      <c r="X23" s="171"/>
      <c r="Y23" s="171"/>
      <c r="Z23" s="172"/>
      <c r="AA23" s="172" t="s">
        <v>267</v>
      </c>
      <c r="AB23" s="397"/>
      <c r="AC23" s="171"/>
      <c r="AD23" s="171"/>
      <c r="AE23" s="397"/>
      <c r="AF23" s="171"/>
      <c r="AG23" s="171"/>
      <c r="AH23" s="171"/>
      <c r="AI23" s="171"/>
      <c r="AJ23" s="171"/>
      <c r="AK23" s="171"/>
      <c r="AL23" s="171"/>
      <c r="AM23" s="87"/>
      <c r="AN23" s="87"/>
      <c r="AO23" s="168"/>
    </row>
    <row r="24" spans="2:41">
      <c r="C24" s="8" t="s">
        <v>523</v>
      </c>
      <c r="Q24" s="8"/>
      <c r="R24" s="171"/>
      <c r="S24" s="171"/>
      <c r="T24" s="481"/>
      <c r="U24" s="397"/>
      <c r="V24" s="397"/>
      <c r="W24" s="171"/>
      <c r="X24" s="171"/>
      <c r="Y24" s="171"/>
      <c r="Z24" s="171"/>
      <c r="AA24" s="171"/>
      <c r="AB24" s="169" t="s">
        <v>238</v>
      </c>
      <c r="AC24" s="171"/>
      <c r="AD24" s="171"/>
      <c r="AE24" s="397"/>
      <c r="AF24" s="171"/>
      <c r="AG24" s="171"/>
      <c r="AH24" s="171"/>
      <c r="AI24" s="171"/>
      <c r="AJ24" s="171"/>
      <c r="AK24" s="171"/>
      <c r="AL24" s="171"/>
      <c r="AM24" s="87"/>
      <c r="AN24" s="172"/>
    </row>
    <row r="25" spans="2:41">
      <c r="C25" s="8" t="s">
        <v>525</v>
      </c>
      <c r="Q25" s="8"/>
      <c r="R25" s="171"/>
      <c r="S25" s="171"/>
      <c r="T25" s="481"/>
      <c r="U25" s="397"/>
      <c r="V25" s="397"/>
      <c r="W25" s="171"/>
      <c r="X25" s="171"/>
      <c r="Y25" s="171"/>
      <c r="Z25" s="171"/>
      <c r="AA25" s="171"/>
      <c r="AB25" s="397"/>
      <c r="AC25" s="172" t="s">
        <v>239</v>
      </c>
      <c r="AD25" s="171"/>
      <c r="AE25" s="397"/>
      <c r="AF25" s="171"/>
      <c r="AG25" s="171"/>
      <c r="AH25" s="171"/>
      <c r="AI25" s="171"/>
      <c r="AJ25" s="171"/>
      <c r="AK25" s="171"/>
      <c r="AL25" s="171"/>
      <c r="AM25" s="87"/>
      <c r="AN25" s="87"/>
    </row>
    <row r="26" spans="2:41">
      <c r="C26" s="8"/>
      <c r="Q26" s="8"/>
      <c r="R26" s="171"/>
      <c r="S26" s="171"/>
      <c r="T26" s="481"/>
      <c r="U26" s="397"/>
      <c r="V26" s="397"/>
      <c r="W26" s="171"/>
      <c r="X26" s="171"/>
      <c r="Y26" s="171"/>
      <c r="Z26" s="171"/>
      <c r="AA26" s="171"/>
      <c r="AB26" s="397"/>
      <c r="AC26" s="171"/>
      <c r="AD26" s="169" t="s">
        <v>284</v>
      </c>
      <c r="AE26" s="173"/>
      <c r="AF26" s="173"/>
      <c r="AG26" s="173"/>
      <c r="AH26" s="173"/>
      <c r="AI26" s="173"/>
      <c r="AJ26" s="173"/>
      <c r="AK26" s="173"/>
      <c r="AL26" s="173"/>
      <c r="AM26" s="172"/>
    </row>
    <row r="27" spans="2:41">
      <c r="B27" s="3" t="s">
        <v>564</v>
      </c>
      <c r="C27" s="8" t="s">
        <v>569</v>
      </c>
      <c r="D27" s="496">
        <f>H8/F8</f>
        <v>20</v>
      </c>
      <c r="Q27" s="8"/>
      <c r="R27" s="87"/>
      <c r="S27" s="87"/>
      <c r="T27" s="482"/>
      <c r="U27" s="378"/>
      <c r="V27" s="397"/>
      <c r="W27" s="171"/>
      <c r="X27" s="171"/>
      <c r="Y27" s="171"/>
      <c r="Z27" s="171"/>
      <c r="AA27" s="171"/>
      <c r="AB27" s="397"/>
      <c r="AC27" s="171"/>
      <c r="AD27" s="171"/>
      <c r="AE27" s="169" t="s">
        <v>285</v>
      </c>
      <c r="AF27" s="172"/>
      <c r="AG27" s="172"/>
      <c r="AH27" s="172"/>
      <c r="AI27" s="172"/>
      <c r="AJ27" s="172"/>
      <c r="AK27" s="172"/>
      <c r="AL27" s="172"/>
      <c r="AM27" s="87"/>
    </row>
    <row r="28" spans="2:41">
      <c r="B28" s="483" t="s">
        <v>526</v>
      </c>
      <c r="C28" s="8" t="s">
        <v>527</v>
      </c>
      <c r="Q28" s="8"/>
      <c r="R28" s="2"/>
      <c r="S28" s="2"/>
      <c r="T28" s="8"/>
      <c r="U28" s="2"/>
      <c r="AF28" s="172" t="s">
        <v>286</v>
      </c>
      <c r="AG28" s="173"/>
      <c r="AH28" s="173"/>
      <c r="AI28" s="173"/>
      <c r="AJ28" s="173"/>
      <c r="AK28" s="173"/>
    </row>
    <row r="29" spans="2:41">
      <c r="C29" s="8" t="s">
        <v>528</v>
      </c>
      <c r="Q29" s="8"/>
      <c r="T29" s="84"/>
      <c r="AF29" s="171"/>
      <c r="AG29" s="270" t="s">
        <v>287</v>
      </c>
      <c r="AH29" s="270"/>
      <c r="AI29" s="270"/>
      <c r="AJ29" s="270"/>
      <c r="AK29" s="270"/>
      <c r="AL29" s="270"/>
    </row>
    <row r="30" spans="2:41">
      <c r="C30" s="8"/>
      <c r="Q30" s="8"/>
      <c r="T30" s="84"/>
      <c r="AG30" s="171"/>
      <c r="AH30" s="169" t="s">
        <v>433</v>
      </c>
      <c r="AI30" s="171"/>
      <c r="AJ30" s="171"/>
      <c r="AK30" s="171"/>
      <c r="AL30" s="172"/>
    </row>
    <row r="31" spans="2:41">
      <c r="C31" s="8" t="s">
        <v>570</v>
      </c>
      <c r="D31" s="496">
        <f>H9/F9</f>
        <v>20</v>
      </c>
      <c r="Q31" s="8"/>
      <c r="T31" s="84"/>
      <c r="AI31" s="172" t="s">
        <v>430</v>
      </c>
      <c r="AJ31" s="172"/>
      <c r="AK31" s="172"/>
    </row>
    <row r="32" spans="2:41">
      <c r="C32" s="8" t="s">
        <v>527</v>
      </c>
      <c r="Q32" s="8"/>
      <c r="T32" s="84"/>
      <c r="AJ32" s="169" t="s">
        <v>431</v>
      </c>
      <c r="AK32" s="171"/>
    </row>
    <row r="33" spans="2:37">
      <c r="C33" s="8" t="s">
        <v>533</v>
      </c>
      <c r="Q33" s="8"/>
      <c r="T33" s="84"/>
      <c r="AK33" s="172" t="s">
        <v>432</v>
      </c>
    </row>
    <row r="34" spans="2:37">
      <c r="C34" s="8"/>
      <c r="Q34" s="8"/>
      <c r="T34" s="84"/>
    </row>
    <row r="35" spans="2:37">
      <c r="B35" s="93" t="s">
        <v>565</v>
      </c>
      <c r="C35" s="8" t="s">
        <v>571</v>
      </c>
      <c r="D35" s="2">
        <f>H10/F10</f>
        <v>24</v>
      </c>
      <c r="Q35" s="8"/>
    </row>
    <row r="36" spans="2:37">
      <c r="B36" s="93" t="s">
        <v>566</v>
      </c>
      <c r="C36" s="8" t="s">
        <v>539</v>
      </c>
      <c r="Q36" s="8"/>
    </row>
    <row r="37" spans="2:37">
      <c r="C37" s="8" t="s">
        <v>533</v>
      </c>
      <c r="Q37" s="8"/>
    </row>
    <row r="38" spans="2:37">
      <c r="C38" s="8"/>
      <c r="Q38" s="8"/>
    </row>
    <row r="39" spans="2:37">
      <c r="C39" s="8"/>
    </row>
    <row r="40" spans="2:37">
      <c r="C40" s="8"/>
    </row>
    <row r="41" spans="2:37">
      <c r="C41" s="8"/>
    </row>
    <row r="42" spans="2:37">
      <c r="C42" s="8"/>
    </row>
  </sheetData>
  <mergeCells count="10">
    <mergeCell ref="A12:G12"/>
    <mergeCell ref="R1:AO1"/>
    <mergeCell ref="A1:A2"/>
    <mergeCell ref="B1:B2"/>
    <mergeCell ref="D1:E1"/>
    <mergeCell ref="C1:C2"/>
    <mergeCell ref="F1:L1"/>
    <mergeCell ref="M1:N1"/>
    <mergeCell ref="O1:P1"/>
    <mergeCell ref="Q1:Q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L36"/>
  <sheetViews>
    <sheetView workbookViewId="0">
      <pane ySplit="2" topLeftCell="A3" activePane="bottomLeft" state="frozen"/>
      <selection pane="bottomLeft" activeCell="C18" sqref="C18:D36"/>
    </sheetView>
  </sheetViews>
  <sheetFormatPr defaultRowHeight="11.25"/>
  <cols>
    <col min="1" max="1" width="7.5703125" style="8" bestFit="1" customWidth="1"/>
    <col min="2" max="2" width="8.5703125" style="8" customWidth="1"/>
    <col min="3" max="3" width="61.140625" style="91" bestFit="1" customWidth="1"/>
    <col min="4" max="4" width="11.7109375" style="3" customWidth="1"/>
    <col min="5" max="5" width="13.140625" style="3" customWidth="1"/>
    <col min="6" max="6" width="10.28515625" style="3" customWidth="1"/>
    <col min="7" max="7" width="9.7109375" style="2" bestFit="1" customWidth="1"/>
    <col min="8" max="13" width="9.5703125" style="2" customWidth="1"/>
    <col min="14" max="15" width="11.140625" style="2" bestFit="1" customWidth="1"/>
    <col min="16" max="16" width="7.7109375" style="2" customWidth="1"/>
    <col min="17" max="17" width="12.5703125" style="2" customWidth="1"/>
    <col min="18" max="18" width="11.140625" style="2" bestFit="1" customWidth="1"/>
    <col min="19" max="19" width="11.85546875" style="3" customWidth="1"/>
    <col min="20" max="20" width="14.28515625" style="3" customWidth="1"/>
    <col min="21" max="22" width="11.28515625" style="3" customWidth="1"/>
    <col min="23" max="23" width="9.28515625" style="29" bestFit="1" customWidth="1"/>
    <col min="24" max="24" width="5.7109375" style="3" bestFit="1" customWidth="1"/>
    <col min="25" max="25" width="10.7109375" style="3" customWidth="1"/>
    <col min="26" max="26" width="8.85546875" style="3" bestFit="1" customWidth="1"/>
    <col min="27" max="27" width="12.5703125" style="3" customWidth="1"/>
    <col min="28" max="28" width="5.85546875" style="2" bestFit="1" customWidth="1"/>
    <col min="29" max="29" width="7.7109375" style="3" bestFit="1" customWidth="1"/>
    <col min="30" max="30" width="12.7109375" style="3" customWidth="1"/>
    <col min="31" max="31" width="5.7109375" style="3" customWidth="1"/>
    <col min="32" max="32" width="7.42578125" style="3" customWidth="1"/>
    <col min="33" max="33" width="10.7109375" style="29" bestFit="1" customWidth="1"/>
    <col min="34" max="34" width="8.28515625" style="3" bestFit="1" customWidth="1"/>
    <col min="35" max="35" width="9.7109375" style="3" bestFit="1" customWidth="1"/>
    <col min="36" max="36" width="6" style="3" bestFit="1" customWidth="1"/>
    <col min="37" max="37" width="3.5703125" style="3" bestFit="1" customWidth="1"/>
    <col min="38" max="39" width="10.5703125" style="8" customWidth="1"/>
    <col min="40" max="40" width="6.85546875" style="8" customWidth="1"/>
    <col min="41" max="41" width="6.7109375" style="3" customWidth="1"/>
    <col min="42" max="42" width="5.7109375" style="3" bestFit="1" customWidth="1"/>
    <col min="43" max="43" width="3.140625" style="3" bestFit="1" customWidth="1"/>
    <col min="44" max="44" width="10.7109375" style="3" customWidth="1"/>
    <col min="45" max="45" width="8.85546875" style="3" bestFit="1" customWidth="1"/>
    <col min="46" max="46" width="12.5703125" style="3" customWidth="1"/>
    <col min="47" max="47" width="5.7109375" style="3" bestFit="1" customWidth="1"/>
    <col min="48" max="48" width="8.28515625" style="3" customWidth="1"/>
    <col min="49" max="49" width="16.85546875" style="3" customWidth="1"/>
    <col min="50" max="51" width="8.85546875" style="3" bestFit="1" customWidth="1"/>
    <col min="52" max="52" width="7.5703125" style="3" bestFit="1" customWidth="1"/>
    <col min="53" max="53" width="3.5703125" style="3" bestFit="1" customWidth="1"/>
    <col min="54" max="54" width="7.140625" style="3" bestFit="1" customWidth="1"/>
    <col min="55" max="55" width="14.7109375" style="3" customWidth="1"/>
    <col min="56" max="56" width="6" style="3" bestFit="1" customWidth="1"/>
    <col min="57" max="57" width="3.5703125" style="3" bestFit="1" customWidth="1"/>
    <col min="58" max="58" width="10.42578125" style="3" bestFit="1" customWidth="1"/>
    <col min="59" max="59" width="8.85546875" style="3" bestFit="1" customWidth="1"/>
    <col min="60" max="61" width="6.7109375" style="3" bestFit="1" customWidth="1"/>
    <col min="62" max="62" width="8.7109375" style="29" bestFit="1" customWidth="1"/>
    <col min="63" max="64" width="8.85546875" style="3" bestFit="1" customWidth="1"/>
    <col min="65" max="16384" width="9.140625" style="3"/>
  </cols>
  <sheetData>
    <row r="1" spans="1:64" s="66" customFormat="1" ht="15.75" customHeight="1">
      <c r="A1" s="674" t="s">
        <v>31</v>
      </c>
      <c r="B1" s="675"/>
      <c r="C1" s="675"/>
      <c r="D1" s="675"/>
      <c r="E1" s="676"/>
      <c r="F1" s="678" t="s">
        <v>470</v>
      </c>
      <c r="G1" s="679"/>
      <c r="H1" s="679"/>
      <c r="I1" s="679"/>
      <c r="J1" s="679"/>
      <c r="K1" s="679"/>
      <c r="L1" s="679"/>
      <c r="M1" s="679"/>
      <c r="N1" s="679"/>
      <c r="O1" s="679"/>
      <c r="P1" s="679"/>
      <c r="Q1" s="679"/>
      <c r="R1" s="679"/>
      <c r="S1" s="679"/>
      <c r="T1" s="679"/>
      <c r="U1" s="680" t="s">
        <v>70</v>
      </c>
      <c r="V1" s="689" t="s">
        <v>165</v>
      </c>
      <c r="W1" s="674" t="s">
        <v>13</v>
      </c>
      <c r="X1" s="675"/>
      <c r="Y1" s="675"/>
      <c r="Z1" s="675"/>
      <c r="AA1" s="675"/>
      <c r="AB1" s="675"/>
      <c r="AC1" s="675"/>
      <c r="AD1" s="675"/>
      <c r="AE1" s="675"/>
      <c r="AF1" s="676"/>
      <c r="AG1" s="677" t="s">
        <v>14</v>
      </c>
      <c r="AH1" s="677"/>
      <c r="AI1" s="677"/>
      <c r="AJ1" s="677"/>
      <c r="AK1" s="677"/>
      <c r="AL1" s="677"/>
      <c r="AM1" s="677"/>
      <c r="AN1" s="677"/>
      <c r="AO1" s="677"/>
      <c r="AP1" s="674" t="s">
        <v>15</v>
      </c>
      <c r="AQ1" s="675"/>
      <c r="AR1" s="675"/>
      <c r="AS1" s="675"/>
      <c r="AT1" s="675"/>
      <c r="AU1" s="675"/>
      <c r="AV1" s="675"/>
      <c r="AW1" s="675"/>
      <c r="AX1" s="675"/>
      <c r="AY1" s="676"/>
      <c r="AZ1" s="691" t="s">
        <v>16</v>
      </c>
      <c r="BA1" s="691"/>
      <c r="BB1" s="691"/>
      <c r="BC1" s="691"/>
      <c r="BD1" s="691"/>
      <c r="BE1" s="691"/>
      <c r="BF1" s="691"/>
      <c r="BG1" s="691"/>
      <c r="BH1" s="692" t="s">
        <v>17</v>
      </c>
      <c r="BI1" s="693"/>
      <c r="BJ1" s="693"/>
      <c r="BK1" s="693"/>
      <c r="BL1" s="694"/>
    </row>
    <row r="2" spans="1:64" s="4" customFormat="1" ht="34.5" thickBot="1">
      <c r="A2" s="79" t="s">
        <v>19</v>
      </c>
      <c r="B2" s="79"/>
      <c r="C2" s="90" t="s">
        <v>0</v>
      </c>
      <c r="D2" s="67" t="s">
        <v>11</v>
      </c>
      <c r="E2" s="68" t="s">
        <v>12</v>
      </c>
      <c r="F2" s="55" t="s">
        <v>71</v>
      </c>
      <c r="G2" s="41" t="s">
        <v>72</v>
      </c>
      <c r="H2" s="41" t="s">
        <v>258</v>
      </c>
      <c r="I2" s="230" t="s">
        <v>259</v>
      </c>
      <c r="J2" s="41" t="s">
        <v>73</v>
      </c>
      <c r="K2" s="686" t="s">
        <v>29</v>
      </c>
      <c r="L2" s="687"/>
      <c r="M2" s="688"/>
      <c r="N2" s="41" t="s">
        <v>157</v>
      </c>
      <c r="O2" s="41" t="s">
        <v>158</v>
      </c>
      <c r="P2" s="41" t="s">
        <v>93</v>
      </c>
      <c r="Q2" s="41" t="s">
        <v>456</v>
      </c>
      <c r="R2" s="41" t="s">
        <v>164</v>
      </c>
      <c r="S2" s="95" t="s">
        <v>99</v>
      </c>
      <c r="T2" s="116" t="s">
        <v>98</v>
      </c>
      <c r="U2" s="681"/>
      <c r="V2" s="690"/>
      <c r="W2" s="55" t="s">
        <v>32</v>
      </c>
      <c r="X2" s="55" t="s">
        <v>19</v>
      </c>
      <c r="Y2" s="41" t="s">
        <v>20</v>
      </c>
      <c r="Z2" s="10" t="s">
        <v>21</v>
      </c>
      <c r="AA2" s="10" t="s">
        <v>22</v>
      </c>
      <c r="AB2" s="41" t="s">
        <v>23</v>
      </c>
      <c r="AC2" s="41" t="s">
        <v>24</v>
      </c>
      <c r="AD2" s="41" t="s">
        <v>25</v>
      </c>
      <c r="AE2" s="682" t="s">
        <v>29</v>
      </c>
      <c r="AF2" s="683"/>
      <c r="AG2" s="55" t="s">
        <v>28</v>
      </c>
      <c r="AH2" s="55" t="s">
        <v>19</v>
      </c>
      <c r="AI2" s="41" t="s">
        <v>20</v>
      </c>
      <c r="AJ2" s="10" t="s">
        <v>27</v>
      </c>
      <c r="AK2" s="10" t="s">
        <v>19</v>
      </c>
      <c r="AL2" s="72" t="s">
        <v>74</v>
      </c>
      <c r="AM2" s="72" t="s">
        <v>75</v>
      </c>
      <c r="AN2" s="684" t="s">
        <v>29</v>
      </c>
      <c r="AO2" s="685"/>
      <c r="AP2" s="55" t="s">
        <v>18</v>
      </c>
      <c r="AQ2" s="55" t="s">
        <v>19</v>
      </c>
      <c r="AR2" s="41" t="s">
        <v>20</v>
      </c>
      <c r="AS2" s="10" t="s">
        <v>21</v>
      </c>
      <c r="AT2" s="10" t="s">
        <v>22</v>
      </c>
      <c r="AU2" s="41" t="s">
        <v>23</v>
      </c>
      <c r="AV2" s="41" t="s">
        <v>24</v>
      </c>
      <c r="AW2" s="41" t="s">
        <v>25</v>
      </c>
      <c r="AX2" s="682" t="s">
        <v>29</v>
      </c>
      <c r="AY2" s="683"/>
      <c r="AZ2" s="55" t="s">
        <v>18</v>
      </c>
      <c r="BA2" s="41" t="s">
        <v>19</v>
      </c>
      <c r="BB2" s="41" t="s">
        <v>20</v>
      </c>
      <c r="BC2" s="41" t="s">
        <v>26</v>
      </c>
      <c r="BD2" s="10" t="s">
        <v>27</v>
      </c>
      <c r="BE2" s="10" t="s">
        <v>19</v>
      </c>
      <c r="BF2" s="41" t="s">
        <v>28</v>
      </c>
      <c r="BG2" s="42" t="s">
        <v>29</v>
      </c>
      <c r="BH2" s="56" t="s">
        <v>30</v>
      </c>
      <c r="BI2" s="56" t="s">
        <v>19</v>
      </c>
      <c r="BJ2" s="57" t="s">
        <v>18</v>
      </c>
      <c r="BK2" s="682" t="s">
        <v>29</v>
      </c>
      <c r="BL2" s="683"/>
    </row>
    <row r="3" spans="1:64" s="193" customFormat="1">
      <c r="A3" s="366" t="str">
        <f>'1-συμβολαια'!A3</f>
        <v>12ο</v>
      </c>
      <c r="B3" s="534">
        <f>'1-συμβολαια'!B3</f>
        <v>39268</v>
      </c>
      <c r="C3" s="364" t="str">
        <f>'1-συμβολαια'!C3</f>
        <v>κληρονομιάς ΑΠΟΔΟΧΗ [αγροτεμάχιο 158' Θελόγος -''κλεισίδι'' 7.046μ2</v>
      </c>
      <c r="D3" s="271" t="str">
        <f>'4-πολλυπρ'!D3</f>
        <v>;;;???</v>
      </c>
      <c r="E3" s="271" t="str">
        <f>'4-πολλυπρ'!I3</f>
        <v>219-158</v>
      </c>
      <c r="F3" s="271">
        <v>1</v>
      </c>
      <c r="G3" s="341">
        <f t="shared" ref="G3" si="0">F3*4</f>
        <v>4</v>
      </c>
      <c r="H3" s="341">
        <v>4</v>
      </c>
      <c r="I3" s="340"/>
      <c r="J3" s="341">
        <f t="shared" ref="J3" si="1">G3+H3+I3</f>
        <v>8</v>
      </c>
      <c r="K3" s="277" t="s">
        <v>454</v>
      </c>
      <c r="L3" s="367" t="s">
        <v>163</v>
      </c>
      <c r="M3" s="367" t="s">
        <v>260</v>
      </c>
      <c r="N3" s="341">
        <v>7.4</v>
      </c>
      <c r="O3" s="341">
        <v>7.4</v>
      </c>
      <c r="P3" s="341">
        <v>1.98</v>
      </c>
      <c r="Q3" s="341">
        <v>1.98</v>
      </c>
      <c r="R3" s="341">
        <f t="shared" ref="R3" si="2">N3+O3</f>
        <v>14.8</v>
      </c>
      <c r="S3" s="271"/>
      <c r="T3" s="271"/>
      <c r="U3" s="271"/>
      <c r="V3" s="271"/>
      <c r="W3" s="404"/>
      <c r="X3" s="403"/>
      <c r="Y3" s="365" t="s">
        <v>398</v>
      </c>
      <c r="Z3" s="365"/>
      <c r="AA3" s="365" t="s">
        <v>9</v>
      </c>
      <c r="AB3" s="405"/>
      <c r="AC3" s="365"/>
      <c r="AD3" s="365"/>
      <c r="AE3" s="365"/>
      <c r="AF3" s="403"/>
      <c r="AG3" s="404"/>
      <c r="AH3" s="403"/>
      <c r="AI3" s="403"/>
      <c r="AJ3" s="403"/>
      <c r="AK3" s="403"/>
      <c r="AL3" s="403"/>
      <c r="AM3" s="403"/>
      <c r="AN3" s="403"/>
      <c r="AO3" s="403"/>
      <c r="AP3" s="403"/>
      <c r="AQ3" s="403"/>
      <c r="AR3" s="365" t="s">
        <v>398</v>
      </c>
      <c r="AS3" s="403"/>
      <c r="AT3" s="365" t="s">
        <v>9</v>
      </c>
      <c r="AU3" s="403"/>
      <c r="AV3" s="403"/>
      <c r="AW3" s="403"/>
      <c r="AX3" s="403"/>
      <c r="AY3" s="404"/>
      <c r="AZ3" s="403"/>
      <c r="BA3" s="403"/>
      <c r="BB3" s="403"/>
      <c r="BC3" s="405"/>
      <c r="BD3" s="405"/>
      <c r="BE3" s="405"/>
      <c r="BF3" s="405"/>
      <c r="BG3" s="405"/>
      <c r="BH3" s="403"/>
      <c r="BI3" s="403"/>
      <c r="BJ3" s="404"/>
      <c r="BK3" s="405"/>
      <c r="BL3" s="405"/>
    </row>
    <row r="4" spans="1:64" s="193" customFormat="1">
      <c r="A4" s="366">
        <f>'1-συμβολαια'!A4</f>
        <v>0</v>
      </c>
      <c r="B4" s="533"/>
      <c r="C4" s="364" t="str">
        <f>'1-συμβολαια'!C4</f>
        <v>χρησικτησία αγροτεμαχίου = 1926 πατρός ΚΛΗΡΟΝΟΜΙΑ</v>
      </c>
      <c r="D4" s="271">
        <f>'4-πολλυπρ'!D4</f>
        <v>0</v>
      </c>
      <c r="E4" s="271" t="str">
        <f>'4-πολλυπρ'!I4</f>
        <v>;;;???</v>
      </c>
      <c r="F4" s="271"/>
      <c r="G4" s="341"/>
      <c r="H4" s="341"/>
      <c r="I4" s="340"/>
      <c r="J4" s="341"/>
      <c r="K4" s="277"/>
      <c r="L4" s="367"/>
      <c r="M4" s="367"/>
      <c r="N4" s="341"/>
      <c r="O4" s="341"/>
      <c r="P4" s="341"/>
      <c r="Q4" s="341"/>
      <c r="R4" s="341">
        <f t="shared" ref="R4:R11" si="3">N4+O4</f>
        <v>0</v>
      </c>
      <c r="S4" s="271"/>
      <c r="T4" s="271"/>
      <c r="U4" s="271"/>
      <c r="V4" s="271"/>
      <c r="W4" s="404"/>
      <c r="X4" s="403"/>
      <c r="Y4" s="365" t="s">
        <v>398</v>
      </c>
      <c r="Z4" s="365"/>
      <c r="AA4" s="365" t="s">
        <v>9</v>
      </c>
      <c r="AB4" s="405"/>
      <c r="AC4" s="365"/>
      <c r="AD4" s="365"/>
      <c r="AE4" s="365"/>
      <c r="AF4" s="403"/>
      <c r="AG4" s="404"/>
      <c r="AH4" s="403"/>
      <c r="AI4" s="403"/>
      <c r="AJ4" s="403"/>
      <c r="AK4" s="403"/>
      <c r="AL4" s="403"/>
      <c r="AM4" s="403"/>
      <c r="AN4" s="403"/>
      <c r="AO4" s="403"/>
      <c r="AP4" s="403"/>
      <c r="AQ4" s="403"/>
      <c r="AR4" s="365" t="s">
        <v>398</v>
      </c>
      <c r="AS4" s="403"/>
      <c r="AT4" s="365" t="s">
        <v>9</v>
      </c>
      <c r="AU4" s="403"/>
      <c r="AV4" s="403"/>
      <c r="AW4" s="403"/>
      <c r="AX4" s="403"/>
      <c r="AY4" s="404"/>
      <c r="AZ4" s="403"/>
      <c r="BA4" s="403"/>
      <c r="BB4" s="403"/>
      <c r="BC4" s="405"/>
      <c r="BD4" s="405"/>
      <c r="BE4" s="405"/>
      <c r="BF4" s="405"/>
      <c r="BG4" s="405"/>
      <c r="BH4" s="403"/>
      <c r="BI4" s="403"/>
      <c r="BJ4" s="404"/>
      <c r="BK4" s="405"/>
      <c r="BL4" s="405"/>
    </row>
    <row r="5" spans="1:64" s="5" customFormat="1">
      <c r="A5" s="366">
        <f>'1-συμβολαια'!A5</f>
        <v>0</v>
      </c>
      <c r="B5" s="366"/>
      <c r="C5" s="530" t="str">
        <f>'1-συμβολαια'!C5</f>
        <v>διανομή [2/8 πατέρα &amp; από 3/8 κόρες</v>
      </c>
      <c r="D5" s="271">
        <f>'4-πολλυπρ'!D5</f>
        <v>0</v>
      </c>
      <c r="E5" s="271">
        <f>'4-πολλυπρ'!I5</f>
        <v>0</v>
      </c>
      <c r="F5" s="271"/>
      <c r="G5" s="330"/>
      <c r="H5" s="330"/>
      <c r="I5" s="271"/>
      <c r="J5" s="330"/>
      <c r="K5" s="273"/>
      <c r="L5" s="395"/>
      <c r="M5" s="395"/>
      <c r="N5" s="330"/>
      <c r="O5" s="330"/>
      <c r="P5" s="330"/>
      <c r="Q5" s="330"/>
      <c r="R5" s="330">
        <f t="shared" si="3"/>
        <v>0</v>
      </c>
      <c r="S5" s="271"/>
      <c r="T5" s="271"/>
      <c r="U5" s="271"/>
      <c r="V5" s="271"/>
      <c r="W5" s="352"/>
      <c r="X5" s="75"/>
      <c r="Y5" s="365" t="s">
        <v>398</v>
      </c>
      <c r="Z5" s="75"/>
      <c r="AA5" s="365" t="s">
        <v>9</v>
      </c>
      <c r="AB5" s="349"/>
      <c r="AC5" s="75"/>
      <c r="AD5" s="75"/>
      <c r="AE5" s="75"/>
      <c r="AF5" s="75"/>
      <c r="AG5" s="352"/>
      <c r="AH5" s="75"/>
      <c r="AI5" s="75"/>
      <c r="AJ5" s="75"/>
      <c r="AK5" s="75"/>
      <c r="AL5" s="276"/>
      <c r="AM5" s="276"/>
      <c r="AN5" s="276"/>
      <c r="AO5" s="75"/>
      <c r="AP5" s="75"/>
      <c r="AQ5" s="75"/>
      <c r="AR5" s="365" t="s">
        <v>398</v>
      </c>
      <c r="AS5" s="75"/>
      <c r="AT5" s="365" t="s">
        <v>9</v>
      </c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352"/>
      <c r="BK5" s="75"/>
      <c r="BL5" s="75"/>
    </row>
    <row r="6" spans="1:64" s="5" customFormat="1" ht="12" thickBot="1">
      <c r="A6" s="445">
        <f>'1-συμβολαια'!A6</f>
        <v>0</v>
      </c>
      <c r="B6" s="445"/>
      <c r="C6" s="446" t="str">
        <f>'1-συμβολαια'!C6</f>
        <v>εξισορρόπηση διαφοράς διανεμομένων μεριδίων</v>
      </c>
      <c r="D6" s="424">
        <f>'4-πολλυπρ'!D6</f>
        <v>0</v>
      </c>
      <c r="E6" s="424">
        <f>'4-πολλυπρ'!I6</f>
        <v>0</v>
      </c>
      <c r="F6" s="424"/>
      <c r="G6" s="415"/>
      <c r="H6" s="415"/>
      <c r="I6" s="424"/>
      <c r="J6" s="415"/>
      <c r="K6" s="447"/>
      <c r="L6" s="418"/>
      <c r="M6" s="418"/>
      <c r="N6" s="415"/>
      <c r="O6" s="415"/>
      <c r="P6" s="415"/>
      <c r="Q6" s="415"/>
      <c r="R6" s="415">
        <f t="shared" si="3"/>
        <v>0</v>
      </c>
      <c r="S6" s="424"/>
      <c r="T6" s="271"/>
      <c r="U6" s="271"/>
      <c r="V6" s="271"/>
      <c r="W6" s="352"/>
      <c r="X6" s="75"/>
      <c r="Y6" s="365" t="s">
        <v>398</v>
      </c>
      <c r="Z6" s="75"/>
      <c r="AA6" s="365" t="s">
        <v>9</v>
      </c>
      <c r="AB6" s="349"/>
      <c r="AC6" s="75"/>
      <c r="AD6" s="75"/>
      <c r="AE6" s="75"/>
      <c r="AF6" s="75"/>
      <c r="AG6" s="352"/>
      <c r="AH6" s="75"/>
      <c r="AI6" s="75"/>
      <c r="AJ6" s="75"/>
      <c r="AK6" s="75"/>
      <c r="AL6" s="276"/>
      <c r="AM6" s="276"/>
      <c r="AN6" s="276"/>
      <c r="AO6" s="75"/>
      <c r="AP6" s="75"/>
      <c r="AQ6" s="75"/>
      <c r="AR6" s="365" t="s">
        <v>398</v>
      </c>
      <c r="AS6" s="75"/>
      <c r="AT6" s="365" t="s">
        <v>9</v>
      </c>
      <c r="AU6" s="75"/>
      <c r="AV6" s="75"/>
      <c r="AW6" s="75"/>
      <c r="AX6" s="75"/>
      <c r="AY6" s="75"/>
      <c r="AZ6" s="75"/>
      <c r="BA6" s="75"/>
      <c r="BB6" s="75"/>
      <c r="BC6" s="75"/>
      <c r="BD6" s="75"/>
      <c r="BE6" s="75"/>
      <c r="BF6" s="75"/>
      <c r="BG6" s="75"/>
      <c r="BH6" s="75"/>
      <c r="BI6" s="75"/>
      <c r="BJ6" s="352"/>
      <c r="BK6" s="75"/>
      <c r="BL6" s="75"/>
    </row>
    <row r="7" spans="1:64" s="5" customFormat="1">
      <c r="A7" s="532" t="str">
        <f>'1-συμβολαια'!A7</f>
        <v>13ο</v>
      </c>
      <c r="B7" s="404">
        <f>'1-συμβολαια'!B7</f>
        <v>39293</v>
      </c>
      <c r="C7" s="364" t="str">
        <f>'1-συμβολαια'!C7</f>
        <v>πληρεξούσιο</v>
      </c>
      <c r="D7" s="340" t="str">
        <f>'4-πολλυπρ'!D7</f>
        <v>;;;???</v>
      </c>
      <c r="E7" s="340" t="str">
        <f>'4-πολλυπρ'!I7</f>
        <v>;;;???</v>
      </c>
      <c r="F7" s="340"/>
      <c r="G7" s="341"/>
      <c r="H7" s="341"/>
      <c r="I7" s="340"/>
      <c r="J7" s="341"/>
      <c r="K7" s="277"/>
      <c r="L7" s="367"/>
      <c r="M7" s="367"/>
      <c r="N7" s="341"/>
      <c r="O7" s="341"/>
      <c r="P7" s="341"/>
      <c r="Q7" s="341"/>
      <c r="R7" s="341">
        <f t="shared" si="3"/>
        <v>0</v>
      </c>
      <c r="S7" s="340"/>
      <c r="T7" s="271"/>
      <c r="U7" s="271"/>
      <c r="V7" s="271"/>
      <c r="W7" s="352"/>
      <c r="X7" s="75"/>
      <c r="Y7" s="365" t="s">
        <v>398</v>
      </c>
      <c r="Z7" s="75"/>
      <c r="AA7" s="365" t="s">
        <v>9</v>
      </c>
      <c r="AB7" s="349"/>
      <c r="AC7" s="75"/>
      <c r="AD7" s="75"/>
      <c r="AE7" s="75"/>
      <c r="AF7" s="75"/>
      <c r="AG7" s="352"/>
      <c r="AH7" s="75"/>
      <c r="AI7" s="75"/>
      <c r="AJ7" s="75"/>
      <c r="AK7" s="75"/>
      <c r="AL7" s="276"/>
      <c r="AM7" s="276"/>
      <c r="AN7" s="276"/>
      <c r="AO7" s="75"/>
      <c r="AP7" s="75"/>
      <c r="AQ7" s="75"/>
      <c r="AR7" s="365" t="s">
        <v>398</v>
      </c>
      <c r="AS7" s="75"/>
      <c r="AT7" s="365" t="s">
        <v>9</v>
      </c>
      <c r="AU7" s="75"/>
      <c r="AV7" s="75"/>
      <c r="AW7" s="75"/>
      <c r="AX7" s="75"/>
      <c r="AY7" s="75"/>
      <c r="AZ7" s="75"/>
      <c r="BA7" s="75"/>
      <c r="BB7" s="75"/>
      <c r="BC7" s="75"/>
      <c r="BD7" s="75"/>
      <c r="BE7" s="75"/>
      <c r="BF7" s="75"/>
      <c r="BG7" s="75"/>
      <c r="BH7" s="75"/>
      <c r="BI7" s="75"/>
      <c r="BJ7" s="352"/>
      <c r="BK7" s="75"/>
      <c r="BL7" s="75"/>
    </row>
    <row r="8" spans="1:64" s="5" customFormat="1">
      <c r="A8" s="403" t="str">
        <f>'1-συμβολαια'!A8</f>
        <v>14ο</v>
      </c>
      <c r="B8" s="404">
        <f>'1-συμβολαια'!B8</f>
        <v>39437</v>
      </c>
      <c r="C8" s="530" t="str">
        <f>'1-συμβολαια'!C8</f>
        <v>γονική</v>
      </c>
      <c r="D8" s="271" t="str">
        <f>'4-πολλυπρ'!D8</f>
        <v>219-158</v>
      </c>
      <c r="E8" s="271" t="str">
        <f>'4-πολλυπρ'!I8</f>
        <v>θυγατέρα 1η</v>
      </c>
      <c r="F8" s="271">
        <v>2</v>
      </c>
      <c r="G8" s="341">
        <f t="shared" ref="G8:G9" si="4">F8*4</f>
        <v>8</v>
      </c>
      <c r="H8" s="341">
        <v>4</v>
      </c>
      <c r="I8" s="340"/>
      <c r="J8" s="341">
        <f t="shared" ref="J8:J9" si="5">G8+H8+I8</f>
        <v>12</v>
      </c>
      <c r="K8" s="277" t="s">
        <v>454</v>
      </c>
      <c r="L8" s="367" t="s">
        <v>163</v>
      </c>
      <c r="M8" s="367" t="s">
        <v>260</v>
      </c>
      <c r="N8" s="341">
        <v>7.4</v>
      </c>
      <c r="O8" s="341">
        <v>7.4</v>
      </c>
      <c r="P8" s="341">
        <v>1.98</v>
      </c>
      <c r="Q8" s="341">
        <v>1.98</v>
      </c>
      <c r="R8" s="341">
        <f t="shared" ref="R8:R9" si="6">N8+O8</f>
        <v>14.8</v>
      </c>
      <c r="S8" s="271"/>
      <c r="T8" s="271"/>
      <c r="U8" s="271"/>
      <c r="V8" s="271"/>
      <c r="W8" s="352"/>
      <c r="X8" s="75"/>
      <c r="Y8" s="365" t="s">
        <v>398</v>
      </c>
      <c r="Z8" s="75"/>
      <c r="AA8" s="365" t="s">
        <v>9</v>
      </c>
      <c r="AB8" s="349"/>
      <c r="AC8" s="75"/>
      <c r="AD8" s="75"/>
      <c r="AE8" s="75"/>
      <c r="AF8" s="75"/>
      <c r="AG8" s="352"/>
      <c r="AH8" s="75"/>
      <c r="AI8" s="75"/>
      <c r="AJ8" s="75"/>
      <c r="AK8" s="75"/>
      <c r="AL8" s="276"/>
      <c r="AM8" s="276"/>
      <c r="AN8" s="276"/>
      <c r="AO8" s="75"/>
      <c r="AP8" s="75"/>
      <c r="AQ8" s="75"/>
      <c r="AR8" s="365" t="s">
        <v>398</v>
      </c>
      <c r="AS8" s="75"/>
      <c r="AT8" s="365" t="s">
        <v>9</v>
      </c>
      <c r="AU8" s="75"/>
      <c r="AV8" s="75"/>
      <c r="AW8" s="75"/>
      <c r="AX8" s="75"/>
      <c r="AY8" s="75"/>
      <c r="AZ8" s="75"/>
      <c r="BA8" s="75"/>
      <c r="BB8" s="75"/>
      <c r="BC8" s="75"/>
      <c r="BD8" s="75"/>
      <c r="BE8" s="75"/>
      <c r="BF8" s="75"/>
      <c r="BG8" s="75"/>
      <c r="BH8" s="75"/>
      <c r="BI8" s="75"/>
      <c r="BJ8" s="352"/>
      <c r="BK8" s="75"/>
      <c r="BL8" s="75"/>
    </row>
    <row r="9" spans="1:64" s="5" customFormat="1" ht="12" thickBot="1">
      <c r="A9" s="531" t="str">
        <f>'1-συμβολαια'!A9</f>
        <v>15ο</v>
      </c>
      <c r="B9" s="536">
        <f>'1-συμβολαια'!B9</f>
        <v>39548</v>
      </c>
      <c r="C9" s="446" t="str">
        <f>'1-συμβολαια'!C9</f>
        <v>αγοραπωλησία [οικόπεδο Ο.Τ.-242 Λιμενάρια -''καλύβια'' 296,20μ2 τίμημα = Δ.Ο.Υ. =</v>
      </c>
      <c r="D9" s="424" t="str">
        <f>'4-πολλυπρ'!D9</f>
        <v>;;;???</v>
      </c>
      <c r="E9" s="424" t="str">
        <f>'4-πολλυπρ'!I9</f>
        <v>θυγατέρα 1η</v>
      </c>
      <c r="F9" s="424">
        <v>2</v>
      </c>
      <c r="G9" s="415">
        <f t="shared" si="4"/>
        <v>8</v>
      </c>
      <c r="H9" s="415">
        <v>4</v>
      </c>
      <c r="I9" s="424"/>
      <c r="J9" s="415">
        <f t="shared" si="5"/>
        <v>12</v>
      </c>
      <c r="K9" s="447" t="s">
        <v>454</v>
      </c>
      <c r="L9" s="418" t="s">
        <v>163</v>
      </c>
      <c r="M9" s="418" t="s">
        <v>260</v>
      </c>
      <c r="N9" s="415">
        <v>7.4</v>
      </c>
      <c r="O9" s="415">
        <v>7.4</v>
      </c>
      <c r="P9" s="415">
        <v>1.98</v>
      </c>
      <c r="Q9" s="415">
        <v>1.98</v>
      </c>
      <c r="R9" s="415">
        <f t="shared" si="6"/>
        <v>14.8</v>
      </c>
      <c r="S9" s="424"/>
      <c r="T9" s="271"/>
      <c r="U9" s="271"/>
      <c r="V9" s="271"/>
      <c r="W9" s="352"/>
      <c r="X9" s="75"/>
      <c r="Y9" s="365" t="s">
        <v>398</v>
      </c>
      <c r="Z9" s="75"/>
      <c r="AA9" s="365" t="s">
        <v>9</v>
      </c>
      <c r="AB9" s="349"/>
      <c r="AC9" s="75"/>
      <c r="AD9" s="75"/>
      <c r="AE9" s="75"/>
      <c r="AF9" s="75"/>
      <c r="AG9" s="352"/>
      <c r="AH9" s="75"/>
      <c r="AI9" s="75"/>
      <c r="AJ9" s="75"/>
      <c r="AK9" s="75"/>
      <c r="AL9" s="276"/>
      <c r="AM9" s="276"/>
      <c r="AN9" s="276"/>
      <c r="AO9" s="75"/>
      <c r="AP9" s="75"/>
      <c r="AQ9" s="75"/>
      <c r="AR9" s="365" t="s">
        <v>398</v>
      </c>
      <c r="AS9" s="75"/>
      <c r="AT9" s="365" t="s">
        <v>9</v>
      </c>
      <c r="AU9" s="75"/>
      <c r="AV9" s="75"/>
      <c r="AW9" s="75"/>
      <c r="AX9" s="75"/>
      <c r="AY9" s="75"/>
      <c r="AZ9" s="75"/>
      <c r="BA9" s="75"/>
      <c r="BB9" s="75"/>
      <c r="BC9" s="75"/>
      <c r="BD9" s="75"/>
      <c r="BE9" s="75"/>
      <c r="BF9" s="75"/>
      <c r="BG9" s="75"/>
      <c r="BH9" s="75"/>
      <c r="BI9" s="75"/>
      <c r="BJ9" s="352"/>
      <c r="BK9" s="75"/>
      <c r="BL9" s="75"/>
    </row>
    <row r="10" spans="1:64" s="5" customFormat="1">
      <c r="A10" s="533" t="str">
        <f>'1-συμβολαια'!A10</f>
        <v>16ο</v>
      </c>
      <c r="B10" s="535">
        <f>'1-συμβολαια'!B10</f>
        <v>39643</v>
      </c>
      <c r="C10" s="364" t="str">
        <f>'1-συμβολαια'!C10</f>
        <v>γονική</v>
      </c>
      <c r="D10" s="340" t="str">
        <f>'4-πολλυπρ'!D10</f>
        <v>219-158</v>
      </c>
      <c r="E10" s="340" t="str">
        <f>'4-πολλυπρ'!I10</f>
        <v>θυγατέρα 1η</v>
      </c>
      <c r="F10" s="340">
        <f>2*3</f>
        <v>6</v>
      </c>
      <c r="G10" s="341">
        <f t="shared" ref="G10" si="7">F10*4</f>
        <v>24</v>
      </c>
      <c r="H10" s="341">
        <v>8</v>
      </c>
      <c r="I10" s="340"/>
      <c r="J10" s="341">
        <f t="shared" ref="J10" si="8">G10+H10+I10</f>
        <v>32</v>
      </c>
      <c r="K10" s="277" t="s">
        <v>454</v>
      </c>
      <c r="L10" s="367" t="s">
        <v>163</v>
      </c>
      <c r="M10" s="367" t="s">
        <v>260</v>
      </c>
      <c r="N10" s="341">
        <v>7.4</v>
      </c>
      <c r="O10" s="341">
        <v>7.4</v>
      </c>
      <c r="P10" s="341">
        <v>1.98</v>
      </c>
      <c r="Q10" s="341">
        <v>1.98</v>
      </c>
      <c r="R10" s="341">
        <f t="shared" si="3"/>
        <v>14.8</v>
      </c>
      <c r="S10" s="340"/>
      <c r="T10" s="271"/>
      <c r="U10" s="271"/>
      <c r="V10" s="271"/>
      <c r="W10" s="352"/>
      <c r="X10" s="75"/>
      <c r="Y10" s="365" t="s">
        <v>398</v>
      </c>
      <c r="Z10" s="75"/>
      <c r="AA10" s="365" t="s">
        <v>9</v>
      </c>
      <c r="AB10" s="349"/>
      <c r="AC10" s="75"/>
      <c r="AD10" s="75"/>
      <c r="AE10" s="75"/>
      <c r="AF10" s="75"/>
      <c r="AG10" s="352"/>
      <c r="AH10" s="75"/>
      <c r="AI10" s="75"/>
      <c r="AJ10" s="75"/>
      <c r="AK10" s="75"/>
      <c r="AL10" s="276"/>
      <c r="AM10" s="276"/>
      <c r="AN10" s="276"/>
      <c r="AO10" s="75"/>
      <c r="AP10" s="75"/>
      <c r="AQ10" s="75"/>
      <c r="AR10" s="365" t="s">
        <v>398</v>
      </c>
      <c r="AS10" s="75"/>
      <c r="AT10" s="365" t="s">
        <v>9</v>
      </c>
      <c r="AU10" s="75"/>
      <c r="AV10" s="75"/>
      <c r="AW10" s="75"/>
      <c r="AX10" s="75"/>
      <c r="AY10" s="75"/>
      <c r="AZ10" s="75"/>
      <c r="BA10" s="75"/>
      <c r="BB10" s="75"/>
      <c r="BC10" s="75"/>
      <c r="BD10" s="75"/>
      <c r="BE10" s="75"/>
      <c r="BF10" s="75"/>
      <c r="BG10" s="75"/>
      <c r="BH10" s="75"/>
      <c r="BI10" s="75"/>
      <c r="BJ10" s="352"/>
      <c r="BK10" s="75"/>
      <c r="BL10" s="75"/>
    </row>
    <row r="11" spans="1:64" s="5" customFormat="1">
      <c r="A11" s="366">
        <f>'1-συμβολαια'!A11</f>
        <v>0</v>
      </c>
      <c r="B11" s="533"/>
      <c r="C11" s="364" t="str">
        <f>'1-συμβολαια'!C11</f>
        <v>χρησικτησία αγροτεμαχίου 2' [1/2=49,72μ2] = 1981 μητρός ΔΩΡΕΑ άτυπος</v>
      </c>
      <c r="D11" s="271" t="str">
        <f>'4-πολλυπρ'!D11</f>
        <v>μήτηρ</v>
      </c>
      <c r="E11" s="271" t="str">
        <f>'4-πολλυπρ'!I11</f>
        <v>219-158</v>
      </c>
      <c r="F11" s="271"/>
      <c r="G11" s="341"/>
      <c r="H11" s="341"/>
      <c r="I11" s="340"/>
      <c r="J11" s="341"/>
      <c r="K11" s="277"/>
      <c r="L11" s="367"/>
      <c r="M11" s="367"/>
      <c r="N11" s="341"/>
      <c r="O11" s="341"/>
      <c r="P11" s="341"/>
      <c r="Q11" s="341"/>
      <c r="R11" s="341">
        <f t="shared" si="3"/>
        <v>0</v>
      </c>
      <c r="S11" s="271"/>
      <c r="T11" s="271"/>
      <c r="U11" s="271"/>
      <c r="V11" s="271"/>
      <c r="W11" s="352"/>
      <c r="X11" s="75"/>
      <c r="Y11" s="365" t="s">
        <v>398</v>
      </c>
      <c r="Z11" s="75"/>
      <c r="AA11" s="365" t="s">
        <v>9</v>
      </c>
      <c r="AB11" s="349"/>
      <c r="AC11" s="75"/>
      <c r="AD11" s="75"/>
      <c r="AE11" s="75"/>
      <c r="AF11" s="75"/>
      <c r="AG11" s="352"/>
      <c r="AH11" s="75"/>
      <c r="AI11" s="75"/>
      <c r="AJ11" s="75"/>
      <c r="AK11" s="75"/>
      <c r="AL11" s="276"/>
      <c r="AM11" s="276"/>
      <c r="AN11" s="276"/>
      <c r="AO11" s="75"/>
      <c r="AP11" s="75"/>
      <c r="AQ11" s="75"/>
      <c r="AR11" s="365" t="s">
        <v>398</v>
      </c>
      <c r="AS11" s="75"/>
      <c r="AT11" s="365" t="s">
        <v>9</v>
      </c>
      <c r="AU11" s="75"/>
      <c r="AV11" s="75"/>
      <c r="AW11" s="75"/>
      <c r="AX11" s="75"/>
      <c r="AY11" s="75"/>
      <c r="AZ11" s="75"/>
      <c r="BA11" s="75"/>
      <c r="BB11" s="75"/>
      <c r="BC11" s="75"/>
      <c r="BD11" s="75"/>
      <c r="BE11" s="75"/>
      <c r="BF11" s="75"/>
      <c r="BG11" s="75"/>
      <c r="BH11" s="75"/>
      <c r="BI11" s="75"/>
      <c r="BJ11" s="352"/>
      <c r="BK11" s="75"/>
      <c r="BL11" s="75"/>
    </row>
    <row r="12" spans="1:64">
      <c r="A12" s="671" t="s">
        <v>35</v>
      </c>
      <c r="B12" s="672"/>
      <c r="C12" s="672"/>
      <c r="D12" s="672"/>
      <c r="E12" s="673"/>
      <c r="F12" s="69">
        <f>SUM(F3:F11)</f>
        <v>11</v>
      </c>
      <c r="G12" s="69">
        <f>SUM(G3:G11)</f>
        <v>44</v>
      </c>
      <c r="H12" s="69">
        <f>SUM(H3:H11)</f>
        <v>20</v>
      </c>
      <c r="I12" s="318">
        <f>SUM(I3:I11)</f>
        <v>0</v>
      </c>
      <c r="J12" s="69">
        <f>SUM(J3:J11)</f>
        <v>64</v>
      </c>
      <c r="K12" s="69"/>
      <c r="L12" s="69"/>
      <c r="M12" s="69"/>
      <c r="N12" s="69">
        <f t="shared" ref="N12:U12" si="9">SUM(N3:N11)</f>
        <v>29.6</v>
      </c>
      <c r="O12" s="69">
        <f t="shared" si="9"/>
        <v>29.6</v>
      </c>
      <c r="P12" s="69">
        <f t="shared" si="9"/>
        <v>7.92</v>
      </c>
      <c r="Q12" s="69">
        <f t="shared" si="9"/>
        <v>7.92</v>
      </c>
      <c r="R12" s="69">
        <f t="shared" si="9"/>
        <v>59.2</v>
      </c>
      <c r="S12" s="69">
        <f t="shared" si="9"/>
        <v>0</v>
      </c>
      <c r="T12" s="69">
        <f t="shared" si="9"/>
        <v>0</v>
      </c>
      <c r="U12" s="69">
        <f t="shared" si="9"/>
        <v>0</v>
      </c>
      <c r="V12" s="69"/>
      <c r="W12" s="137"/>
      <c r="X12" s="69">
        <f>SUM(X3:X11)</f>
        <v>0</v>
      </c>
      <c r="Y12" s="69"/>
      <c r="Z12" s="69">
        <f>SUM(Z3:Z11)</f>
        <v>0</v>
      </c>
      <c r="AA12" s="69"/>
      <c r="AB12" s="69">
        <f t="shared" ref="AB12:AM12" si="10">SUM(AB3:AB11)</f>
        <v>0</v>
      </c>
      <c r="AC12" s="69">
        <f t="shared" si="10"/>
        <v>0</v>
      </c>
      <c r="AD12" s="69">
        <f t="shared" si="10"/>
        <v>0</v>
      </c>
      <c r="AE12" s="69">
        <f t="shared" si="10"/>
        <v>0</v>
      </c>
      <c r="AF12" s="69">
        <f t="shared" si="10"/>
        <v>0</v>
      </c>
      <c r="AG12" s="137">
        <f t="shared" si="10"/>
        <v>0</v>
      </c>
      <c r="AH12" s="69">
        <f t="shared" si="10"/>
        <v>0</v>
      </c>
      <c r="AI12" s="69">
        <f t="shared" si="10"/>
        <v>0</v>
      </c>
      <c r="AJ12" s="69">
        <f t="shared" si="10"/>
        <v>0</v>
      </c>
      <c r="AK12" s="69">
        <f t="shared" si="10"/>
        <v>0</v>
      </c>
      <c r="AL12" s="73">
        <f t="shared" si="10"/>
        <v>0</v>
      </c>
      <c r="AM12" s="73">
        <f t="shared" si="10"/>
        <v>0</v>
      </c>
      <c r="AN12" s="73"/>
      <c r="AO12" s="69">
        <f>SUM(AO3:AO11)</f>
        <v>0</v>
      </c>
      <c r="AP12" s="69">
        <f>SUM(AP3:AP11)</f>
        <v>0</v>
      </c>
      <c r="AQ12" s="69">
        <f>SUM(AQ3:AQ11)</f>
        <v>0</v>
      </c>
      <c r="AR12" s="69"/>
      <c r="AS12" s="69">
        <f t="shared" ref="AS12:BL12" si="11">SUM(AS3:AS11)</f>
        <v>0</v>
      </c>
      <c r="AT12" s="69">
        <f t="shared" si="11"/>
        <v>0</v>
      </c>
      <c r="AU12" s="69">
        <f t="shared" si="11"/>
        <v>0</v>
      </c>
      <c r="AV12" s="69">
        <f t="shared" si="11"/>
        <v>0</v>
      </c>
      <c r="AW12" s="69">
        <f t="shared" si="11"/>
        <v>0</v>
      </c>
      <c r="AX12" s="69">
        <f t="shared" si="11"/>
        <v>0</v>
      </c>
      <c r="AY12" s="69">
        <f t="shared" si="11"/>
        <v>0</v>
      </c>
      <c r="AZ12" s="69">
        <f t="shared" si="11"/>
        <v>0</v>
      </c>
      <c r="BA12" s="69">
        <f t="shared" si="11"/>
        <v>0</v>
      </c>
      <c r="BB12" s="69">
        <f t="shared" si="11"/>
        <v>0</v>
      </c>
      <c r="BC12" s="69">
        <f t="shared" si="11"/>
        <v>0</v>
      </c>
      <c r="BD12" s="69">
        <f t="shared" si="11"/>
        <v>0</v>
      </c>
      <c r="BE12" s="69">
        <f t="shared" si="11"/>
        <v>0</v>
      </c>
      <c r="BF12" s="69">
        <f t="shared" si="11"/>
        <v>0</v>
      </c>
      <c r="BG12" s="69">
        <f t="shared" si="11"/>
        <v>0</v>
      </c>
      <c r="BH12" s="69">
        <f t="shared" si="11"/>
        <v>0</v>
      </c>
      <c r="BI12" s="69">
        <f t="shared" si="11"/>
        <v>0</v>
      </c>
      <c r="BJ12" s="69">
        <f t="shared" si="11"/>
        <v>0</v>
      </c>
      <c r="BK12" s="69">
        <f t="shared" si="11"/>
        <v>0</v>
      </c>
      <c r="BL12" s="69">
        <f t="shared" si="11"/>
        <v>0</v>
      </c>
    </row>
    <row r="13" spans="1:64">
      <c r="N13" s="140" t="s">
        <v>497</v>
      </c>
    </row>
    <row r="14" spans="1:64">
      <c r="H14" s="140"/>
      <c r="I14" s="140"/>
      <c r="J14" s="319" t="s">
        <v>101</v>
      </c>
      <c r="K14" s="140"/>
      <c r="L14" s="140"/>
      <c r="M14" s="140"/>
      <c r="N14" s="140"/>
      <c r="O14" s="140" t="s">
        <v>497</v>
      </c>
      <c r="P14" s="118"/>
      <c r="Q14" s="118"/>
      <c r="V14" s="181" t="s">
        <v>165</v>
      </c>
      <c r="AC14" s="2"/>
      <c r="AE14" s="118" t="s">
        <v>102</v>
      </c>
      <c r="AL14" s="221" t="s">
        <v>103</v>
      </c>
    </row>
    <row r="15" spans="1:64">
      <c r="G15" s="3"/>
      <c r="H15" s="3"/>
      <c r="I15" s="3"/>
      <c r="J15" s="3"/>
      <c r="K15" s="160" t="s">
        <v>159</v>
      </c>
      <c r="L15" s="120"/>
      <c r="M15" s="120"/>
      <c r="O15" s="140"/>
      <c r="P15" s="3"/>
      <c r="Q15" s="3"/>
      <c r="R15" s="3"/>
      <c r="S15" s="160" t="s">
        <v>166</v>
      </c>
      <c r="V15" s="9"/>
    </row>
    <row r="16" spans="1:64">
      <c r="F16" s="119"/>
      <c r="G16" s="3"/>
      <c r="H16" s="3"/>
      <c r="I16" s="3"/>
      <c r="J16" s="3"/>
      <c r="K16" s="120" t="s">
        <v>160</v>
      </c>
      <c r="L16" s="120"/>
      <c r="M16" s="120"/>
      <c r="O16" s="3"/>
      <c r="P16" s="3"/>
      <c r="Q16" s="3"/>
      <c r="R16" s="3"/>
      <c r="T16" s="120" t="s">
        <v>167</v>
      </c>
      <c r="V16" s="9"/>
    </row>
    <row r="17" spans="3:22">
      <c r="I17" s="3"/>
      <c r="K17" s="120"/>
      <c r="L17" s="160" t="s">
        <v>161</v>
      </c>
      <c r="M17" s="120"/>
      <c r="P17" s="155" t="s">
        <v>446</v>
      </c>
      <c r="Q17" s="4"/>
      <c r="V17" s="9"/>
    </row>
    <row r="18" spans="3:22">
      <c r="C18" s="93"/>
      <c r="D18" s="8" t="s">
        <v>567</v>
      </c>
      <c r="I18" s="3"/>
      <c r="L18" s="120" t="s">
        <v>162</v>
      </c>
      <c r="M18" s="120"/>
      <c r="Q18" s="2" t="s">
        <v>456</v>
      </c>
      <c r="V18" s="9"/>
    </row>
    <row r="19" spans="3:22">
      <c r="C19" s="93"/>
      <c r="D19" s="8" t="s">
        <v>523</v>
      </c>
      <c r="I19" s="3"/>
      <c r="M19" s="160" t="s">
        <v>268</v>
      </c>
      <c r="V19" s="9"/>
    </row>
    <row r="20" spans="3:22">
      <c r="C20" s="93"/>
      <c r="D20" s="8" t="s">
        <v>524</v>
      </c>
      <c r="M20" s="120" t="s">
        <v>269</v>
      </c>
      <c r="V20" s="9"/>
    </row>
    <row r="21" spans="3:22">
      <c r="C21" s="133"/>
      <c r="D21" s="8"/>
      <c r="M21" s="120"/>
      <c r="V21" s="9"/>
    </row>
    <row r="22" spans="3:22">
      <c r="C22" s="134"/>
      <c r="D22" s="8" t="s">
        <v>568</v>
      </c>
    </row>
    <row r="23" spans="3:22">
      <c r="C23" s="93"/>
      <c r="D23" s="8" t="s">
        <v>523</v>
      </c>
    </row>
    <row r="24" spans="3:22">
      <c r="C24" s="93"/>
      <c r="D24" s="8" t="s">
        <v>525</v>
      </c>
    </row>
    <row r="25" spans="3:22">
      <c r="C25" s="93"/>
      <c r="D25" s="8"/>
    </row>
    <row r="26" spans="3:22">
      <c r="C26" s="3" t="s">
        <v>564</v>
      </c>
      <c r="D26" s="8" t="s">
        <v>569</v>
      </c>
    </row>
    <row r="27" spans="3:22">
      <c r="C27" s="483" t="s">
        <v>526</v>
      </c>
      <c r="D27" s="8" t="s">
        <v>527</v>
      </c>
    </row>
    <row r="28" spans="3:22">
      <c r="C28" s="93"/>
      <c r="D28" s="8" t="s">
        <v>528</v>
      </c>
    </row>
    <row r="29" spans="3:22">
      <c r="C29" s="93"/>
      <c r="D29" s="8"/>
    </row>
    <row r="30" spans="3:22">
      <c r="C30" s="93"/>
      <c r="D30" s="8" t="s">
        <v>570</v>
      </c>
    </row>
    <row r="31" spans="3:22">
      <c r="C31" s="93"/>
      <c r="D31" s="8" t="s">
        <v>527</v>
      </c>
    </row>
    <row r="32" spans="3:22">
      <c r="C32" s="93"/>
      <c r="D32" s="8" t="s">
        <v>533</v>
      </c>
    </row>
    <row r="33" spans="3:4">
      <c r="C33" s="93"/>
      <c r="D33" s="8"/>
    </row>
    <row r="34" spans="3:4">
      <c r="C34" s="93" t="s">
        <v>565</v>
      </c>
      <c r="D34" s="8" t="s">
        <v>571</v>
      </c>
    </row>
    <row r="35" spans="3:4">
      <c r="C35" s="93" t="s">
        <v>566</v>
      </c>
      <c r="D35" s="8" t="s">
        <v>539</v>
      </c>
    </row>
    <row r="36" spans="3:4">
      <c r="C36" s="93"/>
      <c r="D36" s="8" t="s">
        <v>533</v>
      </c>
    </row>
  </sheetData>
  <mergeCells count="15">
    <mergeCell ref="AP1:AY1"/>
    <mergeCell ref="AZ1:BG1"/>
    <mergeCell ref="BH1:BL1"/>
    <mergeCell ref="W1:AF1"/>
    <mergeCell ref="BK2:BL2"/>
    <mergeCell ref="AX2:AY2"/>
    <mergeCell ref="A12:E12"/>
    <mergeCell ref="A1:E1"/>
    <mergeCell ref="AG1:AO1"/>
    <mergeCell ref="F1:T1"/>
    <mergeCell ref="U1:U2"/>
    <mergeCell ref="AE2:AF2"/>
    <mergeCell ref="AN2:AO2"/>
    <mergeCell ref="K2:M2"/>
    <mergeCell ref="V1: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AA38"/>
  <sheetViews>
    <sheetView workbookViewId="0">
      <pane ySplit="2" topLeftCell="A3" activePane="bottomLeft" state="frozen"/>
      <selection pane="bottomLeft" activeCell="C20" sqref="C20:D38"/>
    </sheetView>
  </sheetViews>
  <sheetFormatPr defaultRowHeight="11.25"/>
  <cols>
    <col min="1" max="1" width="6.5703125" style="8" bestFit="1" customWidth="1"/>
    <col min="2" max="2" width="8.7109375" style="8" bestFit="1" customWidth="1"/>
    <col min="3" max="3" width="68.42578125" style="91" customWidth="1"/>
    <col min="4" max="4" width="8.5703125" style="3" customWidth="1"/>
    <col min="5" max="5" width="5.7109375" style="3" bestFit="1" customWidth="1"/>
    <col min="6" max="6" width="11.140625" style="2" bestFit="1" customWidth="1"/>
    <col min="7" max="8" width="6.42578125" style="2" customWidth="1"/>
    <col min="9" max="9" width="6.140625" style="2" customWidth="1"/>
    <col min="10" max="10" width="9.28515625" style="2" customWidth="1"/>
    <col min="11" max="11" width="9.85546875" style="2" customWidth="1"/>
    <col min="12" max="12" width="8.85546875" style="2" customWidth="1"/>
    <col min="13" max="13" width="7.85546875" style="2" customWidth="1"/>
    <col min="14" max="22" width="8.85546875" style="2" customWidth="1"/>
    <col min="23" max="23" width="12" style="2" customWidth="1"/>
    <col min="24" max="24" width="9.85546875" style="82" customWidth="1"/>
    <col min="25" max="25" width="7.42578125" style="82" customWidth="1"/>
    <col min="26" max="26" width="11.42578125" style="82" bestFit="1" customWidth="1"/>
    <col min="27" max="27" width="13" style="82" customWidth="1"/>
    <col min="28" max="16384" width="9.140625" style="3"/>
  </cols>
  <sheetData>
    <row r="1" spans="1:27" s="4" customFormat="1" ht="15.75" customHeight="1">
      <c r="A1" s="700" t="s">
        <v>31</v>
      </c>
      <c r="B1" s="701"/>
      <c r="C1" s="701"/>
      <c r="D1" s="701"/>
      <c r="E1" s="702"/>
      <c r="F1" s="703" t="s">
        <v>170</v>
      </c>
      <c r="G1" s="704"/>
      <c r="H1" s="704"/>
      <c r="I1" s="704"/>
      <c r="J1" s="695" t="s">
        <v>164</v>
      </c>
      <c r="K1" s="695"/>
      <c r="L1" s="695"/>
      <c r="M1" s="695"/>
      <c r="N1" s="695"/>
      <c r="O1" s="695"/>
      <c r="P1" s="695"/>
      <c r="Q1" s="695"/>
      <c r="R1" s="695"/>
      <c r="S1" s="695"/>
      <c r="T1" s="695"/>
      <c r="U1" s="695"/>
      <c r="V1" s="695"/>
      <c r="W1" s="695"/>
      <c r="X1" s="696" t="s">
        <v>29</v>
      </c>
      <c r="Y1" s="697"/>
      <c r="Z1" s="697"/>
      <c r="AA1" s="697"/>
    </row>
    <row r="2" spans="1:27" s="4" customFormat="1" ht="23.25" thickBot="1">
      <c r="A2" s="10" t="s">
        <v>19</v>
      </c>
      <c r="B2" s="10"/>
      <c r="C2" s="152" t="s">
        <v>0</v>
      </c>
      <c r="D2" s="55" t="s">
        <v>11</v>
      </c>
      <c r="E2" s="153" t="s">
        <v>12</v>
      </c>
      <c r="F2" s="41" t="s">
        <v>471</v>
      </c>
      <c r="G2" s="705" t="s">
        <v>29</v>
      </c>
      <c r="H2" s="706"/>
      <c r="I2" s="707"/>
      <c r="J2" s="41" t="s">
        <v>90</v>
      </c>
      <c r="K2" s="41" t="s">
        <v>91</v>
      </c>
      <c r="L2" s="55"/>
      <c r="M2" s="41" t="s">
        <v>240</v>
      </c>
      <c r="N2" s="41" t="s">
        <v>241</v>
      </c>
      <c r="O2" s="41" t="s">
        <v>242</v>
      </c>
      <c r="P2" s="55" t="s">
        <v>541</v>
      </c>
      <c r="Q2" s="55" t="s">
        <v>36</v>
      </c>
      <c r="R2" s="55" t="s">
        <v>542</v>
      </c>
      <c r="S2" s="55"/>
      <c r="T2" s="55" t="s">
        <v>543</v>
      </c>
      <c r="U2" s="55" t="s">
        <v>544</v>
      </c>
      <c r="V2" s="55" t="s">
        <v>171</v>
      </c>
      <c r="W2" s="55" t="s">
        <v>47</v>
      </c>
      <c r="X2" s="698"/>
      <c r="Y2" s="699"/>
      <c r="Z2" s="699"/>
      <c r="AA2" s="699"/>
    </row>
    <row r="3" spans="1:27" s="193" customFormat="1">
      <c r="A3" s="366" t="str">
        <f>'1-συμβολαια'!A3</f>
        <v>12ο</v>
      </c>
      <c r="B3" s="404">
        <f>'1-συμβολαια'!B3</f>
        <v>39268</v>
      </c>
      <c r="C3" s="364" t="str">
        <f>'1-συμβολαια'!C3</f>
        <v>κληρονομιάς ΑΠΟΔΟΧΗ [αγροτεμάχιο 158' Θελόγος -''κλεισίδι'' 7.046μ2</v>
      </c>
      <c r="D3" s="271" t="str">
        <f>'4-πολλυπρ'!D3</f>
        <v>;;;???</v>
      </c>
      <c r="E3" s="271" t="str">
        <f>'4-πολλυπρ'!I3</f>
        <v>219-158</v>
      </c>
      <c r="F3" s="341">
        <v>10</v>
      </c>
      <c r="G3" s="367" t="s">
        <v>550</v>
      </c>
      <c r="H3" s="367" t="s">
        <v>551</v>
      </c>
      <c r="I3" s="341"/>
      <c r="J3" s="341">
        <v>7.4</v>
      </c>
      <c r="K3" s="341">
        <v>7.4</v>
      </c>
      <c r="L3" s="341"/>
      <c r="M3" s="341">
        <v>15</v>
      </c>
      <c r="N3" s="341"/>
      <c r="O3" s="341"/>
      <c r="P3" s="341"/>
      <c r="Q3" s="341"/>
      <c r="R3" s="341"/>
      <c r="S3" s="341"/>
      <c r="T3" s="341">
        <v>10</v>
      </c>
      <c r="U3" s="341">
        <f>14*5</f>
        <v>70</v>
      </c>
      <c r="V3" s="341"/>
      <c r="W3" s="341">
        <f>SUM(J3:V3)</f>
        <v>109.8</v>
      </c>
      <c r="X3" s="342"/>
      <c r="Y3" s="342"/>
      <c r="Z3" s="540"/>
      <c r="AA3" s="278"/>
    </row>
    <row r="4" spans="1:27" s="193" customFormat="1">
      <c r="A4" s="366">
        <f>'1-συμβολαια'!A4</f>
        <v>0</v>
      </c>
      <c r="B4" s="404"/>
      <c r="C4" s="364" t="str">
        <f>'1-συμβολαια'!C4</f>
        <v>χρησικτησία αγροτεμαχίου = 1926 πατρός ΚΛΗΡΟΝΟΜΙΑ</v>
      </c>
      <c r="D4" s="271">
        <f>'4-πολλυπρ'!D4</f>
        <v>0</v>
      </c>
      <c r="E4" s="271" t="str">
        <f>'4-πολλυπρ'!I4</f>
        <v>;;;???</v>
      </c>
      <c r="F4" s="341">
        <v>10</v>
      </c>
      <c r="G4" s="367" t="s">
        <v>550</v>
      </c>
      <c r="H4" s="367" t="s">
        <v>551</v>
      </c>
      <c r="I4" s="341"/>
      <c r="J4" s="341"/>
      <c r="K4" s="341"/>
      <c r="L4" s="341"/>
      <c r="M4" s="341">
        <v>15</v>
      </c>
      <c r="N4" s="341"/>
      <c r="O4" s="341"/>
      <c r="P4" s="341"/>
      <c r="Q4" s="341"/>
      <c r="R4" s="341"/>
      <c r="S4" s="341"/>
      <c r="T4" s="341">
        <v>10</v>
      </c>
      <c r="U4" s="341">
        <f t="shared" ref="U4:U5" si="0">14*5</f>
        <v>70</v>
      </c>
      <c r="V4" s="341"/>
      <c r="W4" s="341">
        <f t="shared" ref="W4:W11" si="1">SUM(J4:V4)</f>
        <v>95</v>
      </c>
      <c r="X4" s="342"/>
      <c r="Y4" s="342"/>
      <c r="Z4" s="540"/>
      <c r="AA4" s="278"/>
    </row>
    <row r="5" spans="1:27" s="5" customFormat="1">
      <c r="A5" s="366">
        <f>'1-συμβολαια'!A5</f>
        <v>0</v>
      </c>
      <c r="B5" s="404"/>
      <c r="C5" s="364" t="str">
        <f>'1-συμβολαια'!C5</f>
        <v>διανομή [2/8 πατέρα &amp; από 3/8 κόρες</v>
      </c>
      <c r="D5" s="271">
        <f>'4-πολλυπρ'!D5</f>
        <v>0</v>
      </c>
      <c r="E5" s="271">
        <f>'4-πολλυπρ'!I5</f>
        <v>0</v>
      </c>
      <c r="F5" s="341">
        <v>10</v>
      </c>
      <c r="G5" s="367" t="s">
        <v>550</v>
      </c>
      <c r="H5" s="367" t="s">
        <v>551</v>
      </c>
      <c r="I5" s="341"/>
      <c r="J5" s="341"/>
      <c r="K5" s="341"/>
      <c r="L5" s="341"/>
      <c r="M5" s="341">
        <v>15</v>
      </c>
      <c r="N5" s="341"/>
      <c r="O5" s="341"/>
      <c r="P5" s="341"/>
      <c r="Q5" s="341"/>
      <c r="R5" s="341"/>
      <c r="S5" s="341"/>
      <c r="T5" s="341">
        <v>10</v>
      </c>
      <c r="U5" s="341">
        <f t="shared" si="0"/>
        <v>70</v>
      </c>
      <c r="V5" s="341"/>
      <c r="W5" s="341">
        <f t="shared" si="1"/>
        <v>95</v>
      </c>
      <c r="X5" s="342"/>
      <c r="Y5" s="342"/>
      <c r="Z5" s="540"/>
      <c r="AA5" s="274"/>
    </row>
    <row r="6" spans="1:27" s="5" customFormat="1" ht="12" thickBot="1">
      <c r="A6" s="445">
        <f>'1-συμβολαια'!A6</f>
        <v>0</v>
      </c>
      <c r="B6" s="536"/>
      <c r="C6" s="446" t="str">
        <f>'1-συμβολαια'!C6</f>
        <v>εξισορρόπηση διαφοράς διανεμομένων μεριδίων</v>
      </c>
      <c r="D6" s="424">
        <f>'4-πολλυπρ'!D6</f>
        <v>0</v>
      </c>
      <c r="E6" s="424">
        <f>'4-πολλυπρ'!I6</f>
        <v>0</v>
      </c>
      <c r="F6" s="415"/>
      <c r="G6" s="418"/>
      <c r="H6" s="418"/>
      <c r="I6" s="415"/>
      <c r="J6" s="415"/>
      <c r="K6" s="415"/>
      <c r="L6" s="415"/>
      <c r="M6" s="415"/>
      <c r="N6" s="415"/>
      <c r="O6" s="415"/>
      <c r="P6" s="415"/>
      <c r="Q6" s="415"/>
      <c r="R6" s="415"/>
      <c r="S6" s="415"/>
      <c r="T6" s="415"/>
      <c r="U6" s="415"/>
      <c r="V6" s="415"/>
      <c r="W6" s="415">
        <f t="shared" si="1"/>
        <v>0</v>
      </c>
      <c r="X6" s="425"/>
      <c r="Y6" s="342"/>
      <c r="Z6" s="540"/>
      <c r="AA6" s="274"/>
    </row>
    <row r="7" spans="1:27" s="5" customFormat="1">
      <c r="A7" s="532" t="str">
        <f>'1-συμβολαια'!A7</f>
        <v>13ο</v>
      </c>
      <c r="B7" s="541">
        <f>'1-συμβολαια'!B7</f>
        <v>39293</v>
      </c>
      <c r="C7" s="364" t="str">
        <f>'1-συμβολαια'!C7</f>
        <v>πληρεξούσιο</v>
      </c>
      <c r="D7" s="340" t="str">
        <f>'4-πολλυπρ'!D7</f>
        <v>;;;???</v>
      </c>
      <c r="E7" s="340" t="str">
        <f>'4-πολλυπρ'!I7</f>
        <v>;;;???</v>
      </c>
      <c r="F7" s="341"/>
      <c r="G7" s="367"/>
      <c r="H7" s="367"/>
      <c r="I7" s="341"/>
      <c r="J7" s="341"/>
      <c r="K7" s="341"/>
      <c r="L7" s="341"/>
      <c r="M7" s="341"/>
      <c r="N7" s="341"/>
      <c r="O7" s="341"/>
      <c r="P7" s="341"/>
      <c r="Q7" s="341"/>
      <c r="R7" s="341"/>
      <c r="S7" s="341"/>
      <c r="T7" s="341"/>
      <c r="U7" s="341"/>
      <c r="V7" s="341"/>
      <c r="W7" s="341">
        <f t="shared" si="1"/>
        <v>0</v>
      </c>
      <c r="X7" s="363"/>
      <c r="Y7" s="342"/>
      <c r="Z7" s="540"/>
      <c r="AA7" s="274"/>
    </row>
    <row r="8" spans="1:27" s="5" customFormat="1">
      <c r="A8" s="403" t="str">
        <f>'1-συμβολαια'!A8</f>
        <v>14ο</v>
      </c>
      <c r="B8" s="404">
        <f>'1-συμβολαια'!B8</f>
        <v>39437</v>
      </c>
      <c r="C8" s="364" t="str">
        <f>'1-συμβολαια'!C8</f>
        <v>γονική</v>
      </c>
      <c r="D8" s="271" t="str">
        <f>'4-πολλυπρ'!D8</f>
        <v>219-158</v>
      </c>
      <c r="E8" s="271" t="str">
        <f>'4-πολλυπρ'!I8</f>
        <v>θυγατέρα 1η</v>
      </c>
      <c r="F8" s="341">
        <v>10</v>
      </c>
      <c r="G8" s="367" t="s">
        <v>550</v>
      </c>
      <c r="H8" s="367" t="s">
        <v>551</v>
      </c>
      <c r="I8" s="341"/>
      <c r="J8" s="341">
        <v>7.4</v>
      </c>
      <c r="K8" s="341">
        <v>7.4</v>
      </c>
      <c r="L8" s="341"/>
      <c r="M8" s="341"/>
      <c r="N8" s="341"/>
      <c r="O8" s="341"/>
      <c r="P8" s="341">
        <v>15</v>
      </c>
      <c r="Q8" s="341">
        <v>15</v>
      </c>
      <c r="R8" s="341"/>
      <c r="S8" s="341"/>
      <c r="T8" s="341">
        <v>15</v>
      </c>
      <c r="U8" s="341">
        <f>24*5</f>
        <v>120</v>
      </c>
      <c r="V8" s="341"/>
      <c r="W8" s="341">
        <f t="shared" si="1"/>
        <v>179.8</v>
      </c>
      <c r="X8" s="342"/>
      <c r="Y8" s="342"/>
      <c r="Z8" s="540"/>
      <c r="AA8" s="274"/>
    </row>
    <row r="9" spans="1:27" s="5" customFormat="1" ht="12" thickBot="1">
      <c r="A9" s="531" t="str">
        <f>'1-συμβολαια'!A9</f>
        <v>15ο</v>
      </c>
      <c r="B9" s="536">
        <f>'1-συμβολαια'!B9</f>
        <v>39548</v>
      </c>
      <c r="C9" s="446" t="str">
        <f>'1-συμβολαια'!C9</f>
        <v>αγοραπωλησία [οικόπεδο Ο.Τ.-242 Λιμενάρια -''καλύβια'' 296,20μ2 τίμημα = Δ.Ο.Υ. =</v>
      </c>
      <c r="D9" s="424" t="str">
        <f>'4-πολλυπρ'!D9</f>
        <v>;;;???</v>
      </c>
      <c r="E9" s="424" t="str">
        <f>'4-πολλυπρ'!I9</f>
        <v>θυγατέρα 1η</v>
      </c>
      <c r="F9" s="415">
        <v>10</v>
      </c>
      <c r="G9" s="418" t="s">
        <v>550</v>
      </c>
      <c r="H9" s="418" t="s">
        <v>551</v>
      </c>
      <c r="I9" s="415"/>
      <c r="J9" s="415">
        <v>7.4</v>
      </c>
      <c r="K9" s="415">
        <v>7.4</v>
      </c>
      <c r="L9" s="415"/>
      <c r="M9" s="415"/>
      <c r="N9" s="415"/>
      <c r="O9" s="415"/>
      <c r="P9" s="415">
        <v>15</v>
      </c>
      <c r="Q9" s="415"/>
      <c r="R9" s="415"/>
      <c r="S9" s="415"/>
      <c r="T9" s="415">
        <v>10</v>
      </c>
      <c r="U9" s="415">
        <f>14*5</f>
        <v>70</v>
      </c>
      <c r="V9" s="415"/>
      <c r="W9" s="415">
        <f t="shared" si="1"/>
        <v>109.8</v>
      </c>
      <c r="X9" s="425"/>
      <c r="Y9" s="342"/>
      <c r="Z9" s="540"/>
      <c r="AA9" s="274"/>
    </row>
    <row r="10" spans="1:27" s="5" customFormat="1">
      <c r="A10" s="533" t="str">
        <f>'1-συμβολαια'!A10</f>
        <v>16ο</v>
      </c>
      <c r="B10" s="541">
        <f>'1-συμβολαια'!B10</f>
        <v>39643</v>
      </c>
      <c r="C10" s="364" t="str">
        <f>'1-συμβολαια'!C10</f>
        <v>γονική</v>
      </c>
      <c r="D10" s="340" t="str">
        <f>'4-πολλυπρ'!D10</f>
        <v>219-158</v>
      </c>
      <c r="E10" s="340" t="str">
        <f>'4-πολλυπρ'!I10</f>
        <v>θυγατέρα 1η</v>
      </c>
      <c r="F10" s="341">
        <v>10</v>
      </c>
      <c r="G10" s="367" t="s">
        <v>550</v>
      </c>
      <c r="H10" s="367" t="s">
        <v>551</v>
      </c>
      <c r="I10" s="341"/>
      <c r="J10" s="341">
        <v>7.4</v>
      </c>
      <c r="K10" s="341">
        <v>7.4</v>
      </c>
      <c r="L10" s="341"/>
      <c r="M10" s="341">
        <v>30</v>
      </c>
      <c r="N10" s="341"/>
      <c r="O10" s="341"/>
      <c r="P10" s="341"/>
      <c r="Q10" s="341"/>
      <c r="R10" s="341"/>
      <c r="S10" s="341"/>
      <c r="T10" s="341">
        <v>15</v>
      </c>
      <c r="U10" s="341">
        <f>24*5</f>
        <v>120</v>
      </c>
      <c r="V10" s="341"/>
      <c r="W10" s="341">
        <f t="shared" si="1"/>
        <v>179.8</v>
      </c>
      <c r="X10" s="363"/>
      <c r="Y10" s="342"/>
      <c r="Z10" s="540"/>
      <c r="AA10" s="274"/>
    </row>
    <row r="11" spans="1:27" s="5" customFormat="1">
      <c r="A11" s="366">
        <f>'1-συμβολαια'!A11</f>
        <v>0</v>
      </c>
      <c r="B11" s="404"/>
      <c r="C11" s="364" t="str">
        <f>'1-συμβολαια'!C11</f>
        <v>χρησικτησία αγροτεμαχίου 2' [1/2=49,72μ2] = 1981 μητρός ΔΩΡΕΑ άτυπος</v>
      </c>
      <c r="D11" s="271" t="str">
        <f>'4-πολλυπρ'!D11</f>
        <v>μήτηρ</v>
      </c>
      <c r="E11" s="271" t="str">
        <f>'4-πολλυπρ'!I11</f>
        <v>219-158</v>
      </c>
      <c r="F11" s="341">
        <v>10</v>
      </c>
      <c r="G11" s="367" t="s">
        <v>550</v>
      </c>
      <c r="H11" s="367" t="s">
        <v>551</v>
      </c>
      <c r="I11" s="341"/>
      <c r="J11" s="341"/>
      <c r="K11" s="341"/>
      <c r="L11" s="341"/>
      <c r="M11" s="341">
        <v>15</v>
      </c>
      <c r="N11" s="341"/>
      <c r="O11" s="341"/>
      <c r="P11" s="341"/>
      <c r="Q11" s="341"/>
      <c r="R11" s="341"/>
      <c r="S11" s="341"/>
      <c r="T11" s="341">
        <v>10</v>
      </c>
      <c r="U11" s="341">
        <v>70</v>
      </c>
      <c r="V11" s="341"/>
      <c r="W11" s="341">
        <f t="shared" si="1"/>
        <v>95</v>
      </c>
      <c r="X11" s="342"/>
      <c r="Y11" s="342"/>
      <c r="Z11" s="540"/>
      <c r="AA11" s="274"/>
    </row>
    <row r="12" spans="1:27">
      <c r="A12" s="671" t="s">
        <v>35</v>
      </c>
      <c r="B12" s="672"/>
      <c r="C12" s="672"/>
      <c r="D12" s="672"/>
      <c r="E12" s="673"/>
      <c r="F12" s="69">
        <f>SUM(F3:F11)</f>
        <v>70</v>
      </c>
      <c r="G12" s="69"/>
      <c r="H12" s="69"/>
      <c r="I12" s="69"/>
      <c r="J12" s="69">
        <f t="shared" ref="J12:P12" si="2">SUM(J3:J11)</f>
        <v>29.6</v>
      </c>
      <c r="K12" s="69">
        <f t="shared" si="2"/>
        <v>29.6</v>
      </c>
      <c r="L12" s="69">
        <f t="shared" si="2"/>
        <v>0</v>
      </c>
      <c r="M12" s="69">
        <f t="shared" si="2"/>
        <v>90</v>
      </c>
      <c r="N12" s="69">
        <f t="shared" si="2"/>
        <v>0</v>
      </c>
      <c r="O12" s="69">
        <f t="shared" si="2"/>
        <v>0</v>
      </c>
      <c r="P12" s="69">
        <f t="shared" si="2"/>
        <v>30</v>
      </c>
      <c r="Q12" s="69">
        <f t="shared" ref="Q12:U12" si="3">SUM(Q3:Q11)</f>
        <v>15</v>
      </c>
      <c r="R12" s="69">
        <f t="shared" si="3"/>
        <v>0</v>
      </c>
      <c r="S12" s="69">
        <f t="shared" si="3"/>
        <v>0</v>
      </c>
      <c r="T12" s="69">
        <f t="shared" si="3"/>
        <v>80</v>
      </c>
      <c r="U12" s="69">
        <f t="shared" si="3"/>
        <v>590</v>
      </c>
      <c r="V12" s="69">
        <f>SUM(V3:V11)</f>
        <v>0</v>
      </c>
      <c r="W12" s="69">
        <f>SUM(W3:W11)</f>
        <v>864.2</v>
      </c>
      <c r="X12" s="83">
        <f>SUM(X3:X11)</f>
        <v>0</v>
      </c>
      <c r="Y12" s="143"/>
      <c r="Z12" s="3"/>
      <c r="AA12" s="3"/>
    </row>
    <row r="14" spans="1:27" ht="15.75" customHeight="1">
      <c r="J14" s="368" t="s">
        <v>458</v>
      </c>
      <c r="M14" s="135" t="s">
        <v>472</v>
      </c>
      <c r="Y14" s="154"/>
      <c r="Z14" s="87"/>
      <c r="AA14" s="154"/>
    </row>
    <row r="15" spans="1:27">
      <c r="G15" s="160" t="s">
        <v>168</v>
      </c>
      <c r="H15" s="120"/>
      <c r="I15" s="82"/>
      <c r="M15" s="175" t="s">
        <v>208</v>
      </c>
      <c r="Y15" s="2"/>
    </row>
    <row r="16" spans="1:27">
      <c r="G16" s="82"/>
      <c r="H16" s="120" t="s">
        <v>169</v>
      </c>
      <c r="N16" s="174" t="s">
        <v>209</v>
      </c>
      <c r="X16" s="2"/>
      <c r="Y16" s="2"/>
    </row>
    <row r="17" spans="3:25" ht="12.75">
      <c r="O17" s="537" t="s">
        <v>210</v>
      </c>
      <c r="P17" s="538"/>
      <c r="Q17" s="538"/>
      <c r="R17" s="538"/>
      <c r="S17" s="538"/>
      <c r="T17" s="538"/>
      <c r="U17" s="538"/>
      <c r="X17" s="2"/>
      <c r="Y17" s="2"/>
    </row>
    <row r="18" spans="3:25" ht="12.75">
      <c r="O18" s="538"/>
      <c r="P18" s="539" t="s">
        <v>545</v>
      </c>
      <c r="Q18" s="538"/>
      <c r="R18" s="538"/>
      <c r="S18" s="538"/>
      <c r="T18" s="538"/>
      <c r="U18" s="538"/>
      <c r="X18" s="2"/>
      <c r="Y18" s="2"/>
    </row>
    <row r="19" spans="3:25" ht="12.75">
      <c r="C19" s="225"/>
      <c r="O19" s="538"/>
      <c r="P19" s="538"/>
      <c r="Q19" s="539" t="s">
        <v>546</v>
      </c>
      <c r="R19" s="538"/>
      <c r="S19" s="538"/>
      <c r="T19" s="538"/>
      <c r="U19" s="538"/>
      <c r="W19" s="295"/>
    </row>
    <row r="20" spans="3:25" ht="12.75">
      <c r="C20" s="93"/>
      <c r="D20" s="8" t="s">
        <v>567</v>
      </c>
      <c r="F20" s="64"/>
      <c r="G20" s="64"/>
      <c r="H20" s="64"/>
      <c r="I20" s="64"/>
      <c r="J20" s="64"/>
      <c r="K20" s="64"/>
      <c r="L20" s="64"/>
      <c r="M20" s="64"/>
      <c r="N20" s="64"/>
      <c r="O20" s="538"/>
      <c r="P20" s="538"/>
      <c r="Q20" s="538"/>
      <c r="R20" s="539" t="s">
        <v>547</v>
      </c>
      <c r="S20" s="538"/>
      <c r="T20" s="538"/>
      <c r="U20" s="538"/>
      <c r="V20" s="64"/>
      <c r="W20" s="295"/>
      <c r="X20" s="324"/>
    </row>
    <row r="21" spans="3:25" ht="12.75">
      <c r="C21" s="93"/>
      <c r="D21" s="8" t="s">
        <v>523</v>
      </c>
      <c r="O21" s="538"/>
      <c r="P21" s="538"/>
      <c r="Q21" s="538"/>
      <c r="R21" s="538"/>
      <c r="S21" s="538"/>
      <c r="T21" s="538" t="s">
        <v>548</v>
      </c>
      <c r="U21" s="538"/>
    </row>
    <row r="22" spans="3:25" ht="12.75">
      <c r="C22" s="93"/>
      <c r="D22" s="8" t="s">
        <v>524</v>
      </c>
      <c r="O22" s="538"/>
      <c r="P22" s="538"/>
      <c r="Q22" s="538"/>
      <c r="R22" s="538"/>
      <c r="S22" s="538"/>
      <c r="T22" s="538"/>
      <c r="U22" s="538" t="s">
        <v>549</v>
      </c>
    </row>
    <row r="23" spans="3:25">
      <c r="C23" s="133"/>
      <c r="D23" s="8"/>
    </row>
    <row r="24" spans="3:25">
      <c r="C24" s="134"/>
      <c r="D24" s="8" t="s">
        <v>568</v>
      </c>
    </row>
    <row r="25" spans="3:25">
      <c r="C25" s="93"/>
      <c r="D25" s="8" t="s">
        <v>523</v>
      </c>
    </row>
    <row r="26" spans="3:25">
      <c r="C26" s="93"/>
      <c r="D26" s="8" t="s">
        <v>525</v>
      </c>
    </row>
    <row r="27" spans="3:25">
      <c r="C27" s="93"/>
      <c r="D27" s="8"/>
    </row>
    <row r="28" spans="3:25">
      <c r="C28" s="3" t="s">
        <v>564</v>
      </c>
      <c r="D28" s="8" t="s">
        <v>569</v>
      </c>
    </row>
    <row r="29" spans="3:25">
      <c r="C29" s="483" t="s">
        <v>526</v>
      </c>
      <c r="D29" s="8" t="s">
        <v>527</v>
      </c>
    </row>
    <row r="30" spans="3:25">
      <c r="C30" s="93"/>
      <c r="D30" s="8" t="s">
        <v>528</v>
      </c>
    </row>
    <row r="31" spans="3:25">
      <c r="C31" s="93"/>
      <c r="D31" s="8"/>
    </row>
    <row r="32" spans="3:25">
      <c r="C32" s="93"/>
      <c r="D32" s="8" t="s">
        <v>570</v>
      </c>
    </row>
    <row r="33" spans="3:4">
      <c r="C33" s="93"/>
      <c r="D33" s="8" t="s">
        <v>527</v>
      </c>
    </row>
    <row r="34" spans="3:4">
      <c r="C34" s="93"/>
      <c r="D34" s="8" t="s">
        <v>533</v>
      </c>
    </row>
    <row r="35" spans="3:4">
      <c r="C35" s="93"/>
      <c r="D35" s="8"/>
    </row>
    <row r="36" spans="3:4">
      <c r="C36" s="93" t="s">
        <v>565</v>
      </c>
      <c r="D36" s="8" t="s">
        <v>571</v>
      </c>
    </row>
    <row r="37" spans="3:4">
      <c r="C37" s="93" t="s">
        <v>566</v>
      </c>
      <c r="D37" s="8" t="s">
        <v>539</v>
      </c>
    </row>
    <row r="38" spans="3:4">
      <c r="C38" s="93"/>
      <c r="D38" s="8" t="s">
        <v>533</v>
      </c>
    </row>
  </sheetData>
  <mergeCells count="6">
    <mergeCell ref="J1:W1"/>
    <mergeCell ref="X1:AA2"/>
    <mergeCell ref="A1:E1"/>
    <mergeCell ref="A12:E12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23"/>
  <sheetViews>
    <sheetView topLeftCell="O1" workbookViewId="0">
      <pane ySplit="2" topLeftCell="A3" activePane="bottomLeft" state="frozen"/>
      <selection pane="bottomLeft" activeCell="AF3" sqref="AF3:AF11"/>
    </sheetView>
  </sheetViews>
  <sheetFormatPr defaultRowHeight="11.25"/>
  <cols>
    <col min="1" max="1" width="6.140625" style="3" customWidth="1"/>
    <col min="2" max="2" width="51.28515625" style="3" bestFit="1" customWidth="1"/>
    <col min="3" max="3" width="14.140625" style="3" customWidth="1"/>
    <col min="4" max="4" width="9.140625" style="3"/>
    <col min="5" max="5" width="10" style="3" customWidth="1"/>
    <col min="6" max="10" width="9.140625" style="3"/>
    <col min="11" max="11" width="14.140625" style="3" customWidth="1"/>
    <col min="12" max="12" width="12.5703125" style="3" customWidth="1"/>
    <col min="13" max="13" width="12.7109375" style="3" customWidth="1"/>
    <col min="14" max="14" width="10.5703125" style="3" customWidth="1"/>
    <col min="15" max="15" width="9.140625" style="3"/>
    <col min="16" max="16" width="9.42578125" style="3" bestFit="1" customWidth="1"/>
    <col min="17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719" t="s">
        <v>327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  <c r="P1" s="720"/>
      <c r="Q1" s="720"/>
      <c r="R1" s="720"/>
      <c r="S1" s="720"/>
      <c r="T1" s="720"/>
      <c r="U1" s="720"/>
      <c r="V1" s="720"/>
      <c r="W1" s="720"/>
      <c r="X1" s="720"/>
      <c r="Y1" s="720"/>
      <c r="Z1" s="720"/>
      <c r="AA1" s="720"/>
      <c r="AB1" s="720"/>
      <c r="AC1" s="720"/>
      <c r="AD1" s="720"/>
      <c r="AE1" s="721" t="s">
        <v>47</v>
      </c>
      <c r="AF1" s="723" t="s">
        <v>9</v>
      </c>
      <c r="AG1" s="725" t="s">
        <v>33</v>
      </c>
      <c r="AH1" s="708" t="s">
        <v>337</v>
      </c>
      <c r="AI1" s="710" t="s">
        <v>86</v>
      </c>
      <c r="AJ1" s="711"/>
      <c r="AK1" s="711"/>
      <c r="AL1" s="712"/>
    </row>
    <row r="2" spans="1:38" ht="12" thickBot="1">
      <c r="A2" s="196"/>
      <c r="B2" s="197" t="s">
        <v>336</v>
      </c>
      <c r="C2" s="197" t="s">
        <v>87</v>
      </c>
      <c r="D2" s="198" t="s">
        <v>328</v>
      </c>
      <c r="E2" s="178" t="s">
        <v>31</v>
      </c>
      <c r="F2" s="178" t="s">
        <v>329</v>
      </c>
      <c r="G2" s="178" t="s">
        <v>330</v>
      </c>
      <c r="H2" s="178" t="s">
        <v>331</v>
      </c>
      <c r="I2" s="178" t="s">
        <v>332</v>
      </c>
      <c r="J2" s="178" t="s">
        <v>333</v>
      </c>
      <c r="K2" s="682" t="s">
        <v>29</v>
      </c>
      <c r="L2" s="683"/>
      <c r="M2" s="184" t="s">
        <v>334</v>
      </c>
      <c r="N2" s="184" t="s">
        <v>31</v>
      </c>
      <c r="O2" s="184" t="s">
        <v>329</v>
      </c>
      <c r="P2" s="184" t="s">
        <v>330</v>
      </c>
      <c r="Q2" s="184" t="s">
        <v>331</v>
      </c>
      <c r="R2" s="184" t="s">
        <v>332</v>
      </c>
      <c r="S2" s="184" t="s">
        <v>333</v>
      </c>
      <c r="T2" s="684" t="s">
        <v>29</v>
      </c>
      <c r="U2" s="685"/>
      <c r="V2" s="178" t="s">
        <v>335</v>
      </c>
      <c r="W2" s="178" t="s">
        <v>31</v>
      </c>
      <c r="X2" s="178" t="s">
        <v>329</v>
      </c>
      <c r="Y2" s="178" t="s">
        <v>330</v>
      </c>
      <c r="Z2" s="178" t="s">
        <v>331</v>
      </c>
      <c r="AA2" s="178" t="s">
        <v>332</v>
      </c>
      <c r="AB2" s="178" t="s">
        <v>333</v>
      </c>
      <c r="AC2" s="682" t="s">
        <v>29</v>
      </c>
      <c r="AD2" s="683"/>
      <c r="AE2" s="722"/>
      <c r="AF2" s="724"/>
      <c r="AG2" s="726"/>
      <c r="AH2" s="709"/>
      <c r="AI2" s="713"/>
      <c r="AJ2" s="714"/>
      <c r="AK2" s="714"/>
      <c r="AL2" s="715"/>
    </row>
    <row r="3" spans="1:38" s="5" customFormat="1">
      <c r="A3" s="350" t="str">
        <f>'1-συμβολαια'!A3</f>
        <v>12ο</v>
      </c>
      <c r="B3" s="75" t="str">
        <f>'1-συμβολαια'!C3</f>
        <v>κληρονομιάς ΑΠΟΔΟΧΗ [αγροτεμάχιο 158' Θελόγος -''κλεισίδι'' 7.046μ2</v>
      </c>
      <c r="C3" s="349">
        <f>'1-συμβολαια'!D3</f>
        <v>0</v>
      </c>
      <c r="D3" s="349"/>
      <c r="E3" s="75"/>
      <c r="F3" s="75"/>
      <c r="G3" s="75"/>
      <c r="H3" s="75"/>
      <c r="I3" s="75"/>
      <c r="J3" s="75"/>
      <c r="K3" s="75"/>
      <c r="L3" s="75"/>
      <c r="M3" s="349"/>
      <c r="N3" s="75"/>
      <c r="O3" s="75"/>
      <c r="P3" s="75"/>
      <c r="Q3" s="75"/>
      <c r="R3" s="75"/>
      <c r="S3" s="75"/>
      <c r="T3" s="75"/>
      <c r="U3" s="75"/>
      <c r="V3" s="349"/>
      <c r="W3" s="75"/>
      <c r="X3" s="75"/>
      <c r="Y3" s="75"/>
      <c r="Z3" s="75"/>
      <c r="AA3" s="75"/>
      <c r="AB3" s="75"/>
      <c r="AC3" s="75"/>
      <c r="AD3" s="75"/>
      <c r="AE3" s="333">
        <f t="shared" ref="AE3:AE11" si="0">D3+M3+V3</f>
        <v>0</v>
      </c>
      <c r="AF3" s="333">
        <f t="shared" ref="AF3:AF11" si="1">E3+N3+W3</f>
        <v>0</v>
      </c>
      <c r="AG3" s="333">
        <f t="shared" ref="AG3:AG11" si="2">AE3-AF3</f>
        <v>0</v>
      </c>
      <c r="AH3" s="75"/>
      <c r="AI3" s="75"/>
      <c r="AJ3" s="75"/>
      <c r="AK3" s="75"/>
      <c r="AL3" s="75"/>
    </row>
    <row r="4" spans="1:38" s="5" customFormat="1">
      <c r="A4" s="350"/>
      <c r="B4" s="75" t="str">
        <f>'1-συμβολαια'!C4</f>
        <v>χρησικτησία αγροτεμαχίου = 1926 πατρός ΚΛΗΡΟΝΟΜΙΑ</v>
      </c>
      <c r="C4" s="349">
        <f>'1-συμβολαια'!D4</f>
        <v>12013.83</v>
      </c>
      <c r="D4" s="349"/>
      <c r="E4" s="75"/>
      <c r="F4" s="75"/>
      <c r="G4" s="75"/>
      <c r="H4" s="75"/>
      <c r="I4" s="75"/>
      <c r="J4" s="75"/>
      <c r="K4" s="75"/>
      <c r="L4" s="75"/>
      <c r="M4" s="349">
        <f>C4*0.65%</f>
        <v>78.089895000000013</v>
      </c>
      <c r="N4" s="75"/>
      <c r="O4" s="75"/>
      <c r="P4" s="75"/>
      <c r="Q4" s="75"/>
      <c r="R4" s="75"/>
      <c r="S4" s="75"/>
      <c r="T4" s="75"/>
      <c r="U4" s="75"/>
      <c r="V4" s="349">
        <f>C4*0.125%</f>
        <v>15.0172875</v>
      </c>
      <c r="W4" s="75"/>
      <c r="X4" s="75"/>
      <c r="Y4" s="75"/>
      <c r="Z4" s="75"/>
      <c r="AA4" s="75"/>
      <c r="AB4" s="75"/>
      <c r="AC4" s="75"/>
      <c r="AD4" s="75"/>
      <c r="AE4" s="333">
        <f t="shared" si="0"/>
        <v>93.107182500000008</v>
      </c>
      <c r="AF4" s="333">
        <f t="shared" si="1"/>
        <v>0</v>
      </c>
      <c r="AG4" s="333">
        <f t="shared" si="2"/>
        <v>93.107182500000008</v>
      </c>
      <c r="AH4" s="75"/>
      <c r="AI4" s="75"/>
      <c r="AJ4" s="75"/>
      <c r="AK4" s="75"/>
      <c r="AL4" s="75"/>
    </row>
    <row r="5" spans="1:38" s="5" customFormat="1">
      <c r="A5" s="350"/>
      <c r="B5" s="75" t="str">
        <f>'1-συμβολαια'!C5</f>
        <v>διανομή [2/8 πατέρα &amp; από 3/8 κόρες</v>
      </c>
      <c r="C5" s="349">
        <f>'1-συμβολαια'!D5</f>
        <v>12013.83</v>
      </c>
      <c r="D5" s="349"/>
      <c r="E5" s="75"/>
      <c r="F5" s="75"/>
      <c r="G5" s="75"/>
      <c r="H5" s="75"/>
      <c r="I5" s="75"/>
      <c r="J5" s="75"/>
      <c r="K5" s="75"/>
      <c r="L5" s="75"/>
      <c r="M5" s="349">
        <f>C5*0.65%</f>
        <v>78.089895000000013</v>
      </c>
      <c r="N5" s="75"/>
      <c r="O5" s="75"/>
      <c r="P5" s="75"/>
      <c r="Q5" s="75"/>
      <c r="R5" s="75"/>
      <c r="S5" s="75"/>
      <c r="T5" s="75"/>
      <c r="U5" s="75"/>
      <c r="V5" s="349">
        <f>C5*0.125%</f>
        <v>15.0172875</v>
      </c>
      <c r="W5" s="75"/>
      <c r="X5" s="75"/>
      <c r="Y5" s="75"/>
      <c r="Z5" s="75"/>
      <c r="AA5" s="75"/>
      <c r="AB5" s="75"/>
      <c r="AC5" s="75"/>
      <c r="AD5" s="75"/>
      <c r="AE5" s="349">
        <f t="shared" si="0"/>
        <v>93.107182500000008</v>
      </c>
      <c r="AF5" s="349">
        <f t="shared" si="1"/>
        <v>0</v>
      </c>
      <c r="AG5" s="349">
        <f t="shared" si="2"/>
        <v>93.107182500000008</v>
      </c>
      <c r="AH5" s="75"/>
      <c r="AI5" s="75"/>
      <c r="AJ5" s="75"/>
      <c r="AK5" s="75"/>
      <c r="AL5" s="75"/>
    </row>
    <row r="6" spans="1:38" s="5" customFormat="1" ht="12" thickBot="1">
      <c r="A6" s="502"/>
      <c r="B6" s="500" t="str">
        <f>'1-συμβολαια'!C6</f>
        <v>εξισορρόπηση διαφοράς διανεμομένων μεριδίων</v>
      </c>
      <c r="C6" s="501">
        <f>'1-συμβολαια'!D6</f>
        <v>666.66</v>
      </c>
      <c r="D6" s="501">
        <f t="shared" ref="D6:D7" si="3">C6*1.3%</f>
        <v>8.6665799999999997</v>
      </c>
      <c r="E6" s="500"/>
      <c r="F6" s="500"/>
      <c r="G6" s="500"/>
      <c r="H6" s="500"/>
      <c r="I6" s="500"/>
      <c r="J6" s="500"/>
      <c r="K6" s="500"/>
      <c r="L6" s="500"/>
      <c r="M6" s="501"/>
      <c r="N6" s="500"/>
      <c r="O6" s="500"/>
      <c r="P6" s="500"/>
      <c r="Q6" s="500"/>
      <c r="R6" s="500"/>
      <c r="S6" s="500"/>
      <c r="T6" s="500"/>
      <c r="U6" s="500"/>
      <c r="V6" s="501"/>
      <c r="W6" s="500"/>
      <c r="X6" s="500"/>
      <c r="Y6" s="500"/>
      <c r="Z6" s="500"/>
      <c r="AA6" s="500"/>
      <c r="AB6" s="500"/>
      <c r="AC6" s="500"/>
      <c r="AD6" s="500"/>
      <c r="AE6" s="501">
        <f t="shared" si="0"/>
        <v>8.6665799999999997</v>
      </c>
      <c r="AF6" s="501">
        <f t="shared" si="1"/>
        <v>0</v>
      </c>
      <c r="AG6" s="501">
        <f t="shared" si="2"/>
        <v>8.6665799999999997</v>
      </c>
      <c r="AH6" s="500"/>
      <c r="AI6" s="500"/>
      <c r="AJ6" s="500"/>
      <c r="AK6" s="500"/>
      <c r="AL6" s="500"/>
    </row>
    <row r="7" spans="1:38" s="5" customFormat="1">
      <c r="A7" s="369" t="str">
        <f>'1-συμβολαια'!A7</f>
        <v>13ο</v>
      </c>
      <c r="B7" s="369" t="str">
        <f>'1-συμβολαια'!C7</f>
        <v>πληρεξούσιο</v>
      </c>
      <c r="C7" s="333">
        <f>'1-συμβολαια'!D7</f>
        <v>0</v>
      </c>
      <c r="D7" s="333">
        <f t="shared" si="3"/>
        <v>0</v>
      </c>
      <c r="E7" s="369"/>
      <c r="F7" s="369"/>
      <c r="G7" s="369"/>
      <c r="H7" s="369"/>
      <c r="I7" s="369"/>
      <c r="J7" s="369"/>
      <c r="K7" s="369"/>
      <c r="L7" s="369"/>
      <c r="M7" s="333"/>
      <c r="N7" s="369"/>
      <c r="O7" s="369"/>
      <c r="P7" s="369"/>
      <c r="Q7" s="369"/>
      <c r="R7" s="369"/>
      <c r="S7" s="369"/>
      <c r="T7" s="369"/>
      <c r="U7" s="369"/>
      <c r="V7" s="333"/>
      <c r="W7" s="369"/>
      <c r="X7" s="369"/>
      <c r="Y7" s="369"/>
      <c r="Z7" s="369"/>
      <c r="AA7" s="369"/>
      <c r="AB7" s="369"/>
      <c r="AC7" s="369"/>
      <c r="AD7" s="369"/>
      <c r="AE7" s="333">
        <f t="shared" si="0"/>
        <v>0</v>
      </c>
      <c r="AF7" s="333">
        <f t="shared" si="1"/>
        <v>0</v>
      </c>
      <c r="AG7" s="333">
        <f t="shared" si="2"/>
        <v>0</v>
      </c>
      <c r="AH7" s="369"/>
      <c r="AI7" s="369"/>
      <c r="AJ7" s="369"/>
      <c r="AK7" s="369"/>
      <c r="AL7" s="369"/>
    </row>
    <row r="8" spans="1:38" s="5" customFormat="1">
      <c r="A8" s="369" t="str">
        <f>'1-συμβολαια'!A8</f>
        <v>14ο</v>
      </c>
      <c r="B8" s="75" t="str">
        <f>'1-συμβολαια'!C8</f>
        <v>γονική</v>
      </c>
      <c r="C8" s="349">
        <f>'1-συμβολαια'!D8</f>
        <v>43266.96</v>
      </c>
      <c r="D8" s="349"/>
      <c r="E8" s="75"/>
      <c r="F8" s="75"/>
      <c r="G8" s="75"/>
      <c r="H8" s="75"/>
      <c r="I8" s="75"/>
      <c r="J8" s="75"/>
      <c r="K8" s="75"/>
      <c r="L8" s="75"/>
      <c r="M8" s="349">
        <f t="shared" ref="M8:M11" si="4">C8*0.65%</f>
        <v>281.23524000000003</v>
      </c>
      <c r="N8" s="75"/>
      <c r="O8" s="75"/>
      <c r="P8" s="75"/>
      <c r="Q8" s="75"/>
      <c r="R8" s="75"/>
      <c r="S8" s="75"/>
      <c r="T8" s="75"/>
      <c r="U8" s="75"/>
      <c r="V8" s="349">
        <f t="shared" ref="V8:V11" si="5">C8*0.125%</f>
        <v>54.0837</v>
      </c>
      <c r="W8" s="75"/>
      <c r="X8" s="75"/>
      <c r="Y8" s="75"/>
      <c r="Z8" s="75"/>
      <c r="AA8" s="75"/>
      <c r="AB8" s="75"/>
      <c r="AC8" s="75"/>
      <c r="AD8" s="75"/>
      <c r="AE8" s="333">
        <f t="shared" si="0"/>
        <v>335.31894000000005</v>
      </c>
      <c r="AF8" s="333">
        <v>335.32</v>
      </c>
      <c r="AG8" s="333">
        <f t="shared" si="2"/>
        <v>-1.0599999999385545E-3</v>
      </c>
      <c r="AH8" s="75"/>
      <c r="AI8" s="75"/>
      <c r="AJ8" s="75"/>
      <c r="AK8" s="75"/>
      <c r="AL8" s="75"/>
    </row>
    <row r="9" spans="1:38" s="5" customFormat="1" ht="12" thickBot="1">
      <c r="A9" s="420" t="str">
        <f>'1-συμβολαια'!A9</f>
        <v>15ο</v>
      </c>
      <c r="B9" s="420" t="str">
        <f>'1-συμβολαια'!C9</f>
        <v>αγοραπωλησία [οικόπεδο Ο.Τ.-242 Λιμενάρια -''καλύβια'' 296,20μ2 τίμημα = Δ.Ο.Υ. =</v>
      </c>
      <c r="C9" s="417">
        <f>'1-συμβολαια'!D9</f>
        <v>12000</v>
      </c>
      <c r="D9" s="417"/>
      <c r="E9" s="420"/>
      <c r="F9" s="420"/>
      <c r="G9" s="420"/>
      <c r="H9" s="420"/>
      <c r="I9" s="420"/>
      <c r="J9" s="420"/>
      <c r="K9" s="420"/>
      <c r="L9" s="420"/>
      <c r="M9" s="417"/>
      <c r="N9" s="420"/>
      <c r="O9" s="420"/>
      <c r="P9" s="420"/>
      <c r="Q9" s="420"/>
      <c r="R9" s="420"/>
      <c r="S9" s="420"/>
      <c r="T9" s="420"/>
      <c r="U9" s="420"/>
      <c r="V9" s="417"/>
      <c r="W9" s="420"/>
      <c r="X9" s="420"/>
      <c r="Y9" s="420"/>
      <c r="Z9" s="420"/>
      <c r="AA9" s="420"/>
      <c r="AB9" s="420"/>
      <c r="AC9" s="420"/>
      <c r="AD9" s="420"/>
      <c r="AE9" s="417">
        <f t="shared" si="0"/>
        <v>0</v>
      </c>
      <c r="AF9" s="417">
        <f t="shared" si="1"/>
        <v>0</v>
      </c>
      <c r="AG9" s="417">
        <f t="shared" si="2"/>
        <v>0</v>
      </c>
      <c r="AH9" s="420"/>
      <c r="AI9" s="420"/>
      <c r="AJ9" s="420"/>
      <c r="AK9" s="420"/>
      <c r="AL9" s="420"/>
    </row>
    <row r="10" spans="1:38" s="5" customFormat="1">
      <c r="A10" s="518" t="str">
        <f>'1-συμβολαια'!A10</f>
        <v>16ο</v>
      </c>
      <c r="B10" s="369" t="str">
        <f>'1-συμβολαια'!C10</f>
        <v>γονική</v>
      </c>
      <c r="C10" s="333">
        <f>'1-συμβολαια'!D10</f>
        <v>4187.32</v>
      </c>
      <c r="D10" s="333"/>
      <c r="E10" s="369"/>
      <c r="F10" s="369"/>
      <c r="G10" s="369"/>
      <c r="H10" s="369"/>
      <c r="I10" s="369"/>
      <c r="J10" s="369"/>
      <c r="K10" s="369"/>
      <c r="L10" s="369"/>
      <c r="M10" s="333">
        <f t="shared" si="4"/>
        <v>27.217580000000002</v>
      </c>
      <c r="N10" s="369"/>
      <c r="O10" s="369"/>
      <c r="P10" s="369"/>
      <c r="Q10" s="369"/>
      <c r="R10" s="369"/>
      <c r="S10" s="369"/>
      <c r="T10" s="369"/>
      <c r="U10" s="369"/>
      <c r="V10" s="333">
        <f t="shared" si="5"/>
        <v>5.2341499999999996</v>
      </c>
      <c r="W10" s="369"/>
      <c r="X10" s="369"/>
      <c r="Y10" s="369"/>
      <c r="Z10" s="369"/>
      <c r="AA10" s="369"/>
      <c r="AB10" s="369"/>
      <c r="AC10" s="369"/>
      <c r="AD10" s="369"/>
      <c r="AE10" s="333">
        <f t="shared" si="0"/>
        <v>32.451729999999998</v>
      </c>
      <c r="AF10" s="333">
        <v>32.450000000000003</v>
      </c>
      <c r="AG10" s="333">
        <f t="shared" si="2"/>
        <v>1.7299999999949023E-3</v>
      </c>
      <c r="AH10" s="369"/>
      <c r="AI10" s="369"/>
      <c r="AJ10" s="369"/>
      <c r="AK10" s="369"/>
      <c r="AL10" s="369"/>
    </row>
    <row r="11" spans="1:38" s="5" customFormat="1">
      <c r="A11" s="518"/>
      <c r="B11" s="75" t="str">
        <f>'1-συμβολαια'!C11</f>
        <v>χρησικτησία αγροτεμαχίου 2' [1/2=49,72μ2] = 1981 μητρός ΔΩΡΕΑ άτυπος</v>
      </c>
      <c r="C11" s="349">
        <f>'1-συμβολαια'!D11</f>
        <v>148.87</v>
      </c>
      <c r="D11" s="349"/>
      <c r="E11" s="75"/>
      <c r="F11" s="75"/>
      <c r="G11" s="75"/>
      <c r="H11" s="75"/>
      <c r="I11" s="75"/>
      <c r="J11" s="75"/>
      <c r="K11" s="75"/>
      <c r="L11" s="75"/>
      <c r="M11" s="349">
        <f t="shared" si="4"/>
        <v>0.96765500000000015</v>
      </c>
      <c r="N11" s="75"/>
      <c r="O11" s="75"/>
      <c r="P11" s="75"/>
      <c r="Q11" s="75"/>
      <c r="R11" s="75"/>
      <c r="S11" s="75"/>
      <c r="T11" s="75"/>
      <c r="U11" s="75"/>
      <c r="V11" s="349">
        <f t="shared" si="5"/>
        <v>0.18608750000000002</v>
      </c>
      <c r="W11" s="75"/>
      <c r="X11" s="75"/>
      <c r="Y11" s="75"/>
      <c r="Z11" s="75"/>
      <c r="AA11" s="75"/>
      <c r="AB11" s="75"/>
      <c r="AC11" s="75"/>
      <c r="AD11" s="75"/>
      <c r="AE11" s="333">
        <f t="shared" si="0"/>
        <v>1.1537425000000001</v>
      </c>
      <c r="AF11" s="333">
        <f t="shared" si="1"/>
        <v>0</v>
      </c>
      <c r="AG11" s="333">
        <f t="shared" si="2"/>
        <v>1.1537425000000001</v>
      </c>
      <c r="AH11" s="75"/>
      <c r="AI11" s="75"/>
      <c r="AJ11" s="75"/>
      <c r="AK11" s="75"/>
      <c r="AL11" s="75"/>
    </row>
    <row r="12" spans="1:38">
      <c r="A12" s="716" t="str">
        <f>'1-συμβολαια'!A12</f>
        <v>σύνολο</v>
      </c>
      <c r="B12" s="717"/>
      <c r="C12" s="718"/>
      <c r="D12" s="314">
        <f>SUM(D3:D11)</f>
        <v>8.6665799999999997</v>
      </c>
      <c r="E12" s="195"/>
      <c r="F12" s="195"/>
      <c r="G12" s="195"/>
      <c r="H12" s="195"/>
      <c r="I12" s="195"/>
      <c r="J12" s="195"/>
      <c r="K12" s="195"/>
      <c r="L12" s="195"/>
      <c r="M12" s="314">
        <f>SUM(M3:M11)</f>
        <v>465.60026500000004</v>
      </c>
      <c r="N12" s="314"/>
      <c r="O12" s="195"/>
      <c r="P12" s="314"/>
      <c r="Q12" s="195"/>
      <c r="R12" s="195"/>
      <c r="S12" s="195"/>
      <c r="T12" s="195"/>
      <c r="U12" s="195"/>
      <c r="V12" s="314">
        <f>SUM(V3:V11)</f>
        <v>89.538512499999996</v>
      </c>
      <c r="W12" s="314"/>
      <c r="X12" s="195"/>
      <c r="Y12" s="195"/>
      <c r="Z12" s="195"/>
      <c r="AA12" s="195"/>
      <c r="AB12" s="195"/>
      <c r="AC12" s="195"/>
      <c r="AD12" s="195"/>
      <c r="AE12" s="314">
        <f>SUM(AE3:AE11)</f>
        <v>563.80535750000013</v>
      </c>
      <c r="AF12" s="314">
        <f>SUM(AF3:AF11)</f>
        <v>367.77</v>
      </c>
      <c r="AG12" s="314">
        <f>SUM(AG3:AG11)</f>
        <v>196.03535750000006</v>
      </c>
      <c r="AH12" s="195">
        <f>SUM(AH3:AH11)</f>
        <v>0</v>
      </c>
      <c r="AI12" s="195"/>
      <c r="AJ12" s="195"/>
      <c r="AK12" s="195"/>
      <c r="AL12" s="195"/>
    </row>
    <row r="14" spans="1:38">
      <c r="E14" s="2"/>
      <c r="F14" s="2"/>
      <c r="G14" s="2"/>
      <c r="H14" s="168" t="s">
        <v>338</v>
      </c>
      <c r="I14" s="2"/>
      <c r="J14" s="2"/>
      <c r="K14" s="2"/>
      <c r="L14" s="2"/>
      <c r="M14" s="2"/>
      <c r="N14" s="2"/>
      <c r="O14" s="2"/>
      <c r="P14" s="2"/>
      <c r="Q14" s="168" t="s">
        <v>338</v>
      </c>
      <c r="R14" s="2"/>
      <c r="S14" s="2"/>
      <c r="T14" s="2"/>
      <c r="U14" s="2"/>
      <c r="V14" s="2"/>
      <c r="W14" s="2"/>
      <c r="X14" s="2"/>
      <c r="Y14" s="2"/>
      <c r="Z14" s="168" t="s">
        <v>338</v>
      </c>
      <c r="AA14" s="2"/>
      <c r="AB14" s="2"/>
      <c r="AC14" s="2"/>
      <c r="AD14" s="2"/>
      <c r="AE14" s="2"/>
    </row>
    <row r="15" spans="1:38">
      <c r="E15" s="2"/>
      <c r="F15" s="199" t="s">
        <v>339</v>
      </c>
      <c r="G15" s="199"/>
      <c r="H15" s="199"/>
      <c r="I15" s="199"/>
      <c r="J15" s="199"/>
      <c r="K15" s="199"/>
      <c r="L15" s="199"/>
      <c r="M15" s="199"/>
      <c r="N15" s="199"/>
      <c r="O15" s="199" t="s">
        <v>339</v>
      </c>
      <c r="P15" s="2"/>
      <c r="Q15" s="2"/>
      <c r="R15" s="2"/>
      <c r="S15" s="2"/>
      <c r="T15" s="2"/>
      <c r="U15" s="2"/>
      <c r="V15" s="2"/>
      <c r="W15" s="2"/>
      <c r="X15" s="199" t="s">
        <v>339</v>
      </c>
      <c r="Y15" s="2"/>
      <c r="Z15" s="2"/>
      <c r="AA15" s="2"/>
      <c r="AB15" s="2"/>
      <c r="AC15" s="2"/>
      <c r="AD15" s="2"/>
      <c r="AE15" s="2"/>
    </row>
    <row r="16" spans="1:38">
      <c r="E16" s="2"/>
      <c r="F16" s="2"/>
      <c r="G16" s="2"/>
      <c r="H16" s="2"/>
      <c r="I16" s="4"/>
      <c r="J16" s="172" t="s">
        <v>340</v>
      </c>
      <c r="K16" s="168"/>
      <c r="L16" s="2"/>
      <c r="M16" s="2"/>
      <c r="N16" s="2"/>
      <c r="O16" s="2"/>
      <c r="P16" s="2"/>
      <c r="Q16" s="4"/>
      <c r="R16" s="172" t="s">
        <v>341</v>
      </c>
      <c r="S16" s="172"/>
      <c r="T16" s="172"/>
      <c r="U16" s="172"/>
      <c r="V16" s="4"/>
      <c r="W16" s="4"/>
      <c r="X16" s="4"/>
      <c r="Y16" s="4"/>
      <c r="Z16" s="4"/>
      <c r="AA16" s="172" t="s">
        <v>341</v>
      </c>
      <c r="AB16" s="172"/>
      <c r="AC16" s="172"/>
      <c r="AD16" s="168"/>
      <c r="AE16" s="2"/>
    </row>
    <row r="17" spans="5:31">
      <c r="E17" s="2"/>
      <c r="F17" s="2"/>
      <c r="G17" s="2"/>
      <c r="H17" s="2"/>
      <c r="I17" s="172" t="s">
        <v>341</v>
      </c>
      <c r="J17" s="4"/>
      <c r="K17" s="2"/>
      <c r="L17" s="2"/>
      <c r="M17" s="2"/>
      <c r="N17" s="2"/>
      <c r="O17" s="2"/>
      <c r="P17" s="2"/>
      <c r="Q17" s="4"/>
      <c r="R17" s="4"/>
      <c r="S17" s="172" t="s">
        <v>340</v>
      </c>
      <c r="T17" s="172"/>
      <c r="U17" s="4"/>
      <c r="V17" s="4"/>
      <c r="W17" s="4"/>
      <c r="X17" s="4"/>
      <c r="Y17" s="4"/>
      <c r="Z17" s="4"/>
      <c r="AA17" s="4"/>
      <c r="AB17" s="172" t="s">
        <v>340</v>
      </c>
      <c r="AC17" s="172"/>
      <c r="AD17" s="2"/>
      <c r="AE17" s="2"/>
    </row>
    <row r="18" spans="5:31">
      <c r="E18" s="2"/>
      <c r="F18" s="2"/>
      <c r="G18" s="2"/>
      <c r="H18" s="2"/>
      <c r="I18" s="4"/>
      <c r="J18" s="4"/>
      <c r="K18" s="2"/>
      <c r="L18" s="2"/>
      <c r="M18" s="2"/>
      <c r="N18" s="2"/>
      <c r="O18" s="2"/>
      <c r="P18" s="2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2"/>
      <c r="AE18" s="2"/>
    </row>
    <row r="19" spans="5:31">
      <c r="E19" s="200" t="s">
        <v>342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01" t="s">
        <v>343</v>
      </c>
      <c r="R19" s="2"/>
      <c r="S19" s="2"/>
      <c r="T19" s="2"/>
      <c r="U19" s="2"/>
      <c r="V19" s="2"/>
      <c r="W19" s="2"/>
      <c r="X19" s="2"/>
      <c r="Y19" s="2"/>
      <c r="Z19" s="202" t="s">
        <v>344</v>
      </c>
      <c r="AA19" s="2"/>
      <c r="AB19" s="2"/>
      <c r="AC19" s="2"/>
      <c r="AD19" s="2"/>
      <c r="AE19" s="2"/>
    </row>
    <row r="20" spans="5:31">
      <c r="E20" s="203" t="s">
        <v>345</v>
      </c>
      <c r="F20" s="2"/>
      <c r="G20" s="2"/>
      <c r="H20" s="2"/>
      <c r="I20" s="2"/>
      <c r="J20" s="2"/>
      <c r="K20" s="2"/>
      <c r="L20" s="2"/>
      <c r="M20" s="8"/>
      <c r="N20" s="2"/>
      <c r="O20" s="168"/>
      <c r="P20" s="168"/>
      <c r="Q20" s="168"/>
      <c r="R20" s="168"/>
      <c r="S20" s="204" t="s">
        <v>346</v>
      </c>
      <c r="T20" s="168"/>
      <c r="U20" s="168"/>
      <c r="V20" s="168"/>
      <c r="W20" s="2"/>
      <c r="X20" s="2"/>
      <c r="Y20" s="2"/>
      <c r="Z20" s="2"/>
      <c r="AA20" s="205" t="s">
        <v>347</v>
      </c>
      <c r="AB20" s="2"/>
      <c r="AC20" s="2"/>
      <c r="AD20" s="2"/>
      <c r="AE20" s="2"/>
    </row>
    <row r="21" spans="5:31">
      <c r="E21" s="2"/>
      <c r="F21" s="203" t="s">
        <v>348</v>
      </c>
      <c r="G21" s="2"/>
      <c r="H21" s="2"/>
      <c r="I21" s="2"/>
      <c r="J21" s="2"/>
      <c r="K21" s="2"/>
      <c r="L21" s="2"/>
      <c r="M21" s="8"/>
      <c r="N21" s="2"/>
      <c r="O21" s="2"/>
      <c r="P21" s="2"/>
      <c r="Q21" s="2"/>
      <c r="R21" s="2"/>
      <c r="S21" s="206" t="s">
        <v>349</v>
      </c>
      <c r="T21" s="2"/>
      <c r="U21" s="2"/>
      <c r="V21" s="2"/>
      <c r="W21" s="2"/>
      <c r="X21" s="2"/>
      <c r="Y21" s="2"/>
      <c r="Z21" s="2"/>
      <c r="AA21" s="2"/>
      <c r="AB21" s="206" t="s">
        <v>349</v>
      </c>
      <c r="AC21" s="2"/>
      <c r="AD21" s="2"/>
      <c r="AE21" s="2"/>
    </row>
    <row r="22" spans="5:31">
      <c r="E22" s="2"/>
      <c r="F22" s="2"/>
      <c r="G22" s="2"/>
      <c r="H22" s="2"/>
      <c r="I22" s="2"/>
      <c r="J22" s="2"/>
      <c r="K22" s="2"/>
      <c r="L22" s="2"/>
      <c r="M22" s="8"/>
      <c r="N22" s="2"/>
      <c r="O22" s="2"/>
      <c r="P22" s="168"/>
      <c r="Q22" s="168"/>
      <c r="R22" s="168"/>
      <c r="S22" s="168"/>
      <c r="T22" s="168"/>
      <c r="U22" s="168"/>
      <c r="V22" s="168"/>
      <c r="W22" s="168"/>
      <c r="X22" s="168"/>
      <c r="Y22" s="2"/>
      <c r="Z22" s="2"/>
      <c r="AA22" s="2"/>
      <c r="AB22" s="204" t="s">
        <v>346</v>
      </c>
      <c r="AC22" s="2"/>
      <c r="AD22" s="2"/>
      <c r="AE22" s="2"/>
    </row>
    <row r="23" spans="5:31">
      <c r="E23" s="2"/>
      <c r="F23" s="2"/>
      <c r="G23" s="2"/>
      <c r="H23" s="2"/>
      <c r="I23" s="2"/>
      <c r="J23" s="2"/>
      <c r="K23" s="2"/>
      <c r="L23" s="2"/>
      <c r="M23" s="8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</row>
  </sheetData>
  <mergeCells count="10">
    <mergeCell ref="A12:C12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2026-01-30T19:42:51Z</dcterms:modified>
</cp:coreProperties>
</file>