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21" i="5"/>
  <c r="Y20"/>
  <c r="Y19"/>
  <c r="Y18"/>
  <c r="Y22" s="1"/>
  <c r="Y17"/>
  <c r="Y16"/>
  <c r="S17" l="1"/>
  <c r="S18"/>
  <c r="S19"/>
  <c r="S20"/>
  <c r="S21"/>
  <c r="S16"/>
  <c r="Q17"/>
  <c r="Q18"/>
  <c r="Q19"/>
  <c r="Q20"/>
  <c r="Q21"/>
  <c r="Q16"/>
  <c r="T22"/>
  <c r="R22"/>
  <c r="U6"/>
  <c r="U7"/>
  <c r="U8"/>
  <c r="U5"/>
  <c r="U4"/>
  <c r="U3"/>
  <c r="V4"/>
  <c r="V5"/>
  <c r="V6"/>
  <c r="V7"/>
  <c r="V8"/>
  <c r="P9"/>
  <c r="E5"/>
  <c r="E6"/>
  <c r="E7"/>
  <c r="E8"/>
  <c r="D5"/>
  <c r="D6"/>
  <c r="D7"/>
  <c r="D8"/>
  <c r="BQ4" i="24"/>
  <c r="BH8"/>
  <c r="BH5"/>
  <c r="BB4"/>
  <c r="AZ4"/>
  <c r="AL4"/>
  <c r="AM4"/>
  <c r="AK4"/>
  <c r="AB4"/>
  <c r="AB9" s="1"/>
  <c r="S9"/>
  <c r="T9"/>
  <c r="U9"/>
  <c r="V9"/>
  <c r="W9"/>
  <c r="X9"/>
  <c r="Y9"/>
  <c r="Z9"/>
  <c r="AA9"/>
  <c r="AC9"/>
  <c r="AD9"/>
  <c r="Z4"/>
  <c r="X4"/>
  <c r="W4"/>
  <c r="S4"/>
  <c r="Q4"/>
  <c r="M4"/>
  <c r="L4"/>
  <c r="K4"/>
  <c r="I5"/>
  <c r="I6"/>
  <c r="I7"/>
  <c r="I8"/>
  <c r="H5"/>
  <c r="H6"/>
  <c r="H7"/>
  <c r="H8"/>
  <c r="F4"/>
  <c r="F5"/>
  <c r="F6"/>
  <c r="F7"/>
  <c r="E4"/>
  <c r="E5"/>
  <c r="E6"/>
  <c r="E7"/>
  <c r="E8"/>
  <c r="D4"/>
  <c r="D5"/>
  <c r="D6"/>
  <c r="D7"/>
  <c r="D8"/>
  <c r="C4"/>
  <c r="C5"/>
  <c r="C6"/>
  <c r="C7"/>
  <c r="C8"/>
  <c r="C6" i="23"/>
  <c r="C7"/>
  <c r="C8"/>
  <c r="S6" i="20"/>
  <c r="S5"/>
  <c r="S4"/>
  <c r="O7"/>
  <c r="L7"/>
  <c r="L6"/>
  <c r="O5"/>
  <c r="O4"/>
  <c r="L4"/>
  <c r="E7"/>
  <c r="E6"/>
  <c r="E5"/>
  <c r="E4"/>
  <c r="D5"/>
  <c r="D6"/>
  <c r="D7"/>
  <c r="D8"/>
  <c r="C5"/>
  <c r="C6"/>
  <c r="C7"/>
  <c r="C8"/>
  <c r="D4" i="4"/>
  <c r="D5"/>
  <c r="D6"/>
  <c r="D7"/>
  <c r="D8"/>
  <c r="C4"/>
  <c r="C5"/>
  <c r="C6"/>
  <c r="C7"/>
  <c r="C8"/>
  <c r="R4" i="16"/>
  <c r="S22" i="5" l="1"/>
  <c r="Q22"/>
  <c r="J5" i="9"/>
  <c r="D17" i="16"/>
  <c r="P28" i="1"/>
  <c r="O28"/>
  <c r="G4" i="12"/>
  <c r="N3" i="1"/>
  <c r="E5"/>
  <c r="E8"/>
  <c r="I5"/>
  <c r="I6"/>
  <c r="I7"/>
  <c r="I8"/>
  <c r="J5"/>
  <c r="J6"/>
  <c r="J7"/>
  <c r="J8"/>
  <c r="P4"/>
  <c r="N4" s="1"/>
  <c r="P5"/>
  <c r="P6"/>
  <c r="P7"/>
  <c r="P8"/>
  <c r="P3"/>
  <c r="C4" i="25"/>
  <c r="C5"/>
  <c r="C6"/>
  <c r="C7"/>
  <c r="B4"/>
  <c r="B5"/>
  <c r="B6"/>
  <c r="B7"/>
  <c r="A4"/>
  <c r="A5"/>
  <c r="A6"/>
  <c r="A7"/>
  <c r="F6" i="13"/>
  <c r="F7"/>
  <c r="F8"/>
  <c r="F3"/>
  <c r="F4"/>
  <c r="C5"/>
  <c r="C6"/>
  <c r="C7"/>
  <c r="C8"/>
  <c r="B5"/>
  <c r="B6"/>
  <c r="B7"/>
  <c r="B8"/>
  <c r="A5"/>
  <c r="A6"/>
  <c r="A7"/>
  <c r="A8"/>
  <c r="C5" i="12"/>
  <c r="C6"/>
  <c r="C7"/>
  <c r="C8"/>
  <c r="B5"/>
  <c r="B6"/>
  <c r="B7"/>
  <c r="B8"/>
  <c r="A5"/>
  <c r="A6"/>
  <c r="A7"/>
  <c r="A8"/>
  <c r="B5" i="14"/>
  <c r="B6"/>
  <c r="B7"/>
  <c r="B8"/>
  <c r="A5"/>
  <c r="A6"/>
  <c r="A7"/>
  <c r="A8"/>
  <c r="C4" i="16"/>
  <c r="C5"/>
  <c r="C6"/>
  <c r="C7"/>
  <c r="C8"/>
  <c r="B5"/>
  <c r="B6"/>
  <c r="B7"/>
  <c r="B8"/>
  <c r="A5"/>
  <c r="A6"/>
  <c r="A7"/>
  <c r="A8"/>
  <c r="A5" i="4"/>
  <c r="A6"/>
  <c r="A7"/>
  <c r="A8"/>
  <c r="B5"/>
  <c r="B6"/>
  <c r="B7"/>
  <c r="B8"/>
  <c r="Q8"/>
  <c r="Q6"/>
  <c r="Q5"/>
  <c r="Q4"/>
  <c r="F4"/>
  <c r="I4" s="1"/>
  <c r="B5" i="20"/>
  <c r="B6"/>
  <c r="B7"/>
  <c r="B8"/>
  <c r="A5"/>
  <c r="A6"/>
  <c r="A7"/>
  <c r="A8"/>
  <c r="V8"/>
  <c r="V7"/>
  <c r="V6"/>
  <c r="V5"/>
  <c r="V4"/>
  <c r="H4" i="24" s="1"/>
  <c r="V4" i="26"/>
  <c r="V5"/>
  <c r="V6"/>
  <c r="V3"/>
  <c r="M4"/>
  <c r="M5"/>
  <c r="M6"/>
  <c r="M3"/>
  <c r="C5"/>
  <c r="C6"/>
  <c r="C7"/>
  <c r="C8"/>
  <c r="B5"/>
  <c r="B6"/>
  <c r="B7"/>
  <c r="B8"/>
  <c r="A4"/>
  <c r="C5" i="27"/>
  <c r="C6"/>
  <c r="C7"/>
  <c r="C8"/>
  <c r="B5"/>
  <c r="B6"/>
  <c r="B7"/>
  <c r="B8"/>
  <c r="A4"/>
  <c r="A5"/>
  <c r="A6"/>
  <c r="A7"/>
  <c r="A8"/>
  <c r="C5" i="15"/>
  <c r="C6"/>
  <c r="C7"/>
  <c r="C8"/>
  <c r="B5"/>
  <c r="B6"/>
  <c r="B7"/>
  <c r="B8"/>
  <c r="A5"/>
  <c r="A6"/>
  <c r="A7"/>
  <c r="A8"/>
  <c r="B5" i="23"/>
  <c r="B6"/>
  <c r="B7"/>
  <c r="B8"/>
  <c r="A5"/>
  <c r="A6"/>
  <c r="A7"/>
  <c r="A8"/>
  <c r="I4" i="24"/>
  <c r="F8"/>
  <c r="B5"/>
  <c r="B6"/>
  <c r="B7"/>
  <c r="B8"/>
  <c r="A5"/>
  <c r="A6"/>
  <c r="A7"/>
  <c r="A8"/>
  <c r="J6" i="9"/>
  <c r="J7"/>
  <c r="C4"/>
  <c r="C5"/>
  <c r="C6"/>
  <c r="C7"/>
  <c r="C8"/>
  <c r="B5"/>
  <c r="B6"/>
  <c r="B7"/>
  <c r="B8"/>
  <c r="A5"/>
  <c r="A6"/>
  <c r="A7"/>
  <c r="A8"/>
  <c r="A5" i="8"/>
  <c r="A6"/>
  <c r="A7"/>
  <c r="A8"/>
  <c r="A5" i="22"/>
  <c r="A6"/>
  <c r="A7"/>
  <c r="A8"/>
  <c r="H4" i="10"/>
  <c r="H5"/>
  <c r="H6"/>
  <c r="H7"/>
  <c r="H8"/>
  <c r="G4"/>
  <c r="G5"/>
  <c r="G6"/>
  <c r="G7"/>
  <c r="G8"/>
  <c r="E5"/>
  <c r="E6"/>
  <c r="E7"/>
  <c r="E8"/>
  <c r="C4"/>
  <c r="C5"/>
  <c r="C6"/>
  <c r="C7"/>
  <c r="C8"/>
  <c r="A4"/>
  <c r="A5"/>
  <c r="A6"/>
  <c r="A7"/>
  <c r="A8"/>
  <c r="L8"/>
  <c r="J8"/>
  <c r="L7"/>
  <c r="J7"/>
  <c r="L6"/>
  <c r="J6"/>
  <c r="C6" i="28"/>
  <c r="C7"/>
  <c r="C8"/>
  <c r="B5"/>
  <c r="B6"/>
  <c r="B7"/>
  <c r="B8"/>
  <c r="A5"/>
  <c r="A6"/>
  <c r="A7"/>
  <c r="A8"/>
  <c r="E4" i="5"/>
  <c r="D4"/>
  <c r="C4"/>
  <c r="C5"/>
  <c r="C6"/>
  <c r="C7"/>
  <c r="C8"/>
  <c r="B4"/>
  <c r="A5"/>
  <c r="A6"/>
  <c r="A7"/>
  <c r="A8"/>
  <c r="D33" i="1"/>
  <c r="V3" i="20" l="1"/>
  <c r="BR9" i="24"/>
  <c r="BS9"/>
  <c r="BT9"/>
  <c r="J4" i="9" l="1"/>
  <c r="J4" i="1"/>
  <c r="J3"/>
  <c r="I3"/>
  <c r="Y4" i="5"/>
  <c r="Y5"/>
  <c r="Y6"/>
  <c r="Y7"/>
  <c r="Y8"/>
  <c r="Y3"/>
  <c r="F3" i="24"/>
  <c r="N28" i="1"/>
  <c r="M28"/>
  <c r="L28" l="1"/>
  <c r="Q28" s="1"/>
  <c r="V3" i="5" l="1"/>
  <c r="J8" i="9"/>
  <c r="G3" i="12"/>
  <c r="I3" i="13" l="1"/>
  <c r="I4"/>
  <c r="I5"/>
  <c r="I6"/>
  <c r="I7"/>
  <c r="I8"/>
  <c r="J28" i="1"/>
  <c r="I28"/>
  <c r="H28"/>
  <c r="F3" i="12" l="1"/>
  <c r="F3" i="1" s="1"/>
  <c r="F4" i="12"/>
  <c r="F4" i="1" s="1"/>
  <c r="F5" i="12"/>
  <c r="F5" i="1" s="1"/>
  <c r="F6" i="12"/>
  <c r="F6" i="1" s="1"/>
  <c r="F7" i="12"/>
  <c r="F7" i="1" s="1"/>
  <c r="F8" i="12"/>
  <c r="F8" i="1" s="1"/>
  <c r="V9" i="9"/>
  <c r="U9" i="20"/>
  <c r="P9" i="4"/>
  <c r="BE3" i="24"/>
  <c r="BE4"/>
  <c r="BE5"/>
  <c r="BE6"/>
  <c r="BE7"/>
  <c r="BE8"/>
  <c r="AY3"/>
  <c r="AY4"/>
  <c r="AY5"/>
  <c r="AY6"/>
  <c r="AY7"/>
  <c r="AY8"/>
  <c r="R9"/>
  <c r="Q9" l="1"/>
  <c r="Q3" i="4"/>
  <c r="Q7"/>
  <c r="AN3" i="16"/>
  <c r="AN4"/>
  <c r="AN5"/>
  <c r="AN6"/>
  <c r="AN7"/>
  <c r="AN8"/>
  <c r="AM3"/>
  <c r="AM4"/>
  <c r="CD4" i="24" s="1"/>
  <c r="AM5" i="16"/>
  <c r="CD5" i="24" s="1"/>
  <c r="AM6" i="16"/>
  <c r="CD6" i="24" s="1"/>
  <c r="AM7" i="16"/>
  <c r="CD7" i="24" s="1"/>
  <c r="AM8" i="16"/>
  <c r="CD8" i="24" s="1"/>
  <c r="BU8"/>
  <c r="BU7"/>
  <c r="BU6"/>
  <c r="BU5"/>
  <c r="BU4"/>
  <c r="BU3"/>
  <c r="AI8"/>
  <c r="AI7"/>
  <c r="AI6"/>
  <c r="AI5"/>
  <c r="AI4"/>
  <c r="AI3"/>
  <c r="D3" l="1"/>
  <c r="L14" i="27"/>
  <c r="L13"/>
  <c r="I4" i="1"/>
  <c r="P9" i="24" l="1"/>
  <c r="AU9"/>
  <c r="AV9"/>
  <c r="T9" i="23"/>
  <c r="T9" i="9"/>
  <c r="U9"/>
  <c r="W9"/>
  <c r="X9"/>
  <c r="M9" i="5" l="1"/>
  <c r="AD9" i="16" l="1"/>
  <c r="AE9"/>
  <c r="AF9"/>
  <c r="AH9"/>
  <c r="AI9"/>
  <c r="AL9"/>
  <c r="AM9"/>
  <c r="L9" i="9"/>
  <c r="D9" i="15" l="1"/>
  <c r="E9"/>
  <c r="F9"/>
  <c r="G9" l="1"/>
  <c r="T9" i="5" l="1"/>
  <c r="R9"/>
  <c r="A4" l="1"/>
  <c r="E3" l="1"/>
  <c r="D3"/>
  <c r="C3"/>
  <c r="B3"/>
  <c r="A3"/>
  <c r="Y9" l="1"/>
  <c r="C5" i="28" l="1"/>
  <c r="C4"/>
  <c r="B4"/>
  <c r="A4"/>
  <c r="C3"/>
  <c r="B3"/>
  <c r="A3"/>
  <c r="S9" i="10"/>
  <c r="Q9" l="1"/>
  <c r="O9"/>
  <c r="L5"/>
  <c r="J5"/>
  <c r="L4"/>
  <c r="J4"/>
  <c r="E4"/>
  <c r="L3"/>
  <c r="J3"/>
  <c r="H3"/>
  <c r="G3"/>
  <c r="E3"/>
  <c r="C3"/>
  <c r="A3"/>
  <c r="L9" l="1"/>
  <c r="A4" i="22"/>
  <c r="A3"/>
  <c r="A148" i="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4"/>
  <c r="A3"/>
  <c r="S9" i="9" l="1"/>
  <c r="R9"/>
  <c r="I9" l="1"/>
  <c r="H9"/>
  <c r="G9"/>
  <c r="F9"/>
  <c r="E9"/>
  <c r="D9"/>
  <c r="B4" l="1"/>
  <c r="A4"/>
  <c r="C3"/>
  <c r="B3"/>
  <c r="A3"/>
  <c r="BQ9" i="24" l="1"/>
  <c r="BP9"/>
  <c r="BO9"/>
  <c r="BN9"/>
  <c r="BM9"/>
  <c r="BL9"/>
  <c r="BK9"/>
  <c r="BJ9"/>
  <c r="BH9"/>
  <c r="BG9"/>
  <c r="BF9"/>
  <c r="BD9"/>
  <c r="BC9"/>
  <c r="BB9"/>
  <c r="BA9"/>
  <c r="AZ9"/>
  <c r="AX9"/>
  <c r="AT9"/>
  <c r="AS9"/>
  <c r="AR9"/>
  <c r="AQ9"/>
  <c r="AP9"/>
  <c r="AO9"/>
  <c r="AN9"/>
  <c r="AM9"/>
  <c r="AL9"/>
  <c r="AK9"/>
  <c r="AH9"/>
  <c r="AG9"/>
  <c r="AF9"/>
  <c r="AE9"/>
  <c r="O9"/>
  <c r="N9"/>
  <c r="M9"/>
  <c r="L9"/>
  <c r="K9"/>
  <c r="BI8"/>
  <c r="CC8" s="1"/>
  <c r="P8" i="9"/>
  <c r="BI7" i="24"/>
  <c r="CC7" s="1"/>
  <c r="P7" i="9"/>
  <c r="BI6" i="24"/>
  <c r="CC6" s="1"/>
  <c r="P6" i="9"/>
  <c r="BI5" i="24"/>
  <c r="CC5" s="1"/>
  <c r="P5" i="9"/>
  <c r="BI4" i="24"/>
  <c r="CC4" s="1"/>
  <c r="P4" i="9"/>
  <c r="B4" i="24"/>
  <c r="A4"/>
  <c r="BI3"/>
  <c r="I3"/>
  <c r="CD3" s="1"/>
  <c r="B3"/>
  <c r="A3"/>
  <c r="BE9"/>
  <c r="C18" i="23"/>
  <c r="S9"/>
  <c r="R9"/>
  <c r="Q9"/>
  <c r="P9"/>
  <c r="O9"/>
  <c r="N9"/>
  <c r="M9"/>
  <c r="L9"/>
  <c r="K9"/>
  <c r="J9"/>
  <c r="I9"/>
  <c r="BI9" i="24" l="1"/>
  <c r="BU9"/>
  <c r="AY9"/>
  <c r="AI9"/>
  <c r="G9"/>
  <c r="F9" s="1"/>
  <c r="D9"/>
  <c r="I9"/>
  <c r="B4" i="23" l="1"/>
  <c r="A4"/>
  <c r="B3"/>
  <c r="A3"/>
  <c r="H9" i="15" l="1"/>
  <c r="C4" l="1"/>
  <c r="B4"/>
  <c r="A4"/>
  <c r="C3"/>
  <c r="B3"/>
  <c r="A3"/>
  <c r="A9" i="27" l="1"/>
  <c r="C4"/>
  <c r="B4"/>
  <c r="C3"/>
  <c r="B3"/>
  <c r="A3"/>
  <c r="AH9" i="26"/>
  <c r="A9"/>
  <c r="AF8" l="1"/>
  <c r="D8"/>
  <c r="D8" i="27" s="1"/>
  <c r="AF7" i="26"/>
  <c r="F7" i="27"/>
  <c r="AF6" i="26"/>
  <c r="D6" i="27"/>
  <c r="AF5" i="26"/>
  <c r="AF4"/>
  <c r="C4"/>
  <c r="D4" s="1"/>
  <c r="B4"/>
  <c r="AF3"/>
  <c r="C3"/>
  <c r="F3" i="27" s="1"/>
  <c r="B3" i="26"/>
  <c r="A3"/>
  <c r="E7" i="27" l="1"/>
  <c r="D7"/>
  <c r="D5"/>
  <c r="E3"/>
  <c r="D4"/>
  <c r="D3" i="26"/>
  <c r="F6" i="27"/>
  <c r="E6" s="1"/>
  <c r="W9" i="20"/>
  <c r="O9"/>
  <c r="N9"/>
  <c r="M9"/>
  <c r="L9"/>
  <c r="K9"/>
  <c r="J9"/>
  <c r="I9"/>
  <c r="E9"/>
  <c r="D4"/>
  <c r="C4"/>
  <c r="B4"/>
  <c r="A4"/>
  <c r="H3" i="24"/>
  <c r="D3" i="20"/>
  <c r="C3"/>
  <c r="B3"/>
  <c r="A3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J9"/>
  <c r="AI9"/>
  <c r="AH9"/>
  <c r="AG9"/>
  <c r="AF9"/>
  <c r="AE9"/>
  <c r="AD9"/>
  <c r="AC9"/>
  <c r="AB9"/>
  <c r="AA9"/>
  <c r="Y9"/>
  <c r="W9"/>
  <c r="T9"/>
  <c r="S9"/>
  <c r="R9"/>
  <c r="O9"/>
  <c r="N9"/>
  <c r="M9"/>
  <c r="H9"/>
  <c r="G9"/>
  <c r="F9"/>
  <c r="E9"/>
  <c r="B4"/>
  <c r="A4"/>
  <c r="E3" i="24"/>
  <c r="D3" i="4"/>
  <c r="C3"/>
  <c r="B3"/>
  <c r="A3"/>
  <c r="V9" i="5" l="1"/>
  <c r="AE7" i="26"/>
  <c r="AG7" s="1"/>
  <c r="O7" i="9" s="1"/>
  <c r="H9" i="24"/>
  <c r="V9" i="20"/>
  <c r="E9" i="24"/>
  <c r="Q9" i="4"/>
  <c r="I9"/>
  <c r="D3" i="27"/>
  <c r="AE3" i="26"/>
  <c r="AG3" s="1"/>
  <c r="AE6"/>
  <c r="AG6" s="1"/>
  <c r="O6" i="9" s="1"/>
  <c r="AC9" i="16"/>
  <c r="AB9"/>
  <c r="AA9"/>
  <c r="W9"/>
  <c r="V9"/>
  <c r="U9"/>
  <c r="T9"/>
  <c r="S9"/>
  <c r="R9"/>
  <c r="I6" i="5" l="1"/>
  <c r="I3"/>
  <c r="O3" i="9"/>
  <c r="I7" i="5"/>
  <c r="D9" i="26"/>
  <c r="M9"/>
  <c r="Q8" i="9" l="1"/>
  <c r="E8" i="16"/>
  <c r="I8" s="1"/>
  <c r="D8"/>
  <c r="H8" s="1"/>
  <c r="Q7" i="9"/>
  <c r="E7" i="16"/>
  <c r="I7" s="1"/>
  <c r="D7"/>
  <c r="H7" s="1"/>
  <c r="Q6" i="9"/>
  <c r="E6" i="16"/>
  <c r="I6" s="1"/>
  <c r="D6"/>
  <c r="H6" s="1"/>
  <c r="Q5" i="9"/>
  <c r="E5" i="16"/>
  <c r="I5" s="1"/>
  <c r="D5"/>
  <c r="H5" s="1"/>
  <c r="Q4" i="9"/>
  <c r="E4" i="16"/>
  <c r="I4" s="1"/>
  <c r="D4"/>
  <c r="H4" s="1"/>
  <c r="B4"/>
  <c r="A4"/>
  <c r="C3" i="24"/>
  <c r="CC3" s="1"/>
  <c r="E3" i="16"/>
  <c r="I3" s="1"/>
  <c r="D3"/>
  <c r="H3" s="1"/>
  <c r="C3"/>
  <c r="B3"/>
  <c r="A3"/>
  <c r="B4" i="14"/>
  <c r="A4"/>
  <c r="B3"/>
  <c r="A3"/>
  <c r="G9" i="12"/>
  <c r="G6" i="5" l="1"/>
  <c r="G8"/>
  <c r="G4"/>
  <c r="P3" i="9"/>
  <c r="G3" i="5" s="1"/>
  <c r="Q3" i="9"/>
  <c r="G5" i="5"/>
  <c r="G7"/>
  <c r="L7" i="16"/>
  <c r="K7"/>
  <c r="J7"/>
  <c r="P5"/>
  <c r="N5" s="1"/>
  <c r="P7"/>
  <c r="N7" s="1"/>
  <c r="L3"/>
  <c r="J3"/>
  <c r="K3"/>
  <c r="K5"/>
  <c r="L5"/>
  <c r="J5"/>
  <c r="P6"/>
  <c r="N6" s="1"/>
  <c r="L4"/>
  <c r="K4"/>
  <c r="J4"/>
  <c r="L6"/>
  <c r="K6"/>
  <c r="J6"/>
  <c r="L8"/>
  <c r="K8"/>
  <c r="J8"/>
  <c r="AN9"/>
  <c r="O5" l="1"/>
  <c r="O7"/>
  <c r="P4"/>
  <c r="N4" s="1"/>
  <c r="J9"/>
  <c r="O6"/>
  <c r="O4"/>
  <c r="O3"/>
  <c r="P8"/>
  <c r="N8" s="1"/>
  <c r="P3"/>
  <c r="N3" s="1"/>
  <c r="L9"/>
  <c r="O8"/>
  <c r="K9"/>
  <c r="I9"/>
  <c r="C9" i="24"/>
  <c r="H9" i="16"/>
  <c r="C4" i="12"/>
  <c r="B4"/>
  <c r="A4"/>
  <c r="C3"/>
  <c r="B3"/>
  <c r="A3"/>
  <c r="F9"/>
  <c r="Q5" i="16" l="1"/>
  <c r="R5" i="10" s="1"/>
  <c r="Q7" i="16"/>
  <c r="R7" i="10" s="1"/>
  <c r="P7" s="1"/>
  <c r="CD9" i="24"/>
  <c r="P9" i="9"/>
  <c r="Q9"/>
  <c r="G9" i="5"/>
  <c r="M5" i="16"/>
  <c r="H5" i="1" s="1"/>
  <c r="M7" i="16"/>
  <c r="H7" i="1" s="1"/>
  <c r="M4" i="16"/>
  <c r="H4" i="1" s="1"/>
  <c r="Q4" i="16"/>
  <c r="R4" i="10" s="1"/>
  <c r="Q3" i="16"/>
  <c r="R3" i="10" s="1"/>
  <c r="M3" i="16"/>
  <c r="H3" i="1" s="1"/>
  <c r="P9" i="16"/>
  <c r="O9"/>
  <c r="Q6"/>
  <c r="R6" i="10" s="1"/>
  <c r="P6" s="1"/>
  <c r="M6" i="16"/>
  <c r="H6" i="1" s="1"/>
  <c r="M8" i="16"/>
  <c r="H8" i="1" s="1"/>
  <c r="Q8" i="16"/>
  <c r="R8" i="10" s="1"/>
  <c r="P8" s="1"/>
  <c r="CC9" i="24"/>
  <c r="E9" i="13"/>
  <c r="D9"/>
  <c r="N9" i="16" l="1"/>
  <c r="Q9"/>
  <c r="R9" i="10"/>
  <c r="M9" i="16"/>
  <c r="M8" i="13" l="1"/>
  <c r="P8" i="14" s="1"/>
  <c r="G8" i="1" s="1"/>
  <c r="L8" s="1"/>
  <c r="O8" s="1"/>
  <c r="M7" i="13"/>
  <c r="P7" i="14" s="1"/>
  <c r="G7" i="1" s="1"/>
  <c r="M6" i="13"/>
  <c r="P6" i="14" s="1"/>
  <c r="G6" i="1" s="1"/>
  <c r="M5" i="13"/>
  <c r="P5" i="14" s="1"/>
  <c r="G5" i="1" s="1"/>
  <c r="L5" s="1"/>
  <c r="F5" i="13"/>
  <c r="M4"/>
  <c r="P4" i="14" s="1"/>
  <c r="G4" i="1" s="1"/>
  <c r="C4" i="13"/>
  <c r="B4"/>
  <c r="A4"/>
  <c r="M3"/>
  <c r="P3" i="14" s="1"/>
  <c r="G3" i="1" s="1"/>
  <c r="C3" i="13"/>
  <c r="B3"/>
  <c r="A3"/>
  <c r="C5" i="23" l="1"/>
  <c r="O5" i="1"/>
  <c r="M5" i="9" s="1"/>
  <c r="G4" i="13"/>
  <c r="H4"/>
  <c r="G6"/>
  <c r="H6"/>
  <c r="G8"/>
  <c r="H8"/>
  <c r="G3"/>
  <c r="H3"/>
  <c r="G5"/>
  <c r="H5"/>
  <c r="G7"/>
  <c r="H7"/>
  <c r="D8" i="25"/>
  <c r="A8"/>
  <c r="C3"/>
  <c r="B3"/>
  <c r="A3"/>
  <c r="C2"/>
  <c r="B2"/>
  <c r="A2"/>
  <c r="M9" i="1"/>
  <c r="K9"/>
  <c r="P9" i="14" l="1"/>
  <c r="F9" i="1" l="1"/>
  <c r="I9" l="1"/>
  <c r="J9"/>
  <c r="J3" i="5" l="1"/>
  <c r="J4"/>
  <c r="J7"/>
  <c r="J8"/>
  <c r="J6"/>
  <c r="J5"/>
  <c r="G9" i="1" l="1"/>
  <c r="H9" l="1"/>
  <c r="K6" i="13" l="1"/>
  <c r="H7" i="27"/>
  <c r="M9" i="13"/>
  <c r="AE4" i="26"/>
  <c r="AG4" s="1"/>
  <c r="O4" i="9" s="1"/>
  <c r="F5" i="27"/>
  <c r="AE8" i="26"/>
  <c r="AG8" s="1"/>
  <c r="O8" i="9" s="1"/>
  <c r="AF9" i="26"/>
  <c r="E4" i="27"/>
  <c r="E5"/>
  <c r="E8"/>
  <c r="I8" i="5" l="1"/>
  <c r="I4"/>
  <c r="J6" i="27"/>
  <c r="X6"/>
  <c r="J9" i="5"/>
  <c r="D9" i="27"/>
  <c r="F4"/>
  <c r="E9"/>
  <c r="J5" i="13"/>
  <c r="K5"/>
  <c r="H5" i="27"/>
  <c r="J7" i="13"/>
  <c r="K7"/>
  <c r="J4"/>
  <c r="K4"/>
  <c r="H4" i="27"/>
  <c r="V9" i="26"/>
  <c r="F8" i="27"/>
  <c r="H3"/>
  <c r="J3" i="13"/>
  <c r="K3"/>
  <c r="H8" i="27"/>
  <c r="F9" i="13"/>
  <c r="AE5" i="26"/>
  <c r="AG5" s="1"/>
  <c r="O5" i="9" s="1"/>
  <c r="J8" i="13"/>
  <c r="H6" i="27"/>
  <c r="J6" i="13"/>
  <c r="G4" i="27"/>
  <c r="G9" i="13"/>
  <c r="K8"/>
  <c r="I5" i="5" l="1"/>
  <c r="V6" i="27"/>
  <c r="V4"/>
  <c r="J8"/>
  <c r="X8"/>
  <c r="J3"/>
  <c r="X3"/>
  <c r="I4"/>
  <c r="W4"/>
  <c r="I8"/>
  <c r="W8"/>
  <c r="G5"/>
  <c r="V5"/>
  <c r="I7"/>
  <c r="W7"/>
  <c r="I3"/>
  <c r="W3"/>
  <c r="J7"/>
  <c r="X7"/>
  <c r="V8"/>
  <c r="I6"/>
  <c r="W6"/>
  <c r="J4"/>
  <c r="X4"/>
  <c r="I5"/>
  <c r="W5"/>
  <c r="G7"/>
  <c r="V7"/>
  <c r="J5"/>
  <c r="X5"/>
  <c r="V3"/>
  <c r="N7" i="13"/>
  <c r="K7" i="9" s="1"/>
  <c r="N7" s="1"/>
  <c r="N4" i="13"/>
  <c r="K4" i="9" s="1"/>
  <c r="N4" s="1"/>
  <c r="AG9" i="26"/>
  <c r="N5" i="13"/>
  <c r="K5" i="9" s="1"/>
  <c r="N5" s="1"/>
  <c r="G6" i="27"/>
  <c r="N6" i="13"/>
  <c r="K6" i="9" s="1"/>
  <c r="N6" s="1"/>
  <c r="I9" i="13"/>
  <c r="J9"/>
  <c r="G3" i="27"/>
  <c r="N3" i="13"/>
  <c r="AE9" i="26"/>
  <c r="K9" i="13"/>
  <c r="G8" i="27"/>
  <c r="N8" i="13"/>
  <c r="K8" i="9" s="1"/>
  <c r="N8" s="1"/>
  <c r="H9" i="13"/>
  <c r="F9" i="27"/>
  <c r="O9" i="9" l="1"/>
  <c r="I9" i="5"/>
  <c r="L8" i="13"/>
  <c r="L6"/>
  <c r="E6" i="1" s="1"/>
  <c r="L6" s="1"/>
  <c r="L5" i="13"/>
  <c r="L7"/>
  <c r="E7" i="1" s="1"/>
  <c r="L7" s="1"/>
  <c r="I9" i="27"/>
  <c r="L3" i="13"/>
  <c r="E3" i="1" s="1"/>
  <c r="L3" s="1"/>
  <c r="O3" s="1"/>
  <c r="K3" i="9"/>
  <c r="L4" i="13"/>
  <c r="E4" i="1" s="1"/>
  <c r="L4" s="1"/>
  <c r="J9" i="27"/>
  <c r="H9"/>
  <c r="N9" i="13"/>
  <c r="G9" i="27"/>
  <c r="O7" i="1" l="1"/>
  <c r="M7" i="9" s="1"/>
  <c r="O6" i="1"/>
  <c r="M6" i="9" s="1"/>
  <c r="E6" i="23"/>
  <c r="O4" i="1"/>
  <c r="M4" i="9" s="1"/>
  <c r="F4" i="5"/>
  <c r="H4" s="1"/>
  <c r="M3" i="9"/>
  <c r="F3" i="5"/>
  <c r="H3" s="1"/>
  <c r="N3" i="9"/>
  <c r="F7" i="5"/>
  <c r="H7" s="1"/>
  <c r="F5"/>
  <c r="H5" s="1"/>
  <c r="M8" i="9"/>
  <c r="F6" i="5"/>
  <c r="H6" s="1"/>
  <c r="F8"/>
  <c r="H8" s="1"/>
  <c r="K9" i="9"/>
  <c r="L9" i="13"/>
  <c r="K8" i="5" l="1"/>
  <c r="K3"/>
  <c r="K5"/>
  <c r="K4"/>
  <c r="W8"/>
  <c r="E7" i="23"/>
  <c r="W5" i="5"/>
  <c r="W4"/>
  <c r="J3" i="9"/>
  <c r="P3" i="10" s="1"/>
  <c r="K7" i="5"/>
  <c r="P4" i="10"/>
  <c r="E8" i="23"/>
  <c r="E5"/>
  <c r="P5" i="10"/>
  <c r="W3" i="5"/>
  <c r="N9" i="9"/>
  <c r="K6" i="5"/>
  <c r="F9"/>
  <c r="N9" i="1"/>
  <c r="E9"/>
  <c r="L9"/>
  <c r="Q8" i="5" l="1"/>
  <c r="O8"/>
  <c r="Q5"/>
  <c r="O5"/>
  <c r="Q4"/>
  <c r="O4"/>
  <c r="Q3"/>
  <c r="O3"/>
  <c r="W6"/>
  <c r="W7"/>
  <c r="J9" i="9"/>
  <c r="H9" i="5"/>
  <c r="D9" i="23"/>
  <c r="Q7" i="5" l="1"/>
  <c r="O7"/>
  <c r="Q6"/>
  <c r="O6"/>
  <c r="O9"/>
  <c r="P9" i="10"/>
  <c r="U9" i="5"/>
  <c r="E9" i="23"/>
  <c r="C9"/>
  <c r="O9" i="1"/>
  <c r="M9" i="9" l="1"/>
  <c r="W9" i="5"/>
  <c r="Q9" l="1"/>
  <c r="K9"/>
  <c r="L9"/>
  <c r="S9"/>
</calcChain>
</file>

<file path=xl/sharedStrings.xml><?xml version="1.0" encoding="utf-8"?>
<sst xmlns="http://schemas.openxmlformats.org/spreadsheetml/2006/main" count="1001" uniqueCount="575">
  <si>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</si>
  <si>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</si>
  <si>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</si>
  <si>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</si>
  <si>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</si>
  <si>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</si>
  <si>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</si>
  <si>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</si>
  <si>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</si>
  <si>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</si>
  <si>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</si>
  <si>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</si>
  <si>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</si>
  <si>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</si>
  <si>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</si>
  <si>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</si>
  <si>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</si>
  <si>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</si>
  <si>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</si>
  <si>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</si>
  <si>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</si>
  <si>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</si>
  <si>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</si>
  <si>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</si>
  <si>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</si>
  <si>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</si>
  <si>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</si>
  <si>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</si>
  <si>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</si>
  <si>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</si>
  <si>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</si>
  <si>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</si>
  <si>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</si>
  <si>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</si>
  <si>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</si>
  <si>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</si>
  <si>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</si>
  <si>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</si>
  <si>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</si>
  <si>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</si>
  <si>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</si>
  <si>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</si>
  <si>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</si>
  <si>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</si>
  <si>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</si>
  <si>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</si>
  <si>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</si>
  <si>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</si>
  <si>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</si>
  <si>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</si>
  <si>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</si>
  <si>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</si>
  <si>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</si>
  <si>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</si>
  <si>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</si>
  <si>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</si>
  <si>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</si>
  <si>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</si>
  <si>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</si>
  <si>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</si>
  <si>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</si>
  <si>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</si>
  <si>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</si>
  <si>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</si>
  <si>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</si>
  <si>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</si>
  <si>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</si>
  <si>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</si>
  <si>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</si>
  <si>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</si>
  <si>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</si>
  <si>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</si>
  <si>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</si>
  <si>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</si>
  <si>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</si>
  <si>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</si>
  <si>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</si>
  <si>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</si>
  <si>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</si>
  <si>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</si>
  <si>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</si>
  <si>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</si>
  <si>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</si>
  <si>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</si>
  <si>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</si>
  <si>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</si>
  <si>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</si>
  <si>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</si>
  <si>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</si>
  <si>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</si>
  <si>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</si>
  <si>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</si>
  <si>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</si>
  <si>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</si>
  <si>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</si>
  <si>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</si>
  <si>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</si>
  <si>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</si>
  <si>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</si>
  <si>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</si>
  <si>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</si>
  <si>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</si>
  <si>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</si>
  <si>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</si>
  <si>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</si>
  <si>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</si>
  <si>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</si>
  <si>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</si>
  <si>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</si>
  <si>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</si>
  <si>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</si>
  <si>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</si>
  <si>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</si>
  <si>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</si>
  <si>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</si>
  <si>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</si>
  <si>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</si>
  <si>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</si>
  <si>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</si>
  <si>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</si>
  <si>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</si>
  <si>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</si>
  <si>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</si>
  <si>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</si>
  <si>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</si>
  <si>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</si>
  <si>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</si>
  <si>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</si>
  <si>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</si>
  <si>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</si>
  <si>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</si>
  <si>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</si>
  <si>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</si>
  <si>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</si>
  <si>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</si>
  <si>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</si>
  <si>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</si>
  <si>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</si>
  <si>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</si>
  <si>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</si>
  <si>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</si>
  <si>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</si>
  <si>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</si>
  <si>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</si>
  <si>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</si>
  <si>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</si>
  <si>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</si>
  <si>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</si>
  <si>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</si>
  <si>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</si>
  <si>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</si>
  <si>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</si>
  <si>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</si>
  <si>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</si>
  <si>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</si>
  <si>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</si>
  <si>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</si>
  <si>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</si>
  <si>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</si>
  <si>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</si>
  <si>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</si>
  <si>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</si>
  <si>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</si>
  <si>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</si>
  <si>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</si>
  <si>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</si>
  <si>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</si>
  <si>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</si>
  <si>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</si>
  <si>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</si>
  <si>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</si>
  <si>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</si>
  <si>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</si>
  <si>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</si>
  <si>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</si>
  <si>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</si>
  <si>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</si>
  <si>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</si>
  <si>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</si>
  <si>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</si>
  <si>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</si>
  <si>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</si>
  <si>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</si>
  <si>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</si>
  <si>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</si>
  <si>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</si>
  <si>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</si>
  <si>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</si>
  <si>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</si>
  <si>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</si>
  <si>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</si>
  <si>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</si>
  <si>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</si>
  <si>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</si>
  <si>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</si>
  <si>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</si>
  <si>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</si>
  <si>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</si>
  <si>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</si>
  <si>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</si>
  <si>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</si>
  <si>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</si>
  <si>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</si>
  <si>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</si>
  <si>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</si>
  <si>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</si>
  <si>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</si>
  <si>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</si>
  <si>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</si>
  <si>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</si>
  <si>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</si>
  <si>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</si>
  <si>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</si>
  <si>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</si>
  <si>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</si>
  <si>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</si>
  <si>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</si>
  <si>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</si>
  <si>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</si>
  <si>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</si>
  <si>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</si>
  <si>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</si>
  <si>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</si>
  <si>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</si>
  <si>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</si>
  <si>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</si>
  <si>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</si>
  <si>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</si>
  <si>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</si>
  <si>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</si>
  <si>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</si>
  <si>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</si>
  <si>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</si>
  <si>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</si>
  <si>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</si>
  <si>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</si>
  <si>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</si>
  <si>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</si>
  <si>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</si>
  <si>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</si>
  <si>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</si>
  <si>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</si>
  <si>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</si>
  <si>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</si>
  <si>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</si>
  <si>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</si>
  <si>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</si>
  <si>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</si>
  <si>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</si>
  <si>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</si>
  <si>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</si>
  <si>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</si>
  <si>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</si>
  <si>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</si>
  <si>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</si>
  <si>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</si>
  <si>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</si>
  <si>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</si>
  <si>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</si>
  <si>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</si>
  <si>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</si>
  <si>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</si>
  <si>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</si>
  <si>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</si>
  <si>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</si>
  <si>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</si>
  <si>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</si>
  <si>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</si>
  <si>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</si>
  <si>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</si>
  <si>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</si>
  <si>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</si>
  <si>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</si>
  <si>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</si>
  <si>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</si>
  <si>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</si>
  <si>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</si>
  <si>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</si>
  <si>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</si>
  <si>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</si>
  <si>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</si>
  <si>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</si>
  <si>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</si>
  <si>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</si>
  <si>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</si>
  <si>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</si>
  <si>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</si>
  <si>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</si>
  <si>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</si>
  <si>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</si>
  <si>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</si>
  <si>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</si>
  <si>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</si>
  <si>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</si>
  <si>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</si>
  <si>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</si>
  <si>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</si>
  <si>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</si>
  <si>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</si>
  <si>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</si>
  <si>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</si>
  <si>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</si>
  <si>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</si>
  <si>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</si>
  <si>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</si>
  <si>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</si>
  <si>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</si>
  <si>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</si>
  <si>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</si>
  <si>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</si>
  <si>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</si>
  <si>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</si>
  <si>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</si>
  <si>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</si>
  <si>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</si>
  <si>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</si>
  <si>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</si>
  <si>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</si>
  <si>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</si>
  <si>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</si>
  <si>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</si>
  <si>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</si>
  <si>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</si>
  <si>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</si>
  <si>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</si>
  <si>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</si>
  <si>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</si>
  <si>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</si>
  <si>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</si>
  <si>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</si>
  <si>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</si>
  <si>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</si>
  <si>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</si>
  <si>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</si>
  <si>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</si>
  <si>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</si>
  <si>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</si>
  <si>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</si>
  <si>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</si>
  <si>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</si>
  <si>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</si>
  <si>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</si>
  <si>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</si>
  <si>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</si>
  <si>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</si>
  <si>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</si>
  <si>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</si>
  <si>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</si>
  <si>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</si>
  <si>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</si>
  <si>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</si>
  <si>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</si>
  <si>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</si>
  <si>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</si>
  <si>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</si>
  <si>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</si>
  <si>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</si>
  <si>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</si>
  <si>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</si>
  <si>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</si>
  <si>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</si>
  <si>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</si>
  <si>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</si>
  <si>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</si>
  <si>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</si>
  <si>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</si>
  <si>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</si>
  <si>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</si>
  <si>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</si>
  <si>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</si>
  <si>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</si>
  <si>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</si>
  <si>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</si>
  <si>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</si>
  <si>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</si>
  <si>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</si>
  <si>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</si>
  <si>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</si>
  <si>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</si>
  <si>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</si>
  <si>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</si>
  <si>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</si>
  <si>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</si>
  <si>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</si>
  <si>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</si>
  <si>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</si>
  <si>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</si>
  <si>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</si>
  <si>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</si>
  <si>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</si>
  <si>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</si>
  <si>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</si>
  <si>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</si>
  <si>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</si>
  <si>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</si>
  <si>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</si>
  <si>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</si>
  <si>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</si>
  <si>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</si>
  <si>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</si>
  <si>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</si>
  <si>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</si>
  <si>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</si>
  <si>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</si>
  <si>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</si>
  <si>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</si>
  <si>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</si>
  <si>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</si>
  <si>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</si>
  <si>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</si>
  <si>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</si>
  <si>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</si>
  <si>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</si>
  <si>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</si>
  <si>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</si>
  <si>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</si>
  <si>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</si>
  <si>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</si>
  <si>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</si>
  <si>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</si>
  <si>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</si>
  <si>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</si>
  <si>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</si>
  <si>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</si>
  <si>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</si>
  <si>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</si>
  <si>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</si>
  <si>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</si>
  <si>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</si>
  <si>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</si>
  <si>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</si>
  <si>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</si>
  <si>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</si>
  <si>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</si>
  <si>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</si>
  <si>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</si>
  <si>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</si>
  <si>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</si>
  <si>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</si>
  <si>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</si>
  <si>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</si>
  <si>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</si>
  <si>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</si>
  <si>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</si>
  <si>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</si>
  <si>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</si>
  <si>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</si>
  <si>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</si>
  <si>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</si>
  <si>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</si>
  <si>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</si>
  <si>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</si>
  <si>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</si>
  <si>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</si>
  <si>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</si>
  <si>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</si>
  <si>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</si>
  <si>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</si>
  <si>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</si>
  <si>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</si>
  <si>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</si>
  <si>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</si>
  <si>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</si>
  <si>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</si>
  <si>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</si>
  <si>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</si>
  <si>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</si>
  <si>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</si>
  <si>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</si>
  <si>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</si>
  <si>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</si>
  <si>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</si>
  <si>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</si>
  <si>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</si>
  <si>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</si>
  <si>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</si>
  <si>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</si>
  <si>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</si>
  <si>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</si>
  <si>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</si>
  <si>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</si>
  <si>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</si>
  <si>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</si>
  <si>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</si>
  <si>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</si>
  <si>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</si>
  <si>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</si>
  <si>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</si>
  <si>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</si>
  <si>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</si>
  <si>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</si>
  <si>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</si>
  <si>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</si>
  <si>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</si>
  <si>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</si>
  <si>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</si>
  <si>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</si>
  <si>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</si>
  <si>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</si>
  <si>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</si>
  <si>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</si>
  <si>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</si>
  <si>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</si>
  <si>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</si>
  <si>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</si>
  <si>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</si>
  <si>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</si>
  <si>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</si>
  <si>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</si>
  <si>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</si>
  <si>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</si>
  <si>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</si>
  <si>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</si>
  <si>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</si>
  <si>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</si>
  <si>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</si>
  <si>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</si>
  <si>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</si>
  <si>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κληρονομιάς ΑΠΟΔΟΧΗ</t>
  </si>
  <si>
    <t>*13α*</t>
  </si>
  <si>
    <t>*13β*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</si>
  <si>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</si>
  <si>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</si>
  <si>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</si>
  <si>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</si>
  <si>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</si>
  <si>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</si>
  <si>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</si>
  <si>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</si>
  <si>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</si>
  <si>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71ι</t>
  </si>
  <si>
    <t>**71ι** = δήμος = δόμησης ΟΡΟΙ</t>
  </si>
  <si>
    <t>73β</t>
  </si>
  <si>
    <t>73β = Νομαρχία - τοπογραφική</t>
  </si>
  <si>
    <t>72ε</t>
  </si>
  <si>
    <t>72ε = Δ.Ο.Υ. - απόδοση ΑΦΜ</t>
  </si>
  <si>
    <t>πληρεξούσιο</t>
  </si>
  <si>
    <t>πατήρ</t>
  </si>
  <si>
    <t>διανομή [= 2/8 μήτηρ + από 3/8 θυγατέρες 2</t>
  </si>
  <si>
    <t>εξισορρόπηση διαφοράς διανεμομένων μεριδίων</t>
  </si>
  <si>
    <t>2] 25% οικόπεδο Σκάλα Σωτήρος 65μ2</t>
  </si>
  <si>
    <t>3] 25% οικόπεδο Σκάλα Σωτήρος 190μ2</t>
  </si>
  <si>
    <t>Δ.Ο.Υ.-ΦΜΑ</t>
  </si>
  <si>
    <t>4] 25% οικόπεδο Σκάλα Σωτήρος 120μ2</t>
  </si>
  <si>
    <t>7] 25% οικόπεδο Σωτήρος 30μ2</t>
  </si>
  <si>
    <t>κληρΑποδ</t>
  </si>
  <si>
    <t>πληρεξουσιο</t>
  </si>
  <si>
    <t>χρησικτησία οικόπεδα 3-7 = πατρός ΔΩΡΕΑ άτυπος</t>
  </si>
  <si>
    <t>διανομή ΔΕΝ είδε η Δ.Ο.Υ. = … ΔΟΛΟΣ ;;;;???</t>
  </si>
  <si>
    <t>χρησικτησία αγροτεμάχια 5-6-8-9-10-11-12 = πατρός ΔΩΡΕΑ άτυπος</t>
  </si>
  <si>
    <t>φ4</t>
  </si>
  <si>
    <t>3 από 1</t>
  </si>
  <si>
    <t>σημειώσεις</t>
  </si>
  <si>
    <t>οικοπ=5</t>
  </si>
  <si>
    <t>αγροτ=7</t>
  </si>
  <si>
    <t>φ2</t>
  </si>
  <si>
    <t>καβάλα</t>
  </si>
  <si>
    <t>ζημία</t>
  </si>
  <si>
    <t>καθεστως ΤΟΓΚΑΣ</t>
  </si>
  <si>
    <t>1] 25% οικόπεδο Σκάλα Σωτήρος -'';;;???'' 689μ2</t>
  </si>
  <si>
    <t>5] 25% αγροτεμάχιο Σκάλα Σωτήρος -'';;;???'' 40.000μ2</t>
  </si>
  <si>
    <t>6] 25% αγροτεμάχιο Σωτήρος -'';;;???'' 1.000μ2</t>
  </si>
  <si>
    <t>8] αγροτεμάχιο Σωτήρος -'';;;???'' 160μ2</t>
  </si>
  <si>
    <t>9] 25% αγροτεμάχιο Σωτήρος -'';;;???'' 2.000μ2</t>
  </si>
  <si>
    <t>10] αγροτεμάχιο Πρίνος -'';;;???'' 200μ2</t>
  </si>
  <si>
    <t>11] αγροτεμάχιο Σωτήρος -'';;;???'' 2.000μ2</t>
  </si>
  <si>
    <t>12] 25% αγροτεμάχιο Σωτήρος -'';;;???'' 300μ2</t>
  </si>
  <si>
    <t>5ο</t>
  </si>
  <si>
    <t>;;;???κ</t>
  </si>
  <si>
    <t>4ο</t>
  </si>
  <si>
    <t>219-154</t>
  </si>
  <si>
    <t>219-154 θυγατέρα 1η</t>
  </si>
  <si>
    <t>219-154 = σύζυγος</t>
  </si>
  <si>
    <t>219-154 θυγατέρα 2η</t>
  </si>
  <si>
    <t xml:space="preserve">εφοριακός Κεφάλαιο = 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</si>
</sst>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u val="singleAccounting"/>
      <sz val="8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55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22" fillId="2" borderId="1" xfId="0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2" fillId="2" borderId="1" xfId="1" applyNumberFormat="1" applyFont="1" applyFill="1" applyBorder="1"/>
    <xf numFmtId="164" fontId="24" fillId="0" borderId="1" xfId="1" applyNumberFormat="1" applyFont="1" applyFill="1" applyBorder="1" applyAlignment="1">
      <alignment horizontal="center" vertical="center"/>
    </xf>
    <xf numFmtId="0" fontId="43" fillId="0" borderId="14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164" fontId="24" fillId="2" borderId="1" xfId="1" applyNumberFormat="1" applyFont="1" applyFill="1" applyBorder="1" applyAlignment="1">
      <alignment horizontal="center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43" fontId="38" fillId="0" borderId="1" xfId="1" applyFont="1" applyFill="1" applyBorder="1" applyAlignment="1"/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164" fontId="24" fillId="2" borderId="8" xfId="1" applyNumberFormat="1" applyFont="1" applyFill="1" applyBorder="1" applyAlignment="1">
      <alignment horizontal="center" vertical="center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0" fontId="19" fillId="0" borderId="14" xfId="0" applyFont="1" applyFill="1" applyBorder="1"/>
    <xf numFmtId="0" fontId="43" fillId="0" borderId="1" xfId="0" applyFont="1" applyFill="1" applyBorder="1" applyAlignment="1">
      <alignment horizontal="center"/>
    </xf>
    <xf numFmtId="0" fontId="19" fillId="0" borderId="9" xfId="0" applyFont="1" applyFill="1" applyBorder="1" applyAlignment="1">
      <alignment horizontal="left"/>
    </xf>
    <xf numFmtId="164" fontId="19" fillId="0" borderId="9" xfId="1" applyNumberFormat="1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43" fontId="49" fillId="0" borderId="0" xfId="1" applyFont="1" applyFill="1"/>
    <xf numFmtId="43" fontId="34" fillId="0" borderId="0" xfId="1" applyFont="1"/>
    <xf numFmtId="43" fontId="34" fillId="7" borderId="0" xfId="1" applyFont="1" applyFill="1"/>
    <xf numFmtId="43" fontId="29" fillId="0" borderId="14" xfId="1" applyFont="1" applyFill="1" applyBorder="1" applyAlignment="1"/>
    <xf numFmtId="43" fontId="20" fillId="0" borderId="14" xfId="1" applyFont="1" applyFill="1" applyBorder="1" applyAlignment="1"/>
    <xf numFmtId="164" fontId="24" fillId="0" borderId="34" xfId="1" applyNumberFormat="1" applyFont="1" applyFill="1" applyBorder="1" applyAlignment="1">
      <alignment horizontal="center" vertical="center"/>
    </xf>
    <xf numFmtId="14" fontId="19" fillId="0" borderId="35" xfId="1" applyNumberFormat="1" applyFont="1" applyFill="1" applyBorder="1" applyAlignment="1">
      <alignment horizontal="center" vertical="center"/>
    </xf>
    <xf numFmtId="0" fontId="19" fillId="0" borderId="35" xfId="0" applyFont="1" applyFill="1" applyBorder="1"/>
    <xf numFmtId="43" fontId="19" fillId="0" borderId="35" xfId="1" applyFont="1" applyFill="1" applyBorder="1"/>
    <xf numFmtId="43" fontId="19" fillId="0" borderId="35" xfId="1" applyFont="1" applyFill="1" applyBorder="1" applyAlignment="1">
      <alignment horizontal="right" vertical="center"/>
    </xf>
    <xf numFmtId="0" fontId="22" fillId="0" borderId="0" xfId="0" applyFont="1" applyAlignment="1">
      <alignment horizontal="right"/>
    </xf>
    <xf numFmtId="43" fontId="50" fillId="0" borderId="0" xfId="1" applyFont="1"/>
    <xf numFmtId="0" fontId="51" fillId="0" borderId="0" xfId="0" applyFont="1"/>
    <xf numFmtId="43" fontId="22" fillId="9" borderId="1" xfId="1" applyFont="1" applyFill="1" applyBorder="1"/>
    <xf numFmtId="0" fontId="19" fillId="0" borderId="35" xfId="0" applyFont="1" applyFill="1" applyBorder="1" applyAlignment="1">
      <alignment horizontal="left"/>
    </xf>
    <xf numFmtId="164" fontId="19" fillId="0" borderId="35" xfId="1" applyNumberFormat="1" applyFont="1" applyFill="1" applyBorder="1"/>
    <xf numFmtId="164" fontId="43" fillId="0" borderId="1" xfId="1" applyNumberFormat="1" applyFont="1" applyFill="1" applyBorder="1" applyAlignment="1">
      <alignment horizontal="center" vertical="center" wrapText="1"/>
    </xf>
    <xf numFmtId="164" fontId="22" fillId="0" borderId="1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164" fontId="18" fillId="0" borderId="1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wrapText="1"/>
    </xf>
    <xf numFmtId="164" fontId="22" fillId="2" borderId="14" xfId="1" applyNumberFormat="1" applyFont="1" applyFill="1" applyBorder="1"/>
    <xf numFmtId="0" fontId="22" fillId="0" borderId="14" xfId="0" applyFont="1" applyFill="1" applyBorder="1"/>
    <xf numFmtId="164" fontId="22" fillId="0" borderId="9" xfId="1" applyNumberFormat="1" applyFont="1" applyFill="1" applyBorder="1"/>
    <xf numFmtId="0" fontId="22" fillId="0" borderId="9" xfId="0" applyFont="1" applyFill="1" applyBorder="1"/>
    <xf numFmtId="43" fontId="22" fillId="0" borderId="9" xfId="1" applyFont="1" applyFill="1" applyBorder="1"/>
    <xf numFmtId="14" fontId="22" fillId="0" borderId="9" xfId="0" applyNumberFormat="1" applyFont="1" applyFill="1" applyBorder="1"/>
    <xf numFmtId="0" fontId="43" fillId="0" borderId="9" xfId="0" applyFont="1" applyFill="1" applyBorder="1" applyAlignment="1">
      <alignment horizontal="center"/>
    </xf>
    <xf numFmtId="164" fontId="37" fillId="2" borderId="18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4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164" fontId="37" fillId="0" borderId="34" xfId="1" applyNumberFormat="1" applyFont="1" applyFill="1" applyBorder="1" applyAlignment="1">
      <alignment horizontal="center" vertical="center"/>
    </xf>
    <xf numFmtId="0" fontId="18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43" fontId="18" fillId="0" borderId="35" xfId="1" applyFont="1" applyFill="1" applyBorder="1" applyAlignment="1">
      <alignment horizontal="right" vertical="center"/>
    </xf>
    <xf numFmtId="0" fontId="42" fillId="0" borderId="35" xfId="0" applyFont="1" applyFill="1" applyBorder="1" applyAlignment="1">
      <alignment horizontal="center" wrapText="1"/>
    </xf>
    <xf numFmtId="0" fontId="12" fillId="0" borderId="35" xfId="0" applyFont="1" applyFill="1" applyBorder="1" applyAlignment="1">
      <alignment horizontal="center" wrapText="1"/>
    </xf>
    <xf numFmtId="164" fontId="37" fillId="2" borderId="8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0" fontId="42" fillId="0" borderId="9" xfId="0" applyFont="1" applyFill="1" applyBorder="1" applyAlignment="1">
      <alignment horizontal="center" wrapText="1"/>
    </xf>
    <xf numFmtId="0" fontId="37" fillId="0" borderId="24" xfId="1" applyNumberFormat="1" applyFont="1" applyFill="1" applyBorder="1" applyAlignment="1">
      <alignment horizontal="left" vertical="center"/>
    </xf>
    <xf numFmtId="43" fontId="37" fillId="0" borderId="24" xfId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wrapText="1"/>
    </xf>
    <xf numFmtId="0" fontId="37" fillId="0" borderId="36" xfId="1" applyNumberFormat="1" applyFont="1" applyFill="1" applyBorder="1" applyAlignment="1">
      <alignment horizontal="left" vertical="center"/>
    </xf>
    <xf numFmtId="43" fontId="37" fillId="0" borderId="36" xfId="1" applyFont="1" applyFill="1" applyBorder="1" applyAlignment="1">
      <alignment horizontal="center" vertical="center"/>
    </xf>
    <xf numFmtId="164" fontId="37" fillId="0" borderId="35" xfId="1" applyNumberFormat="1" applyFont="1" applyFill="1" applyBorder="1" applyAlignment="1">
      <alignment horizontal="center" vertical="center"/>
    </xf>
    <xf numFmtId="0" fontId="43" fillId="0" borderId="35" xfId="0" applyFont="1" applyFill="1" applyBorder="1" applyAlignment="1">
      <alignment horizontal="center" wrapText="1"/>
    </xf>
    <xf numFmtId="0" fontId="13" fillId="0" borderId="35" xfId="0" applyFont="1" applyFill="1" applyBorder="1" applyAlignment="1">
      <alignment horizontal="center" wrapText="1"/>
    </xf>
    <xf numFmtId="43" fontId="39" fillId="0" borderId="14" xfId="1" applyFont="1" applyFill="1" applyBorder="1" applyAlignment="1"/>
    <xf numFmtId="0" fontId="37" fillId="0" borderId="31" xfId="1" applyNumberFormat="1" applyFont="1" applyFill="1" applyBorder="1" applyAlignment="1">
      <alignment horizontal="left" vertical="center"/>
    </xf>
    <xf numFmtId="43" fontId="37" fillId="0" borderId="31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0" fontId="43" fillId="0" borderId="9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164" fontId="24" fillId="0" borderId="14" xfId="1" applyNumberFormat="1" applyFont="1" applyFill="1" applyBorder="1" applyAlignment="1">
      <alignment horizontal="center" vertical="center"/>
    </xf>
    <xf numFmtId="164" fontId="24" fillId="0" borderId="14" xfId="1" applyNumberFormat="1" applyFont="1" applyFill="1" applyBorder="1" applyAlignment="1">
      <alignment horizontal="center" vertical="center" wrapText="1"/>
    </xf>
    <xf numFmtId="43" fontId="19" fillId="0" borderId="22" xfId="1" applyFont="1" applyFill="1" applyBorder="1" applyAlignment="1">
      <alignment horizontal="right" vertical="center"/>
    </xf>
    <xf numFmtId="164" fontId="24" fillId="0" borderId="35" xfId="1" applyNumberFormat="1" applyFont="1" applyFill="1" applyBorder="1" applyAlignment="1">
      <alignment horizontal="center" vertical="center"/>
    </xf>
    <xf numFmtId="164" fontId="24" fillId="0" borderId="35" xfId="1" applyNumberFormat="1" applyFont="1" applyFill="1" applyBorder="1" applyAlignment="1">
      <alignment horizontal="center" vertical="center" wrapText="1"/>
    </xf>
    <xf numFmtId="43" fontId="19" fillId="0" borderId="37" xfId="1" applyFont="1" applyFill="1" applyBorder="1" applyAlignment="1">
      <alignment horizontal="right" vertical="center"/>
    </xf>
    <xf numFmtId="164" fontId="24" fillId="2" borderId="14" xfId="1" applyNumberFormat="1" applyFont="1" applyFill="1" applyBorder="1" applyAlignment="1">
      <alignment horizontal="center" vertical="center"/>
    </xf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0" fontId="24" fillId="0" borderId="35" xfId="1" applyNumberFormat="1" applyFont="1" applyFill="1" applyBorder="1" applyAlignment="1">
      <alignment horizontal="left" vertical="center"/>
    </xf>
    <xf numFmtId="43" fontId="24" fillId="0" borderId="35" xfId="1" applyFont="1" applyFill="1" applyBorder="1" applyAlignment="1">
      <alignment horizontal="right" vertical="center"/>
    </xf>
    <xf numFmtId="164" fontId="43" fillId="0" borderId="35" xfId="1" applyNumberFormat="1" applyFont="1" applyFill="1" applyBorder="1" applyAlignment="1">
      <alignment horizontal="center" vertical="center" wrapText="1"/>
    </xf>
    <xf numFmtId="164" fontId="43" fillId="0" borderId="35" xfId="1" applyNumberFormat="1" applyFont="1" applyFill="1" applyBorder="1"/>
    <xf numFmtId="164" fontId="22" fillId="0" borderId="35" xfId="1" applyNumberFormat="1" applyFont="1" applyFill="1" applyBorder="1"/>
    <xf numFmtId="43" fontId="20" fillId="0" borderId="14" xfId="1" applyFont="1" applyBorder="1"/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164" fontId="24" fillId="2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4" fillId="0" borderId="9" xfId="1" applyFont="1" applyFill="1" applyBorder="1" applyAlignment="1">
      <alignment horizontal="right" vertical="center"/>
    </xf>
    <xf numFmtId="43" fontId="19" fillId="0" borderId="9" xfId="1" applyFont="1" applyFill="1" applyBorder="1" applyAlignment="1">
      <alignment horizontal="right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164" fontId="43" fillId="0" borderId="9" xfId="1" applyNumberFormat="1" applyFont="1" applyFill="1" applyBorder="1"/>
    <xf numFmtId="43" fontId="22" fillId="3" borderId="0" xfId="0" applyNumberFormat="1" applyFont="1" applyFill="1"/>
    <xf numFmtId="0" fontId="22" fillId="0" borderId="0" xfId="0" applyFont="1" applyFill="1" applyAlignment="1">
      <alignment horizontal="right"/>
    </xf>
    <xf numFmtId="43" fontId="22" fillId="0" borderId="0" xfId="0" applyNumberFormat="1" applyFont="1"/>
    <xf numFmtId="14" fontId="22" fillId="0" borderId="14" xfId="0" applyNumberFormat="1" applyFont="1" applyFill="1" applyBorder="1"/>
    <xf numFmtId="43" fontId="43" fillId="0" borderId="9" xfId="1" applyFont="1" applyFill="1" applyBorder="1"/>
    <xf numFmtId="0" fontId="43" fillId="0" borderId="9" xfId="0" applyFont="1" applyFill="1" applyBorder="1"/>
    <xf numFmtId="0" fontId="43" fillId="0" borderId="14" xfId="0" applyFont="1" applyFill="1" applyBorder="1"/>
    <xf numFmtId="43" fontId="22" fillId="0" borderId="35" xfId="1" applyFont="1" applyFill="1" applyBorder="1"/>
    <xf numFmtId="43" fontId="43" fillId="0" borderId="35" xfId="1" applyFont="1" applyFill="1" applyBorder="1"/>
    <xf numFmtId="0" fontId="43" fillId="0" borderId="35" xfId="0" applyFont="1" applyFill="1" applyBorder="1"/>
    <xf numFmtId="43" fontId="22" fillId="0" borderId="14" xfId="1" applyFont="1" applyBorder="1"/>
    <xf numFmtId="164" fontId="22" fillId="2" borderId="9" xfId="1" applyNumberFormat="1" applyFont="1" applyFill="1" applyBorder="1"/>
    <xf numFmtId="164" fontId="24" fillId="0" borderId="9" xfId="1" applyNumberFormat="1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wrapText="1"/>
    </xf>
    <xf numFmtId="43" fontId="43" fillId="0" borderId="35" xfId="1" applyFont="1" applyFill="1" applyBorder="1" applyAlignment="1">
      <alignment horizontal="center" wrapText="1"/>
    </xf>
    <xf numFmtId="43" fontId="43" fillId="0" borderId="35" xfId="0" applyNumberFormat="1" applyFont="1" applyFill="1" applyBorder="1" applyAlignment="1">
      <alignment horizontal="center" wrapText="1"/>
    </xf>
    <xf numFmtId="0" fontId="22" fillId="0" borderId="35" xfId="0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" xfId="0" applyNumberFormat="1" applyFont="1" applyFill="1" applyBorder="1" applyAlignment="1">
      <alignment horizontal="center" wrapText="1"/>
    </xf>
    <xf numFmtId="43" fontId="43" fillId="0" borderId="9" xfId="1" applyFont="1" applyFill="1" applyBorder="1" applyAlignment="1">
      <alignment horizontal="center" wrapText="1"/>
    </xf>
    <xf numFmtId="43" fontId="43" fillId="0" borderId="9" xfId="0" applyNumberFormat="1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164" fontId="22" fillId="2" borderId="14" xfId="1" applyNumberFormat="1" applyFont="1" applyFill="1" applyBorder="1" applyAlignment="1">
      <alignment wrapText="1"/>
    </xf>
    <xf numFmtId="164" fontId="22" fillId="0" borderId="35" xfId="1" applyNumberFormat="1" applyFont="1" applyFill="1" applyBorder="1" applyAlignment="1">
      <alignment wrapText="1"/>
    </xf>
    <xf numFmtId="0" fontId="22" fillId="0" borderId="35" xfId="1" applyNumberFormat="1" applyFont="1" applyFill="1" applyBorder="1" applyAlignment="1">
      <alignment horizontal="left" wrapText="1"/>
    </xf>
    <xf numFmtId="165" fontId="43" fillId="0" borderId="1" xfId="1" applyNumberFormat="1" applyFont="1" applyFill="1" applyBorder="1" applyAlignment="1">
      <alignment horizontal="center" wrapText="1"/>
    </xf>
    <xf numFmtId="165" fontId="43" fillId="0" borderId="14" xfId="1" applyNumberFormat="1" applyFont="1" applyFill="1" applyBorder="1" applyAlignment="1">
      <alignment horizontal="center" wrapText="1"/>
    </xf>
    <xf numFmtId="165" fontId="43" fillId="0" borderId="35" xfId="1" applyNumberFormat="1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43" fontId="21" fillId="0" borderId="24" xfId="1" applyFont="1" applyFill="1" applyBorder="1" applyAlignment="1">
      <alignment horizontal="right"/>
    </xf>
    <xf numFmtId="43" fontId="21" fillId="0" borderId="24" xfId="1" applyFont="1" applyFill="1" applyBorder="1" applyAlignment="1">
      <alignment horizontal="center" wrapText="1"/>
    </xf>
    <xf numFmtId="165" fontId="43" fillId="0" borderId="9" xfId="1" applyNumberFormat="1" applyFont="1" applyFill="1" applyBorder="1" applyAlignment="1">
      <alignment horizontal="center" wrapText="1"/>
    </xf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164" fontId="41" fillId="0" borderId="1" xfId="1" applyNumberFormat="1" applyFont="1" applyFill="1" applyBorder="1" applyAlignment="1">
      <alignment horizontal="center" vertical="center"/>
    </xf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36" fillId="0" borderId="1" xfId="1" applyNumberFormat="1" applyFont="1" applyFill="1" applyBorder="1"/>
    <xf numFmtId="0" fontId="19" fillId="0" borderId="0" xfId="0" applyFont="1" applyAlignment="1"/>
    <xf numFmtId="43" fontId="19" fillId="0" borderId="35" xfId="1" applyFont="1" applyFill="1" applyBorder="1" applyAlignment="1">
      <alignment horizontal="center" wrapText="1"/>
    </xf>
    <xf numFmtId="43" fontId="22" fillId="0" borderId="35" xfId="1" applyFont="1" applyFill="1" applyBorder="1" applyAlignment="1">
      <alignment horizontal="center" wrapText="1"/>
    </xf>
    <xf numFmtId="164" fontId="22" fillId="0" borderId="35" xfId="0" applyNumberFormat="1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164" fontId="22" fillId="6" borderId="14" xfId="1" applyNumberFormat="1" applyFont="1" applyFill="1" applyBorder="1" applyAlignment="1">
      <alignment horizontal="center" wrapText="1"/>
    </xf>
    <xf numFmtId="164" fontId="22" fillId="0" borderId="35" xfId="1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43" fontId="22" fillId="0" borderId="10" xfId="1" applyFont="1" applyFill="1" applyBorder="1" applyAlignment="1">
      <alignment horizontal="center" wrapText="1"/>
    </xf>
    <xf numFmtId="43" fontId="22" fillId="0" borderId="10" xfId="0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43" fontId="21" fillId="0" borderId="14" xfId="1" applyFont="1" applyFill="1" applyBorder="1"/>
    <xf numFmtId="43" fontId="22" fillId="4" borderId="10" xfId="1" applyFont="1" applyFill="1" applyBorder="1" applyAlignment="1">
      <alignment horizontal="center" vertical="center" wrapText="1"/>
    </xf>
    <xf numFmtId="43" fontId="22" fillId="9" borderId="35" xfId="1" applyFont="1" applyFill="1" applyBorder="1"/>
    <xf numFmtId="43" fontId="22" fillId="9" borderId="9" xfId="1" applyFont="1" applyFill="1" applyBorder="1"/>
    <xf numFmtId="164" fontId="22" fillId="0" borderId="9" xfId="1" applyNumberFormat="1" applyFont="1" applyFill="1" applyBorder="1" applyAlignment="1">
      <alignment horizontal="center"/>
    </xf>
    <xf numFmtId="164" fontId="22" fillId="0" borderId="14" xfId="1" applyNumberFormat="1" applyFont="1" applyFill="1" applyBorder="1" applyAlignment="1">
      <alignment horizontal="center"/>
    </xf>
    <xf numFmtId="14" fontId="22" fillId="0" borderId="35" xfId="0" applyNumberFormat="1" applyFont="1" applyFill="1" applyBorder="1"/>
    <xf numFmtId="164" fontId="22" fillId="0" borderId="35" xfId="1" applyNumberFormat="1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43" fontId="22" fillId="0" borderId="4" xfId="1" applyFont="1" applyFill="1" applyBorder="1"/>
    <xf numFmtId="43" fontId="22" fillId="0" borderId="10" xfId="1" applyFont="1" applyFill="1" applyBorder="1"/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22" xfId="1" applyNumberFormat="1" applyFont="1" applyBorder="1" applyAlignment="1">
      <alignment horizontal="right"/>
    </xf>
    <xf numFmtId="164" fontId="22" fillId="0" borderId="23" xfId="1" applyNumberFormat="1" applyFont="1" applyBorder="1" applyAlignment="1">
      <alignment horizontal="right"/>
    </xf>
    <xf numFmtId="164" fontId="22" fillId="0" borderId="24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164" fontId="19" fillId="0" borderId="6" xfId="1" applyNumberFormat="1" applyFont="1" applyFill="1" applyBorder="1"/>
    <xf numFmtId="164" fontId="19" fillId="0" borderId="10" xfId="1" applyNumberFormat="1" applyFont="1" applyFill="1" applyBorder="1"/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8"/>
  <sheetViews>
    <sheetView tabSelected="1" workbookViewId="0">
      <pane ySplit="2" topLeftCell="A3" activePane="bottomLeft" state="frozen"/>
      <selection pane="bottomLeft" activeCell="C42" sqref="C41:C42"/>
    </sheetView>
  </sheetViews>
  <sheetFormatPr defaultRowHeight="11.25"/>
  <cols>
    <col min="1" max="1" width="9.28515625" style="8" customWidth="1"/>
    <col min="2" max="2" width="9" style="133" customWidth="1"/>
    <col min="3" max="3" width="49.710937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7.85546875" style="2" customWidth="1"/>
    <col min="17" max="17" width="9.14062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67" t="s">
        <v>1</v>
      </c>
      <c r="B1" s="569" t="s">
        <v>2</v>
      </c>
      <c r="C1" s="571" t="s">
        <v>0</v>
      </c>
      <c r="D1" s="573" t="s">
        <v>62</v>
      </c>
      <c r="E1" s="575" t="s">
        <v>85</v>
      </c>
      <c r="F1" s="576"/>
      <c r="G1" s="576"/>
      <c r="H1" s="576"/>
      <c r="I1" s="576"/>
      <c r="J1" s="576"/>
      <c r="K1" s="576"/>
      <c r="L1" s="561" t="s">
        <v>367</v>
      </c>
      <c r="M1" s="561"/>
      <c r="N1" s="559" t="s">
        <v>63</v>
      </c>
      <c r="O1" s="560"/>
      <c r="P1" s="562" t="s">
        <v>29</v>
      </c>
      <c r="Q1" s="563"/>
      <c r="R1" s="563"/>
      <c r="S1" s="563"/>
      <c r="T1" s="563"/>
      <c r="U1" s="563"/>
      <c r="V1" s="563"/>
      <c r="W1" s="563"/>
      <c r="X1" s="563"/>
      <c r="Y1" s="564"/>
    </row>
    <row r="2" spans="1:25" ht="12" thickBot="1">
      <c r="A2" s="568"/>
      <c r="B2" s="570"/>
      <c r="C2" s="572"/>
      <c r="D2" s="574"/>
      <c r="E2" s="87" t="s">
        <v>94</v>
      </c>
      <c r="F2" s="87" t="s">
        <v>3</v>
      </c>
      <c r="G2" s="87" t="s">
        <v>146</v>
      </c>
      <c r="H2" s="87" t="s">
        <v>95</v>
      </c>
      <c r="I2" s="87" t="s">
        <v>96</v>
      </c>
      <c r="J2" s="87" t="s">
        <v>97</v>
      </c>
      <c r="K2" s="97" t="s">
        <v>144</v>
      </c>
      <c r="L2" s="64" t="s">
        <v>23</v>
      </c>
      <c r="M2" s="151" t="s">
        <v>69</v>
      </c>
      <c r="N2" s="143" t="s">
        <v>23</v>
      </c>
      <c r="O2" s="96" t="s">
        <v>145</v>
      </c>
      <c r="P2" s="380">
        <v>1</v>
      </c>
      <c r="Q2" s="152" t="s">
        <v>225</v>
      </c>
      <c r="R2" s="152" t="s">
        <v>226</v>
      </c>
      <c r="S2" s="152" t="s">
        <v>227</v>
      </c>
      <c r="T2" s="152" t="s">
        <v>228</v>
      </c>
      <c r="U2" s="152" t="s">
        <v>374</v>
      </c>
      <c r="V2" s="152" t="s">
        <v>375</v>
      </c>
      <c r="W2" s="152"/>
      <c r="X2" s="152"/>
      <c r="Y2" s="153"/>
    </row>
    <row r="3" spans="1:25" s="5" customFormat="1" ht="12" thickBot="1">
      <c r="A3" s="410" t="s">
        <v>569</v>
      </c>
      <c r="B3" s="411">
        <v>39668</v>
      </c>
      <c r="C3" s="412" t="s">
        <v>536</v>
      </c>
      <c r="D3" s="413"/>
      <c r="E3" s="414">
        <f>'2-δικαιώμ'!L3</f>
        <v>10.68</v>
      </c>
      <c r="F3" s="414">
        <f>'3-φύλλα2α'!F3</f>
        <v>4</v>
      </c>
      <c r="G3" s="414">
        <f>'4-πολλυπρ'!P3</f>
        <v>0</v>
      </c>
      <c r="H3" s="413">
        <f>'5-αντίγρ'!M3</f>
        <v>7.12</v>
      </c>
      <c r="I3" s="413">
        <f>'6-μεταγρ'!I3</f>
        <v>0</v>
      </c>
      <c r="J3" s="413">
        <f>'7-προςΔΟΥ'!E3</f>
        <v>0</v>
      </c>
      <c r="K3" s="413"/>
      <c r="L3" s="414">
        <f t="shared" ref="L3:L8" si="0">E3+F3+G3+H3+I3+J3+K3</f>
        <v>21.8</v>
      </c>
      <c r="M3" s="414">
        <v>24.5</v>
      </c>
      <c r="N3" s="494">
        <f>M3-P3-'14-βιβλΕσ'!L3-0.5</f>
        <v>21.3</v>
      </c>
      <c r="O3" s="494">
        <f t="shared" ref="O3:O8" si="1">L3-N3</f>
        <v>0.5</v>
      </c>
      <c r="P3" s="495">
        <f>'1β-ΤΑΧΔΙΚκλπ'!D2</f>
        <v>0.5</v>
      </c>
      <c r="Q3" s="496"/>
      <c r="R3" s="496"/>
      <c r="S3" s="496"/>
      <c r="T3" s="496"/>
      <c r="U3" s="496"/>
      <c r="V3" s="496"/>
      <c r="W3" s="496"/>
      <c r="X3" s="74"/>
      <c r="Y3" s="74"/>
    </row>
    <row r="4" spans="1:25" s="5" customFormat="1">
      <c r="A4" s="344" t="s">
        <v>567</v>
      </c>
      <c r="B4" s="373">
        <v>39713</v>
      </c>
      <c r="C4" s="398" t="s">
        <v>518</v>
      </c>
      <c r="D4" s="331"/>
      <c r="E4" s="322">
        <f>'2-δικαιώμ'!L4</f>
        <v>32.04</v>
      </c>
      <c r="F4" s="322">
        <f>'3-φύλλα2α'!F4</f>
        <v>12</v>
      </c>
      <c r="G4" s="322">
        <f>'4-πολλυπρ'!P4</f>
        <v>96</v>
      </c>
      <c r="H4" s="331">
        <f>'5-αντίγρ'!M4</f>
        <v>28.48</v>
      </c>
      <c r="I4" s="331">
        <f>'6-μεταγρ'!I4</f>
        <v>12</v>
      </c>
      <c r="J4" s="331">
        <f>'7-προςΔΟΥ'!E4</f>
        <v>10</v>
      </c>
      <c r="K4" s="331"/>
      <c r="L4" s="322">
        <f t="shared" si="0"/>
        <v>190.51999999999998</v>
      </c>
      <c r="M4" s="322">
        <v>80.7</v>
      </c>
      <c r="N4" s="323">
        <f>M4-P4-'14-βιβλΕσ'!L4-0.5</f>
        <v>72.22</v>
      </c>
      <c r="O4" s="323">
        <f t="shared" si="1"/>
        <v>118.29999999999998</v>
      </c>
      <c r="P4" s="356">
        <f>'1β-ΤΑΧΔΙΚκλπ'!D3</f>
        <v>0.5</v>
      </c>
      <c r="Q4" s="493"/>
      <c r="R4" s="493"/>
      <c r="S4" s="493"/>
      <c r="T4" s="493"/>
      <c r="U4" s="493"/>
      <c r="V4" s="493"/>
      <c r="W4" s="493"/>
      <c r="X4" s="74"/>
      <c r="Y4" s="74"/>
    </row>
    <row r="5" spans="1:25" s="5" customFormat="1">
      <c r="A5" s="325"/>
      <c r="B5" s="372"/>
      <c r="C5" s="319" t="s">
        <v>547</v>
      </c>
      <c r="D5" s="320">
        <v>1555.55</v>
      </c>
      <c r="E5" s="322">
        <f>'2-δικαιώμ'!L5</f>
        <v>26.546610000000001</v>
      </c>
      <c r="F5" s="322">
        <f>'3-φύλλα2α'!F5</f>
        <v>12</v>
      </c>
      <c r="G5" s="322">
        <f>'4-πολλυπρ'!P5</f>
        <v>0</v>
      </c>
      <c r="H5" s="331">
        <f>'5-αντίγρ'!M5</f>
        <v>0</v>
      </c>
      <c r="I5" s="331">
        <f>'6-μεταγρ'!I5</f>
        <v>0</v>
      </c>
      <c r="J5" s="331">
        <f>'7-προςΔΟΥ'!E5</f>
        <v>20</v>
      </c>
      <c r="K5" s="320"/>
      <c r="L5" s="322">
        <f t="shared" si="0"/>
        <v>58.546610000000001</v>
      </c>
      <c r="M5" s="321"/>
      <c r="N5" s="323"/>
      <c r="O5" s="323">
        <f t="shared" si="1"/>
        <v>58.546610000000001</v>
      </c>
      <c r="P5" s="381">
        <f>'1β-ΤΑΧΔΙΚκλπ'!D4</f>
        <v>0</v>
      </c>
      <c r="Q5" s="324"/>
      <c r="R5" s="324"/>
      <c r="S5" s="324"/>
      <c r="T5" s="324"/>
      <c r="U5" s="324"/>
      <c r="V5" s="324"/>
      <c r="W5" s="324"/>
      <c r="X5" s="74"/>
      <c r="Y5" s="74"/>
    </row>
    <row r="6" spans="1:25" s="5" customFormat="1">
      <c r="A6" s="325"/>
      <c r="B6" s="372"/>
      <c r="C6" s="319" t="s">
        <v>549</v>
      </c>
      <c r="D6" s="320">
        <v>12466.63</v>
      </c>
      <c r="E6" s="322">
        <f>'2-δικαιώμ'!L6</f>
        <v>137.83962600000001</v>
      </c>
      <c r="F6" s="322">
        <f>'3-φύλλα2α'!F6</f>
        <v>12</v>
      </c>
      <c r="G6" s="322">
        <f>'4-πολλυπρ'!P6</f>
        <v>0</v>
      </c>
      <c r="H6" s="331">
        <f>'5-αντίγρ'!M6</f>
        <v>0</v>
      </c>
      <c r="I6" s="331">
        <f>'6-μεταγρ'!I6</f>
        <v>0</v>
      </c>
      <c r="J6" s="331">
        <f>'7-προςΔΟΥ'!E6</f>
        <v>70</v>
      </c>
      <c r="K6" s="320"/>
      <c r="L6" s="322">
        <f t="shared" si="0"/>
        <v>219.83962600000001</v>
      </c>
      <c r="M6" s="321"/>
      <c r="N6" s="323"/>
      <c r="O6" s="323">
        <f t="shared" si="1"/>
        <v>219.83962600000001</v>
      </c>
      <c r="P6" s="381">
        <f>'1β-ΤΑΧΔΙΚκλπ'!D5</f>
        <v>0</v>
      </c>
      <c r="Q6" s="324"/>
      <c r="R6" s="324"/>
      <c r="S6" s="324"/>
      <c r="T6" s="324"/>
      <c r="U6" s="324"/>
      <c r="V6" s="324"/>
      <c r="W6" s="324"/>
      <c r="X6" s="74"/>
      <c r="Y6" s="74"/>
    </row>
    <row r="7" spans="1:25" s="5" customFormat="1">
      <c r="A7" s="325"/>
      <c r="B7" s="372"/>
      <c r="C7" s="319" t="s">
        <v>538</v>
      </c>
      <c r="D7" s="320">
        <v>25887.23</v>
      </c>
      <c r="E7" s="322">
        <f>'2-δικαιώμ'!L7</f>
        <v>274.72974600000003</v>
      </c>
      <c r="F7" s="322">
        <f>'3-φύλλα2α'!F7</f>
        <v>12</v>
      </c>
      <c r="G7" s="322">
        <f>'4-πολλυπρ'!P7</f>
        <v>0</v>
      </c>
      <c r="H7" s="331">
        <f>'5-αντίγρ'!M7</f>
        <v>0</v>
      </c>
      <c r="I7" s="331">
        <f>'6-μεταγρ'!I7</f>
        <v>0</v>
      </c>
      <c r="J7" s="331">
        <f>'7-προςΔΟΥ'!E7</f>
        <v>10</v>
      </c>
      <c r="K7" s="320"/>
      <c r="L7" s="322">
        <f t="shared" si="0"/>
        <v>296.72974600000003</v>
      </c>
      <c r="M7" s="321"/>
      <c r="N7" s="323"/>
      <c r="O7" s="323">
        <f t="shared" si="1"/>
        <v>296.72974600000003</v>
      </c>
      <c r="P7" s="381">
        <f>'1β-ΤΑΧΔΙΚκλπ'!D6</f>
        <v>0</v>
      </c>
      <c r="Q7" s="324"/>
      <c r="R7" s="324"/>
      <c r="S7" s="324"/>
      <c r="T7" s="324"/>
      <c r="U7" s="324"/>
      <c r="V7" s="324"/>
      <c r="W7" s="324"/>
      <c r="X7" s="74"/>
      <c r="Y7" s="74"/>
    </row>
    <row r="8" spans="1:25" s="5" customFormat="1" ht="12" thickBot="1">
      <c r="A8" s="394"/>
      <c r="B8" s="395"/>
      <c r="C8" s="396" t="s">
        <v>539</v>
      </c>
      <c r="D8" s="397">
        <v>2157.27</v>
      </c>
      <c r="E8" s="484">
        <f>'2-δικαιώμ'!L8</f>
        <v>32.684154000000007</v>
      </c>
      <c r="F8" s="484">
        <f>'3-φύλλα2α'!F8</f>
        <v>12</v>
      </c>
      <c r="G8" s="484">
        <f>'4-πολλυπρ'!P8</f>
        <v>24</v>
      </c>
      <c r="H8" s="397">
        <f>'5-αντίγρ'!M8</f>
        <v>0</v>
      </c>
      <c r="I8" s="397">
        <f>'6-μεταγρ'!I8</f>
        <v>0</v>
      </c>
      <c r="J8" s="397">
        <f>'7-προςΔΟΥ'!E8</f>
        <v>0</v>
      </c>
      <c r="K8" s="397"/>
      <c r="L8" s="484">
        <f t="shared" si="0"/>
        <v>68.684154000000007</v>
      </c>
      <c r="M8" s="484"/>
      <c r="N8" s="430"/>
      <c r="O8" s="430">
        <f t="shared" si="1"/>
        <v>68.684154000000007</v>
      </c>
      <c r="P8" s="491">
        <f>'1β-ΤΑΧΔΙΚκλπ'!D7</f>
        <v>0</v>
      </c>
      <c r="Q8" s="492"/>
      <c r="R8" s="492"/>
      <c r="S8" s="492"/>
      <c r="T8" s="492"/>
      <c r="U8" s="492"/>
      <c r="V8" s="492"/>
      <c r="W8" s="492"/>
      <c r="X8" s="74"/>
      <c r="Y8" s="74"/>
    </row>
    <row r="9" spans="1:25">
      <c r="A9" s="565" t="s">
        <v>47</v>
      </c>
      <c r="B9" s="566"/>
      <c r="C9" s="566"/>
      <c r="D9" s="566"/>
      <c r="E9" s="409">
        <f t="shared" ref="E9:O9" si="2">SUM(E3:E8)</f>
        <v>514.52013600000009</v>
      </c>
      <c r="F9" s="409">
        <f t="shared" si="2"/>
        <v>64</v>
      </c>
      <c r="G9" s="409">
        <f t="shared" si="2"/>
        <v>120</v>
      </c>
      <c r="H9" s="409">
        <f t="shared" si="2"/>
        <v>35.6</v>
      </c>
      <c r="I9" s="409">
        <f t="shared" si="2"/>
        <v>12</v>
      </c>
      <c r="J9" s="409">
        <f t="shared" si="2"/>
        <v>110</v>
      </c>
      <c r="K9" s="409">
        <f t="shared" si="2"/>
        <v>0</v>
      </c>
      <c r="L9" s="409">
        <f t="shared" si="2"/>
        <v>856.120136</v>
      </c>
      <c r="M9" s="409">
        <f t="shared" si="2"/>
        <v>105.2</v>
      </c>
      <c r="N9" s="409">
        <f t="shared" si="2"/>
        <v>93.52</v>
      </c>
      <c r="O9" s="409">
        <f t="shared" si="2"/>
        <v>762.60013600000002</v>
      </c>
    </row>
    <row r="11" spans="1:25">
      <c r="P11" s="163" t="s">
        <v>100</v>
      </c>
      <c r="Q11" s="126"/>
      <c r="R11" s="126"/>
      <c r="S11" s="126"/>
      <c r="T11" s="135"/>
      <c r="U11" s="135"/>
      <c r="V11" s="135"/>
      <c r="X11" s="126"/>
      <c r="Y11" s="126"/>
    </row>
    <row r="12" spans="1:25">
      <c r="K12" s="208" t="s">
        <v>499</v>
      </c>
      <c r="L12" s="8"/>
      <c r="M12" s="8"/>
      <c r="Q12" s="114" t="s">
        <v>370</v>
      </c>
      <c r="R12" s="114"/>
      <c r="S12" s="114"/>
      <c r="T12" s="128"/>
      <c r="U12" s="135"/>
      <c r="V12" s="135"/>
      <c r="X12" s="127"/>
      <c r="Y12" s="114"/>
    </row>
    <row r="13" spans="1:25">
      <c r="C13" s="417" t="s">
        <v>548</v>
      </c>
      <c r="K13" s="391" t="s">
        <v>229</v>
      </c>
      <c r="L13" s="116"/>
      <c r="M13" s="116"/>
      <c r="Q13" s="114"/>
      <c r="R13" s="114" t="s">
        <v>141</v>
      </c>
      <c r="S13" s="114"/>
      <c r="T13" s="135"/>
      <c r="U13" s="135"/>
      <c r="V13" s="135"/>
      <c r="X13" s="114"/>
    </row>
    <row r="14" spans="1:25">
      <c r="C14" s="415" t="s">
        <v>574</v>
      </c>
      <c r="K14" s="207" t="s">
        <v>230</v>
      </c>
      <c r="S14" s="114" t="s">
        <v>369</v>
      </c>
      <c r="T14" s="91"/>
      <c r="U14" s="91"/>
      <c r="V14" s="91"/>
    </row>
    <row r="15" spans="1: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14" t="s">
        <v>371</v>
      </c>
      <c r="U15" s="135"/>
      <c r="V15" s="135"/>
    </row>
    <row r="16" spans="1:25">
      <c r="T16" s="91"/>
      <c r="U16" s="135" t="s">
        <v>372</v>
      </c>
      <c r="V16" s="135"/>
    </row>
    <row r="17" spans="3:23">
      <c r="T17" s="91"/>
      <c r="U17" s="91"/>
      <c r="V17" s="135" t="s">
        <v>373</v>
      </c>
    </row>
    <row r="18" spans="3:23">
      <c r="S18" s="114"/>
      <c r="T18" s="91"/>
      <c r="U18" s="91"/>
      <c r="V18" s="91"/>
    </row>
    <row r="19" spans="3:23">
      <c r="H19" s="169" t="s">
        <v>552</v>
      </c>
      <c r="I19" s="377" t="s">
        <v>258</v>
      </c>
      <c r="J19" s="128" t="s">
        <v>515</v>
      </c>
      <c r="L19" s="558" t="s">
        <v>516</v>
      </c>
      <c r="M19" s="558"/>
      <c r="N19" s="558"/>
      <c r="O19" s="558"/>
      <c r="P19" s="558"/>
      <c r="T19" s="114"/>
      <c r="U19" s="135"/>
      <c r="V19" s="135"/>
    </row>
    <row r="20" spans="3:23" ht="13.5">
      <c r="C20" s="5" t="s">
        <v>538</v>
      </c>
      <c r="D20" s="416" t="s">
        <v>542</v>
      </c>
      <c r="E20" s="378" t="s">
        <v>567</v>
      </c>
      <c r="F20" s="2">
        <v>80.7</v>
      </c>
      <c r="G20" s="2" t="s">
        <v>323</v>
      </c>
      <c r="J20" s="2">
        <v>0.5</v>
      </c>
      <c r="L20" s="2">
        <v>0.5</v>
      </c>
      <c r="M20" s="2">
        <v>0.5</v>
      </c>
      <c r="N20" s="2">
        <v>0.5</v>
      </c>
      <c r="O20" s="2">
        <v>0.5</v>
      </c>
      <c r="P20" s="2">
        <v>0.5</v>
      </c>
      <c r="T20" s="91"/>
      <c r="U20" s="135"/>
      <c r="V20" s="135"/>
    </row>
    <row r="21" spans="3:23">
      <c r="C21" s="488" t="s">
        <v>559</v>
      </c>
      <c r="D21" s="377">
        <v>6890</v>
      </c>
      <c r="E21" s="378"/>
      <c r="G21" s="2" t="s">
        <v>363</v>
      </c>
      <c r="M21" s="2">
        <v>12.06</v>
      </c>
      <c r="N21" s="2">
        <v>98.62</v>
      </c>
      <c r="P21" s="2">
        <v>28.04</v>
      </c>
      <c r="T21" s="91"/>
      <c r="U21" s="135"/>
      <c r="V21" s="135"/>
    </row>
    <row r="22" spans="3:23">
      <c r="C22" s="488" t="s">
        <v>540</v>
      </c>
      <c r="D22" s="2">
        <v>568.75</v>
      </c>
      <c r="E22" s="378"/>
      <c r="G22" s="2" t="s">
        <v>80</v>
      </c>
      <c r="H22" s="2">
        <v>36.700000000000003</v>
      </c>
      <c r="I22" s="2">
        <v>3.96</v>
      </c>
      <c r="J22" s="2">
        <v>36</v>
      </c>
      <c r="L22" s="2">
        <v>36</v>
      </c>
      <c r="T22" s="91"/>
      <c r="U22" s="135"/>
      <c r="V22" s="135"/>
    </row>
    <row r="23" spans="3:23">
      <c r="C23" s="488" t="s">
        <v>541</v>
      </c>
      <c r="D23" s="2">
        <v>1662.5</v>
      </c>
      <c r="E23" s="378"/>
      <c r="G23" s="131" t="s">
        <v>504</v>
      </c>
      <c r="M23" s="2">
        <v>12</v>
      </c>
      <c r="N23" s="2">
        <v>12</v>
      </c>
      <c r="O23" s="2">
        <v>12</v>
      </c>
      <c r="P23" s="2">
        <v>12</v>
      </c>
      <c r="T23" s="91"/>
      <c r="U23" s="91"/>
      <c r="V23" s="135"/>
    </row>
    <row r="24" spans="3:23">
      <c r="C24" s="488" t="s">
        <v>543</v>
      </c>
      <c r="D24" s="2">
        <v>1050</v>
      </c>
      <c r="E24" s="378"/>
      <c r="G24" s="131" t="s">
        <v>505</v>
      </c>
      <c r="M24" s="2">
        <v>18.670000000000002</v>
      </c>
      <c r="N24" s="2">
        <v>149.6</v>
      </c>
      <c r="O24" s="2">
        <v>310.64999999999998</v>
      </c>
      <c r="P24" s="2">
        <v>25.89</v>
      </c>
      <c r="U24" s="135"/>
      <c r="V24" s="135"/>
      <c r="W24" s="135"/>
    </row>
    <row r="25" spans="3:23">
      <c r="C25" s="488" t="s">
        <v>560</v>
      </c>
      <c r="D25" s="2">
        <v>11340</v>
      </c>
      <c r="E25" s="378"/>
      <c r="G25" s="131" t="s">
        <v>506</v>
      </c>
      <c r="H25" s="2">
        <v>12</v>
      </c>
      <c r="J25" s="2">
        <v>12</v>
      </c>
      <c r="L25" s="2">
        <v>12</v>
      </c>
      <c r="M25" s="2">
        <v>12</v>
      </c>
      <c r="N25" s="2">
        <v>12</v>
      </c>
      <c r="O25" s="2">
        <v>12</v>
      </c>
      <c r="P25" s="2">
        <v>12</v>
      </c>
      <c r="U25" s="91"/>
      <c r="V25" s="135"/>
      <c r="W25" s="135"/>
    </row>
    <row r="26" spans="3:23">
      <c r="C26" s="488" t="s">
        <v>561</v>
      </c>
      <c r="D26" s="2">
        <v>283.5</v>
      </c>
      <c r="E26" s="378"/>
      <c r="G26" s="131" t="s">
        <v>95</v>
      </c>
      <c r="H26" s="2">
        <v>32</v>
      </c>
      <c r="I26" s="2">
        <v>3.52</v>
      </c>
      <c r="J26" s="2">
        <v>32</v>
      </c>
      <c r="L26" s="2">
        <v>32</v>
      </c>
      <c r="U26" s="91"/>
      <c r="V26" s="91"/>
      <c r="W26" s="91"/>
    </row>
    <row r="27" spans="3:23">
      <c r="C27" s="488" t="s">
        <v>544</v>
      </c>
      <c r="D27" s="2">
        <v>262.5</v>
      </c>
      <c r="E27" s="378"/>
      <c r="G27" s="2" t="s">
        <v>507</v>
      </c>
      <c r="U27" s="91"/>
      <c r="V27" s="91"/>
      <c r="W27" s="91"/>
    </row>
    <row r="28" spans="3:23">
      <c r="C28" s="488" t="s">
        <v>562</v>
      </c>
      <c r="D28" s="2">
        <v>846.14</v>
      </c>
      <c r="E28" s="378"/>
      <c r="H28" s="169">
        <f>SUM(H20:H27)</f>
        <v>80.7</v>
      </c>
      <c r="I28" s="169">
        <f>SUM(I20:I27)</f>
        <v>7.48</v>
      </c>
      <c r="J28" s="169">
        <f>SUM(J20:J27)</f>
        <v>80.5</v>
      </c>
      <c r="L28" s="169">
        <f>SUM(L20:L27)</f>
        <v>80.5</v>
      </c>
      <c r="M28" s="169">
        <f t="shared" ref="M28:P28" si="3">SUM(M20:M27)</f>
        <v>55.230000000000004</v>
      </c>
      <c r="N28" s="169">
        <f t="shared" si="3"/>
        <v>272.72000000000003</v>
      </c>
      <c r="O28" s="169">
        <f t="shared" si="3"/>
        <v>335.15</v>
      </c>
      <c r="P28" s="169">
        <f t="shared" si="3"/>
        <v>78.430000000000007</v>
      </c>
      <c r="Q28" s="487">
        <f>SUM(L28:P28)</f>
        <v>822.03</v>
      </c>
    </row>
    <row r="29" spans="3:23">
      <c r="C29" s="488" t="s">
        <v>563</v>
      </c>
      <c r="D29" s="2">
        <v>405.01</v>
      </c>
      <c r="E29" s="378"/>
    </row>
    <row r="30" spans="3:23">
      <c r="C30" s="488" t="s">
        <v>564</v>
      </c>
      <c r="D30" s="2">
        <v>162</v>
      </c>
      <c r="E30" s="378"/>
    </row>
    <row r="31" spans="3:23">
      <c r="C31" s="488" t="s">
        <v>565</v>
      </c>
      <c r="D31" s="2">
        <v>2268</v>
      </c>
      <c r="E31" s="378"/>
    </row>
    <row r="32" spans="3:23">
      <c r="C32" s="488" t="s">
        <v>566</v>
      </c>
      <c r="D32" s="2">
        <v>148.83000000000001</v>
      </c>
      <c r="E32" s="378"/>
    </row>
    <row r="33" spans="3:5">
      <c r="C33" s="415"/>
      <c r="D33" s="2">
        <f>SUM(D21:D32)</f>
        <v>25887.23</v>
      </c>
      <c r="E33" s="378"/>
    </row>
    <row r="34" spans="3:5">
      <c r="C34" s="415"/>
      <c r="E34" s="378"/>
    </row>
    <row r="35" spans="3:5">
      <c r="E35" s="378"/>
    </row>
    <row r="36" spans="3:5">
      <c r="E36" s="378"/>
    </row>
    <row r="37" spans="3:5">
      <c r="E37" s="378"/>
    </row>
    <row r="38" spans="3:5">
      <c r="E38" s="378"/>
    </row>
  </sheetData>
  <mergeCells count="10">
    <mergeCell ref="L19:P19"/>
    <mergeCell ref="N1:O1"/>
    <mergeCell ref="L1:M1"/>
    <mergeCell ref="P1:Y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11" t="s">
        <v>19</v>
      </c>
      <c r="B1" s="713" t="s">
        <v>351</v>
      </c>
      <c r="C1" s="713" t="s">
        <v>87</v>
      </c>
      <c r="D1" s="715" t="s">
        <v>352</v>
      </c>
      <c r="E1" s="716"/>
      <c r="F1" s="716"/>
      <c r="G1" s="717" t="s">
        <v>324</v>
      </c>
      <c r="H1" s="718"/>
      <c r="I1" s="707" t="s">
        <v>325</v>
      </c>
      <c r="J1" s="707"/>
      <c r="K1" s="249"/>
      <c r="L1" s="250"/>
      <c r="M1" s="708" t="s">
        <v>353</v>
      </c>
      <c r="N1" s="708"/>
      <c r="O1" s="708"/>
      <c r="P1" s="250"/>
      <c r="Q1" s="708" t="s">
        <v>354</v>
      </c>
      <c r="R1" s="708"/>
      <c r="S1" s="708"/>
      <c r="T1" s="708"/>
      <c r="U1" s="251"/>
      <c r="V1" s="709" t="s">
        <v>324</v>
      </c>
      <c r="W1" s="709" t="s">
        <v>355</v>
      </c>
      <c r="X1" s="709" t="s">
        <v>356</v>
      </c>
      <c r="Y1" s="251"/>
      <c r="Z1" s="701" t="s">
        <v>357</v>
      </c>
      <c r="AA1" s="702"/>
      <c r="AB1" s="702"/>
      <c r="AC1" s="702"/>
      <c r="AD1" s="703"/>
    </row>
    <row r="2" spans="1:30" ht="12" thickBot="1">
      <c r="A2" s="712"/>
      <c r="B2" s="714"/>
      <c r="C2" s="714"/>
      <c r="D2" s="202" t="s">
        <v>329</v>
      </c>
      <c r="E2" s="202" t="s">
        <v>335</v>
      </c>
      <c r="F2" s="146" t="s">
        <v>336</v>
      </c>
      <c r="G2" s="203" t="s">
        <v>358</v>
      </c>
      <c r="H2" s="204" t="s">
        <v>359</v>
      </c>
      <c r="I2" s="203" t="s">
        <v>360</v>
      </c>
      <c r="J2" s="205" t="s">
        <v>361</v>
      </c>
      <c r="K2" s="252" t="s">
        <v>362</v>
      </c>
      <c r="L2" s="253"/>
      <c r="M2" s="254" t="s">
        <v>365</v>
      </c>
      <c r="N2" s="254" t="s">
        <v>363</v>
      </c>
      <c r="O2" s="254" t="s">
        <v>364</v>
      </c>
      <c r="P2" s="253"/>
      <c r="Q2" s="255" t="s">
        <v>365</v>
      </c>
      <c r="R2" s="256">
        <v>1.2999999999999999E-2</v>
      </c>
      <c r="S2" s="256">
        <v>6.4999999999999997E-3</v>
      </c>
      <c r="T2" s="257">
        <v>1.25E-3</v>
      </c>
      <c r="U2" s="258"/>
      <c r="V2" s="710"/>
      <c r="W2" s="710"/>
      <c r="X2" s="710"/>
      <c r="Y2" s="258"/>
      <c r="Z2" s="259" t="s">
        <v>365</v>
      </c>
      <c r="AA2" s="259" t="s">
        <v>363</v>
      </c>
      <c r="AB2" s="260" t="s">
        <v>364</v>
      </c>
      <c r="AC2" s="259" t="s">
        <v>355</v>
      </c>
      <c r="AD2" s="259" t="s">
        <v>356</v>
      </c>
    </row>
    <row r="3" spans="1:30" s="17" customFormat="1">
      <c r="A3" s="121" t="str">
        <f>'1-συμβολαια'!A3</f>
        <v>4ο</v>
      </c>
      <c r="B3" s="121" t="str">
        <f>'1-συμβολαια'!C3</f>
        <v>πληρεξούσιο</v>
      </c>
      <c r="C3" s="206">
        <f>'1-συμβολαια'!D3</f>
        <v>0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0</v>
      </c>
      <c r="H3" s="27">
        <f>'2-δικαιώμ'!I3</f>
        <v>0.60000000000000009</v>
      </c>
      <c r="I3" s="27">
        <f>'2-δικαιώμ'!J3</f>
        <v>0.60000000000000009</v>
      </c>
      <c r="J3" s="27">
        <f>'2-δικαιώμ'!K3</f>
        <v>0.12</v>
      </c>
      <c r="K3" s="150"/>
      <c r="L3" s="150"/>
      <c r="M3" s="34"/>
      <c r="N3" s="34"/>
      <c r="O3" s="34"/>
      <c r="P3" s="150"/>
      <c r="Q3" s="34"/>
      <c r="R3" s="34"/>
      <c r="S3" s="34"/>
      <c r="T3" s="34"/>
      <c r="U3" s="150"/>
      <c r="V3" s="34">
        <f>'2-δικαιώμ'!H3+'2-δικαιώμ'!I3</f>
        <v>0.60000000000000009</v>
      </c>
      <c r="W3" s="34">
        <f>'2-δικαιώμ'!J3</f>
        <v>0.60000000000000009</v>
      </c>
      <c r="X3" s="34">
        <f>'2-δικαιώμ'!K3</f>
        <v>0.12</v>
      </c>
      <c r="Y3" s="150"/>
      <c r="Z3" s="34"/>
      <c r="AA3" s="34"/>
      <c r="AB3" s="34"/>
      <c r="AC3" s="34"/>
      <c r="AD3" s="34"/>
    </row>
    <row r="4" spans="1:30" s="17" customFormat="1">
      <c r="A4" s="121" t="str">
        <f>'1-συμβολαια'!A4</f>
        <v>5ο</v>
      </c>
      <c r="B4" s="121" t="str">
        <f>'1-συμβολαια'!C4</f>
        <v>κληρονομιάς ΑΠΟΔΟΧΗ</v>
      </c>
      <c r="C4" s="206">
        <f>'1-συμβολαια'!D4</f>
        <v>0</v>
      </c>
      <c r="D4" s="27">
        <f>'8-κ-15-17'!D4</f>
        <v>0</v>
      </c>
      <c r="E4" s="27">
        <f>'8-κ-15-17'!M4</f>
        <v>0</v>
      </c>
      <c r="F4" s="27">
        <f>'8-κ-15-17'!V4</f>
        <v>0</v>
      </c>
      <c r="G4" s="27">
        <f>'2-δικαιώμ'!H4</f>
        <v>0</v>
      </c>
      <c r="H4" s="27">
        <f>'2-δικαιώμ'!I4</f>
        <v>1.8</v>
      </c>
      <c r="I4" s="27">
        <f>'2-δικαιώμ'!J4</f>
        <v>1.8</v>
      </c>
      <c r="J4" s="27">
        <f>'2-δικαιώμ'!K4</f>
        <v>0.36</v>
      </c>
      <c r="K4" s="150"/>
      <c r="L4" s="150"/>
      <c r="M4" s="34"/>
      <c r="N4" s="34"/>
      <c r="O4" s="34"/>
      <c r="P4" s="150"/>
      <c r="Q4" s="34"/>
      <c r="R4" s="34"/>
      <c r="S4" s="34"/>
      <c r="T4" s="34"/>
      <c r="U4" s="150"/>
      <c r="V4" s="34">
        <f>'2-δικαιώμ'!H4+'2-δικαιώμ'!I4</f>
        <v>1.8</v>
      </c>
      <c r="W4" s="34">
        <f>'2-δικαιώμ'!J4</f>
        <v>1.8</v>
      </c>
      <c r="X4" s="34">
        <f>'2-δικαιώμ'!K4</f>
        <v>0.36</v>
      </c>
      <c r="Y4" s="150"/>
      <c r="Z4" s="34"/>
      <c r="AA4" s="34"/>
      <c r="AB4" s="34"/>
      <c r="AC4" s="34"/>
      <c r="AD4" s="34"/>
    </row>
    <row r="5" spans="1:30" s="17" customFormat="1">
      <c r="A5" s="121">
        <f>'1-συμβολαια'!A5</f>
        <v>0</v>
      </c>
      <c r="B5" s="121" t="str">
        <f>'1-συμβολαια'!C5</f>
        <v>χρησικτησία οικόπεδα 3-7 = πατρός ΔΩΡΕΑ άτυπος</v>
      </c>
      <c r="C5" s="206">
        <f>'1-συμβολαια'!D5</f>
        <v>1555.55</v>
      </c>
      <c r="D5" s="27">
        <f>'8-κ-15-17'!D5</f>
        <v>0</v>
      </c>
      <c r="E5" s="27">
        <f>'8-κ-15-17'!M5</f>
        <v>10.111075000000001</v>
      </c>
      <c r="F5" s="27">
        <f>'8-κ-15-17'!V5</f>
        <v>1.9444375</v>
      </c>
      <c r="G5" s="27">
        <f>'2-δικαιώμ'!H5</f>
        <v>1.6799939999999998</v>
      </c>
      <c r="H5" s="27">
        <f>'2-δικαιώμ'!I5</f>
        <v>0.60000000000000009</v>
      </c>
      <c r="I5" s="27">
        <f>'2-δικαιώμ'!J5</f>
        <v>1.5333300000000001</v>
      </c>
      <c r="J5" s="27">
        <f>'2-δικαιώμ'!K5</f>
        <v>0.30666599999999999</v>
      </c>
      <c r="K5" s="150"/>
      <c r="L5" s="150"/>
      <c r="M5" s="34"/>
      <c r="N5" s="34"/>
      <c r="O5" s="34"/>
      <c r="P5" s="150"/>
      <c r="Q5" s="34"/>
      <c r="R5" s="34"/>
      <c r="S5" s="34"/>
      <c r="T5" s="34"/>
      <c r="U5" s="150"/>
      <c r="V5" s="34">
        <f>'2-δικαιώμ'!H5+'2-δικαιώμ'!I5</f>
        <v>2.2799939999999999</v>
      </c>
      <c r="W5" s="34">
        <f>'2-δικαιώμ'!J5</f>
        <v>1.5333300000000001</v>
      </c>
      <c r="X5" s="34">
        <f>'2-δικαιώμ'!K5</f>
        <v>0.30666599999999999</v>
      </c>
      <c r="Y5" s="150"/>
      <c r="Z5" s="34"/>
      <c r="AA5" s="34"/>
      <c r="AB5" s="34"/>
      <c r="AC5" s="34"/>
      <c r="AD5" s="34"/>
    </row>
    <row r="6" spans="1:30" s="17" customFormat="1">
      <c r="A6" s="121">
        <f>'1-συμβολαια'!A6</f>
        <v>0</v>
      </c>
      <c r="B6" s="121" t="str">
        <f>'1-συμβολαια'!C6</f>
        <v>χρησικτησία αγροτεμάχια 5-6-8-9-10-11-12 = πατρός ΔΩΡΕΑ άτυπος</v>
      </c>
      <c r="C6" s="206">
        <f>'1-συμβολαια'!D6</f>
        <v>12466.63</v>
      </c>
      <c r="D6" s="27">
        <f>'8-κ-15-17'!D6</f>
        <v>0</v>
      </c>
      <c r="E6" s="27">
        <f>'8-κ-15-17'!M6</f>
        <v>81.033095000000003</v>
      </c>
      <c r="F6" s="27">
        <f>'8-κ-15-17'!V6</f>
        <v>15.583287499999999</v>
      </c>
      <c r="G6" s="27">
        <f>'2-δικαιώμ'!H6</f>
        <v>13.463960399999999</v>
      </c>
      <c r="H6" s="27">
        <f>'2-δικαιώμ'!I6</f>
        <v>0.60000000000000009</v>
      </c>
      <c r="I6" s="27">
        <f>'2-δικαιώμ'!J6</f>
        <v>8.0799780000000005</v>
      </c>
      <c r="J6" s="27">
        <f>'2-δικαιώμ'!K6</f>
        <v>1.6159956</v>
      </c>
      <c r="K6" s="150"/>
      <c r="L6" s="150"/>
      <c r="M6" s="34"/>
      <c r="N6" s="34"/>
      <c r="O6" s="34"/>
      <c r="P6" s="150"/>
      <c r="Q6" s="34"/>
      <c r="R6" s="34"/>
      <c r="S6" s="34"/>
      <c r="T6" s="34"/>
      <c r="U6" s="150"/>
      <c r="V6" s="34">
        <f>'2-δικαιώμ'!H6+'2-δικαιώμ'!I6</f>
        <v>14.063960399999999</v>
      </c>
      <c r="W6" s="34">
        <f>'2-δικαιώμ'!J6</f>
        <v>8.0799780000000005</v>
      </c>
      <c r="X6" s="34">
        <f>'2-δικαιώμ'!K6</f>
        <v>1.6159956</v>
      </c>
      <c r="Y6" s="150"/>
      <c r="Z6" s="34"/>
      <c r="AA6" s="34"/>
      <c r="AB6" s="34"/>
      <c r="AC6" s="34"/>
      <c r="AD6" s="34"/>
    </row>
    <row r="7" spans="1:30" s="17" customFormat="1">
      <c r="A7" s="121">
        <f>'1-συμβολαια'!A7</f>
        <v>0</v>
      </c>
      <c r="B7" s="121" t="str">
        <f>'1-συμβολαια'!C7</f>
        <v>διανομή [= 2/8 μήτηρ + από 3/8 θυγατέρες 2</v>
      </c>
      <c r="C7" s="206">
        <f>'1-συμβολαια'!D7</f>
        <v>25887.23</v>
      </c>
      <c r="D7" s="27">
        <f>'8-κ-15-17'!D7</f>
        <v>0</v>
      </c>
      <c r="E7" s="27">
        <f>'8-κ-15-17'!M7</f>
        <v>0</v>
      </c>
      <c r="F7" s="27">
        <f>'8-κ-15-17'!V7</f>
        <v>0</v>
      </c>
      <c r="G7" s="27">
        <f>'2-δικαιώμ'!H7</f>
        <v>27.9582084</v>
      </c>
      <c r="H7" s="27">
        <f>'2-δικαιώμ'!I7</f>
        <v>0.60000000000000009</v>
      </c>
      <c r="I7" s="27">
        <f>'2-δικαιώμ'!J7</f>
        <v>16.132338000000001</v>
      </c>
      <c r="J7" s="27">
        <f>'2-δικαιώμ'!K7</f>
        <v>3.2264676000000003</v>
      </c>
      <c r="K7" s="150"/>
      <c r="L7" s="150"/>
      <c r="M7" s="34"/>
      <c r="N7" s="34"/>
      <c r="O7" s="34"/>
      <c r="P7" s="150"/>
      <c r="Q7" s="34"/>
      <c r="R7" s="34"/>
      <c r="S7" s="34"/>
      <c r="T7" s="34"/>
      <c r="U7" s="150"/>
      <c r="V7" s="34">
        <f>'2-δικαιώμ'!H7+'2-δικαιώμ'!I7</f>
        <v>28.558208400000002</v>
      </c>
      <c r="W7" s="34">
        <f>'2-δικαιώμ'!J7</f>
        <v>16.132338000000001</v>
      </c>
      <c r="X7" s="34">
        <f>'2-δικαιώμ'!K7</f>
        <v>3.2264676000000003</v>
      </c>
      <c r="Y7" s="150"/>
      <c r="Z7" s="34"/>
      <c r="AA7" s="34"/>
      <c r="AB7" s="34"/>
      <c r="AC7" s="34"/>
      <c r="AD7" s="34"/>
    </row>
    <row r="8" spans="1:30" s="17" customFormat="1">
      <c r="A8" s="121">
        <f>'1-συμβολαια'!A8</f>
        <v>0</v>
      </c>
      <c r="B8" s="121" t="str">
        <f>'1-συμβολαια'!C8</f>
        <v>εξισορρόπηση διαφοράς διανεμομένων μεριδίων</v>
      </c>
      <c r="C8" s="206">
        <f>'1-συμβολαια'!D8</f>
        <v>2157.27</v>
      </c>
      <c r="D8" s="27">
        <f>'8-κ-15-17'!D8</f>
        <v>28.044510000000002</v>
      </c>
      <c r="E8" s="27">
        <f>'8-κ-15-17'!M8</f>
        <v>0</v>
      </c>
      <c r="F8" s="27">
        <f>'8-κ-15-17'!V8</f>
        <v>0</v>
      </c>
      <c r="G8" s="27">
        <f>'2-δικαιώμ'!H8</f>
        <v>2.3298516</v>
      </c>
      <c r="H8" s="27">
        <f>'2-δικαιώμ'!I8</f>
        <v>0.60000000000000009</v>
      </c>
      <c r="I8" s="27">
        <f>'2-δικαιώμ'!J8</f>
        <v>1.8943620000000003</v>
      </c>
      <c r="J8" s="27">
        <f>'2-δικαιώμ'!K8</f>
        <v>0.37887240000000005</v>
      </c>
      <c r="K8" s="150"/>
      <c r="L8" s="150"/>
      <c r="M8" s="34"/>
      <c r="N8" s="34"/>
      <c r="O8" s="34"/>
      <c r="P8" s="150"/>
      <c r="Q8" s="34"/>
      <c r="R8" s="34"/>
      <c r="S8" s="34"/>
      <c r="T8" s="34"/>
      <c r="U8" s="150"/>
      <c r="V8" s="34">
        <f>'2-δικαιώμ'!H8+'2-δικαιώμ'!I8</f>
        <v>2.9298516000000001</v>
      </c>
      <c r="W8" s="34">
        <f>'2-δικαιώμ'!J8</f>
        <v>1.8943620000000003</v>
      </c>
      <c r="X8" s="34">
        <f>'2-δικαιώμ'!K8</f>
        <v>0.37887240000000005</v>
      </c>
      <c r="Y8" s="150"/>
      <c r="Z8" s="34"/>
      <c r="AA8" s="34"/>
      <c r="AB8" s="34"/>
      <c r="AC8" s="34"/>
      <c r="AD8" s="34"/>
    </row>
    <row r="9" spans="1:30">
      <c r="A9" s="704" t="str">
        <f>'1-συμβολαια'!A9</f>
        <v>σύνολο</v>
      </c>
      <c r="B9" s="705"/>
      <c r="C9" s="706"/>
      <c r="D9" s="304">
        <f t="shared" ref="D9:J9" si="0">SUM(D3:D8)</f>
        <v>28.044510000000002</v>
      </c>
      <c r="E9" s="304">
        <f t="shared" si="0"/>
        <v>91.144170000000003</v>
      </c>
      <c r="F9" s="304">
        <f t="shared" si="0"/>
        <v>17.527725</v>
      </c>
      <c r="G9" s="304">
        <f t="shared" si="0"/>
        <v>45.4320144</v>
      </c>
      <c r="H9" s="304">
        <f t="shared" si="0"/>
        <v>4.8000000000000007</v>
      </c>
      <c r="I9" s="304">
        <f t="shared" si="0"/>
        <v>30.040008000000004</v>
      </c>
      <c r="J9" s="304">
        <f t="shared" si="0"/>
        <v>6.0080016000000001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1"/>
      <c r="D12" s="2"/>
      <c r="E12" s="2"/>
      <c r="F12" s="2"/>
      <c r="G12" s="2"/>
      <c r="H12" s="2"/>
      <c r="I12" s="2"/>
      <c r="J12" s="2"/>
    </row>
    <row r="13" spans="1:30" ht="15.75">
      <c r="B13" s="213" t="s">
        <v>384</v>
      </c>
      <c r="D13" s="2"/>
      <c r="E13" s="2"/>
      <c r="F13" s="2"/>
      <c r="G13" s="137"/>
      <c r="H13" s="287">
        <v>0.15</v>
      </c>
      <c r="I13" s="288">
        <v>2.93</v>
      </c>
      <c r="J13" s="5" t="s">
        <v>388</v>
      </c>
      <c r="L13" s="289">
        <f>I13-H13</f>
        <v>2.7800000000000002</v>
      </c>
    </row>
    <row r="14" spans="1:30" ht="12.75">
      <c r="B14" s="214" t="s">
        <v>385</v>
      </c>
      <c r="D14" s="2"/>
      <c r="E14" s="2"/>
      <c r="F14" s="2"/>
      <c r="G14" s="2"/>
      <c r="H14" s="169">
        <v>0.44</v>
      </c>
      <c r="I14" s="285">
        <v>0.56000000000000005</v>
      </c>
      <c r="J14" s="3" t="s">
        <v>389</v>
      </c>
      <c r="L14" s="289">
        <f>I14-H14</f>
        <v>0.12000000000000005</v>
      </c>
    </row>
    <row r="15" spans="1:30" ht="15.75">
      <c r="B15" s="228" t="s">
        <v>386</v>
      </c>
      <c r="D15" s="2"/>
      <c r="E15" s="2"/>
      <c r="F15" s="2"/>
      <c r="G15" s="296">
        <v>0.05</v>
      </c>
      <c r="H15" s="8"/>
      <c r="I15" s="4">
        <v>0.73</v>
      </c>
      <c r="J15" s="5" t="s">
        <v>136</v>
      </c>
      <c r="L15" s="5"/>
    </row>
    <row r="16" spans="1:30">
      <c r="B16" s="91"/>
      <c r="D16" s="2"/>
      <c r="E16" s="2"/>
      <c r="F16" s="2"/>
      <c r="G16" s="296">
        <v>0.05</v>
      </c>
      <c r="H16" s="8"/>
      <c r="I16" s="4">
        <v>1.47</v>
      </c>
      <c r="J16" s="3" t="s">
        <v>390</v>
      </c>
    </row>
    <row r="17" spans="2:12">
      <c r="B17" s="91"/>
      <c r="D17" s="2"/>
      <c r="E17" s="2"/>
      <c r="F17" s="2"/>
      <c r="G17" s="296">
        <v>0.05</v>
      </c>
      <c r="H17" s="8"/>
      <c r="I17" s="4">
        <v>3.99</v>
      </c>
      <c r="J17" s="5" t="s">
        <v>391</v>
      </c>
      <c r="K17" s="5"/>
      <c r="L17" s="5"/>
    </row>
    <row r="18" spans="2:12">
      <c r="B18" s="91"/>
      <c r="D18" s="2"/>
      <c r="E18" s="2"/>
      <c r="F18" s="2"/>
      <c r="G18" s="296">
        <v>0.05</v>
      </c>
      <c r="H18" s="8"/>
      <c r="I18" s="4"/>
      <c r="J18" s="5" t="s">
        <v>442</v>
      </c>
      <c r="K18" s="5"/>
      <c r="L18" s="5"/>
    </row>
    <row r="19" spans="2:12">
      <c r="B19" s="91"/>
      <c r="D19" s="2"/>
      <c r="E19" s="2"/>
      <c r="F19" s="2"/>
      <c r="G19" s="296">
        <v>0.05</v>
      </c>
      <c r="H19" s="8"/>
      <c r="I19" s="4"/>
      <c r="J19" s="5" t="s">
        <v>443</v>
      </c>
      <c r="K19" s="5"/>
      <c r="L19" s="5"/>
    </row>
    <row r="20" spans="2:12">
      <c r="B20" s="91"/>
      <c r="D20" s="2"/>
      <c r="E20" s="2"/>
      <c r="F20" s="2"/>
      <c r="G20" s="296"/>
      <c r="H20" s="8"/>
      <c r="I20" s="4"/>
      <c r="J20" s="5"/>
      <c r="K20" s="5"/>
      <c r="L20" s="5"/>
    </row>
    <row r="21" spans="2:12">
      <c r="B21" s="91"/>
      <c r="D21" s="2"/>
      <c r="E21" s="2"/>
      <c r="F21" s="2"/>
      <c r="G21" s="2"/>
      <c r="H21" s="5" t="s">
        <v>444</v>
      </c>
      <c r="I21" s="5"/>
      <c r="J21" s="5" t="s">
        <v>136</v>
      </c>
      <c r="K21" s="5"/>
      <c r="L21" s="5"/>
    </row>
    <row r="22" spans="2:12">
      <c r="G22" s="2"/>
      <c r="H22" s="5" t="s">
        <v>445</v>
      </c>
      <c r="I22" s="5"/>
      <c r="J22" s="5" t="s">
        <v>137</v>
      </c>
      <c r="K22" s="5"/>
      <c r="L22" s="5"/>
    </row>
    <row r="23" spans="2:12">
      <c r="G23" s="2"/>
      <c r="H23" s="5" t="s">
        <v>446</v>
      </c>
      <c r="I23" s="5"/>
      <c r="J23" s="5" t="s">
        <v>138</v>
      </c>
      <c r="K23" s="5"/>
      <c r="L23" s="5"/>
    </row>
    <row r="24" spans="2:12" ht="15">
      <c r="G24" s="2"/>
      <c r="H24" s="4">
        <v>2.2000000000000002</v>
      </c>
      <c r="I24" s="301"/>
      <c r="J24" s="5" t="s">
        <v>392</v>
      </c>
      <c r="K24" s="5"/>
      <c r="L24" s="5"/>
    </row>
    <row r="25" spans="2:12" ht="15">
      <c r="G25" s="2"/>
      <c r="H25" s="2">
        <v>2.93</v>
      </c>
      <c r="I25" s="302"/>
      <c r="J25" s="3" t="s">
        <v>393</v>
      </c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10.42578125" style="8" bestFit="1" customWidth="1"/>
    <col min="2" max="2" width="65.85546875" style="91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90" t="s">
        <v>1</v>
      </c>
      <c r="B1" s="592" t="s">
        <v>0</v>
      </c>
      <c r="C1" s="629" t="s">
        <v>7</v>
      </c>
      <c r="D1" s="726" t="s">
        <v>45</v>
      </c>
      <c r="E1" s="727"/>
      <c r="F1" s="728" t="s">
        <v>400</v>
      </c>
      <c r="G1" s="729"/>
      <c r="H1" s="722" t="s">
        <v>57</v>
      </c>
      <c r="I1" s="719" t="s">
        <v>29</v>
      </c>
      <c r="J1" s="720"/>
      <c r="K1" s="721"/>
    </row>
    <row r="2" spans="1:17" ht="12.75" thickBot="1">
      <c r="A2" s="591"/>
      <c r="B2" s="593"/>
      <c r="C2" s="630"/>
      <c r="D2" s="226" t="s">
        <v>323</v>
      </c>
      <c r="E2" s="230" t="s">
        <v>92</v>
      </c>
      <c r="F2" s="229" t="s">
        <v>323</v>
      </c>
      <c r="G2" s="227" t="s">
        <v>33</v>
      </c>
      <c r="H2" s="723"/>
      <c r="I2" s="620"/>
      <c r="J2" s="586"/>
      <c r="K2" s="587"/>
    </row>
    <row r="3" spans="1:17" s="529" customFormat="1" ht="14.25">
      <c r="A3" s="523" t="str">
        <f>'1-συμβολαια'!A3</f>
        <v>4ο</v>
      </c>
      <c r="B3" s="524" t="str">
        <f>'1-συμβολαια'!C3</f>
        <v>πληρεξούσιο</v>
      </c>
      <c r="C3" s="525">
        <f>'1-συμβολαια'!D3</f>
        <v>0</v>
      </c>
      <c r="D3" s="526"/>
      <c r="E3" s="526"/>
      <c r="F3" s="527"/>
      <c r="G3" s="528"/>
      <c r="H3" s="528"/>
      <c r="I3" s="324"/>
      <c r="J3" s="324"/>
      <c r="K3" s="74"/>
    </row>
    <row r="4" spans="1:17" s="529" customFormat="1" ht="14.25">
      <c r="A4" s="523" t="str">
        <f>'1-συμβολαια'!A4</f>
        <v>5ο</v>
      </c>
      <c r="B4" s="524" t="str">
        <f>'1-συμβολαια'!C4</f>
        <v>κληρονομιάς ΑΠΟΔΟΧΗ</v>
      </c>
      <c r="C4" s="525">
        <f>'1-συμβολαια'!D4</f>
        <v>0</v>
      </c>
      <c r="D4" s="526"/>
      <c r="E4" s="526"/>
      <c r="F4" s="527"/>
      <c r="G4" s="528"/>
      <c r="H4" s="528"/>
      <c r="I4" s="324"/>
      <c r="J4" s="324"/>
      <c r="K4" s="74"/>
    </row>
    <row r="5" spans="1:17" s="529" customFormat="1" ht="14.25">
      <c r="A5" s="523">
        <f>'1-συμβολαια'!A5</f>
        <v>0</v>
      </c>
      <c r="B5" s="524" t="str">
        <f>'1-συμβολαια'!C5</f>
        <v>χρησικτησία οικόπεδα 3-7 = πατρός ΔΩΡΕΑ άτυπος</v>
      </c>
      <c r="C5" s="525">
        <f>'1-συμβολαια'!D5</f>
        <v>1555.55</v>
      </c>
      <c r="D5" s="530"/>
      <c r="E5" s="526"/>
      <c r="F5" s="527"/>
      <c r="G5" s="528"/>
      <c r="H5" s="528">
        <v>3</v>
      </c>
      <c r="I5" s="324" t="s">
        <v>140</v>
      </c>
      <c r="J5" s="324" t="s">
        <v>135</v>
      </c>
      <c r="K5" s="74"/>
    </row>
    <row r="6" spans="1:17" s="529" customFormat="1" ht="14.25">
      <c r="A6" s="523">
        <f>'1-συμβολαια'!A6</f>
        <v>0</v>
      </c>
      <c r="B6" s="524" t="str">
        <f>'1-συμβολαια'!C6</f>
        <v>χρησικτησία αγροτεμάχια 5-6-8-9-10-11-12 = πατρός ΔΩΡΕΑ άτυπος</v>
      </c>
      <c r="C6" s="525">
        <f>'1-συμβολαια'!D6</f>
        <v>12466.63</v>
      </c>
      <c r="D6" s="530"/>
      <c r="E6" s="526"/>
      <c r="F6" s="527"/>
      <c r="G6" s="528"/>
      <c r="H6" s="528">
        <v>3</v>
      </c>
      <c r="I6" s="324" t="s">
        <v>140</v>
      </c>
      <c r="J6" s="324" t="s">
        <v>135</v>
      </c>
      <c r="K6" s="74"/>
    </row>
    <row r="7" spans="1:17" s="529" customFormat="1" ht="14.25">
      <c r="A7" s="523">
        <f>'1-συμβολαια'!A7</f>
        <v>0</v>
      </c>
      <c r="B7" s="524" t="str">
        <f>'1-συμβολαια'!C7</f>
        <v>διανομή [= 2/8 μήτηρ + από 3/8 θυγατέρες 2</v>
      </c>
      <c r="C7" s="525">
        <f>'1-συμβολαια'!D7</f>
        <v>25887.23</v>
      </c>
      <c r="D7" s="530"/>
      <c r="E7" s="526"/>
      <c r="F7" s="527"/>
      <c r="G7" s="528"/>
      <c r="H7" s="528">
        <v>3</v>
      </c>
      <c r="I7" s="324" t="s">
        <v>140</v>
      </c>
      <c r="J7" s="324" t="s">
        <v>135</v>
      </c>
      <c r="K7" s="74"/>
    </row>
    <row r="8" spans="1:17" s="529" customFormat="1" ht="14.25">
      <c r="A8" s="523">
        <f>'1-συμβολαια'!A8</f>
        <v>0</v>
      </c>
      <c r="B8" s="524" t="str">
        <f>'1-συμβολαια'!C8</f>
        <v>εξισορρόπηση διαφοράς διανεμομένων μεριδίων</v>
      </c>
      <c r="C8" s="525">
        <f>'1-συμβολαια'!D8</f>
        <v>2157.27</v>
      </c>
      <c r="D8" s="530"/>
      <c r="E8" s="526"/>
      <c r="F8" s="527"/>
      <c r="G8" s="528"/>
      <c r="H8" s="528">
        <v>3</v>
      </c>
      <c r="I8" s="324" t="s">
        <v>140</v>
      </c>
      <c r="J8" s="324" t="s">
        <v>135</v>
      </c>
      <c r="K8" s="74"/>
    </row>
    <row r="9" spans="1:17" ht="15.75">
      <c r="A9" s="724" t="s">
        <v>56</v>
      </c>
      <c r="B9" s="725"/>
      <c r="C9" s="725"/>
      <c r="D9" s="231">
        <f>SUM(D3:D8)</f>
        <v>0</v>
      </c>
      <c r="E9" s="231">
        <f>SUM(E3:E8)</f>
        <v>0</v>
      </c>
      <c r="F9" s="384">
        <f>SUM(F3:F8)</f>
        <v>0</v>
      </c>
      <c r="G9" s="384">
        <f>SUM(G3:G8)</f>
        <v>0</v>
      </c>
      <c r="H9" s="384">
        <f>SUM(H3:H8)</f>
        <v>12</v>
      </c>
    </row>
    <row r="10" spans="1:17" ht="15.75">
      <c r="I10" s="123" t="s">
        <v>104</v>
      </c>
      <c r="J10" s="137"/>
      <c r="K10" s="137"/>
      <c r="L10" s="119"/>
      <c r="M10" s="119"/>
      <c r="N10" s="119"/>
      <c r="O10" s="119"/>
      <c r="P10" s="5"/>
    </row>
    <row r="11" spans="1:17" ht="15.75">
      <c r="I11" s="233"/>
      <c r="J11" s="137" t="s">
        <v>105</v>
      </c>
      <c r="K11" s="137"/>
      <c r="L11" s="137"/>
      <c r="M11" s="137"/>
      <c r="N11" s="137"/>
      <c r="O11" s="137"/>
      <c r="P11" s="233"/>
      <c r="Q11" s="232"/>
    </row>
    <row r="12" spans="1:17" ht="15.75">
      <c r="I12" s="233"/>
      <c r="J12" s="233"/>
      <c r="K12" s="234"/>
      <c r="L12" s="234"/>
      <c r="M12" s="234"/>
      <c r="N12" s="234"/>
      <c r="O12" s="234"/>
      <c r="P12" s="234"/>
      <c r="Q12" s="232"/>
    </row>
    <row r="13" spans="1:17" ht="15.75">
      <c r="I13" s="233"/>
      <c r="J13" s="233"/>
      <c r="K13" s="137"/>
      <c r="L13" s="234"/>
      <c r="M13" s="234"/>
      <c r="N13" s="137"/>
      <c r="O13" s="137"/>
      <c r="P13" s="137"/>
      <c r="Q13" s="232"/>
    </row>
    <row r="14" spans="1:17" ht="15.75">
      <c r="I14" s="233"/>
      <c r="J14" s="233"/>
      <c r="K14" s="234"/>
      <c r="L14" s="234"/>
      <c r="M14" s="234"/>
      <c r="N14" s="234"/>
      <c r="O14" s="234"/>
      <c r="P14" s="234"/>
      <c r="Q14" s="232"/>
    </row>
    <row r="15" spans="1:17" ht="15.75">
      <c r="L15" s="125"/>
      <c r="Q15" s="232"/>
    </row>
    <row r="16" spans="1:17" ht="15.75">
      <c r="L16" s="125"/>
    </row>
    <row r="17" spans="12:12" ht="15.75">
      <c r="L17" s="125"/>
    </row>
    <row r="18" spans="12:12" ht="15.75">
      <c r="L18" s="125"/>
    </row>
  </sheetData>
  <mergeCells count="8">
    <mergeCell ref="I1:K2"/>
    <mergeCell ref="H1:H2"/>
    <mergeCell ref="A9:C9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E16" sqref="E16"/>
    </sheetView>
  </sheetViews>
  <sheetFormatPr defaultRowHeight="15"/>
  <cols>
    <col min="1" max="1" width="11.5703125" style="104" bestFit="1" customWidth="1"/>
    <col min="2" max="2" width="70.140625" style="105" bestFit="1" customWidth="1"/>
    <col min="3" max="3" width="14.28515625" style="106" customWidth="1"/>
    <col min="4" max="4" width="10.42578125" style="106" bestFit="1" customWidth="1"/>
    <col min="5" max="5" width="16.7109375" style="106" bestFit="1" customWidth="1"/>
    <col min="6" max="6" width="7.85546875" style="103" customWidth="1"/>
    <col min="7" max="7" width="10" style="103" customWidth="1"/>
    <col min="8" max="8" width="6.140625" style="103" bestFit="1" customWidth="1"/>
    <col min="9" max="12" width="7.140625" style="103" customWidth="1"/>
    <col min="13" max="13" width="6.28515625" style="103" customWidth="1"/>
    <col min="14" max="21" width="7.140625" style="103" customWidth="1"/>
    <col min="22" max="22" width="30.85546875" style="103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1" customFormat="1" ht="15.75" customHeight="1">
      <c r="A1" s="590" t="s">
        <v>1</v>
      </c>
      <c r="B1" s="730" t="s">
        <v>0</v>
      </c>
      <c r="C1" s="732" t="s">
        <v>147</v>
      </c>
      <c r="D1" s="732"/>
      <c r="E1" s="732"/>
      <c r="F1" s="733" t="s">
        <v>29</v>
      </c>
      <c r="G1" s="734"/>
      <c r="H1" s="734"/>
      <c r="I1" s="734"/>
      <c r="J1" s="734"/>
      <c r="K1" s="734"/>
      <c r="L1" s="734"/>
      <c r="M1" s="734"/>
      <c r="N1" s="734"/>
      <c r="O1" s="734"/>
      <c r="P1" s="734"/>
      <c r="Q1" s="734"/>
      <c r="R1" s="734"/>
      <c r="S1" s="734"/>
      <c r="T1" s="734"/>
      <c r="U1" s="734"/>
      <c r="V1" s="735"/>
    </row>
    <row r="2" spans="1:22" ht="16.5" thickBot="1">
      <c r="A2" s="591"/>
      <c r="B2" s="731"/>
      <c r="C2" s="102" t="s">
        <v>23</v>
      </c>
      <c r="D2" s="107" t="s">
        <v>9</v>
      </c>
      <c r="E2" s="109" t="s">
        <v>33</v>
      </c>
      <c r="F2" s="276">
        <v>61</v>
      </c>
      <c r="G2" s="276">
        <v>62</v>
      </c>
      <c r="H2" s="276">
        <v>63</v>
      </c>
      <c r="I2" s="277">
        <v>64</v>
      </c>
      <c r="J2" s="278" t="s">
        <v>410</v>
      </c>
      <c r="K2" s="278" t="s">
        <v>411</v>
      </c>
      <c r="L2" s="278" t="s">
        <v>412</v>
      </c>
      <c r="M2" s="279">
        <v>65</v>
      </c>
      <c r="N2" s="280" t="s">
        <v>413</v>
      </c>
      <c r="O2" s="280" t="s">
        <v>414</v>
      </c>
      <c r="P2" s="280" t="s">
        <v>415</v>
      </c>
      <c r="Q2" s="280" t="s">
        <v>416</v>
      </c>
      <c r="R2" s="280" t="s">
        <v>417</v>
      </c>
      <c r="S2" s="276">
        <v>67</v>
      </c>
      <c r="T2" s="172"/>
      <c r="U2" s="172"/>
      <c r="V2" s="275"/>
    </row>
    <row r="3" spans="1:22" s="134" customFormat="1">
      <c r="A3" s="379" t="str">
        <f>'1-συμβολαια'!A3</f>
        <v>4ο</v>
      </c>
      <c r="B3" s="358" t="str">
        <f>'1-συμβολαια'!C3</f>
        <v>πληρεξούσιο</v>
      </c>
      <c r="C3" s="336"/>
      <c r="D3" s="359"/>
      <c r="E3" s="392"/>
      <c r="F3" s="337"/>
      <c r="G3" s="337"/>
      <c r="H3" s="360"/>
      <c r="I3" s="361"/>
      <c r="J3" s="361"/>
      <c r="K3" s="361"/>
      <c r="L3" s="361"/>
      <c r="M3" s="361"/>
      <c r="N3" s="337"/>
      <c r="O3" s="337"/>
      <c r="P3" s="337"/>
      <c r="Q3" s="337"/>
      <c r="R3" s="364"/>
      <c r="S3" s="337"/>
      <c r="T3" s="337"/>
      <c r="U3" s="337"/>
      <c r="V3" s="337"/>
    </row>
    <row r="4" spans="1:22" s="134" customFormat="1">
      <c r="A4" s="362" t="str">
        <f>'1-συμβολαια'!A4</f>
        <v>5ο</v>
      </c>
      <c r="B4" s="358" t="str">
        <f>'1-συμβολαια'!C4</f>
        <v>κληρονομιάς ΑΠΟΔΟΧΗ</v>
      </c>
      <c r="C4" s="336"/>
      <c r="D4" s="359"/>
      <c r="E4" s="392"/>
      <c r="F4" s="337"/>
      <c r="G4" s="337"/>
      <c r="H4" s="360"/>
      <c r="I4" s="361"/>
      <c r="J4" s="361"/>
      <c r="K4" s="361"/>
      <c r="L4" s="361"/>
      <c r="M4" s="361"/>
      <c r="N4" s="337"/>
      <c r="O4" s="337"/>
      <c r="P4" s="337"/>
      <c r="Q4" s="337"/>
      <c r="R4" s="364"/>
      <c r="S4" s="337"/>
      <c r="T4" s="337"/>
      <c r="U4" s="337"/>
      <c r="V4" s="337"/>
    </row>
    <row r="5" spans="1:22" s="134" customFormat="1">
      <c r="A5" s="362">
        <f>'1-συμβολαια'!A5</f>
        <v>0</v>
      </c>
      <c r="B5" s="358" t="str">
        <f>'1-συμβολαια'!C5</f>
        <v>χρησικτησία οικόπεδα 3-7 = πατρός ΔΩΡΕΑ άτυπος</v>
      </c>
      <c r="C5" s="336">
        <f>'1-συμβολαια'!L5</f>
        <v>58.546610000000001</v>
      </c>
      <c r="D5" s="424"/>
      <c r="E5" s="392">
        <f t="shared" ref="E5:E8" si="0">C5-D5</f>
        <v>58.546610000000001</v>
      </c>
      <c r="F5" s="337">
        <v>61</v>
      </c>
      <c r="G5" s="337">
        <v>62</v>
      </c>
      <c r="H5" s="360"/>
      <c r="I5" s="361"/>
      <c r="J5" s="361"/>
      <c r="K5" s="361"/>
      <c r="L5" s="361"/>
      <c r="M5" s="361"/>
      <c r="N5" s="337"/>
      <c r="O5" s="337"/>
      <c r="P5" s="337"/>
      <c r="Q5" s="337"/>
      <c r="R5" s="364"/>
      <c r="S5" s="337"/>
      <c r="T5" s="337"/>
      <c r="U5" s="337"/>
      <c r="V5" s="337"/>
    </row>
    <row r="6" spans="1:22" s="134" customFormat="1">
      <c r="A6" s="362">
        <f>'1-συμβολαια'!A6</f>
        <v>0</v>
      </c>
      <c r="B6" s="358" t="str">
        <f>'1-συμβολαια'!C6</f>
        <v>χρησικτησία αγροτεμάχια 5-6-8-9-10-11-12 = πατρός ΔΩΡΕΑ άτυπος</v>
      </c>
      <c r="C6" s="336">
        <f>'1-συμβολαια'!L6</f>
        <v>219.83962600000001</v>
      </c>
      <c r="D6" s="424"/>
      <c r="E6" s="392">
        <f t="shared" si="0"/>
        <v>219.83962600000001</v>
      </c>
      <c r="F6" s="337">
        <v>61</v>
      </c>
      <c r="G6" s="337">
        <v>62</v>
      </c>
      <c r="H6" s="360"/>
      <c r="I6" s="361"/>
      <c r="J6" s="361"/>
      <c r="K6" s="361"/>
      <c r="L6" s="361"/>
      <c r="M6" s="361"/>
      <c r="N6" s="337"/>
      <c r="O6" s="337"/>
      <c r="P6" s="337"/>
      <c r="Q6" s="337"/>
      <c r="R6" s="364"/>
      <c r="S6" s="337"/>
      <c r="T6" s="337"/>
      <c r="U6" s="337"/>
      <c r="V6" s="337"/>
    </row>
    <row r="7" spans="1:22" s="134" customFormat="1">
      <c r="A7" s="362">
        <f>'1-συμβολαια'!A7</f>
        <v>0</v>
      </c>
      <c r="B7" s="358" t="str">
        <f>'1-συμβολαια'!C7</f>
        <v>διανομή [= 2/8 μήτηρ + από 3/8 θυγατέρες 2</v>
      </c>
      <c r="C7" s="336">
        <f>'1-συμβολαια'!L7</f>
        <v>296.72974600000003</v>
      </c>
      <c r="D7" s="424"/>
      <c r="E7" s="392">
        <f t="shared" si="0"/>
        <v>296.72974600000003</v>
      </c>
      <c r="F7" s="337">
        <v>61</v>
      </c>
      <c r="G7" s="337">
        <v>62</v>
      </c>
      <c r="H7" s="360"/>
      <c r="I7" s="361"/>
      <c r="J7" s="361"/>
      <c r="K7" s="361"/>
      <c r="L7" s="361"/>
      <c r="M7" s="361"/>
      <c r="N7" s="337"/>
      <c r="O7" s="337"/>
      <c r="P7" s="337"/>
      <c r="Q7" s="337"/>
      <c r="R7" s="364"/>
      <c r="S7" s="337"/>
      <c r="T7" s="337"/>
      <c r="U7" s="337"/>
      <c r="V7" s="337"/>
    </row>
    <row r="8" spans="1:22" s="134" customFormat="1">
      <c r="A8" s="362">
        <f>'1-συμβολαια'!A8</f>
        <v>0</v>
      </c>
      <c r="B8" s="358" t="str">
        <f>'1-συμβολαια'!C8</f>
        <v>εξισορρόπηση διαφοράς διανεμομένων μεριδίων</v>
      </c>
      <c r="C8" s="336">
        <f>'1-συμβολαια'!L8</f>
        <v>68.684154000000007</v>
      </c>
      <c r="D8" s="424"/>
      <c r="E8" s="392">
        <f t="shared" si="0"/>
        <v>68.684154000000007</v>
      </c>
      <c r="F8" s="337">
        <v>61</v>
      </c>
      <c r="G8" s="337">
        <v>62</v>
      </c>
      <c r="H8" s="360"/>
      <c r="I8" s="361"/>
      <c r="J8" s="361"/>
      <c r="K8" s="361"/>
      <c r="L8" s="361"/>
      <c r="M8" s="361"/>
      <c r="N8" s="337"/>
      <c r="O8" s="337"/>
      <c r="P8" s="337"/>
      <c r="Q8" s="337"/>
      <c r="R8" s="364"/>
      <c r="S8" s="337"/>
      <c r="T8" s="337"/>
      <c r="U8" s="337"/>
      <c r="V8" s="337"/>
    </row>
    <row r="9" spans="1:22" ht="15.75">
      <c r="A9" s="724" t="s">
        <v>47</v>
      </c>
      <c r="B9" s="725"/>
      <c r="C9" s="98">
        <f>SUM(C3:C8)</f>
        <v>643.80013600000007</v>
      </c>
      <c r="D9" s="108">
        <f>SUM(D3:D8)</f>
        <v>0</v>
      </c>
      <c r="E9" s="98">
        <f>SUM(E3:E8)</f>
        <v>643.80013600000007</v>
      </c>
      <c r="I9" s="69">
        <f t="shared" ref="I9:T9" si="1">SUM(I3:I8)</f>
        <v>0</v>
      </c>
      <c r="J9" s="69">
        <f t="shared" si="1"/>
        <v>0</v>
      </c>
      <c r="K9" s="69">
        <f t="shared" si="1"/>
        <v>0</v>
      </c>
      <c r="L9" s="69">
        <f t="shared" si="1"/>
        <v>0</v>
      </c>
      <c r="M9" s="69">
        <f t="shared" si="1"/>
        <v>0</v>
      </c>
      <c r="N9" s="69">
        <f t="shared" si="1"/>
        <v>0</v>
      </c>
      <c r="O9" s="69">
        <f t="shared" si="1"/>
        <v>0</v>
      </c>
      <c r="P9" s="69">
        <f t="shared" si="1"/>
        <v>0</v>
      </c>
      <c r="Q9" s="69">
        <f t="shared" si="1"/>
        <v>0</v>
      </c>
      <c r="R9" s="69">
        <f t="shared" si="1"/>
        <v>0</v>
      </c>
      <c r="S9" s="69">
        <f t="shared" si="1"/>
        <v>0</v>
      </c>
      <c r="T9" s="69">
        <f t="shared" si="1"/>
        <v>0</v>
      </c>
    </row>
    <row r="10" spans="1:22"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</row>
    <row r="11" spans="1:22" ht="15.75">
      <c r="F11" s="154" t="s">
        <v>244</v>
      </c>
      <c r="G11" s="123"/>
      <c r="H11" s="281"/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2"/>
    </row>
    <row r="12" spans="1:22" ht="15.75">
      <c r="F12" s="283"/>
      <c r="G12" s="137" t="s">
        <v>245</v>
      </c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2"/>
    </row>
    <row r="13" spans="1:22" ht="15.75">
      <c r="F13" s="282"/>
      <c r="G13" s="282"/>
      <c r="H13" s="154" t="s">
        <v>246</v>
      </c>
      <c r="I13" s="123"/>
      <c r="J13" s="123"/>
      <c r="K13" s="123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2"/>
    </row>
    <row r="14" spans="1:22" ht="15.75">
      <c r="F14" s="282"/>
      <c r="G14" s="283"/>
      <c r="H14" s="282"/>
      <c r="I14" s="137" t="s">
        <v>271</v>
      </c>
      <c r="J14" s="137"/>
      <c r="K14" s="137"/>
      <c r="L14" s="284"/>
      <c r="M14" s="284"/>
      <c r="N14" s="284"/>
      <c r="O14" s="284"/>
      <c r="P14" s="284"/>
      <c r="Q14" s="284"/>
      <c r="R14" s="284"/>
      <c r="S14" s="284"/>
      <c r="T14" s="284"/>
      <c r="U14" s="281"/>
      <c r="V14" s="282"/>
    </row>
    <row r="15" spans="1:22" ht="15.75">
      <c r="F15" s="282"/>
      <c r="G15" s="283"/>
      <c r="H15" s="282"/>
      <c r="I15" s="137"/>
      <c r="J15" s="154" t="s">
        <v>418</v>
      </c>
      <c r="K15" s="137"/>
      <c r="L15" s="284"/>
      <c r="M15" s="284"/>
      <c r="N15" s="284"/>
      <c r="O15" s="284"/>
      <c r="P15" s="284"/>
      <c r="Q15" s="284"/>
      <c r="R15" s="284"/>
      <c r="S15" s="284"/>
      <c r="T15" s="284"/>
      <c r="U15" s="281"/>
      <c r="V15" s="282"/>
    </row>
    <row r="16" spans="1:22" ht="15.75">
      <c r="F16" s="282"/>
      <c r="G16" s="283"/>
      <c r="H16" s="282"/>
      <c r="I16" s="137"/>
      <c r="J16" s="137"/>
      <c r="K16" s="137" t="s">
        <v>419</v>
      </c>
      <c r="L16" s="284"/>
      <c r="M16" s="284"/>
      <c r="N16" s="284"/>
      <c r="O16" s="284"/>
      <c r="P16" s="284"/>
      <c r="Q16" s="284"/>
      <c r="R16" s="284"/>
      <c r="S16" s="284"/>
      <c r="T16" s="284"/>
      <c r="U16" s="281"/>
      <c r="V16" s="282"/>
    </row>
    <row r="17" spans="2:22" ht="15.75">
      <c r="F17" s="282"/>
      <c r="G17" s="282"/>
      <c r="H17" s="281"/>
      <c r="I17" s="284"/>
      <c r="J17" s="284"/>
      <c r="K17" s="284"/>
      <c r="L17" s="154" t="s">
        <v>420</v>
      </c>
      <c r="M17" s="284"/>
      <c r="N17" s="284"/>
      <c r="O17" s="284"/>
      <c r="P17" s="284"/>
      <c r="Q17" s="284"/>
      <c r="R17" s="284"/>
      <c r="S17" s="284"/>
      <c r="T17" s="284"/>
      <c r="U17" s="281"/>
      <c r="V17" s="282"/>
    </row>
    <row r="18" spans="2:22" ht="15.75">
      <c r="C18" s="106">
        <f>SUM(C10:C11)</f>
        <v>0</v>
      </c>
      <c r="F18" s="281"/>
      <c r="G18" s="281"/>
      <c r="H18" s="281"/>
      <c r="I18" s="284"/>
      <c r="J18" s="284"/>
      <c r="K18" s="284"/>
      <c r="L18" s="284"/>
      <c r="M18" s="137" t="s">
        <v>272</v>
      </c>
      <c r="N18" s="284"/>
      <c r="O18" s="284"/>
      <c r="P18" s="284"/>
      <c r="Q18" s="284"/>
      <c r="R18" s="284"/>
      <c r="S18" s="284"/>
      <c r="T18" s="284"/>
      <c r="U18" s="281"/>
      <c r="V18" s="282"/>
    </row>
    <row r="19" spans="2:22" ht="15.75">
      <c r="F19" s="282"/>
      <c r="G19" s="282"/>
      <c r="H19" s="281"/>
      <c r="I19" s="284"/>
      <c r="J19" s="284"/>
      <c r="K19" s="284"/>
      <c r="L19" s="284"/>
      <c r="M19" s="284"/>
      <c r="N19" s="154" t="s">
        <v>421</v>
      </c>
      <c r="O19" s="284"/>
      <c r="P19" s="284"/>
      <c r="Q19" s="284"/>
      <c r="R19" s="284"/>
      <c r="S19" s="284"/>
      <c r="T19" s="284"/>
      <c r="U19" s="281"/>
      <c r="V19" s="282"/>
    </row>
    <row r="20" spans="2:22" ht="15.75">
      <c r="F20" s="282"/>
      <c r="G20" s="282"/>
      <c r="H20" s="281"/>
      <c r="I20" s="284"/>
      <c r="J20" s="284"/>
      <c r="K20" s="284"/>
      <c r="L20" s="284"/>
      <c r="M20" s="284"/>
      <c r="N20" s="284"/>
      <c r="O20" s="137" t="s">
        <v>422</v>
      </c>
      <c r="P20" s="284"/>
      <c r="Q20" s="284"/>
      <c r="R20" s="284"/>
      <c r="S20" s="284"/>
      <c r="T20" s="284"/>
      <c r="U20" s="281"/>
      <c r="V20" s="282"/>
    </row>
    <row r="21" spans="2:22" ht="15.75">
      <c r="F21" s="282"/>
      <c r="G21" s="282"/>
      <c r="H21" s="281"/>
      <c r="I21" s="284"/>
      <c r="J21" s="284"/>
      <c r="K21" s="284"/>
      <c r="L21" s="284"/>
      <c r="M21" s="284"/>
      <c r="N21" s="284"/>
      <c r="O21" s="284"/>
      <c r="P21" s="154" t="s">
        <v>273</v>
      </c>
      <c r="Q21" s="284"/>
      <c r="R21" s="284"/>
      <c r="S21" s="284"/>
      <c r="T21" s="284"/>
      <c r="U21" s="281"/>
      <c r="V21" s="282"/>
    </row>
    <row r="22" spans="2:22" ht="15.75">
      <c r="F22" s="282"/>
      <c r="G22" s="282"/>
      <c r="H22" s="281"/>
      <c r="I22" s="284"/>
      <c r="J22" s="284"/>
      <c r="K22" s="284"/>
      <c r="L22" s="284"/>
      <c r="M22" s="284"/>
      <c r="N22" s="284"/>
      <c r="O22" s="284"/>
      <c r="P22" s="284"/>
      <c r="Q22" s="137" t="s">
        <v>274</v>
      </c>
      <c r="R22" s="137"/>
      <c r="S22" s="137"/>
      <c r="T22" s="284"/>
      <c r="U22" s="281"/>
      <c r="V22" s="282"/>
    </row>
    <row r="23" spans="2:22" ht="15.75">
      <c r="F23" s="282"/>
      <c r="G23" s="282"/>
      <c r="H23" s="281"/>
      <c r="I23" s="284"/>
      <c r="J23" s="284"/>
      <c r="K23" s="284"/>
      <c r="L23" s="284"/>
      <c r="M23" s="284"/>
      <c r="N23" s="284"/>
      <c r="O23" s="284"/>
      <c r="P23" s="284"/>
      <c r="Q23" s="284"/>
      <c r="R23" s="154" t="s">
        <v>275</v>
      </c>
      <c r="S23" s="284"/>
      <c r="T23" s="284"/>
      <c r="U23" s="281"/>
      <c r="V23" s="282"/>
    </row>
    <row r="24" spans="2:22" ht="15.75">
      <c r="F24" s="282"/>
      <c r="G24" s="282"/>
      <c r="H24" s="281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137" t="s">
        <v>276</v>
      </c>
      <c r="T24" s="284"/>
      <c r="U24" s="281"/>
      <c r="V24" s="282"/>
    </row>
    <row r="25" spans="2:22" ht="15.75">
      <c r="F25" s="282"/>
      <c r="G25" s="282"/>
      <c r="H25" s="281"/>
      <c r="I25" s="284"/>
      <c r="J25" s="284"/>
      <c r="K25" s="284"/>
      <c r="L25" s="284"/>
      <c r="M25" s="284"/>
      <c r="N25" s="284"/>
      <c r="O25" s="284"/>
      <c r="P25" s="284"/>
      <c r="Q25" s="284"/>
      <c r="R25" s="284"/>
      <c r="S25" s="284"/>
      <c r="T25" s="154" t="s">
        <v>423</v>
      </c>
      <c r="U25" s="281"/>
      <c r="V25" s="282"/>
    </row>
    <row r="26" spans="2:22">
      <c r="F26" s="282"/>
      <c r="G26" s="282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2"/>
    </row>
    <row r="27" spans="2:22" ht="15.75" customHeight="1">
      <c r="B27" s="220"/>
      <c r="C27" s="315"/>
      <c r="D27" s="317"/>
      <c r="E27" s="316"/>
      <c r="F27" s="316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2:22" ht="15.75" customHeight="1">
      <c r="B28" s="219"/>
      <c r="C28" s="110"/>
      <c r="D28" s="317"/>
      <c r="E28" s="316"/>
      <c r="F28" s="316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2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2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2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2:22">
      <c r="D32" s="3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8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8:21"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  <row r="36" spans="8:21"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</row>
    <row r="37" spans="8:21"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</row>
    <row r="38" spans="8:21"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D36"/>
  <sheetViews>
    <sheetView workbookViewId="0">
      <pane ySplit="2" topLeftCell="A3" activePane="bottomLeft" state="frozen"/>
      <selection pane="bottomLeft" activeCell="B15" sqref="B15:C27"/>
    </sheetView>
  </sheetViews>
  <sheetFormatPr defaultRowHeight="11.25"/>
  <cols>
    <col min="1" max="1" width="9" style="8" customWidth="1"/>
    <col min="2" max="2" width="49" style="140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10" width="7.85546875" style="81" customWidth="1"/>
    <col min="11" max="11" width="7.42578125" style="81" customWidth="1"/>
    <col min="12" max="12" width="7.85546875" style="81" customWidth="1"/>
    <col min="13" max="28" width="7.140625" style="81" customWidth="1"/>
    <col min="29" max="29" width="6.140625" style="367" customWidth="1"/>
    <col min="30" max="30" width="7.140625" style="81" customWidth="1"/>
    <col min="31" max="31" width="6.140625" style="81" customWidth="1"/>
    <col min="32" max="32" width="7" style="367" customWidth="1"/>
    <col min="33" max="34" width="6.140625" style="81" customWidth="1"/>
    <col min="35" max="35" width="7.85546875" style="81" customWidth="1"/>
    <col min="36" max="36" width="16.28515625" style="81" customWidth="1"/>
    <col min="37" max="38" width="7.140625" style="81" customWidth="1"/>
    <col min="39" max="39" width="8.140625" style="81" customWidth="1"/>
    <col min="40" max="40" width="7.7109375" style="81" customWidth="1"/>
    <col min="41" max="41" width="7" style="81" customWidth="1"/>
    <col min="42" max="42" width="6.140625" style="81" customWidth="1"/>
    <col min="43" max="47" width="7.85546875" style="81" customWidth="1"/>
    <col min="48" max="50" width="6.140625" style="81" customWidth="1"/>
    <col min="51" max="51" width="8.28515625" style="81" customWidth="1"/>
    <col min="52" max="52" width="8.5703125" style="81" customWidth="1"/>
    <col min="53" max="53" width="6.140625" style="81" customWidth="1"/>
    <col min="54" max="54" width="7.140625" style="81" customWidth="1"/>
    <col min="55" max="56" width="6.140625" style="81" customWidth="1"/>
    <col min="57" max="57" width="8" style="81" customWidth="1"/>
    <col min="58" max="59" width="6.140625" style="81" customWidth="1"/>
    <col min="60" max="60" width="7.42578125" style="367" customWidth="1"/>
    <col min="61" max="61" width="8.5703125" style="367" customWidth="1"/>
    <col min="62" max="62" width="7.5703125" style="367" customWidth="1"/>
    <col min="63" max="68" width="6.140625" style="367" customWidth="1"/>
    <col min="69" max="69" width="8" style="367" customWidth="1"/>
    <col min="70" max="71" width="6.140625" style="367" customWidth="1"/>
    <col min="72" max="72" width="5.5703125" style="367" customWidth="1"/>
    <col min="73" max="80" width="10.5703125" style="367" customWidth="1"/>
    <col min="81" max="82" width="12.42578125" style="367" customWidth="1"/>
    <col min="83" max="279" width="9.140625" style="3"/>
    <col min="280" max="280" width="9" style="3" bestFit="1" customWidth="1"/>
    <col min="281" max="281" width="9.85546875" style="3" bestFit="1" customWidth="1"/>
    <col min="282" max="282" width="9.140625" style="3" bestFit="1" customWidth="1"/>
    <col min="283" max="283" width="16" style="3" bestFit="1" customWidth="1"/>
    <col min="284" max="284" width="9" style="3" bestFit="1" customWidth="1"/>
    <col min="285" max="285" width="7.85546875" style="3" bestFit="1" customWidth="1"/>
    <col min="286" max="286" width="11.7109375" style="3" bestFit="1" customWidth="1"/>
    <col min="287" max="287" width="14.28515625" style="3" customWidth="1"/>
    <col min="288" max="288" width="11.7109375" style="3" bestFit="1" customWidth="1"/>
    <col min="289" max="289" width="14.140625" style="3" bestFit="1" customWidth="1"/>
    <col min="290" max="290" width="16.7109375" style="3" customWidth="1"/>
    <col min="291" max="291" width="16.5703125" style="3" customWidth="1"/>
    <col min="292" max="293" width="7.85546875" style="3" bestFit="1" customWidth="1"/>
    <col min="294" max="294" width="8" style="3" bestFit="1" customWidth="1"/>
    <col min="295" max="296" width="7.85546875" style="3" bestFit="1" customWidth="1"/>
    <col min="297" max="297" width="9.7109375" style="3" customWidth="1"/>
    <col min="298" max="298" width="12.85546875" style="3" customWidth="1"/>
    <col min="299" max="535" width="9.140625" style="3"/>
    <col min="536" max="536" width="9" style="3" bestFit="1" customWidth="1"/>
    <col min="537" max="537" width="9.85546875" style="3" bestFit="1" customWidth="1"/>
    <col min="538" max="538" width="9.140625" style="3" bestFit="1" customWidth="1"/>
    <col min="539" max="539" width="16" style="3" bestFit="1" customWidth="1"/>
    <col min="540" max="540" width="9" style="3" bestFit="1" customWidth="1"/>
    <col min="541" max="541" width="7.85546875" style="3" bestFit="1" customWidth="1"/>
    <col min="542" max="542" width="11.7109375" style="3" bestFit="1" customWidth="1"/>
    <col min="543" max="543" width="14.28515625" style="3" customWidth="1"/>
    <col min="544" max="544" width="11.7109375" style="3" bestFit="1" customWidth="1"/>
    <col min="545" max="545" width="14.140625" style="3" bestFit="1" customWidth="1"/>
    <col min="546" max="546" width="16.7109375" style="3" customWidth="1"/>
    <col min="547" max="547" width="16.5703125" style="3" customWidth="1"/>
    <col min="548" max="549" width="7.85546875" style="3" bestFit="1" customWidth="1"/>
    <col min="550" max="550" width="8" style="3" bestFit="1" customWidth="1"/>
    <col min="551" max="552" width="7.85546875" style="3" bestFit="1" customWidth="1"/>
    <col min="553" max="553" width="9.7109375" style="3" customWidth="1"/>
    <col min="554" max="554" width="12.85546875" style="3" customWidth="1"/>
    <col min="555" max="791" width="9.140625" style="3"/>
    <col min="792" max="792" width="9" style="3" bestFit="1" customWidth="1"/>
    <col min="793" max="793" width="9.85546875" style="3" bestFit="1" customWidth="1"/>
    <col min="794" max="794" width="9.140625" style="3" bestFit="1" customWidth="1"/>
    <col min="795" max="795" width="16" style="3" bestFit="1" customWidth="1"/>
    <col min="796" max="796" width="9" style="3" bestFit="1" customWidth="1"/>
    <col min="797" max="797" width="7.85546875" style="3" bestFit="1" customWidth="1"/>
    <col min="798" max="798" width="11.7109375" style="3" bestFit="1" customWidth="1"/>
    <col min="799" max="799" width="14.28515625" style="3" customWidth="1"/>
    <col min="800" max="800" width="11.7109375" style="3" bestFit="1" customWidth="1"/>
    <col min="801" max="801" width="14.140625" style="3" bestFit="1" customWidth="1"/>
    <col min="802" max="802" width="16.7109375" style="3" customWidth="1"/>
    <col min="803" max="803" width="16.5703125" style="3" customWidth="1"/>
    <col min="804" max="805" width="7.85546875" style="3" bestFit="1" customWidth="1"/>
    <col min="806" max="806" width="8" style="3" bestFit="1" customWidth="1"/>
    <col min="807" max="808" width="7.85546875" style="3" bestFit="1" customWidth="1"/>
    <col min="809" max="809" width="9.7109375" style="3" customWidth="1"/>
    <col min="810" max="810" width="12.85546875" style="3" customWidth="1"/>
    <col min="811" max="1047" width="9.140625" style="3"/>
    <col min="1048" max="1048" width="9" style="3" bestFit="1" customWidth="1"/>
    <col min="1049" max="1049" width="9.85546875" style="3" bestFit="1" customWidth="1"/>
    <col min="1050" max="1050" width="9.140625" style="3" bestFit="1" customWidth="1"/>
    <col min="1051" max="1051" width="16" style="3" bestFit="1" customWidth="1"/>
    <col min="1052" max="1052" width="9" style="3" bestFit="1" customWidth="1"/>
    <col min="1053" max="1053" width="7.85546875" style="3" bestFit="1" customWidth="1"/>
    <col min="1054" max="1054" width="11.7109375" style="3" bestFit="1" customWidth="1"/>
    <col min="1055" max="1055" width="14.28515625" style="3" customWidth="1"/>
    <col min="1056" max="1056" width="11.7109375" style="3" bestFit="1" customWidth="1"/>
    <col min="1057" max="1057" width="14.140625" style="3" bestFit="1" customWidth="1"/>
    <col min="1058" max="1058" width="16.7109375" style="3" customWidth="1"/>
    <col min="1059" max="1059" width="16.5703125" style="3" customWidth="1"/>
    <col min="1060" max="1061" width="7.85546875" style="3" bestFit="1" customWidth="1"/>
    <col min="1062" max="1062" width="8" style="3" bestFit="1" customWidth="1"/>
    <col min="1063" max="1064" width="7.85546875" style="3" bestFit="1" customWidth="1"/>
    <col min="1065" max="1065" width="9.7109375" style="3" customWidth="1"/>
    <col min="1066" max="1066" width="12.85546875" style="3" customWidth="1"/>
    <col min="1067" max="1303" width="9.140625" style="3"/>
    <col min="1304" max="1304" width="9" style="3" bestFit="1" customWidth="1"/>
    <col min="1305" max="1305" width="9.85546875" style="3" bestFit="1" customWidth="1"/>
    <col min="1306" max="1306" width="9.140625" style="3" bestFit="1" customWidth="1"/>
    <col min="1307" max="1307" width="16" style="3" bestFit="1" customWidth="1"/>
    <col min="1308" max="1308" width="9" style="3" bestFit="1" customWidth="1"/>
    <col min="1309" max="1309" width="7.85546875" style="3" bestFit="1" customWidth="1"/>
    <col min="1310" max="1310" width="11.7109375" style="3" bestFit="1" customWidth="1"/>
    <col min="1311" max="1311" width="14.28515625" style="3" customWidth="1"/>
    <col min="1312" max="1312" width="11.7109375" style="3" bestFit="1" customWidth="1"/>
    <col min="1313" max="1313" width="14.140625" style="3" bestFit="1" customWidth="1"/>
    <col min="1314" max="1314" width="16.7109375" style="3" customWidth="1"/>
    <col min="1315" max="1315" width="16.5703125" style="3" customWidth="1"/>
    <col min="1316" max="1317" width="7.85546875" style="3" bestFit="1" customWidth="1"/>
    <col min="1318" max="1318" width="8" style="3" bestFit="1" customWidth="1"/>
    <col min="1319" max="1320" width="7.85546875" style="3" bestFit="1" customWidth="1"/>
    <col min="1321" max="1321" width="9.7109375" style="3" customWidth="1"/>
    <col min="1322" max="1322" width="12.85546875" style="3" customWidth="1"/>
    <col min="1323" max="1559" width="9.140625" style="3"/>
    <col min="1560" max="1560" width="9" style="3" bestFit="1" customWidth="1"/>
    <col min="1561" max="1561" width="9.85546875" style="3" bestFit="1" customWidth="1"/>
    <col min="1562" max="1562" width="9.140625" style="3" bestFit="1" customWidth="1"/>
    <col min="1563" max="1563" width="16" style="3" bestFit="1" customWidth="1"/>
    <col min="1564" max="1564" width="9" style="3" bestFit="1" customWidth="1"/>
    <col min="1565" max="1565" width="7.85546875" style="3" bestFit="1" customWidth="1"/>
    <col min="1566" max="1566" width="11.7109375" style="3" bestFit="1" customWidth="1"/>
    <col min="1567" max="1567" width="14.28515625" style="3" customWidth="1"/>
    <col min="1568" max="1568" width="11.7109375" style="3" bestFit="1" customWidth="1"/>
    <col min="1569" max="1569" width="14.140625" style="3" bestFit="1" customWidth="1"/>
    <col min="1570" max="1570" width="16.7109375" style="3" customWidth="1"/>
    <col min="1571" max="1571" width="16.5703125" style="3" customWidth="1"/>
    <col min="1572" max="1573" width="7.85546875" style="3" bestFit="1" customWidth="1"/>
    <col min="1574" max="1574" width="8" style="3" bestFit="1" customWidth="1"/>
    <col min="1575" max="1576" width="7.85546875" style="3" bestFit="1" customWidth="1"/>
    <col min="1577" max="1577" width="9.7109375" style="3" customWidth="1"/>
    <col min="1578" max="1578" width="12.85546875" style="3" customWidth="1"/>
    <col min="1579" max="1815" width="9.140625" style="3"/>
    <col min="1816" max="1816" width="9" style="3" bestFit="1" customWidth="1"/>
    <col min="1817" max="1817" width="9.85546875" style="3" bestFit="1" customWidth="1"/>
    <col min="1818" max="1818" width="9.140625" style="3" bestFit="1" customWidth="1"/>
    <col min="1819" max="1819" width="16" style="3" bestFit="1" customWidth="1"/>
    <col min="1820" max="1820" width="9" style="3" bestFit="1" customWidth="1"/>
    <col min="1821" max="1821" width="7.85546875" style="3" bestFit="1" customWidth="1"/>
    <col min="1822" max="1822" width="11.7109375" style="3" bestFit="1" customWidth="1"/>
    <col min="1823" max="1823" width="14.28515625" style="3" customWidth="1"/>
    <col min="1824" max="1824" width="11.7109375" style="3" bestFit="1" customWidth="1"/>
    <col min="1825" max="1825" width="14.140625" style="3" bestFit="1" customWidth="1"/>
    <col min="1826" max="1826" width="16.7109375" style="3" customWidth="1"/>
    <col min="1827" max="1827" width="16.5703125" style="3" customWidth="1"/>
    <col min="1828" max="1829" width="7.85546875" style="3" bestFit="1" customWidth="1"/>
    <col min="1830" max="1830" width="8" style="3" bestFit="1" customWidth="1"/>
    <col min="1831" max="1832" width="7.85546875" style="3" bestFit="1" customWidth="1"/>
    <col min="1833" max="1833" width="9.7109375" style="3" customWidth="1"/>
    <col min="1834" max="1834" width="12.85546875" style="3" customWidth="1"/>
    <col min="1835" max="2071" width="9.140625" style="3"/>
    <col min="2072" max="2072" width="9" style="3" bestFit="1" customWidth="1"/>
    <col min="2073" max="2073" width="9.85546875" style="3" bestFit="1" customWidth="1"/>
    <col min="2074" max="2074" width="9.140625" style="3" bestFit="1" customWidth="1"/>
    <col min="2075" max="2075" width="16" style="3" bestFit="1" customWidth="1"/>
    <col min="2076" max="2076" width="9" style="3" bestFit="1" customWidth="1"/>
    <col min="2077" max="2077" width="7.85546875" style="3" bestFit="1" customWidth="1"/>
    <col min="2078" max="2078" width="11.7109375" style="3" bestFit="1" customWidth="1"/>
    <col min="2079" max="2079" width="14.28515625" style="3" customWidth="1"/>
    <col min="2080" max="2080" width="11.7109375" style="3" bestFit="1" customWidth="1"/>
    <col min="2081" max="2081" width="14.140625" style="3" bestFit="1" customWidth="1"/>
    <col min="2082" max="2082" width="16.7109375" style="3" customWidth="1"/>
    <col min="2083" max="2083" width="16.5703125" style="3" customWidth="1"/>
    <col min="2084" max="2085" width="7.85546875" style="3" bestFit="1" customWidth="1"/>
    <col min="2086" max="2086" width="8" style="3" bestFit="1" customWidth="1"/>
    <col min="2087" max="2088" width="7.85546875" style="3" bestFit="1" customWidth="1"/>
    <col min="2089" max="2089" width="9.7109375" style="3" customWidth="1"/>
    <col min="2090" max="2090" width="12.85546875" style="3" customWidth="1"/>
    <col min="2091" max="2327" width="9.140625" style="3"/>
    <col min="2328" max="2328" width="9" style="3" bestFit="1" customWidth="1"/>
    <col min="2329" max="2329" width="9.85546875" style="3" bestFit="1" customWidth="1"/>
    <col min="2330" max="2330" width="9.140625" style="3" bestFit="1" customWidth="1"/>
    <col min="2331" max="2331" width="16" style="3" bestFit="1" customWidth="1"/>
    <col min="2332" max="2332" width="9" style="3" bestFit="1" customWidth="1"/>
    <col min="2333" max="2333" width="7.85546875" style="3" bestFit="1" customWidth="1"/>
    <col min="2334" max="2334" width="11.7109375" style="3" bestFit="1" customWidth="1"/>
    <col min="2335" max="2335" width="14.28515625" style="3" customWidth="1"/>
    <col min="2336" max="2336" width="11.7109375" style="3" bestFit="1" customWidth="1"/>
    <col min="2337" max="2337" width="14.140625" style="3" bestFit="1" customWidth="1"/>
    <col min="2338" max="2338" width="16.7109375" style="3" customWidth="1"/>
    <col min="2339" max="2339" width="16.5703125" style="3" customWidth="1"/>
    <col min="2340" max="2341" width="7.85546875" style="3" bestFit="1" customWidth="1"/>
    <col min="2342" max="2342" width="8" style="3" bestFit="1" customWidth="1"/>
    <col min="2343" max="2344" width="7.85546875" style="3" bestFit="1" customWidth="1"/>
    <col min="2345" max="2345" width="9.7109375" style="3" customWidth="1"/>
    <col min="2346" max="2346" width="12.85546875" style="3" customWidth="1"/>
    <col min="2347" max="2583" width="9.140625" style="3"/>
    <col min="2584" max="2584" width="9" style="3" bestFit="1" customWidth="1"/>
    <col min="2585" max="2585" width="9.85546875" style="3" bestFit="1" customWidth="1"/>
    <col min="2586" max="2586" width="9.140625" style="3" bestFit="1" customWidth="1"/>
    <col min="2587" max="2587" width="16" style="3" bestFit="1" customWidth="1"/>
    <col min="2588" max="2588" width="9" style="3" bestFit="1" customWidth="1"/>
    <col min="2589" max="2589" width="7.85546875" style="3" bestFit="1" customWidth="1"/>
    <col min="2590" max="2590" width="11.7109375" style="3" bestFit="1" customWidth="1"/>
    <col min="2591" max="2591" width="14.28515625" style="3" customWidth="1"/>
    <col min="2592" max="2592" width="11.7109375" style="3" bestFit="1" customWidth="1"/>
    <col min="2593" max="2593" width="14.140625" style="3" bestFit="1" customWidth="1"/>
    <col min="2594" max="2594" width="16.7109375" style="3" customWidth="1"/>
    <col min="2595" max="2595" width="16.5703125" style="3" customWidth="1"/>
    <col min="2596" max="2597" width="7.85546875" style="3" bestFit="1" customWidth="1"/>
    <col min="2598" max="2598" width="8" style="3" bestFit="1" customWidth="1"/>
    <col min="2599" max="2600" width="7.85546875" style="3" bestFit="1" customWidth="1"/>
    <col min="2601" max="2601" width="9.7109375" style="3" customWidth="1"/>
    <col min="2602" max="2602" width="12.85546875" style="3" customWidth="1"/>
    <col min="2603" max="2839" width="9.140625" style="3"/>
    <col min="2840" max="2840" width="9" style="3" bestFit="1" customWidth="1"/>
    <col min="2841" max="2841" width="9.85546875" style="3" bestFit="1" customWidth="1"/>
    <col min="2842" max="2842" width="9.140625" style="3" bestFit="1" customWidth="1"/>
    <col min="2843" max="2843" width="16" style="3" bestFit="1" customWidth="1"/>
    <col min="2844" max="2844" width="9" style="3" bestFit="1" customWidth="1"/>
    <col min="2845" max="2845" width="7.85546875" style="3" bestFit="1" customWidth="1"/>
    <col min="2846" max="2846" width="11.7109375" style="3" bestFit="1" customWidth="1"/>
    <col min="2847" max="2847" width="14.28515625" style="3" customWidth="1"/>
    <col min="2848" max="2848" width="11.7109375" style="3" bestFit="1" customWidth="1"/>
    <col min="2849" max="2849" width="14.140625" style="3" bestFit="1" customWidth="1"/>
    <col min="2850" max="2850" width="16.7109375" style="3" customWidth="1"/>
    <col min="2851" max="2851" width="16.5703125" style="3" customWidth="1"/>
    <col min="2852" max="2853" width="7.85546875" style="3" bestFit="1" customWidth="1"/>
    <col min="2854" max="2854" width="8" style="3" bestFit="1" customWidth="1"/>
    <col min="2855" max="2856" width="7.85546875" style="3" bestFit="1" customWidth="1"/>
    <col min="2857" max="2857" width="9.7109375" style="3" customWidth="1"/>
    <col min="2858" max="2858" width="12.85546875" style="3" customWidth="1"/>
    <col min="2859" max="3095" width="9.140625" style="3"/>
    <col min="3096" max="3096" width="9" style="3" bestFit="1" customWidth="1"/>
    <col min="3097" max="3097" width="9.85546875" style="3" bestFit="1" customWidth="1"/>
    <col min="3098" max="3098" width="9.140625" style="3" bestFit="1" customWidth="1"/>
    <col min="3099" max="3099" width="16" style="3" bestFit="1" customWidth="1"/>
    <col min="3100" max="3100" width="9" style="3" bestFit="1" customWidth="1"/>
    <col min="3101" max="3101" width="7.85546875" style="3" bestFit="1" customWidth="1"/>
    <col min="3102" max="3102" width="11.7109375" style="3" bestFit="1" customWidth="1"/>
    <col min="3103" max="3103" width="14.28515625" style="3" customWidth="1"/>
    <col min="3104" max="3104" width="11.7109375" style="3" bestFit="1" customWidth="1"/>
    <col min="3105" max="3105" width="14.140625" style="3" bestFit="1" customWidth="1"/>
    <col min="3106" max="3106" width="16.7109375" style="3" customWidth="1"/>
    <col min="3107" max="3107" width="16.5703125" style="3" customWidth="1"/>
    <col min="3108" max="3109" width="7.85546875" style="3" bestFit="1" customWidth="1"/>
    <col min="3110" max="3110" width="8" style="3" bestFit="1" customWidth="1"/>
    <col min="3111" max="3112" width="7.85546875" style="3" bestFit="1" customWidth="1"/>
    <col min="3113" max="3113" width="9.7109375" style="3" customWidth="1"/>
    <col min="3114" max="3114" width="12.85546875" style="3" customWidth="1"/>
    <col min="3115" max="3351" width="9.140625" style="3"/>
    <col min="3352" max="3352" width="9" style="3" bestFit="1" customWidth="1"/>
    <col min="3353" max="3353" width="9.85546875" style="3" bestFit="1" customWidth="1"/>
    <col min="3354" max="3354" width="9.140625" style="3" bestFit="1" customWidth="1"/>
    <col min="3355" max="3355" width="16" style="3" bestFit="1" customWidth="1"/>
    <col min="3356" max="3356" width="9" style="3" bestFit="1" customWidth="1"/>
    <col min="3357" max="3357" width="7.85546875" style="3" bestFit="1" customWidth="1"/>
    <col min="3358" max="3358" width="11.7109375" style="3" bestFit="1" customWidth="1"/>
    <col min="3359" max="3359" width="14.28515625" style="3" customWidth="1"/>
    <col min="3360" max="3360" width="11.7109375" style="3" bestFit="1" customWidth="1"/>
    <col min="3361" max="3361" width="14.140625" style="3" bestFit="1" customWidth="1"/>
    <col min="3362" max="3362" width="16.7109375" style="3" customWidth="1"/>
    <col min="3363" max="3363" width="16.5703125" style="3" customWidth="1"/>
    <col min="3364" max="3365" width="7.85546875" style="3" bestFit="1" customWidth="1"/>
    <col min="3366" max="3366" width="8" style="3" bestFit="1" customWidth="1"/>
    <col min="3367" max="3368" width="7.85546875" style="3" bestFit="1" customWidth="1"/>
    <col min="3369" max="3369" width="9.7109375" style="3" customWidth="1"/>
    <col min="3370" max="3370" width="12.85546875" style="3" customWidth="1"/>
    <col min="3371" max="3607" width="9.140625" style="3"/>
    <col min="3608" max="3608" width="9" style="3" bestFit="1" customWidth="1"/>
    <col min="3609" max="3609" width="9.85546875" style="3" bestFit="1" customWidth="1"/>
    <col min="3610" max="3610" width="9.140625" style="3" bestFit="1" customWidth="1"/>
    <col min="3611" max="3611" width="16" style="3" bestFit="1" customWidth="1"/>
    <col min="3612" max="3612" width="9" style="3" bestFit="1" customWidth="1"/>
    <col min="3613" max="3613" width="7.85546875" style="3" bestFit="1" customWidth="1"/>
    <col min="3614" max="3614" width="11.7109375" style="3" bestFit="1" customWidth="1"/>
    <col min="3615" max="3615" width="14.28515625" style="3" customWidth="1"/>
    <col min="3616" max="3616" width="11.7109375" style="3" bestFit="1" customWidth="1"/>
    <col min="3617" max="3617" width="14.140625" style="3" bestFit="1" customWidth="1"/>
    <col min="3618" max="3618" width="16.7109375" style="3" customWidth="1"/>
    <col min="3619" max="3619" width="16.5703125" style="3" customWidth="1"/>
    <col min="3620" max="3621" width="7.85546875" style="3" bestFit="1" customWidth="1"/>
    <col min="3622" max="3622" width="8" style="3" bestFit="1" customWidth="1"/>
    <col min="3623" max="3624" width="7.85546875" style="3" bestFit="1" customWidth="1"/>
    <col min="3625" max="3625" width="9.7109375" style="3" customWidth="1"/>
    <col min="3626" max="3626" width="12.85546875" style="3" customWidth="1"/>
    <col min="3627" max="3863" width="9.140625" style="3"/>
    <col min="3864" max="3864" width="9" style="3" bestFit="1" customWidth="1"/>
    <col min="3865" max="3865" width="9.85546875" style="3" bestFit="1" customWidth="1"/>
    <col min="3866" max="3866" width="9.140625" style="3" bestFit="1" customWidth="1"/>
    <col min="3867" max="3867" width="16" style="3" bestFit="1" customWidth="1"/>
    <col min="3868" max="3868" width="9" style="3" bestFit="1" customWidth="1"/>
    <col min="3869" max="3869" width="7.85546875" style="3" bestFit="1" customWidth="1"/>
    <col min="3870" max="3870" width="11.7109375" style="3" bestFit="1" customWidth="1"/>
    <col min="3871" max="3871" width="14.28515625" style="3" customWidth="1"/>
    <col min="3872" max="3872" width="11.7109375" style="3" bestFit="1" customWidth="1"/>
    <col min="3873" max="3873" width="14.140625" style="3" bestFit="1" customWidth="1"/>
    <col min="3874" max="3874" width="16.7109375" style="3" customWidth="1"/>
    <col min="3875" max="3875" width="16.5703125" style="3" customWidth="1"/>
    <col min="3876" max="3877" width="7.85546875" style="3" bestFit="1" customWidth="1"/>
    <col min="3878" max="3878" width="8" style="3" bestFit="1" customWidth="1"/>
    <col min="3879" max="3880" width="7.85546875" style="3" bestFit="1" customWidth="1"/>
    <col min="3881" max="3881" width="9.7109375" style="3" customWidth="1"/>
    <col min="3882" max="3882" width="12.85546875" style="3" customWidth="1"/>
    <col min="3883" max="4119" width="9.140625" style="3"/>
    <col min="4120" max="4120" width="9" style="3" bestFit="1" customWidth="1"/>
    <col min="4121" max="4121" width="9.85546875" style="3" bestFit="1" customWidth="1"/>
    <col min="4122" max="4122" width="9.140625" style="3" bestFit="1" customWidth="1"/>
    <col min="4123" max="4123" width="16" style="3" bestFit="1" customWidth="1"/>
    <col min="4124" max="4124" width="9" style="3" bestFit="1" customWidth="1"/>
    <col min="4125" max="4125" width="7.85546875" style="3" bestFit="1" customWidth="1"/>
    <col min="4126" max="4126" width="11.7109375" style="3" bestFit="1" customWidth="1"/>
    <col min="4127" max="4127" width="14.28515625" style="3" customWidth="1"/>
    <col min="4128" max="4128" width="11.7109375" style="3" bestFit="1" customWidth="1"/>
    <col min="4129" max="4129" width="14.140625" style="3" bestFit="1" customWidth="1"/>
    <col min="4130" max="4130" width="16.7109375" style="3" customWidth="1"/>
    <col min="4131" max="4131" width="16.5703125" style="3" customWidth="1"/>
    <col min="4132" max="4133" width="7.85546875" style="3" bestFit="1" customWidth="1"/>
    <col min="4134" max="4134" width="8" style="3" bestFit="1" customWidth="1"/>
    <col min="4135" max="4136" width="7.85546875" style="3" bestFit="1" customWidth="1"/>
    <col min="4137" max="4137" width="9.7109375" style="3" customWidth="1"/>
    <col min="4138" max="4138" width="12.85546875" style="3" customWidth="1"/>
    <col min="4139" max="4375" width="9.140625" style="3"/>
    <col min="4376" max="4376" width="9" style="3" bestFit="1" customWidth="1"/>
    <col min="4377" max="4377" width="9.85546875" style="3" bestFit="1" customWidth="1"/>
    <col min="4378" max="4378" width="9.140625" style="3" bestFit="1" customWidth="1"/>
    <col min="4379" max="4379" width="16" style="3" bestFit="1" customWidth="1"/>
    <col min="4380" max="4380" width="9" style="3" bestFit="1" customWidth="1"/>
    <col min="4381" max="4381" width="7.85546875" style="3" bestFit="1" customWidth="1"/>
    <col min="4382" max="4382" width="11.7109375" style="3" bestFit="1" customWidth="1"/>
    <col min="4383" max="4383" width="14.28515625" style="3" customWidth="1"/>
    <col min="4384" max="4384" width="11.7109375" style="3" bestFit="1" customWidth="1"/>
    <col min="4385" max="4385" width="14.140625" style="3" bestFit="1" customWidth="1"/>
    <col min="4386" max="4386" width="16.7109375" style="3" customWidth="1"/>
    <col min="4387" max="4387" width="16.5703125" style="3" customWidth="1"/>
    <col min="4388" max="4389" width="7.85546875" style="3" bestFit="1" customWidth="1"/>
    <col min="4390" max="4390" width="8" style="3" bestFit="1" customWidth="1"/>
    <col min="4391" max="4392" width="7.85546875" style="3" bestFit="1" customWidth="1"/>
    <col min="4393" max="4393" width="9.7109375" style="3" customWidth="1"/>
    <col min="4394" max="4394" width="12.85546875" style="3" customWidth="1"/>
    <col min="4395" max="4631" width="9.140625" style="3"/>
    <col min="4632" max="4632" width="9" style="3" bestFit="1" customWidth="1"/>
    <col min="4633" max="4633" width="9.85546875" style="3" bestFit="1" customWidth="1"/>
    <col min="4634" max="4634" width="9.140625" style="3" bestFit="1" customWidth="1"/>
    <col min="4635" max="4635" width="16" style="3" bestFit="1" customWidth="1"/>
    <col min="4636" max="4636" width="9" style="3" bestFit="1" customWidth="1"/>
    <col min="4637" max="4637" width="7.85546875" style="3" bestFit="1" customWidth="1"/>
    <col min="4638" max="4638" width="11.7109375" style="3" bestFit="1" customWidth="1"/>
    <col min="4639" max="4639" width="14.28515625" style="3" customWidth="1"/>
    <col min="4640" max="4640" width="11.7109375" style="3" bestFit="1" customWidth="1"/>
    <col min="4641" max="4641" width="14.140625" style="3" bestFit="1" customWidth="1"/>
    <col min="4642" max="4642" width="16.7109375" style="3" customWidth="1"/>
    <col min="4643" max="4643" width="16.5703125" style="3" customWidth="1"/>
    <col min="4644" max="4645" width="7.85546875" style="3" bestFit="1" customWidth="1"/>
    <col min="4646" max="4646" width="8" style="3" bestFit="1" customWidth="1"/>
    <col min="4647" max="4648" width="7.85546875" style="3" bestFit="1" customWidth="1"/>
    <col min="4649" max="4649" width="9.7109375" style="3" customWidth="1"/>
    <col min="4650" max="4650" width="12.85546875" style="3" customWidth="1"/>
    <col min="4651" max="4887" width="9.140625" style="3"/>
    <col min="4888" max="4888" width="9" style="3" bestFit="1" customWidth="1"/>
    <col min="4889" max="4889" width="9.85546875" style="3" bestFit="1" customWidth="1"/>
    <col min="4890" max="4890" width="9.140625" style="3" bestFit="1" customWidth="1"/>
    <col min="4891" max="4891" width="16" style="3" bestFit="1" customWidth="1"/>
    <col min="4892" max="4892" width="9" style="3" bestFit="1" customWidth="1"/>
    <col min="4893" max="4893" width="7.85546875" style="3" bestFit="1" customWidth="1"/>
    <col min="4894" max="4894" width="11.7109375" style="3" bestFit="1" customWidth="1"/>
    <col min="4895" max="4895" width="14.28515625" style="3" customWidth="1"/>
    <col min="4896" max="4896" width="11.7109375" style="3" bestFit="1" customWidth="1"/>
    <col min="4897" max="4897" width="14.140625" style="3" bestFit="1" customWidth="1"/>
    <col min="4898" max="4898" width="16.7109375" style="3" customWidth="1"/>
    <col min="4899" max="4899" width="16.5703125" style="3" customWidth="1"/>
    <col min="4900" max="4901" width="7.85546875" style="3" bestFit="1" customWidth="1"/>
    <col min="4902" max="4902" width="8" style="3" bestFit="1" customWidth="1"/>
    <col min="4903" max="4904" width="7.85546875" style="3" bestFit="1" customWidth="1"/>
    <col min="4905" max="4905" width="9.7109375" style="3" customWidth="1"/>
    <col min="4906" max="4906" width="12.85546875" style="3" customWidth="1"/>
    <col min="4907" max="5143" width="9.140625" style="3"/>
    <col min="5144" max="5144" width="9" style="3" bestFit="1" customWidth="1"/>
    <col min="5145" max="5145" width="9.85546875" style="3" bestFit="1" customWidth="1"/>
    <col min="5146" max="5146" width="9.140625" style="3" bestFit="1" customWidth="1"/>
    <col min="5147" max="5147" width="16" style="3" bestFit="1" customWidth="1"/>
    <col min="5148" max="5148" width="9" style="3" bestFit="1" customWidth="1"/>
    <col min="5149" max="5149" width="7.85546875" style="3" bestFit="1" customWidth="1"/>
    <col min="5150" max="5150" width="11.7109375" style="3" bestFit="1" customWidth="1"/>
    <col min="5151" max="5151" width="14.28515625" style="3" customWidth="1"/>
    <col min="5152" max="5152" width="11.7109375" style="3" bestFit="1" customWidth="1"/>
    <col min="5153" max="5153" width="14.140625" style="3" bestFit="1" customWidth="1"/>
    <col min="5154" max="5154" width="16.7109375" style="3" customWidth="1"/>
    <col min="5155" max="5155" width="16.5703125" style="3" customWidth="1"/>
    <col min="5156" max="5157" width="7.85546875" style="3" bestFit="1" customWidth="1"/>
    <col min="5158" max="5158" width="8" style="3" bestFit="1" customWidth="1"/>
    <col min="5159" max="5160" width="7.85546875" style="3" bestFit="1" customWidth="1"/>
    <col min="5161" max="5161" width="9.7109375" style="3" customWidth="1"/>
    <col min="5162" max="5162" width="12.85546875" style="3" customWidth="1"/>
    <col min="5163" max="5399" width="9.140625" style="3"/>
    <col min="5400" max="5400" width="9" style="3" bestFit="1" customWidth="1"/>
    <col min="5401" max="5401" width="9.85546875" style="3" bestFit="1" customWidth="1"/>
    <col min="5402" max="5402" width="9.140625" style="3" bestFit="1" customWidth="1"/>
    <col min="5403" max="5403" width="16" style="3" bestFit="1" customWidth="1"/>
    <col min="5404" max="5404" width="9" style="3" bestFit="1" customWidth="1"/>
    <col min="5405" max="5405" width="7.85546875" style="3" bestFit="1" customWidth="1"/>
    <col min="5406" max="5406" width="11.7109375" style="3" bestFit="1" customWidth="1"/>
    <col min="5407" max="5407" width="14.28515625" style="3" customWidth="1"/>
    <col min="5408" max="5408" width="11.7109375" style="3" bestFit="1" customWidth="1"/>
    <col min="5409" max="5409" width="14.140625" style="3" bestFit="1" customWidth="1"/>
    <col min="5410" max="5410" width="16.7109375" style="3" customWidth="1"/>
    <col min="5411" max="5411" width="16.5703125" style="3" customWidth="1"/>
    <col min="5412" max="5413" width="7.85546875" style="3" bestFit="1" customWidth="1"/>
    <col min="5414" max="5414" width="8" style="3" bestFit="1" customWidth="1"/>
    <col min="5415" max="5416" width="7.85546875" style="3" bestFit="1" customWidth="1"/>
    <col min="5417" max="5417" width="9.7109375" style="3" customWidth="1"/>
    <col min="5418" max="5418" width="12.85546875" style="3" customWidth="1"/>
    <col min="5419" max="5655" width="9.140625" style="3"/>
    <col min="5656" max="5656" width="9" style="3" bestFit="1" customWidth="1"/>
    <col min="5657" max="5657" width="9.85546875" style="3" bestFit="1" customWidth="1"/>
    <col min="5658" max="5658" width="9.140625" style="3" bestFit="1" customWidth="1"/>
    <col min="5659" max="5659" width="16" style="3" bestFit="1" customWidth="1"/>
    <col min="5660" max="5660" width="9" style="3" bestFit="1" customWidth="1"/>
    <col min="5661" max="5661" width="7.85546875" style="3" bestFit="1" customWidth="1"/>
    <col min="5662" max="5662" width="11.7109375" style="3" bestFit="1" customWidth="1"/>
    <col min="5663" max="5663" width="14.28515625" style="3" customWidth="1"/>
    <col min="5664" max="5664" width="11.7109375" style="3" bestFit="1" customWidth="1"/>
    <col min="5665" max="5665" width="14.140625" style="3" bestFit="1" customWidth="1"/>
    <col min="5666" max="5666" width="16.7109375" style="3" customWidth="1"/>
    <col min="5667" max="5667" width="16.5703125" style="3" customWidth="1"/>
    <col min="5668" max="5669" width="7.85546875" style="3" bestFit="1" customWidth="1"/>
    <col min="5670" max="5670" width="8" style="3" bestFit="1" customWidth="1"/>
    <col min="5671" max="5672" width="7.85546875" style="3" bestFit="1" customWidth="1"/>
    <col min="5673" max="5673" width="9.7109375" style="3" customWidth="1"/>
    <col min="5674" max="5674" width="12.85546875" style="3" customWidth="1"/>
    <col min="5675" max="5911" width="9.140625" style="3"/>
    <col min="5912" max="5912" width="9" style="3" bestFit="1" customWidth="1"/>
    <col min="5913" max="5913" width="9.85546875" style="3" bestFit="1" customWidth="1"/>
    <col min="5914" max="5914" width="9.140625" style="3" bestFit="1" customWidth="1"/>
    <col min="5915" max="5915" width="16" style="3" bestFit="1" customWidth="1"/>
    <col min="5916" max="5916" width="9" style="3" bestFit="1" customWidth="1"/>
    <col min="5917" max="5917" width="7.85546875" style="3" bestFit="1" customWidth="1"/>
    <col min="5918" max="5918" width="11.7109375" style="3" bestFit="1" customWidth="1"/>
    <col min="5919" max="5919" width="14.28515625" style="3" customWidth="1"/>
    <col min="5920" max="5920" width="11.7109375" style="3" bestFit="1" customWidth="1"/>
    <col min="5921" max="5921" width="14.140625" style="3" bestFit="1" customWidth="1"/>
    <col min="5922" max="5922" width="16.7109375" style="3" customWidth="1"/>
    <col min="5923" max="5923" width="16.5703125" style="3" customWidth="1"/>
    <col min="5924" max="5925" width="7.85546875" style="3" bestFit="1" customWidth="1"/>
    <col min="5926" max="5926" width="8" style="3" bestFit="1" customWidth="1"/>
    <col min="5927" max="5928" width="7.85546875" style="3" bestFit="1" customWidth="1"/>
    <col min="5929" max="5929" width="9.7109375" style="3" customWidth="1"/>
    <col min="5930" max="5930" width="12.85546875" style="3" customWidth="1"/>
    <col min="5931" max="6167" width="9.140625" style="3"/>
    <col min="6168" max="6168" width="9" style="3" bestFit="1" customWidth="1"/>
    <col min="6169" max="6169" width="9.85546875" style="3" bestFit="1" customWidth="1"/>
    <col min="6170" max="6170" width="9.140625" style="3" bestFit="1" customWidth="1"/>
    <col min="6171" max="6171" width="16" style="3" bestFit="1" customWidth="1"/>
    <col min="6172" max="6172" width="9" style="3" bestFit="1" customWidth="1"/>
    <col min="6173" max="6173" width="7.85546875" style="3" bestFit="1" customWidth="1"/>
    <col min="6174" max="6174" width="11.7109375" style="3" bestFit="1" customWidth="1"/>
    <col min="6175" max="6175" width="14.28515625" style="3" customWidth="1"/>
    <col min="6176" max="6176" width="11.7109375" style="3" bestFit="1" customWidth="1"/>
    <col min="6177" max="6177" width="14.140625" style="3" bestFit="1" customWidth="1"/>
    <col min="6178" max="6178" width="16.7109375" style="3" customWidth="1"/>
    <col min="6179" max="6179" width="16.5703125" style="3" customWidth="1"/>
    <col min="6180" max="6181" width="7.85546875" style="3" bestFit="1" customWidth="1"/>
    <col min="6182" max="6182" width="8" style="3" bestFit="1" customWidth="1"/>
    <col min="6183" max="6184" width="7.85546875" style="3" bestFit="1" customWidth="1"/>
    <col min="6185" max="6185" width="9.7109375" style="3" customWidth="1"/>
    <col min="6186" max="6186" width="12.85546875" style="3" customWidth="1"/>
    <col min="6187" max="6423" width="9.140625" style="3"/>
    <col min="6424" max="6424" width="9" style="3" bestFit="1" customWidth="1"/>
    <col min="6425" max="6425" width="9.85546875" style="3" bestFit="1" customWidth="1"/>
    <col min="6426" max="6426" width="9.140625" style="3" bestFit="1" customWidth="1"/>
    <col min="6427" max="6427" width="16" style="3" bestFit="1" customWidth="1"/>
    <col min="6428" max="6428" width="9" style="3" bestFit="1" customWidth="1"/>
    <col min="6429" max="6429" width="7.85546875" style="3" bestFit="1" customWidth="1"/>
    <col min="6430" max="6430" width="11.7109375" style="3" bestFit="1" customWidth="1"/>
    <col min="6431" max="6431" width="14.28515625" style="3" customWidth="1"/>
    <col min="6432" max="6432" width="11.7109375" style="3" bestFit="1" customWidth="1"/>
    <col min="6433" max="6433" width="14.140625" style="3" bestFit="1" customWidth="1"/>
    <col min="6434" max="6434" width="16.7109375" style="3" customWidth="1"/>
    <col min="6435" max="6435" width="16.5703125" style="3" customWidth="1"/>
    <col min="6436" max="6437" width="7.85546875" style="3" bestFit="1" customWidth="1"/>
    <col min="6438" max="6438" width="8" style="3" bestFit="1" customWidth="1"/>
    <col min="6439" max="6440" width="7.85546875" style="3" bestFit="1" customWidth="1"/>
    <col min="6441" max="6441" width="9.7109375" style="3" customWidth="1"/>
    <col min="6442" max="6442" width="12.85546875" style="3" customWidth="1"/>
    <col min="6443" max="6679" width="9.140625" style="3"/>
    <col min="6680" max="6680" width="9" style="3" bestFit="1" customWidth="1"/>
    <col min="6681" max="6681" width="9.85546875" style="3" bestFit="1" customWidth="1"/>
    <col min="6682" max="6682" width="9.140625" style="3" bestFit="1" customWidth="1"/>
    <col min="6683" max="6683" width="16" style="3" bestFit="1" customWidth="1"/>
    <col min="6684" max="6684" width="9" style="3" bestFit="1" customWidth="1"/>
    <col min="6685" max="6685" width="7.85546875" style="3" bestFit="1" customWidth="1"/>
    <col min="6686" max="6686" width="11.7109375" style="3" bestFit="1" customWidth="1"/>
    <col min="6687" max="6687" width="14.28515625" style="3" customWidth="1"/>
    <col min="6688" max="6688" width="11.7109375" style="3" bestFit="1" customWidth="1"/>
    <col min="6689" max="6689" width="14.140625" style="3" bestFit="1" customWidth="1"/>
    <col min="6690" max="6690" width="16.7109375" style="3" customWidth="1"/>
    <col min="6691" max="6691" width="16.5703125" style="3" customWidth="1"/>
    <col min="6692" max="6693" width="7.85546875" style="3" bestFit="1" customWidth="1"/>
    <col min="6694" max="6694" width="8" style="3" bestFit="1" customWidth="1"/>
    <col min="6695" max="6696" width="7.85546875" style="3" bestFit="1" customWidth="1"/>
    <col min="6697" max="6697" width="9.7109375" style="3" customWidth="1"/>
    <col min="6698" max="6698" width="12.85546875" style="3" customWidth="1"/>
    <col min="6699" max="6935" width="9.140625" style="3"/>
    <col min="6936" max="6936" width="9" style="3" bestFit="1" customWidth="1"/>
    <col min="6937" max="6937" width="9.85546875" style="3" bestFit="1" customWidth="1"/>
    <col min="6938" max="6938" width="9.140625" style="3" bestFit="1" customWidth="1"/>
    <col min="6939" max="6939" width="16" style="3" bestFit="1" customWidth="1"/>
    <col min="6940" max="6940" width="9" style="3" bestFit="1" customWidth="1"/>
    <col min="6941" max="6941" width="7.85546875" style="3" bestFit="1" customWidth="1"/>
    <col min="6942" max="6942" width="11.7109375" style="3" bestFit="1" customWidth="1"/>
    <col min="6943" max="6943" width="14.28515625" style="3" customWidth="1"/>
    <col min="6944" max="6944" width="11.7109375" style="3" bestFit="1" customWidth="1"/>
    <col min="6945" max="6945" width="14.140625" style="3" bestFit="1" customWidth="1"/>
    <col min="6946" max="6946" width="16.7109375" style="3" customWidth="1"/>
    <col min="6947" max="6947" width="16.5703125" style="3" customWidth="1"/>
    <col min="6948" max="6949" width="7.85546875" style="3" bestFit="1" customWidth="1"/>
    <col min="6950" max="6950" width="8" style="3" bestFit="1" customWidth="1"/>
    <col min="6951" max="6952" width="7.85546875" style="3" bestFit="1" customWidth="1"/>
    <col min="6953" max="6953" width="9.7109375" style="3" customWidth="1"/>
    <col min="6954" max="6954" width="12.85546875" style="3" customWidth="1"/>
    <col min="6955" max="7191" width="9.140625" style="3"/>
    <col min="7192" max="7192" width="9" style="3" bestFit="1" customWidth="1"/>
    <col min="7193" max="7193" width="9.85546875" style="3" bestFit="1" customWidth="1"/>
    <col min="7194" max="7194" width="9.140625" style="3" bestFit="1" customWidth="1"/>
    <col min="7195" max="7195" width="16" style="3" bestFit="1" customWidth="1"/>
    <col min="7196" max="7196" width="9" style="3" bestFit="1" customWidth="1"/>
    <col min="7197" max="7197" width="7.85546875" style="3" bestFit="1" customWidth="1"/>
    <col min="7198" max="7198" width="11.7109375" style="3" bestFit="1" customWidth="1"/>
    <col min="7199" max="7199" width="14.28515625" style="3" customWidth="1"/>
    <col min="7200" max="7200" width="11.7109375" style="3" bestFit="1" customWidth="1"/>
    <col min="7201" max="7201" width="14.140625" style="3" bestFit="1" customWidth="1"/>
    <col min="7202" max="7202" width="16.7109375" style="3" customWidth="1"/>
    <col min="7203" max="7203" width="16.5703125" style="3" customWidth="1"/>
    <col min="7204" max="7205" width="7.85546875" style="3" bestFit="1" customWidth="1"/>
    <col min="7206" max="7206" width="8" style="3" bestFit="1" customWidth="1"/>
    <col min="7207" max="7208" width="7.85546875" style="3" bestFit="1" customWidth="1"/>
    <col min="7209" max="7209" width="9.7109375" style="3" customWidth="1"/>
    <col min="7210" max="7210" width="12.85546875" style="3" customWidth="1"/>
    <col min="7211" max="7447" width="9.140625" style="3"/>
    <col min="7448" max="7448" width="9" style="3" bestFit="1" customWidth="1"/>
    <col min="7449" max="7449" width="9.85546875" style="3" bestFit="1" customWidth="1"/>
    <col min="7450" max="7450" width="9.140625" style="3" bestFit="1" customWidth="1"/>
    <col min="7451" max="7451" width="16" style="3" bestFit="1" customWidth="1"/>
    <col min="7452" max="7452" width="9" style="3" bestFit="1" customWidth="1"/>
    <col min="7453" max="7453" width="7.85546875" style="3" bestFit="1" customWidth="1"/>
    <col min="7454" max="7454" width="11.7109375" style="3" bestFit="1" customWidth="1"/>
    <col min="7455" max="7455" width="14.28515625" style="3" customWidth="1"/>
    <col min="7456" max="7456" width="11.7109375" style="3" bestFit="1" customWidth="1"/>
    <col min="7457" max="7457" width="14.140625" style="3" bestFit="1" customWidth="1"/>
    <col min="7458" max="7458" width="16.7109375" style="3" customWidth="1"/>
    <col min="7459" max="7459" width="16.5703125" style="3" customWidth="1"/>
    <col min="7460" max="7461" width="7.85546875" style="3" bestFit="1" customWidth="1"/>
    <col min="7462" max="7462" width="8" style="3" bestFit="1" customWidth="1"/>
    <col min="7463" max="7464" width="7.85546875" style="3" bestFit="1" customWidth="1"/>
    <col min="7465" max="7465" width="9.7109375" style="3" customWidth="1"/>
    <col min="7466" max="7466" width="12.85546875" style="3" customWidth="1"/>
    <col min="7467" max="7703" width="9.140625" style="3"/>
    <col min="7704" max="7704" width="9" style="3" bestFit="1" customWidth="1"/>
    <col min="7705" max="7705" width="9.85546875" style="3" bestFit="1" customWidth="1"/>
    <col min="7706" max="7706" width="9.140625" style="3" bestFit="1" customWidth="1"/>
    <col min="7707" max="7707" width="16" style="3" bestFit="1" customWidth="1"/>
    <col min="7708" max="7708" width="9" style="3" bestFit="1" customWidth="1"/>
    <col min="7709" max="7709" width="7.85546875" style="3" bestFit="1" customWidth="1"/>
    <col min="7710" max="7710" width="11.7109375" style="3" bestFit="1" customWidth="1"/>
    <col min="7711" max="7711" width="14.28515625" style="3" customWidth="1"/>
    <col min="7712" max="7712" width="11.7109375" style="3" bestFit="1" customWidth="1"/>
    <col min="7713" max="7713" width="14.140625" style="3" bestFit="1" customWidth="1"/>
    <col min="7714" max="7714" width="16.7109375" style="3" customWidth="1"/>
    <col min="7715" max="7715" width="16.5703125" style="3" customWidth="1"/>
    <col min="7716" max="7717" width="7.85546875" style="3" bestFit="1" customWidth="1"/>
    <col min="7718" max="7718" width="8" style="3" bestFit="1" customWidth="1"/>
    <col min="7719" max="7720" width="7.85546875" style="3" bestFit="1" customWidth="1"/>
    <col min="7721" max="7721" width="9.7109375" style="3" customWidth="1"/>
    <col min="7722" max="7722" width="12.85546875" style="3" customWidth="1"/>
    <col min="7723" max="7959" width="9.140625" style="3"/>
    <col min="7960" max="7960" width="9" style="3" bestFit="1" customWidth="1"/>
    <col min="7961" max="7961" width="9.85546875" style="3" bestFit="1" customWidth="1"/>
    <col min="7962" max="7962" width="9.140625" style="3" bestFit="1" customWidth="1"/>
    <col min="7963" max="7963" width="16" style="3" bestFit="1" customWidth="1"/>
    <col min="7964" max="7964" width="9" style="3" bestFit="1" customWidth="1"/>
    <col min="7965" max="7965" width="7.85546875" style="3" bestFit="1" customWidth="1"/>
    <col min="7966" max="7966" width="11.7109375" style="3" bestFit="1" customWidth="1"/>
    <col min="7967" max="7967" width="14.28515625" style="3" customWidth="1"/>
    <col min="7968" max="7968" width="11.7109375" style="3" bestFit="1" customWidth="1"/>
    <col min="7969" max="7969" width="14.140625" style="3" bestFit="1" customWidth="1"/>
    <col min="7970" max="7970" width="16.7109375" style="3" customWidth="1"/>
    <col min="7971" max="7971" width="16.5703125" style="3" customWidth="1"/>
    <col min="7972" max="7973" width="7.85546875" style="3" bestFit="1" customWidth="1"/>
    <col min="7974" max="7974" width="8" style="3" bestFit="1" customWidth="1"/>
    <col min="7975" max="7976" width="7.85546875" style="3" bestFit="1" customWidth="1"/>
    <col min="7977" max="7977" width="9.7109375" style="3" customWidth="1"/>
    <col min="7978" max="7978" width="12.85546875" style="3" customWidth="1"/>
    <col min="7979" max="8215" width="9.140625" style="3"/>
    <col min="8216" max="8216" width="9" style="3" bestFit="1" customWidth="1"/>
    <col min="8217" max="8217" width="9.85546875" style="3" bestFit="1" customWidth="1"/>
    <col min="8218" max="8218" width="9.140625" style="3" bestFit="1" customWidth="1"/>
    <col min="8219" max="8219" width="16" style="3" bestFit="1" customWidth="1"/>
    <col min="8220" max="8220" width="9" style="3" bestFit="1" customWidth="1"/>
    <col min="8221" max="8221" width="7.85546875" style="3" bestFit="1" customWidth="1"/>
    <col min="8222" max="8222" width="11.7109375" style="3" bestFit="1" customWidth="1"/>
    <col min="8223" max="8223" width="14.28515625" style="3" customWidth="1"/>
    <col min="8224" max="8224" width="11.7109375" style="3" bestFit="1" customWidth="1"/>
    <col min="8225" max="8225" width="14.140625" style="3" bestFit="1" customWidth="1"/>
    <col min="8226" max="8226" width="16.7109375" style="3" customWidth="1"/>
    <col min="8227" max="8227" width="16.5703125" style="3" customWidth="1"/>
    <col min="8228" max="8229" width="7.85546875" style="3" bestFit="1" customWidth="1"/>
    <col min="8230" max="8230" width="8" style="3" bestFit="1" customWidth="1"/>
    <col min="8231" max="8232" width="7.85546875" style="3" bestFit="1" customWidth="1"/>
    <col min="8233" max="8233" width="9.7109375" style="3" customWidth="1"/>
    <col min="8234" max="8234" width="12.85546875" style="3" customWidth="1"/>
    <col min="8235" max="8471" width="9.140625" style="3"/>
    <col min="8472" max="8472" width="9" style="3" bestFit="1" customWidth="1"/>
    <col min="8473" max="8473" width="9.85546875" style="3" bestFit="1" customWidth="1"/>
    <col min="8474" max="8474" width="9.140625" style="3" bestFit="1" customWidth="1"/>
    <col min="8475" max="8475" width="16" style="3" bestFit="1" customWidth="1"/>
    <col min="8476" max="8476" width="9" style="3" bestFit="1" customWidth="1"/>
    <col min="8477" max="8477" width="7.85546875" style="3" bestFit="1" customWidth="1"/>
    <col min="8478" max="8478" width="11.7109375" style="3" bestFit="1" customWidth="1"/>
    <col min="8479" max="8479" width="14.28515625" style="3" customWidth="1"/>
    <col min="8480" max="8480" width="11.7109375" style="3" bestFit="1" customWidth="1"/>
    <col min="8481" max="8481" width="14.140625" style="3" bestFit="1" customWidth="1"/>
    <col min="8482" max="8482" width="16.7109375" style="3" customWidth="1"/>
    <col min="8483" max="8483" width="16.5703125" style="3" customWidth="1"/>
    <col min="8484" max="8485" width="7.85546875" style="3" bestFit="1" customWidth="1"/>
    <col min="8486" max="8486" width="8" style="3" bestFit="1" customWidth="1"/>
    <col min="8487" max="8488" width="7.85546875" style="3" bestFit="1" customWidth="1"/>
    <col min="8489" max="8489" width="9.7109375" style="3" customWidth="1"/>
    <col min="8490" max="8490" width="12.85546875" style="3" customWidth="1"/>
    <col min="8491" max="8727" width="9.140625" style="3"/>
    <col min="8728" max="8728" width="9" style="3" bestFit="1" customWidth="1"/>
    <col min="8729" max="8729" width="9.85546875" style="3" bestFit="1" customWidth="1"/>
    <col min="8730" max="8730" width="9.140625" style="3" bestFit="1" customWidth="1"/>
    <col min="8731" max="8731" width="16" style="3" bestFit="1" customWidth="1"/>
    <col min="8732" max="8732" width="9" style="3" bestFit="1" customWidth="1"/>
    <col min="8733" max="8733" width="7.85546875" style="3" bestFit="1" customWidth="1"/>
    <col min="8734" max="8734" width="11.7109375" style="3" bestFit="1" customWidth="1"/>
    <col min="8735" max="8735" width="14.28515625" style="3" customWidth="1"/>
    <col min="8736" max="8736" width="11.7109375" style="3" bestFit="1" customWidth="1"/>
    <col min="8737" max="8737" width="14.140625" style="3" bestFit="1" customWidth="1"/>
    <col min="8738" max="8738" width="16.7109375" style="3" customWidth="1"/>
    <col min="8739" max="8739" width="16.5703125" style="3" customWidth="1"/>
    <col min="8740" max="8741" width="7.85546875" style="3" bestFit="1" customWidth="1"/>
    <col min="8742" max="8742" width="8" style="3" bestFit="1" customWidth="1"/>
    <col min="8743" max="8744" width="7.85546875" style="3" bestFit="1" customWidth="1"/>
    <col min="8745" max="8745" width="9.7109375" style="3" customWidth="1"/>
    <col min="8746" max="8746" width="12.85546875" style="3" customWidth="1"/>
    <col min="8747" max="8983" width="9.140625" style="3"/>
    <col min="8984" max="8984" width="9" style="3" bestFit="1" customWidth="1"/>
    <col min="8985" max="8985" width="9.85546875" style="3" bestFit="1" customWidth="1"/>
    <col min="8986" max="8986" width="9.140625" style="3" bestFit="1" customWidth="1"/>
    <col min="8987" max="8987" width="16" style="3" bestFit="1" customWidth="1"/>
    <col min="8988" max="8988" width="9" style="3" bestFit="1" customWidth="1"/>
    <col min="8989" max="8989" width="7.85546875" style="3" bestFit="1" customWidth="1"/>
    <col min="8990" max="8990" width="11.7109375" style="3" bestFit="1" customWidth="1"/>
    <col min="8991" max="8991" width="14.28515625" style="3" customWidth="1"/>
    <col min="8992" max="8992" width="11.7109375" style="3" bestFit="1" customWidth="1"/>
    <col min="8993" max="8993" width="14.140625" style="3" bestFit="1" customWidth="1"/>
    <col min="8994" max="8994" width="16.7109375" style="3" customWidth="1"/>
    <col min="8995" max="8995" width="16.5703125" style="3" customWidth="1"/>
    <col min="8996" max="8997" width="7.85546875" style="3" bestFit="1" customWidth="1"/>
    <col min="8998" max="8998" width="8" style="3" bestFit="1" customWidth="1"/>
    <col min="8999" max="9000" width="7.85546875" style="3" bestFit="1" customWidth="1"/>
    <col min="9001" max="9001" width="9.7109375" style="3" customWidth="1"/>
    <col min="9002" max="9002" width="12.85546875" style="3" customWidth="1"/>
    <col min="9003" max="9239" width="9.140625" style="3"/>
    <col min="9240" max="9240" width="9" style="3" bestFit="1" customWidth="1"/>
    <col min="9241" max="9241" width="9.85546875" style="3" bestFit="1" customWidth="1"/>
    <col min="9242" max="9242" width="9.140625" style="3" bestFit="1" customWidth="1"/>
    <col min="9243" max="9243" width="16" style="3" bestFit="1" customWidth="1"/>
    <col min="9244" max="9244" width="9" style="3" bestFit="1" customWidth="1"/>
    <col min="9245" max="9245" width="7.85546875" style="3" bestFit="1" customWidth="1"/>
    <col min="9246" max="9246" width="11.7109375" style="3" bestFit="1" customWidth="1"/>
    <col min="9247" max="9247" width="14.28515625" style="3" customWidth="1"/>
    <col min="9248" max="9248" width="11.7109375" style="3" bestFit="1" customWidth="1"/>
    <col min="9249" max="9249" width="14.140625" style="3" bestFit="1" customWidth="1"/>
    <col min="9250" max="9250" width="16.7109375" style="3" customWidth="1"/>
    <col min="9251" max="9251" width="16.5703125" style="3" customWidth="1"/>
    <col min="9252" max="9253" width="7.85546875" style="3" bestFit="1" customWidth="1"/>
    <col min="9254" max="9254" width="8" style="3" bestFit="1" customWidth="1"/>
    <col min="9255" max="9256" width="7.85546875" style="3" bestFit="1" customWidth="1"/>
    <col min="9257" max="9257" width="9.7109375" style="3" customWidth="1"/>
    <col min="9258" max="9258" width="12.85546875" style="3" customWidth="1"/>
    <col min="9259" max="9495" width="9.140625" style="3"/>
    <col min="9496" max="9496" width="9" style="3" bestFit="1" customWidth="1"/>
    <col min="9497" max="9497" width="9.85546875" style="3" bestFit="1" customWidth="1"/>
    <col min="9498" max="9498" width="9.140625" style="3" bestFit="1" customWidth="1"/>
    <col min="9499" max="9499" width="16" style="3" bestFit="1" customWidth="1"/>
    <col min="9500" max="9500" width="9" style="3" bestFit="1" customWidth="1"/>
    <col min="9501" max="9501" width="7.85546875" style="3" bestFit="1" customWidth="1"/>
    <col min="9502" max="9502" width="11.7109375" style="3" bestFit="1" customWidth="1"/>
    <col min="9503" max="9503" width="14.28515625" style="3" customWidth="1"/>
    <col min="9504" max="9504" width="11.7109375" style="3" bestFit="1" customWidth="1"/>
    <col min="9505" max="9505" width="14.140625" style="3" bestFit="1" customWidth="1"/>
    <col min="9506" max="9506" width="16.7109375" style="3" customWidth="1"/>
    <col min="9507" max="9507" width="16.5703125" style="3" customWidth="1"/>
    <col min="9508" max="9509" width="7.85546875" style="3" bestFit="1" customWidth="1"/>
    <col min="9510" max="9510" width="8" style="3" bestFit="1" customWidth="1"/>
    <col min="9511" max="9512" width="7.85546875" style="3" bestFit="1" customWidth="1"/>
    <col min="9513" max="9513" width="9.7109375" style="3" customWidth="1"/>
    <col min="9514" max="9514" width="12.85546875" style="3" customWidth="1"/>
    <col min="9515" max="9751" width="9.140625" style="3"/>
    <col min="9752" max="9752" width="9" style="3" bestFit="1" customWidth="1"/>
    <col min="9753" max="9753" width="9.85546875" style="3" bestFit="1" customWidth="1"/>
    <col min="9754" max="9754" width="9.140625" style="3" bestFit="1" customWidth="1"/>
    <col min="9755" max="9755" width="16" style="3" bestFit="1" customWidth="1"/>
    <col min="9756" max="9756" width="9" style="3" bestFit="1" customWidth="1"/>
    <col min="9757" max="9757" width="7.85546875" style="3" bestFit="1" customWidth="1"/>
    <col min="9758" max="9758" width="11.7109375" style="3" bestFit="1" customWidth="1"/>
    <col min="9759" max="9759" width="14.28515625" style="3" customWidth="1"/>
    <col min="9760" max="9760" width="11.7109375" style="3" bestFit="1" customWidth="1"/>
    <col min="9761" max="9761" width="14.140625" style="3" bestFit="1" customWidth="1"/>
    <col min="9762" max="9762" width="16.7109375" style="3" customWidth="1"/>
    <col min="9763" max="9763" width="16.5703125" style="3" customWidth="1"/>
    <col min="9764" max="9765" width="7.85546875" style="3" bestFit="1" customWidth="1"/>
    <col min="9766" max="9766" width="8" style="3" bestFit="1" customWidth="1"/>
    <col min="9767" max="9768" width="7.85546875" style="3" bestFit="1" customWidth="1"/>
    <col min="9769" max="9769" width="9.7109375" style="3" customWidth="1"/>
    <col min="9770" max="9770" width="12.85546875" style="3" customWidth="1"/>
    <col min="9771" max="10007" width="9.140625" style="3"/>
    <col min="10008" max="10008" width="9" style="3" bestFit="1" customWidth="1"/>
    <col min="10009" max="10009" width="9.85546875" style="3" bestFit="1" customWidth="1"/>
    <col min="10010" max="10010" width="9.140625" style="3" bestFit="1" customWidth="1"/>
    <col min="10011" max="10011" width="16" style="3" bestFit="1" customWidth="1"/>
    <col min="10012" max="10012" width="9" style="3" bestFit="1" customWidth="1"/>
    <col min="10013" max="10013" width="7.85546875" style="3" bestFit="1" customWidth="1"/>
    <col min="10014" max="10014" width="11.7109375" style="3" bestFit="1" customWidth="1"/>
    <col min="10015" max="10015" width="14.28515625" style="3" customWidth="1"/>
    <col min="10016" max="10016" width="11.7109375" style="3" bestFit="1" customWidth="1"/>
    <col min="10017" max="10017" width="14.140625" style="3" bestFit="1" customWidth="1"/>
    <col min="10018" max="10018" width="16.7109375" style="3" customWidth="1"/>
    <col min="10019" max="10019" width="16.5703125" style="3" customWidth="1"/>
    <col min="10020" max="10021" width="7.85546875" style="3" bestFit="1" customWidth="1"/>
    <col min="10022" max="10022" width="8" style="3" bestFit="1" customWidth="1"/>
    <col min="10023" max="10024" width="7.85546875" style="3" bestFit="1" customWidth="1"/>
    <col min="10025" max="10025" width="9.7109375" style="3" customWidth="1"/>
    <col min="10026" max="10026" width="12.85546875" style="3" customWidth="1"/>
    <col min="10027" max="10263" width="9.140625" style="3"/>
    <col min="10264" max="10264" width="9" style="3" bestFit="1" customWidth="1"/>
    <col min="10265" max="10265" width="9.85546875" style="3" bestFit="1" customWidth="1"/>
    <col min="10266" max="10266" width="9.140625" style="3" bestFit="1" customWidth="1"/>
    <col min="10267" max="10267" width="16" style="3" bestFit="1" customWidth="1"/>
    <col min="10268" max="10268" width="9" style="3" bestFit="1" customWidth="1"/>
    <col min="10269" max="10269" width="7.85546875" style="3" bestFit="1" customWidth="1"/>
    <col min="10270" max="10270" width="11.7109375" style="3" bestFit="1" customWidth="1"/>
    <col min="10271" max="10271" width="14.28515625" style="3" customWidth="1"/>
    <col min="10272" max="10272" width="11.7109375" style="3" bestFit="1" customWidth="1"/>
    <col min="10273" max="10273" width="14.140625" style="3" bestFit="1" customWidth="1"/>
    <col min="10274" max="10274" width="16.7109375" style="3" customWidth="1"/>
    <col min="10275" max="10275" width="16.5703125" style="3" customWidth="1"/>
    <col min="10276" max="10277" width="7.85546875" style="3" bestFit="1" customWidth="1"/>
    <col min="10278" max="10278" width="8" style="3" bestFit="1" customWidth="1"/>
    <col min="10279" max="10280" width="7.85546875" style="3" bestFit="1" customWidth="1"/>
    <col min="10281" max="10281" width="9.7109375" style="3" customWidth="1"/>
    <col min="10282" max="10282" width="12.85546875" style="3" customWidth="1"/>
    <col min="10283" max="10519" width="9.140625" style="3"/>
    <col min="10520" max="10520" width="9" style="3" bestFit="1" customWidth="1"/>
    <col min="10521" max="10521" width="9.85546875" style="3" bestFit="1" customWidth="1"/>
    <col min="10522" max="10522" width="9.140625" style="3" bestFit="1" customWidth="1"/>
    <col min="10523" max="10523" width="16" style="3" bestFit="1" customWidth="1"/>
    <col min="10524" max="10524" width="9" style="3" bestFit="1" customWidth="1"/>
    <col min="10525" max="10525" width="7.85546875" style="3" bestFit="1" customWidth="1"/>
    <col min="10526" max="10526" width="11.7109375" style="3" bestFit="1" customWidth="1"/>
    <col min="10527" max="10527" width="14.28515625" style="3" customWidth="1"/>
    <col min="10528" max="10528" width="11.7109375" style="3" bestFit="1" customWidth="1"/>
    <col min="10529" max="10529" width="14.140625" style="3" bestFit="1" customWidth="1"/>
    <col min="10530" max="10530" width="16.7109375" style="3" customWidth="1"/>
    <col min="10531" max="10531" width="16.5703125" style="3" customWidth="1"/>
    <col min="10532" max="10533" width="7.85546875" style="3" bestFit="1" customWidth="1"/>
    <col min="10534" max="10534" width="8" style="3" bestFit="1" customWidth="1"/>
    <col min="10535" max="10536" width="7.85546875" style="3" bestFit="1" customWidth="1"/>
    <col min="10537" max="10537" width="9.7109375" style="3" customWidth="1"/>
    <col min="10538" max="10538" width="12.85546875" style="3" customWidth="1"/>
    <col min="10539" max="10775" width="9.140625" style="3"/>
    <col min="10776" max="10776" width="9" style="3" bestFit="1" customWidth="1"/>
    <col min="10777" max="10777" width="9.85546875" style="3" bestFit="1" customWidth="1"/>
    <col min="10778" max="10778" width="9.140625" style="3" bestFit="1" customWidth="1"/>
    <col min="10779" max="10779" width="16" style="3" bestFit="1" customWidth="1"/>
    <col min="10780" max="10780" width="9" style="3" bestFit="1" customWidth="1"/>
    <col min="10781" max="10781" width="7.85546875" style="3" bestFit="1" customWidth="1"/>
    <col min="10782" max="10782" width="11.7109375" style="3" bestFit="1" customWidth="1"/>
    <col min="10783" max="10783" width="14.28515625" style="3" customWidth="1"/>
    <col min="10784" max="10784" width="11.7109375" style="3" bestFit="1" customWidth="1"/>
    <col min="10785" max="10785" width="14.140625" style="3" bestFit="1" customWidth="1"/>
    <col min="10786" max="10786" width="16.7109375" style="3" customWidth="1"/>
    <col min="10787" max="10787" width="16.5703125" style="3" customWidth="1"/>
    <col min="10788" max="10789" width="7.85546875" style="3" bestFit="1" customWidth="1"/>
    <col min="10790" max="10790" width="8" style="3" bestFit="1" customWidth="1"/>
    <col min="10791" max="10792" width="7.85546875" style="3" bestFit="1" customWidth="1"/>
    <col min="10793" max="10793" width="9.7109375" style="3" customWidth="1"/>
    <col min="10794" max="10794" width="12.85546875" style="3" customWidth="1"/>
    <col min="10795" max="11031" width="9.140625" style="3"/>
    <col min="11032" max="11032" width="9" style="3" bestFit="1" customWidth="1"/>
    <col min="11033" max="11033" width="9.85546875" style="3" bestFit="1" customWidth="1"/>
    <col min="11034" max="11034" width="9.140625" style="3" bestFit="1" customWidth="1"/>
    <col min="11035" max="11035" width="16" style="3" bestFit="1" customWidth="1"/>
    <col min="11036" max="11036" width="9" style="3" bestFit="1" customWidth="1"/>
    <col min="11037" max="11037" width="7.85546875" style="3" bestFit="1" customWidth="1"/>
    <col min="11038" max="11038" width="11.7109375" style="3" bestFit="1" customWidth="1"/>
    <col min="11039" max="11039" width="14.28515625" style="3" customWidth="1"/>
    <col min="11040" max="11040" width="11.7109375" style="3" bestFit="1" customWidth="1"/>
    <col min="11041" max="11041" width="14.140625" style="3" bestFit="1" customWidth="1"/>
    <col min="11042" max="11042" width="16.7109375" style="3" customWidth="1"/>
    <col min="11043" max="11043" width="16.5703125" style="3" customWidth="1"/>
    <col min="11044" max="11045" width="7.85546875" style="3" bestFit="1" customWidth="1"/>
    <col min="11046" max="11046" width="8" style="3" bestFit="1" customWidth="1"/>
    <col min="11047" max="11048" width="7.85546875" style="3" bestFit="1" customWidth="1"/>
    <col min="11049" max="11049" width="9.7109375" style="3" customWidth="1"/>
    <col min="11050" max="11050" width="12.85546875" style="3" customWidth="1"/>
    <col min="11051" max="11287" width="9.140625" style="3"/>
    <col min="11288" max="11288" width="9" style="3" bestFit="1" customWidth="1"/>
    <col min="11289" max="11289" width="9.85546875" style="3" bestFit="1" customWidth="1"/>
    <col min="11290" max="11290" width="9.140625" style="3" bestFit="1" customWidth="1"/>
    <col min="11291" max="11291" width="16" style="3" bestFit="1" customWidth="1"/>
    <col min="11292" max="11292" width="9" style="3" bestFit="1" customWidth="1"/>
    <col min="11293" max="11293" width="7.85546875" style="3" bestFit="1" customWidth="1"/>
    <col min="11294" max="11294" width="11.7109375" style="3" bestFit="1" customWidth="1"/>
    <col min="11295" max="11295" width="14.28515625" style="3" customWidth="1"/>
    <col min="11296" max="11296" width="11.7109375" style="3" bestFit="1" customWidth="1"/>
    <col min="11297" max="11297" width="14.140625" style="3" bestFit="1" customWidth="1"/>
    <col min="11298" max="11298" width="16.7109375" style="3" customWidth="1"/>
    <col min="11299" max="11299" width="16.5703125" style="3" customWidth="1"/>
    <col min="11300" max="11301" width="7.85546875" style="3" bestFit="1" customWidth="1"/>
    <col min="11302" max="11302" width="8" style="3" bestFit="1" customWidth="1"/>
    <col min="11303" max="11304" width="7.85546875" style="3" bestFit="1" customWidth="1"/>
    <col min="11305" max="11305" width="9.7109375" style="3" customWidth="1"/>
    <col min="11306" max="11306" width="12.85546875" style="3" customWidth="1"/>
    <col min="11307" max="11543" width="9.140625" style="3"/>
    <col min="11544" max="11544" width="9" style="3" bestFit="1" customWidth="1"/>
    <col min="11545" max="11545" width="9.85546875" style="3" bestFit="1" customWidth="1"/>
    <col min="11546" max="11546" width="9.140625" style="3" bestFit="1" customWidth="1"/>
    <col min="11547" max="11547" width="16" style="3" bestFit="1" customWidth="1"/>
    <col min="11548" max="11548" width="9" style="3" bestFit="1" customWidth="1"/>
    <col min="11549" max="11549" width="7.85546875" style="3" bestFit="1" customWidth="1"/>
    <col min="11550" max="11550" width="11.7109375" style="3" bestFit="1" customWidth="1"/>
    <col min="11551" max="11551" width="14.28515625" style="3" customWidth="1"/>
    <col min="11552" max="11552" width="11.7109375" style="3" bestFit="1" customWidth="1"/>
    <col min="11553" max="11553" width="14.140625" style="3" bestFit="1" customWidth="1"/>
    <col min="11554" max="11554" width="16.7109375" style="3" customWidth="1"/>
    <col min="11555" max="11555" width="16.5703125" style="3" customWidth="1"/>
    <col min="11556" max="11557" width="7.85546875" style="3" bestFit="1" customWidth="1"/>
    <col min="11558" max="11558" width="8" style="3" bestFit="1" customWidth="1"/>
    <col min="11559" max="11560" width="7.85546875" style="3" bestFit="1" customWidth="1"/>
    <col min="11561" max="11561" width="9.7109375" style="3" customWidth="1"/>
    <col min="11562" max="11562" width="12.85546875" style="3" customWidth="1"/>
    <col min="11563" max="11799" width="9.140625" style="3"/>
    <col min="11800" max="11800" width="9" style="3" bestFit="1" customWidth="1"/>
    <col min="11801" max="11801" width="9.85546875" style="3" bestFit="1" customWidth="1"/>
    <col min="11802" max="11802" width="9.140625" style="3" bestFit="1" customWidth="1"/>
    <col min="11803" max="11803" width="16" style="3" bestFit="1" customWidth="1"/>
    <col min="11804" max="11804" width="9" style="3" bestFit="1" customWidth="1"/>
    <col min="11805" max="11805" width="7.85546875" style="3" bestFit="1" customWidth="1"/>
    <col min="11806" max="11806" width="11.7109375" style="3" bestFit="1" customWidth="1"/>
    <col min="11807" max="11807" width="14.28515625" style="3" customWidth="1"/>
    <col min="11808" max="11808" width="11.7109375" style="3" bestFit="1" customWidth="1"/>
    <col min="11809" max="11809" width="14.140625" style="3" bestFit="1" customWidth="1"/>
    <col min="11810" max="11810" width="16.7109375" style="3" customWidth="1"/>
    <col min="11811" max="11811" width="16.5703125" style="3" customWidth="1"/>
    <col min="11812" max="11813" width="7.85546875" style="3" bestFit="1" customWidth="1"/>
    <col min="11814" max="11814" width="8" style="3" bestFit="1" customWidth="1"/>
    <col min="11815" max="11816" width="7.85546875" style="3" bestFit="1" customWidth="1"/>
    <col min="11817" max="11817" width="9.7109375" style="3" customWidth="1"/>
    <col min="11818" max="11818" width="12.85546875" style="3" customWidth="1"/>
    <col min="11819" max="12055" width="9.140625" style="3"/>
    <col min="12056" max="12056" width="9" style="3" bestFit="1" customWidth="1"/>
    <col min="12057" max="12057" width="9.85546875" style="3" bestFit="1" customWidth="1"/>
    <col min="12058" max="12058" width="9.140625" style="3" bestFit="1" customWidth="1"/>
    <col min="12059" max="12059" width="16" style="3" bestFit="1" customWidth="1"/>
    <col min="12060" max="12060" width="9" style="3" bestFit="1" customWidth="1"/>
    <col min="12061" max="12061" width="7.85546875" style="3" bestFit="1" customWidth="1"/>
    <col min="12062" max="12062" width="11.7109375" style="3" bestFit="1" customWidth="1"/>
    <col min="12063" max="12063" width="14.28515625" style="3" customWidth="1"/>
    <col min="12064" max="12064" width="11.7109375" style="3" bestFit="1" customWidth="1"/>
    <col min="12065" max="12065" width="14.140625" style="3" bestFit="1" customWidth="1"/>
    <col min="12066" max="12066" width="16.7109375" style="3" customWidth="1"/>
    <col min="12067" max="12067" width="16.5703125" style="3" customWidth="1"/>
    <col min="12068" max="12069" width="7.85546875" style="3" bestFit="1" customWidth="1"/>
    <col min="12070" max="12070" width="8" style="3" bestFit="1" customWidth="1"/>
    <col min="12071" max="12072" width="7.85546875" style="3" bestFit="1" customWidth="1"/>
    <col min="12073" max="12073" width="9.7109375" style="3" customWidth="1"/>
    <col min="12074" max="12074" width="12.85546875" style="3" customWidth="1"/>
    <col min="12075" max="12311" width="9.140625" style="3"/>
    <col min="12312" max="12312" width="9" style="3" bestFit="1" customWidth="1"/>
    <col min="12313" max="12313" width="9.85546875" style="3" bestFit="1" customWidth="1"/>
    <col min="12314" max="12314" width="9.140625" style="3" bestFit="1" customWidth="1"/>
    <col min="12315" max="12315" width="16" style="3" bestFit="1" customWidth="1"/>
    <col min="12316" max="12316" width="9" style="3" bestFit="1" customWidth="1"/>
    <col min="12317" max="12317" width="7.85546875" style="3" bestFit="1" customWidth="1"/>
    <col min="12318" max="12318" width="11.7109375" style="3" bestFit="1" customWidth="1"/>
    <col min="12319" max="12319" width="14.28515625" style="3" customWidth="1"/>
    <col min="12320" max="12320" width="11.7109375" style="3" bestFit="1" customWidth="1"/>
    <col min="12321" max="12321" width="14.140625" style="3" bestFit="1" customWidth="1"/>
    <col min="12322" max="12322" width="16.7109375" style="3" customWidth="1"/>
    <col min="12323" max="12323" width="16.5703125" style="3" customWidth="1"/>
    <col min="12324" max="12325" width="7.85546875" style="3" bestFit="1" customWidth="1"/>
    <col min="12326" max="12326" width="8" style="3" bestFit="1" customWidth="1"/>
    <col min="12327" max="12328" width="7.85546875" style="3" bestFit="1" customWidth="1"/>
    <col min="12329" max="12329" width="9.7109375" style="3" customWidth="1"/>
    <col min="12330" max="12330" width="12.85546875" style="3" customWidth="1"/>
    <col min="12331" max="12567" width="9.140625" style="3"/>
    <col min="12568" max="12568" width="9" style="3" bestFit="1" customWidth="1"/>
    <col min="12569" max="12569" width="9.85546875" style="3" bestFit="1" customWidth="1"/>
    <col min="12570" max="12570" width="9.140625" style="3" bestFit="1" customWidth="1"/>
    <col min="12571" max="12571" width="16" style="3" bestFit="1" customWidth="1"/>
    <col min="12572" max="12572" width="9" style="3" bestFit="1" customWidth="1"/>
    <col min="12573" max="12573" width="7.85546875" style="3" bestFit="1" customWidth="1"/>
    <col min="12574" max="12574" width="11.7109375" style="3" bestFit="1" customWidth="1"/>
    <col min="12575" max="12575" width="14.28515625" style="3" customWidth="1"/>
    <col min="12576" max="12576" width="11.7109375" style="3" bestFit="1" customWidth="1"/>
    <col min="12577" max="12577" width="14.140625" style="3" bestFit="1" customWidth="1"/>
    <col min="12578" max="12578" width="16.7109375" style="3" customWidth="1"/>
    <col min="12579" max="12579" width="16.5703125" style="3" customWidth="1"/>
    <col min="12580" max="12581" width="7.85546875" style="3" bestFit="1" customWidth="1"/>
    <col min="12582" max="12582" width="8" style="3" bestFit="1" customWidth="1"/>
    <col min="12583" max="12584" width="7.85546875" style="3" bestFit="1" customWidth="1"/>
    <col min="12585" max="12585" width="9.7109375" style="3" customWidth="1"/>
    <col min="12586" max="12586" width="12.85546875" style="3" customWidth="1"/>
    <col min="12587" max="12823" width="9.140625" style="3"/>
    <col min="12824" max="12824" width="9" style="3" bestFit="1" customWidth="1"/>
    <col min="12825" max="12825" width="9.85546875" style="3" bestFit="1" customWidth="1"/>
    <col min="12826" max="12826" width="9.140625" style="3" bestFit="1" customWidth="1"/>
    <col min="12827" max="12827" width="16" style="3" bestFit="1" customWidth="1"/>
    <col min="12828" max="12828" width="9" style="3" bestFit="1" customWidth="1"/>
    <col min="12829" max="12829" width="7.85546875" style="3" bestFit="1" customWidth="1"/>
    <col min="12830" max="12830" width="11.7109375" style="3" bestFit="1" customWidth="1"/>
    <col min="12831" max="12831" width="14.28515625" style="3" customWidth="1"/>
    <col min="12832" max="12832" width="11.7109375" style="3" bestFit="1" customWidth="1"/>
    <col min="12833" max="12833" width="14.140625" style="3" bestFit="1" customWidth="1"/>
    <col min="12834" max="12834" width="16.7109375" style="3" customWidth="1"/>
    <col min="12835" max="12835" width="16.5703125" style="3" customWidth="1"/>
    <col min="12836" max="12837" width="7.85546875" style="3" bestFit="1" customWidth="1"/>
    <col min="12838" max="12838" width="8" style="3" bestFit="1" customWidth="1"/>
    <col min="12839" max="12840" width="7.85546875" style="3" bestFit="1" customWidth="1"/>
    <col min="12841" max="12841" width="9.7109375" style="3" customWidth="1"/>
    <col min="12842" max="12842" width="12.85546875" style="3" customWidth="1"/>
    <col min="12843" max="13079" width="9.140625" style="3"/>
    <col min="13080" max="13080" width="9" style="3" bestFit="1" customWidth="1"/>
    <col min="13081" max="13081" width="9.85546875" style="3" bestFit="1" customWidth="1"/>
    <col min="13082" max="13082" width="9.140625" style="3" bestFit="1" customWidth="1"/>
    <col min="13083" max="13083" width="16" style="3" bestFit="1" customWidth="1"/>
    <col min="13084" max="13084" width="9" style="3" bestFit="1" customWidth="1"/>
    <col min="13085" max="13085" width="7.85546875" style="3" bestFit="1" customWidth="1"/>
    <col min="13086" max="13086" width="11.7109375" style="3" bestFit="1" customWidth="1"/>
    <col min="13087" max="13087" width="14.28515625" style="3" customWidth="1"/>
    <col min="13088" max="13088" width="11.7109375" style="3" bestFit="1" customWidth="1"/>
    <col min="13089" max="13089" width="14.140625" style="3" bestFit="1" customWidth="1"/>
    <col min="13090" max="13090" width="16.7109375" style="3" customWidth="1"/>
    <col min="13091" max="13091" width="16.5703125" style="3" customWidth="1"/>
    <col min="13092" max="13093" width="7.85546875" style="3" bestFit="1" customWidth="1"/>
    <col min="13094" max="13094" width="8" style="3" bestFit="1" customWidth="1"/>
    <col min="13095" max="13096" width="7.85546875" style="3" bestFit="1" customWidth="1"/>
    <col min="13097" max="13097" width="9.7109375" style="3" customWidth="1"/>
    <col min="13098" max="13098" width="12.85546875" style="3" customWidth="1"/>
    <col min="13099" max="13335" width="9.140625" style="3"/>
    <col min="13336" max="13336" width="9" style="3" bestFit="1" customWidth="1"/>
    <col min="13337" max="13337" width="9.85546875" style="3" bestFit="1" customWidth="1"/>
    <col min="13338" max="13338" width="9.140625" style="3" bestFit="1" customWidth="1"/>
    <col min="13339" max="13339" width="16" style="3" bestFit="1" customWidth="1"/>
    <col min="13340" max="13340" width="9" style="3" bestFit="1" customWidth="1"/>
    <col min="13341" max="13341" width="7.85546875" style="3" bestFit="1" customWidth="1"/>
    <col min="13342" max="13342" width="11.7109375" style="3" bestFit="1" customWidth="1"/>
    <col min="13343" max="13343" width="14.28515625" style="3" customWidth="1"/>
    <col min="13344" max="13344" width="11.7109375" style="3" bestFit="1" customWidth="1"/>
    <col min="13345" max="13345" width="14.140625" style="3" bestFit="1" customWidth="1"/>
    <col min="13346" max="13346" width="16.7109375" style="3" customWidth="1"/>
    <col min="13347" max="13347" width="16.5703125" style="3" customWidth="1"/>
    <col min="13348" max="13349" width="7.85546875" style="3" bestFit="1" customWidth="1"/>
    <col min="13350" max="13350" width="8" style="3" bestFit="1" customWidth="1"/>
    <col min="13351" max="13352" width="7.85546875" style="3" bestFit="1" customWidth="1"/>
    <col min="13353" max="13353" width="9.7109375" style="3" customWidth="1"/>
    <col min="13354" max="13354" width="12.85546875" style="3" customWidth="1"/>
    <col min="13355" max="13591" width="9.140625" style="3"/>
    <col min="13592" max="13592" width="9" style="3" bestFit="1" customWidth="1"/>
    <col min="13593" max="13593" width="9.85546875" style="3" bestFit="1" customWidth="1"/>
    <col min="13594" max="13594" width="9.140625" style="3" bestFit="1" customWidth="1"/>
    <col min="13595" max="13595" width="16" style="3" bestFit="1" customWidth="1"/>
    <col min="13596" max="13596" width="9" style="3" bestFit="1" customWidth="1"/>
    <col min="13597" max="13597" width="7.85546875" style="3" bestFit="1" customWidth="1"/>
    <col min="13598" max="13598" width="11.7109375" style="3" bestFit="1" customWidth="1"/>
    <col min="13599" max="13599" width="14.28515625" style="3" customWidth="1"/>
    <col min="13600" max="13600" width="11.7109375" style="3" bestFit="1" customWidth="1"/>
    <col min="13601" max="13601" width="14.140625" style="3" bestFit="1" customWidth="1"/>
    <col min="13602" max="13602" width="16.7109375" style="3" customWidth="1"/>
    <col min="13603" max="13603" width="16.5703125" style="3" customWidth="1"/>
    <col min="13604" max="13605" width="7.85546875" style="3" bestFit="1" customWidth="1"/>
    <col min="13606" max="13606" width="8" style="3" bestFit="1" customWidth="1"/>
    <col min="13607" max="13608" width="7.85546875" style="3" bestFit="1" customWidth="1"/>
    <col min="13609" max="13609" width="9.7109375" style="3" customWidth="1"/>
    <col min="13610" max="13610" width="12.85546875" style="3" customWidth="1"/>
    <col min="13611" max="13847" width="9.140625" style="3"/>
    <col min="13848" max="13848" width="9" style="3" bestFit="1" customWidth="1"/>
    <col min="13849" max="13849" width="9.85546875" style="3" bestFit="1" customWidth="1"/>
    <col min="13850" max="13850" width="9.140625" style="3" bestFit="1" customWidth="1"/>
    <col min="13851" max="13851" width="16" style="3" bestFit="1" customWidth="1"/>
    <col min="13852" max="13852" width="9" style="3" bestFit="1" customWidth="1"/>
    <col min="13853" max="13853" width="7.85546875" style="3" bestFit="1" customWidth="1"/>
    <col min="13854" max="13854" width="11.7109375" style="3" bestFit="1" customWidth="1"/>
    <col min="13855" max="13855" width="14.28515625" style="3" customWidth="1"/>
    <col min="13856" max="13856" width="11.7109375" style="3" bestFit="1" customWidth="1"/>
    <col min="13857" max="13857" width="14.140625" style="3" bestFit="1" customWidth="1"/>
    <col min="13858" max="13858" width="16.7109375" style="3" customWidth="1"/>
    <col min="13859" max="13859" width="16.5703125" style="3" customWidth="1"/>
    <col min="13860" max="13861" width="7.85546875" style="3" bestFit="1" customWidth="1"/>
    <col min="13862" max="13862" width="8" style="3" bestFit="1" customWidth="1"/>
    <col min="13863" max="13864" width="7.85546875" style="3" bestFit="1" customWidth="1"/>
    <col min="13865" max="13865" width="9.7109375" style="3" customWidth="1"/>
    <col min="13866" max="13866" width="12.85546875" style="3" customWidth="1"/>
    <col min="13867" max="14103" width="9.140625" style="3"/>
    <col min="14104" max="14104" width="9" style="3" bestFit="1" customWidth="1"/>
    <col min="14105" max="14105" width="9.85546875" style="3" bestFit="1" customWidth="1"/>
    <col min="14106" max="14106" width="9.140625" style="3" bestFit="1" customWidth="1"/>
    <col min="14107" max="14107" width="16" style="3" bestFit="1" customWidth="1"/>
    <col min="14108" max="14108" width="9" style="3" bestFit="1" customWidth="1"/>
    <col min="14109" max="14109" width="7.85546875" style="3" bestFit="1" customWidth="1"/>
    <col min="14110" max="14110" width="11.7109375" style="3" bestFit="1" customWidth="1"/>
    <col min="14111" max="14111" width="14.28515625" style="3" customWidth="1"/>
    <col min="14112" max="14112" width="11.7109375" style="3" bestFit="1" customWidth="1"/>
    <col min="14113" max="14113" width="14.140625" style="3" bestFit="1" customWidth="1"/>
    <col min="14114" max="14114" width="16.7109375" style="3" customWidth="1"/>
    <col min="14115" max="14115" width="16.5703125" style="3" customWidth="1"/>
    <col min="14116" max="14117" width="7.85546875" style="3" bestFit="1" customWidth="1"/>
    <col min="14118" max="14118" width="8" style="3" bestFit="1" customWidth="1"/>
    <col min="14119" max="14120" width="7.85546875" style="3" bestFit="1" customWidth="1"/>
    <col min="14121" max="14121" width="9.7109375" style="3" customWidth="1"/>
    <col min="14122" max="14122" width="12.85546875" style="3" customWidth="1"/>
    <col min="14123" max="14359" width="9.140625" style="3"/>
    <col min="14360" max="14360" width="9" style="3" bestFit="1" customWidth="1"/>
    <col min="14361" max="14361" width="9.85546875" style="3" bestFit="1" customWidth="1"/>
    <col min="14362" max="14362" width="9.140625" style="3" bestFit="1" customWidth="1"/>
    <col min="14363" max="14363" width="16" style="3" bestFit="1" customWidth="1"/>
    <col min="14364" max="14364" width="9" style="3" bestFit="1" customWidth="1"/>
    <col min="14365" max="14365" width="7.85546875" style="3" bestFit="1" customWidth="1"/>
    <col min="14366" max="14366" width="11.7109375" style="3" bestFit="1" customWidth="1"/>
    <col min="14367" max="14367" width="14.28515625" style="3" customWidth="1"/>
    <col min="14368" max="14368" width="11.7109375" style="3" bestFit="1" customWidth="1"/>
    <col min="14369" max="14369" width="14.140625" style="3" bestFit="1" customWidth="1"/>
    <col min="14370" max="14370" width="16.7109375" style="3" customWidth="1"/>
    <col min="14371" max="14371" width="16.5703125" style="3" customWidth="1"/>
    <col min="14372" max="14373" width="7.85546875" style="3" bestFit="1" customWidth="1"/>
    <col min="14374" max="14374" width="8" style="3" bestFit="1" customWidth="1"/>
    <col min="14375" max="14376" width="7.85546875" style="3" bestFit="1" customWidth="1"/>
    <col min="14377" max="14377" width="9.7109375" style="3" customWidth="1"/>
    <col min="14378" max="14378" width="12.85546875" style="3" customWidth="1"/>
    <col min="14379" max="14615" width="9.140625" style="3"/>
    <col min="14616" max="14616" width="9" style="3" bestFit="1" customWidth="1"/>
    <col min="14617" max="14617" width="9.85546875" style="3" bestFit="1" customWidth="1"/>
    <col min="14618" max="14618" width="9.140625" style="3" bestFit="1" customWidth="1"/>
    <col min="14619" max="14619" width="16" style="3" bestFit="1" customWidth="1"/>
    <col min="14620" max="14620" width="9" style="3" bestFit="1" customWidth="1"/>
    <col min="14621" max="14621" width="7.85546875" style="3" bestFit="1" customWidth="1"/>
    <col min="14622" max="14622" width="11.7109375" style="3" bestFit="1" customWidth="1"/>
    <col min="14623" max="14623" width="14.28515625" style="3" customWidth="1"/>
    <col min="14624" max="14624" width="11.7109375" style="3" bestFit="1" customWidth="1"/>
    <col min="14625" max="14625" width="14.140625" style="3" bestFit="1" customWidth="1"/>
    <col min="14626" max="14626" width="16.7109375" style="3" customWidth="1"/>
    <col min="14627" max="14627" width="16.5703125" style="3" customWidth="1"/>
    <col min="14628" max="14629" width="7.85546875" style="3" bestFit="1" customWidth="1"/>
    <col min="14630" max="14630" width="8" style="3" bestFit="1" customWidth="1"/>
    <col min="14631" max="14632" width="7.85546875" style="3" bestFit="1" customWidth="1"/>
    <col min="14633" max="14633" width="9.7109375" style="3" customWidth="1"/>
    <col min="14634" max="14634" width="12.85546875" style="3" customWidth="1"/>
    <col min="14635" max="14871" width="9.140625" style="3"/>
    <col min="14872" max="14872" width="9" style="3" bestFit="1" customWidth="1"/>
    <col min="14873" max="14873" width="9.85546875" style="3" bestFit="1" customWidth="1"/>
    <col min="14874" max="14874" width="9.140625" style="3" bestFit="1" customWidth="1"/>
    <col min="14875" max="14875" width="16" style="3" bestFit="1" customWidth="1"/>
    <col min="14876" max="14876" width="9" style="3" bestFit="1" customWidth="1"/>
    <col min="14877" max="14877" width="7.85546875" style="3" bestFit="1" customWidth="1"/>
    <col min="14878" max="14878" width="11.7109375" style="3" bestFit="1" customWidth="1"/>
    <col min="14879" max="14879" width="14.28515625" style="3" customWidth="1"/>
    <col min="14880" max="14880" width="11.7109375" style="3" bestFit="1" customWidth="1"/>
    <col min="14881" max="14881" width="14.140625" style="3" bestFit="1" customWidth="1"/>
    <col min="14882" max="14882" width="16.7109375" style="3" customWidth="1"/>
    <col min="14883" max="14883" width="16.5703125" style="3" customWidth="1"/>
    <col min="14884" max="14885" width="7.85546875" style="3" bestFit="1" customWidth="1"/>
    <col min="14886" max="14886" width="8" style="3" bestFit="1" customWidth="1"/>
    <col min="14887" max="14888" width="7.85546875" style="3" bestFit="1" customWidth="1"/>
    <col min="14889" max="14889" width="9.7109375" style="3" customWidth="1"/>
    <col min="14890" max="14890" width="12.85546875" style="3" customWidth="1"/>
    <col min="14891" max="15127" width="9.140625" style="3"/>
    <col min="15128" max="15128" width="9" style="3" bestFit="1" customWidth="1"/>
    <col min="15129" max="15129" width="9.85546875" style="3" bestFit="1" customWidth="1"/>
    <col min="15130" max="15130" width="9.140625" style="3" bestFit="1" customWidth="1"/>
    <col min="15131" max="15131" width="16" style="3" bestFit="1" customWidth="1"/>
    <col min="15132" max="15132" width="9" style="3" bestFit="1" customWidth="1"/>
    <col min="15133" max="15133" width="7.85546875" style="3" bestFit="1" customWidth="1"/>
    <col min="15134" max="15134" width="11.7109375" style="3" bestFit="1" customWidth="1"/>
    <col min="15135" max="15135" width="14.28515625" style="3" customWidth="1"/>
    <col min="15136" max="15136" width="11.7109375" style="3" bestFit="1" customWidth="1"/>
    <col min="15137" max="15137" width="14.140625" style="3" bestFit="1" customWidth="1"/>
    <col min="15138" max="15138" width="16.7109375" style="3" customWidth="1"/>
    <col min="15139" max="15139" width="16.5703125" style="3" customWidth="1"/>
    <col min="15140" max="15141" width="7.85546875" style="3" bestFit="1" customWidth="1"/>
    <col min="15142" max="15142" width="8" style="3" bestFit="1" customWidth="1"/>
    <col min="15143" max="15144" width="7.85546875" style="3" bestFit="1" customWidth="1"/>
    <col min="15145" max="15145" width="9.7109375" style="3" customWidth="1"/>
    <col min="15146" max="15146" width="12.85546875" style="3" customWidth="1"/>
    <col min="15147" max="15383" width="9.140625" style="3"/>
    <col min="15384" max="15384" width="9" style="3" bestFit="1" customWidth="1"/>
    <col min="15385" max="15385" width="9.85546875" style="3" bestFit="1" customWidth="1"/>
    <col min="15386" max="15386" width="9.140625" style="3" bestFit="1" customWidth="1"/>
    <col min="15387" max="15387" width="16" style="3" bestFit="1" customWidth="1"/>
    <col min="15388" max="15388" width="9" style="3" bestFit="1" customWidth="1"/>
    <col min="15389" max="15389" width="7.85546875" style="3" bestFit="1" customWidth="1"/>
    <col min="15390" max="15390" width="11.7109375" style="3" bestFit="1" customWidth="1"/>
    <col min="15391" max="15391" width="14.28515625" style="3" customWidth="1"/>
    <col min="15392" max="15392" width="11.7109375" style="3" bestFit="1" customWidth="1"/>
    <col min="15393" max="15393" width="14.140625" style="3" bestFit="1" customWidth="1"/>
    <col min="15394" max="15394" width="16.7109375" style="3" customWidth="1"/>
    <col min="15395" max="15395" width="16.5703125" style="3" customWidth="1"/>
    <col min="15396" max="15397" width="7.85546875" style="3" bestFit="1" customWidth="1"/>
    <col min="15398" max="15398" width="8" style="3" bestFit="1" customWidth="1"/>
    <col min="15399" max="15400" width="7.85546875" style="3" bestFit="1" customWidth="1"/>
    <col min="15401" max="15401" width="9.7109375" style="3" customWidth="1"/>
    <col min="15402" max="15402" width="12.85546875" style="3" customWidth="1"/>
    <col min="15403" max="15639" width="9.140625" style="3"/>
    <col min="15640" max="15640" width="9" style="3" bestFit="1" customWidth="1"/>
    <col min="15641" max="15641" width="9.85546875" style="3" bestFit="1" customWidth="1"/>
    <col min="15642" max="15642" width="9.140625" style="3" bestFit="1" customWidth="1"/>
    <col min="15643" max="15643" width="16" style="3" bestFit="1" customWidth="1"/>
    <col min="15644" max="15644" width="9" style="3" bestFit="1" customWidth="1"/>
    <col min="15645" max="15645" width="7.85546875" style="3" bestFit="1" customWidth="1"/>
    <col min="15646" max="15646" width="11.7109375" style="3" bestFit="1" customWidth="1"/>
    <col min="15647" max="15647" width="14.28515625" style="3" customWidth="1"/>
    <col min="15648" max="15648" width="11.7109375" style="3" bestFit="1" customWidth="1"/>
    <col min="15649" max="15649" width="14.140625" style="3" bestFit="1" customWidth="1"/>
    <col min="15650" max="15650" width="16.7109375" style="3" customWidth="1"/>
    <col min="15651" max="15651" width="16.5703125" style="3" customWidth="1"/>
    <col min="15652" max="15653" width="7.85546875" style="3" bestFit="1" customWidth="1"/>
    <col min="15654" max="15654" width="8" style="3" bestFit="1" customWidth="1"/>
    <col min="15655" max="15656" width="7.85546875" style="3" bestFit="1" customWidth="1"/>
    <col min="15657" max="15657" width="9.7109375" style="3" customWidth="1"/>
    <col min="15658" max="15658" width="12.85546875" style="3" customWidth="1"/>
    <col min="15659" max="15895" width="9.140625" style="3"/>
    <col min="15896" max="15896" width="9" style="3" bestFit="1" customWidth="1"/>
    <col min="15897" max="15897" width="9.85546875" style="3" bestFit="1" customWidth="1"/>
    <col min="15898" max="15898" width="9.140625" style="3" bestFit="1" customWidth="1"/>
    <col min="15899" max="15899" width="16" style="3" bestFit="1" customWidth="1"/>
    <col min="15900" max="15900" width="9" style="3" bestFit="1" customWidth="1"/>
    <col min="15901" max="15901" width="7.85546875" style="3" bestFit="1" customWidth="1"/>
    <col min="15902" max="15902" width="11.7109375" style="3" bestFit="1" customWidth="1"/>
    <col min="15903" max="15903" width="14.28515625" style="3" customWidth="1"/>
    <col min="15904" max="15904" width="11.7109375" style="3" bestFit="1" customWidth="1"/>
    <col min="15905" max="15905" width="14.140625" style="3" bestFit="1" customWidth="1"/>
    <col min="15906" max="15906" width="16.7109375" style="3" customWidth="1"/>
    <col min="15907" max="15907" width="16.5703125" style="3" customWidth="1"/>
    <col min="15908" max="15909" width="7.85546875" style="3" bestFit="1" customWidth="1"/>
    <col min="15910" max="15910" width="8" style="3" bestFit="1" customWidth="1"/>
    <col min="15911" max="15912" width="7.85546875" style="3" bestFit="1" customWidth="1"/>
    <col min="15913" max="15913" width="9.7109375" style="3" customWidth="1"/>
    <col min="15914" max="15914" width="12.85546875" style="3" customWidth="1"/>
    <col min="15915" max="16151" width="9.140625" style="3"/>
    <col min="16152" max="16152" width="9" style="3" bestFit="1" customWidth="1"/>
    <col min="16153" max="16153" width="9.85546875" style="3" bestFit="1" customWidth="1"/>
    <col min="16154" max="16154" width="9.140625" style="3" bestFit="1" customWidth="1"/>
    <col min="16155" max="16155" width="16" style="3" bestFit="1" customWidth="1"/>
    <col min="16156" max="16156" width="9" style="3" bestFit="1" customWidth="1"/>
    <col min="16157" max="16157" width="7.85546875" style="3" bestFit="1" customWidth="1"/>
    <col min="16158" max="16158" width="11.7109375" style="3" bestFit="1" customWidth="1"/>
    <col min="16159" max="16159" width="14.28515625" style="3" customWidth="1"/>
    <col min="16160" max="16160" width="11.7109375" style="3" bestFit="1" customWidth="1"/>
    <col min="16161" max="16161" width="14.140625" style="3" bestFit="1" customWidth="1"/>
    <col min="16162" max="16162" width="16.7109375" style="3" customWidth="1"/>
    <col min="16163" max="16163" width="16.5703125" style="3" customWidth="1"/>
    <col min="16164" max="16165" width="7.85546875" style="3" bestFit="1" customWidth="1"/>
    <col min="16166" max="16166" width="8" style="3" bestFit="1" customWidth="1"/>
    <col min="16167" max="16168" width="7.85546875" style="3" bestFit="1" customWidth="1"/>
    <col min="16169" max="16169" width="9.7109375" style="3" customWidth="1"/>
    <col min="16170" max="16170" width="12.85546875" style="3" customWidth="1"/>
    <col min="16171" max="16384" width="9.140625" style="3"/>
  </cols>
  <sheetData>
    <row r="1" spans="1:82" s="6" customFormat="1" ht="15.75" customHeight="1">
      <c r="A1" s="567" t="s">
        <v>1</v>
      </c>
      <c r="B1" s="747" t="s">
        <v>0</v>
      </c>
      <c r="C1" s="750" t="s">
        <v>95</v>
      </c>
      <c r="D1" s="751"/>
      <c r="E1" s="739" t="s">
        <v>96</v>
      </c>
      <c r="F1" s="739"/>
      <c r="G1" s="739"/>
      <c r="H1" s="757" t="s">
        <v>174</v>
      </c>
      <c r="I1" s="758"/>
      <c r="J1" s="759"/>
      <c r="K1" s="739" t="s">
        <v>178</v>
      </c>
      <c r="L1" s="739"/>
      <c r="M1" s="739"/>
      <c r="N1" s="739"/>
      <c r="O1" s="739"/>
      <c r="P1" s="739"/>
      <c r="Q1" s="739"/>
      <c r="R1" s="739"/>
      <c r="S1" s="739"/>
      <c r="T1" s="739"/>
      <c r="U1" s="739"/>
      <c r="V1" s="739"/>
      <c r="W1" s="739"/>
      <c r="X1" s="739"/>
      <c r="Y1" s="739"/>
      <c r="Z1" s="739"/>
      <c r="AA1" s="739"/>
      <c r="AB1" s="739"/>
      <c r="AC1" s="739"/>
      <c r="AD1" s="739"/>
      <c r="AE1" s="739"/>
      <c r="AF1" s="739"/>
      <c r="AG1" s="739"/>
      <c r="AH1" s="739"/>
      <c r="AI1" s="739"/>
      <c r="AJ1" s="739"/>
      <c r="AK1" s="749" t="s">
        <v>179</v>
      </c>
      <c r="AL1" s="749"/>
      <c r="AM1" s="749"/>
      <c r="AN1" s="749"/>
      <c r="AO1" s="749"/>
      <c r="AP1" s="749"/>
      <c r="AQ1" s="749"/>
      <c r="AR1" s="749"/>
      <c r="AS1" s="749"/>
      <c r="AT1" s="749"/>
      <c r="AU1" s="749"/>
      <c r="AV1" s="749"/>
      <c r="AW1" s="749"/>
      <c r="AX1" s="749"/>
      <c r="AY1" s="749"/>
      <c r="AZ1" s="740" t="s">
        <v>194</v>
      </c>
      <c r="BA1" s="741"/>
      <c r="BB1" s="741"/>
      <c r="BC1" s="741"/>
      <c r="BD1" s="741"/>
      <c r="BE1" s="742"/>
      <c r="BF1" s="743" t="s">
        <v>198</v>
      </c>
      <c r="BG1" s="744"/>
      <c r="BH1" s="744"/>
      <c r="BI1" s="745"/>
      <c r="BJ1" s="746" t="s">
        <v>186</v>
      </c>
      <c r="BK1" s="746"/>
      <c r="BL1" s="746"/>
      <c r="BM1" s="746"/>
      <c r="BN1" s="746"/>
      <c r="BO1" s="746"/>
      <c r="BP1" s="746"/>
      <c r="BQ1" s="746"/>
      <c r="BR1" s="746"/>
      <c r="BS1" s="746"/>
      <c r="BT1" s="746"/>
      <c r="BU1" s="746"/>
      <c r="BV1" s="752" t="s">
        <v>511</v>
      </c>
      <c r="BW1" s="753"/>
      <c r="BX1" s="753"/>
      <c r="BY1" s="753"/>
      <c r="BZ1" s="753"/>
      <c r="CA1" s="754"/>
      <c r="CB1" s="755" t="s">
        <v>512</v>
      </c>
      <c r="CC1" s="736" t="s">
        <v>295</v>
      </c>
      <c r="CD1" s="736"/>
    </row>
    <row r="2" spans="1:82" ht="23.25" thickBot="1">
      <c r="A2" s="568"/>
      <c r="B2" s="748"/>
      <c r="C2" s="161"/>
      <c r="D2" s="177" t="s">
        <v>93</v>
      </c>
      <c r="E2" s="143"/>
      <c r="F2" s="178" t="s">
        <v>93</v>
      </c>
      <c r="G2" s="142" t="s">
        <v>173</v>
      </c>
      <c r="H2" s="143"/>
      <c r="I2" s="178" t="s">
        <v>93</v>
      </c>
      <c r="J2" s="178" t="s">
        <v>172</v>
      </c>
      <c r="K2" s="143" t="s">
        <v>247</v>
      </c>
      <c r="L2" s="143" t="s">
        <v>248</v>
      </c>
      <c r="M2" s="143" t="s">
        <v>249</v>
      </c>
      <c r="N2" s="143" t="s">
        <v>250</v>
      </c>
      <c r="O2" s="143" t="s">
        <v>251</v>
      </c>
      <c r="P2" s="143" t="s">
        <v>440</v>
      </c>
      <c r="Q2" s="143" t="s">
        <v>449</v>
      </c>
      <c r="R2" s="143" t="s">
        <v>451</v>
      </c>
      <c r="S2" s="143" t="s">
        <v>530</v>
      </c>
      <c r="T2" s="143" t="s">
        <v>252</v>
      </c>
      <c r="U2" s="143" t="s">
        <v>408</v>
      </c>
      <c r="V2" s="143" t="s">
        <v>409</v>
      </c>
      <c r="W2" s="143" t="s">
        <v>435</v>
      </c>
      <c r="X2" s="143" t="s">
        <v>534</v>
      </c>
      <c r="Y2" s="143" t="s">
        <v>441</v>
      </c>
      <c r="Z2" s="143" t="s">
        <v>532</v>
      </c>
      <c r="AA2" s="143" t="s">
        <v>253</v>
      </c>
      <c r="AB2" s="143" t="s">
        <v>254</v>
      </c>
      <c r="AC2" s="143" t="s">
        <v>255</v>
      </c>
      <c r="AD2" s="143" t="s">
        <v>291</v>
      </c>
      <c r="AE2" s="143" t="s">
        <v>289</v>
      </c>
      <c r="AF2" s="143" t="s">
        <v>290</v>
      </c>
      <c r="AG2" s="143"/>
      <c r="AH2" s="143"/>
      <c r="AI2" s="143" t="s">
        <v>47</v>
      </c>
      <c r="AJ2" s="141" t="s">
        <v>29</v>
      </c>
      <c r="AK2" s="143" t="s">
        <v>180</v>
      </c>
      <c r="AL2" s="143" t="s">
        <v>181</v>
      </c>
      <c r="AM2" s="143" t="s">
        <v>182</v>
      </c>
      <c r="AN2" s="143" t="s">
        <v>183</v>
      </c>
      <c r="AO2" s="143" t="s">
        <v>184</v>
      </c>
      <c r="AP2" s="143" t="s">
        <v>185</v>
      </c>
      <c r="AQ2" s="143" t="s">
        <v>277</v>
      </c>
      <c r="AR2" s="143" t="s">
        <v>278</v>
      </c>
      <c r="AS2" s="143" t="s">
        <v>279</v>
      </c>
      <c r="AT2" s="143" t="s">
        <v>454</v>
      </c>
      <c r="AU2" s="143" t="s">
        <v>437</v>
      </c>
      <c r="AV2" s="143" t="s">
        <v>438</v>
      </c>
      <c r="AW2" s="143"/>
      <c r="AX2" s="143"/>
      <c r="AY2" s="146" t="s">
        <v>47</v>
      </c>
      <c r="AZ2" s="143" t="s">
        <v>191</v>
      </c>
      <c r="BA2" s="143" t="s">
        <v>192</v>
      </c>
      <c r="BB2" s="143" t="s">
        <v>195</v>
      </c>
      <c r="BC2" s="143" t="s">
        <v>193</v>
      </c>
      <c r="BD2" s="143" t="s">
        <v>197</v>
      </c>
      <c r="BE2" s="141" t="s">
        <v>47</v>
      </c>
      <c r="BF2" s="143" t="s">
        <v>202</v>
      </c>
      <c r="BG2" s="143" t="s">
        <v>203</v>
      </c>
      <c r="BH2" s="143" t="s">
        <v>204</v>
      </c>
      <c r="BI2" s="144" t="s">
        <v>47</v>
      </c>
      <c r="BJ2" s="143" t="s">
        <v>213</v>
      </c>
      <c r="BK2" s="143" t="s">
        <v>214</v>
      </c>
      <c r="BL2" s="143" t="s">
        <v>217</v>
      </c>
      <c r="BM2" s="143" t="s">
        <v>222</v>
      </c>
      <c r="BN2" s="143" t="s">
        <v>223</v>
      </c>
      <c r="BO2" s="143" t="s">
        <v>224</v>
      </c>
      <c r="BP2" s="143" t="s">
        <v>292</v>
      </c>
      <c r="BQ2" s="143" t="s">
        <v>293</v>
      </c>
      <c r="BR2" s="143" t="s">
        <v>424</v>
      </c>
      <c r="BS2" s="143" t="s">
        <v>425</v>
      </c>
      <c r="BT2" s="143"/>
      <c r="BU2" s="141" t="s">
        <v>47</v>
      </c>
      <c r="BV2" s="143"/>
      <c r="BW2" s="143"/>
      <c r="BX2" s="143"/>
      <c r="BY2" s="143"/>
      <c r="BZ2" s="143"/>
      <c r="CA2" s="146" t="s">
        <v>513</v>
      </c>
      <c r="CB2" s="756"/>
      <c r="CC2" s="161" t="s">
        <v>142</v>
      </c>
      <c r="CD2" s="311" t="s">
        <v>448</v>
      </c>
    </row>
    <row r="3" spans="1:82" s="5" customFormat="1" ht="12" thickBot="1">
      <c r="A3" s="467" t="str">
        <f>'1-συμβολαια'!A3</f>
        <v>4ο</v>
      </c>
      <c r="B3" s="473" t="str">
        <f>'1-συμβολαια'!C3</f>
        <v>πληρεξούσιο</v>
      </c>
      <c r="C3" s="532">
        <f>'5-αντίγρ'!AN3</f>
        <v>0</v>
      </c>
      <c r="D3" s="532">
        <f>'5-αντίγρ'!AM3</f>
        <v>0</v>
      </c>
      <c r="E3" s="533">
        <f>'6-μεταγρ'!Q3</f>
        <v>0</v>
      </c>
      <c r="F3" s="533">
        <f>'6-μεταγρ'!O3+'6-μεταγρ'!P3</f>
        <v>0</v>
      </c>
      <c r="G3" s="533"/>
      <c r="H3" s="533">
        <f>'7-προςΔΟΥ'!V3</f>
        <v>0</v>
      </c>
      <c r="I3" s="534">
        <f>'7-προςΔΟΥ'!K3</f>
        <v>0</v>
      </c>
      <c r="J3" s="534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  <c r="AA3" s="533"/>
      <c r="AB3" s="533"/>
      <c r="AC3" s="533"/>
      <c r="AD3" s="533"/>
      <c r="AE3" s="533"/>
      <c r="AF3" s="533"/>
      <c r="AG3" s="540"/>
      <c r="AH3" s="540"/>
      <c r="AI3" s="533">
        <f t="shared" ref="AI3:AI8" si="0">SUM(K3:AH3)</f>
        <v>0</v>
      </c>
      <c r="AJ3" s="540"/>
      <c r="AK3" s="533"/>
      <c r="AL3" s="533"/>
      <c r="AM3" s="533"/>
      <c r="AN3" s="533"/>
      <c r="AO3" s="533"/>
      <c r="AP3" s="533"/>
      <c r="AQ3" s="533"/>
      <c r="AR3" s="533"/>
      <c r="AS3" s="533"/>
      <c r="AT3" s="533"/>
      <c r="AU3" s="533"/>
      <c r="AV3" s="533"/>
      <c r="AW3" s="540"/>
      <c r="AX3" s="540"/>
      <c r="AY3" s="533">
        <f t="shared" ref="AY3:AY8" si="1">SUM(AK3:AX3)</f>
        <v>0</v>
      </c>
      <c r="AZ3" s="533"/>
      <c r="BA3" s="540"/>
      <c r="BB3" s="533"/>
      <c r="BC3" s="540"/>
      <c r="BD3" s="540"/>
      <c r="BE3" s="533">
        <f t="shared" ref="BE3:BE8" si="2">SUM(AZ3:BD3)</f>
        <v>0</v>
      </c>
      <c r="BF3" s="540"/>
      <c r="BG3" s="540"/>
      <c r="BH3" s="533"/>
      <c r="BI3" s="533">
        <f t="shared" ref="BI3:BI8" si="3">SUM(BF3:BH3)</f>
        <v>0</v>
      </c>
      <c r="BJ3" s="536"/>
      <c r="BK3" s="536"/>
      <c r="BL3" s="536"/>
      <c r="BM3" s="536"/>
      <c r="BN3" s="536"/>
      <c r="BO3" s="536"/>
      <c r="BP3" s="536"/>
      <c r="BQ3" s="536"/>
      <c r="BR3" s="536"/>
      <c r="BS3" s="536">
        <v>0.6</v>
      </c>
      <c r="BT3" s="536"/>
      <c r="BU3" s="536">
        <f t="shared" ref="BU3:BU8" si="4">SUM(BJ3:BT3)</f>
        <v>0.6</v>
      </c>
      <c r="BV3" s="544"/>
      <c r="BW3" s="544"/>
      <c r="BX3" s="544"/>
      <c r="BY3" s="544"/>
      <c r="BZ3" s="544"/>
      <c r="CA3" s="544"/>
      <c r="CB3" s="544"/>
      <c r="CC3" s="545">
        <f t="shared" ref="CC3:CC8" si="5">C3+E3+G3+H3+J3+AI3-AC3-AE3+AY3+BE3+BI3+BU3-+CA3-BZ3+CB3</f>
        <v>0.6</v>
      </c>
      <c r="CD3" s="545">
        <f t="shared" ref="CD3:CD8" si="6">D3+F3+I3+AC3+BZ3</f>
        <v>0</v>
      </c>
    </row>
    <row r="4" spans="1:82" s="5" customFormat="1">
      <c r="A4" s="470" t="str">
        <f>'1-συμβολαια'!A4</f>
        <v>5ο</v>
      </c>
      <c r="B4" s="471" t="str">
        <f>'1-συμβολαια'!C4</f>
        <v>κληρονομιάς ΑΠΟΔΟΧΗ</v>
      </c>
      <c r="C4" s="423">
        <f>'5-αντίγρ'!AN4</f>
        <v>104</v>
      </c>
      <c r="D4" s="423">
        <f>'5-αντίγρ'!AM4</f>
        <v>3.96</v>
      </c>
      <c r="E4" s="310">
        <f>'6-μεταγρ'!Q4</f>
        <v>14.8</v>
      </c>
      <c r="F4" s="310">
        <f>'6-μεταγρ'!O4+'6-μεταγρ'!P4</f>
        <v>1.98</v>
      </c>
      <c r="G4" s="310"/>
      <c r="H4" s="310">
        <f>'7-προςΔΟΥ'!V4</f>
        <v>644.79999999999995</v>
      </c>
      <c r="I4" s="272">
        <f>'7-προςΔΟΥ'!K4</f>
        <v>0</v>
      </c>
      <c r="J4" s="272"/>
      <c r="K4" s="310">
        <f>7.4+7.4+4*7</f>
        <v>42.8</v>
      </c>
      <c r="L4" s="310">
        <f>4*5</f>
        <v>20</v>
      </c>
      <c r="M4" s="310">
        <f>4*5</f>
        <v>20</v>
      </c>
      <c r="N4" s="310">
        <v>4</v>
      </c>
      <c r="O4" s="310">
        <v>4</v>
      </c>
      <c r="P4" s="310">
        <v>4</v>
      </c>
      <c r="Q4" s="310">
        <f>4*5</f>
        <v>20</v>
      </c>
      <c r="R4" s="310"/>
      <c r="S4" s="310">
        <f>4*5</f>
        <v>20</v>
      </c>
      <c r="T4" s="310">
        <v>4</v>
      </c>
      <c r="U4" s="310"/>
      <c r="V4" s="310"/>
      <c r="W4" s="310">
        <f>4*5</f>
        <v>20</v>
      </c>
      <c r="X4" s="310">
        <f>4*7</f>
        <v>28</v>
      </c>
      <c r="Y4" s="310"/>
      <c r="Z4" s="310">
        <f>7*4</f>
        <v>28</v>
      </c>
      <c r="AA4" s="310">
        <v>26</v>
      </c>
      <c r="AB4" s="310">
        <f>4+7.4+7.4</f>
        <v>18.8</v>
      </c>
      <c r="AC4" s="310">
        <v>3.96</v>
      </c>
      <c r="AD4" s="310"/>
      <c r="AE4" s="310"/>
      <c r="AF4" s="310"/>
      <c r="AG4" s="538"/>
      <c r="AH4" s="539">
        <v>300</v>
      </c>
      <c r="AI4" s="310">
        <f t="shared" si="0"/>
        <v>563.55999999999995</v>
      </c>
      <c r="AJ4" s="538" t="s">
        <v>556</v>
      </c>
      <c r="AK4" s="310">
        <f>3*4</f>
        <v>12</v>
      </c>
      <c r="AL4" s="310">
        <f>3*5*4</f>
        <v>60</v>
      </c>
      <c r="AM4" s="310">
        <f>3*4</f>
        <v>12</v>
      </c>
      <c r="AN4" s="310"/>
      <c r="AO4" s="310"/>
      <c r="AP4" s="310"/>
      <c r="AQ4" s="310"/>
      <c r="AR4" s="310"/>
      <c r="AS4" s="310"/>
      <c r="AT4" s="310"/>
      <c r="AU4" s="310"/>
      <c r="AV4" s="310"/>
      <c r="AW4" s="538"/>
      <c r="AX4" s="538"/>
      <c r="AY4" s="310">
        <f t="shared" si="1"/>
        <v>84</v>
      </c>
      <c r="AZ4" s="310">
        <f>3*4+7.4</f>
        <v>19.399999999999999</v>
      </c>
      <c r="BA4" s="538"/>
      <c r="BB4" s="310">
        <f>3*4+7.4</f>
        <v>19.399999999999999</v>
      </c>
      <c r="BC4" s="538"/>
      <c r="BD4" s="538"/>
      <c r="BE4" s="310">
        <f t="shared" si="2"/>
        <v>38.799999999999997</v>
      </c>
      <c r="BF4" s="538"/>
      <c r="BG4" s="538"/>
      <c r="BH4" s="310"/>
      <c r="BI4" s="310">
        <f t="shared" si="3"/>
        <v>0</v>
      </c>
      <c r="BJ4" s="310"/>
      <c r="BK4" s="310"/>
      <c r="BL4" s="310"/>
      <c r="BM4" s="310"/>
      <c r="BN4" s="310"/>
      <c r="BO4" s="310"/>
      <c r="BP4" s="310"/>
      <c r="BQ4" s="310">
        <f>2*12*5</f>
        <v>120</v>
      </c>
      <c r="BR4" s="310">
        <v>0.3</v>
      </c>
      <c r="BS4" s="310">
        <v>0.9</v>
      </c>
      <c r="BT4" s="310"/>
      <c r="BU4" s="310">
        <f t="shared" si="4"/>
        <v>121.2</v>
      </c>
      <c r="BV4" s="310"/>
      <c r="BW4" s="310"/>
      <c r="BX4" s="310"/>
      <c r="BY4" s="310"/>
      <c r="BZ4" s="310"/>
      <c r="CA4" s="310"/>
      <c r="CB4" s="310"/>
      <c r="CC4" s="393">
        <f t="shared" si="5"/>
        <v>1567.1999999999998</v>
      </c>
      <c r="CD4" s="393">
        <f t="shared" si="6"/>
        <v>9.8999999999999986</v>
      </c>
    </row>
    <row r="5" spans="1:82" s="5" customFormat="1">
      <c r="A5" s="365">
        <f>'1-συμβολαια'!A5</f>
        <v>0</v>
      </c>
      <c r="B5" s="363" t="str">
        <f>'1-συμβολαια'!C5</f>
        <v>χρησικτησία οικόπεδα 3-7 = πατρός ΔΩΡΕΑ άτυπος</v>
      </c>
      <c r="C5" s="423">
        <f>'5-αντίγρ'!AN5</f>
        <v>0</v>
      </c>
      <c r="D5" s="423">
        <f>'5-αντίγρ'!AM5</f>
        <v>0</v>
      </c>
      <c r="E5" s="310">
        <f>'6-μεταγρ'!Q5</f>
        <v>0</v>
      </c>
      <c r="F5" s="310">
        <f>'6-μεταγρ'!O5+'6-μεταγρ'!P5</f>
        <v>0</v>
      </c>
      <c r="G5" s="273"/>
      <c r="H5" s="310">
        <f>'7-προςΔΟΥ'!V5</f>
        <v>170</v>
      </c>
      <c r="I5" s="272">
        <f>'7-προςΔΟΥ'!K5</f>
        <v>0</v>
      </c>
      <c r="J5" s="422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/>
      <c r="AA5" s="273"/>
      <c r="AB5" s="273"/>
      <c r="AC5" s="273"/>
      <c r="AD5" s="273"/>
      <c r="AE5" s="273"/>
      <c r="AF5" s="273"/>
      <c r="AG5" s="271"/>
      <c r="AH5" s="271"/>
      <c r="AI5" s="273">
        <f t="shared" si="0"/>
        <v>0</v>
      </c>
      <c r="AJ5" s="271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1"/>
      <c r="AX5" s="271"/>
      <c r="AY5" s="273">
        <f t="shared" si="1"/>
        <v>0</v>
      </c>
      <c r="AZ5" s="273"/>
      <c r="BA5" s="271"/>
      <c r="BB5" s="273"/>
      <c r="BC5" s="271"/>
      <c r="BD5" s="271"/>
      <c r="BE5" s="273">
        <f t="shared" si="2"/>
        <v>0</v>
      </c>
      <c r="BF5" s="271"/>
      <c r="BG5" s="271"/>
      <c r="BH5" s="273">
        <f>9*2*4</f>
        <v>72</v>
      </c>
      <c r="BI5" s="273">
        <f t="shared" si="3"/>
        <v>72</v>
      </c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>
        <f t="shared" si="4"/>
        <v>0</v>
      </c>
      <c r="BV5" s="273"/>
      <c r="BW5" s="273"/>
      <c r="BX5" s="273"/>
      <c r="BY5" s="273"/>
      <c r="BZ5" s="273"/>
      <c r="CA5" s="273"/>
      <c r="CB5" s="273"/>
      <c r="CC5" s="393">
        <f t="shared" si="5"/>
        <v>242</v>
      </c>
      <c r="CD5" s="393">
        <f t="shared" si="6"/>
        <v>0</v>
      </c>
    </row>
    <row r="6" spans="1:82" s="5" customFormat="1">
      <c r="A6" s="365">
        <f>'1-συμβολαια'!A6</f>
        <v>0</v>
      </c>
      <c r="B6" s="363" t="str">
        <f>'1-συμβολαια'!C6</f>
        <v>χρησικτησία αγροτεμάχια 5-6-8-9-10-11-12 = πατρός ΔΩΡΕΑ άτυπος</v>
      </c>
      <c r="C6" s="423">
        <f>'5-αντίγρ'!AN6</f>
        <v>0</v>
      </c>
      <c r="D6" s="423">
        <f>'5-αντίγρ'!AM6</f>
        <v>0</v>
      </c>
      <c r="E6" s="310">
        <f>'6-μεταγρ'!Q6</f>
        <v>0</v>
      </c>
      <c r="F6" s="310">
        <f>'6-μεταγρ'!O6+'6-μεταγρ'!P6</f>
        <v>0</v>
      </c>
      <c r="G6" s="273"/>
      <c r="H6" s="310">
        <f>'7-προςΔΟΥ'!V6</f>
        <v>370</v>
      </c>
      <c r="I6" s="272">
        <f>'7-προςΔΟΥ'!K6</f>
        <v>0</v>
      </c>
      <c r="J6" s="422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3"/>
      <c r="AD6" s="273"/>
      <c r="AE6" s="273"/>
      <c r="AF6" s="273"/>
      <c r="AG6" s="271"/>
      <c r="AH6" s="271"/>
      <c r="AI6" s="273">
        <f t="shared" si="0"/>
        <v>0</v>
      </c>
      <c r="AJ6" s="271"/>
      <c r="AK6" s="273"/>
      <c r="AL6" s="273"/>
      <c r="AM6" s="273"/>
      <c r="AN6" s="273"/>
      <c r="AO6" s="273"/>
      <c r="AP6" s="273"/>
      <c r="AQ6" s="273"/>
      <c r="AR6" s="273"/>
      <c r="AS6" s="273"/>
      <c r="AT6" s="273"/>
      <c r="AU6" s="273"/>
      <c r="AV6" s="273"/>
      <c r="AW6" s="271"/>
      <c r="AX6" s="271"/>
      <c r="AY6" s="273">
        <f t="shared" si="1"/>
        <v>0</v>
      </c>
      <c r="AZ6" s="273"/>
      <c r="BA6" s="271"/>
      <c r="BB6" s="273"/>
      <c r="BC6" s="271"/>
      <c r="BD6" s="271"/>
      <c r="BE6" s="273">
        <f t="shared" si="2"/>
        <v>0</v>
      </c>
      <c r="BF6" s="271"/>
      <c r="BG6" s="271"/>
      <c r="BH6" s="273"/>
      <c r="BI6" s="273">
        <f t="shared" si="3"/>
        <v>0</v>
      </c>
      <c r="BJ6" s="273"/>
      <c r="BK6" s="273"/>
      <c r="BL6" s="273"/>
      <c r="BM6" s="273"/>
      <c r="BN6" s="273"/>
      <c r="BO6" s="273"/>
      <c r="BP6" s="273"/>
      <c r="BQ6" s="273"/>
      <c r="BR6" s="273"/>
      <c r="BS6" s="273"/>
      <c r="BT6" s="273"/>
      <c r="BU6" s="273">
        <f t="shared" si="4"/>
        <v>0</v>
      </c>
      <c r="BV6" s="273"/>
      <c r="BW6" s="273"/>
      <c r="BX6" s="273"/>
      <c r="BY6" s="273"/>
      <c r="BZ6" s="273"/>
      <c r="CA6" s="273"/>
      <c r="CB6" s="273"/>
      <c r="CC6" s="393">
        <f t="shared" si="5"/>
        <v>370</v>
      </c>
      <c r="CD6" s="393">
        <f t="shared" si="6"/>
        <v>0</v>
      </c>
    </row>
    <row r="7" spans="1:82" s="5" customFormat="1">
      <c r="A7" s="365">
        <f>'1-συμβολαια'!A7</f>
        <v>0</v>
      </c>
      <c r="B7" s="363" t="str">
        <f>'1-συμβολαια'!C7</f>
        <v>διανομή [= 2/8 μήτηρ + από 3/8 θυγατέρες 2</v>
      </c>
      <c r="C7" s="423">
        <f>'5-αντίγρ'!AN7</f>
        <v>0</v>
      </c>
      <c r="D7" s="423">
        <f>'5-αντίγρ'!AM7</f>
        <v>0</v>
      </c>
      <c r="E7" s="310">
        <f>'6-μεταγρ'!Q7</f>
        <v>0</v>
      </c>
      <c r="F7" s="310">
        <f>'6-μεταγρ'!O7+'6-μεταγρ'!P7</f>
        <v>0</v>
      </c>
      <c r="G7" s="273"/>
      <c r="H7" s="310">
        <f>'7-προςΔΟΥ'!V7</f>
        <v>630</v>
      </c>
      <c r="I7" s="272">
        <f>'7-προςΔΟΥ'!K7</f>
        <v>0</v>
      </c>
      <c r="J7" s="422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73"/>
      <c r="V7" s="273"/>
      <c r="W7" s="273"/>
      <c r="X7" s="273"/>
      <c r="Y7" s="273"/>
      <c r="Z7" s="273"/>
      <c r="AA7" s="273"/>
      <c r="AB7" s="273"/>
      <c r="AC7" s="273"/>
      <c r="AD7" s="273"/>
      <c r="AE7" s="273"/>
      <c r="AF7" s="273"/>
      <c r="AG7" s="271"/>
      <c r="AH7" s="271"/>
      <c r="AI7" s="273">
        <f t="shared" si="0"/>
        <v>0</v>
      </c>
      <c r="AJ7" s="271"/>
      <c r="AK7" s="273"/>
      <c r="AL7" s="273"/>
      <c r="AM7" s="273"/>
      <c r="AN7" s="273"/>
      <c r="AO7" s="273"/>
      <c r="AP7" s="273"/>
      <c r="AQ7" s="273"/>
      <c r="AR7" s="273"/>
      <c r="AS7" s="273"/>
      <c r="AT7" s="273"/>
      <c r="AU7" s="273"/>
      <c r="AV7" s="273"/>
      <c r="AW7" s="271"/>
      <c r="AX7" s="271"/>
      <c r="AY7" s="273">
        <f t="shared" si="1"/>
        <v>0</v>
      </c>
      <c r="AZ7" s="273"/>
      <c r="BA7" s="271"/>
      <c r="BB7" s="273"/>
      <c r="BC7" s="271"/>
      <c r="BD7" s="271"/>
      <c r="BE7" s="273">
        <f t="shared" si="2"/>
        <v>0</v>
      </c>
      <c r="BF7" s="271"/>
      <c r="BG7" s="271"/>
      <c r="BH7" s="273"/>
      <c r="BI7" s="273">
        <f t="shared" si="3"/>
        <v>0</v>
      </c>
      <c r="BJ7" s="273"/>
      <c r="BK7" s="273"/>
      <c r="BL7" s="273"/>
      <c r="BM7" s="273"/>
      <c r="BN7" s="273"/>
      <c r="BO7" s="273"/>
      <c r="BP7" s="273"/>
      <c r="BQ7" s="273"/>
      <c r="BR7" s="273"/>
      <c r="BS7" s="273"/>
      <c r="BT7" s="273"/>
      <c r="BU7" s="273">
        <f t="shared" si="4"/>
        <v>0</v>
      </c>
      <c r="BV7" s="273"/>
      <c r="BW7" s="273"/>
      <c r="BX7" s="273"/>
      <c r="BY7" s="273"/>
      <c r="BZ7" s="273"/>
      <c r="CA7" s="273"/>
      <c r="CB7" s="273"/>
      <c r="CC7" s="393">
        <f t="shared" si="5"/>
        <v>630</v>
      </c>
      <c r="CD7" s="393">
        <f t="shared" si="6"/>
        <v>0</v>
      </c>
    </row>
    <row r="8" spans="1:82" s="5" customFormat="1" ht="12" thickBot="1">
      <c r="A8" s="481">
        <f>'1-συμβολαια'!A8</f>
        <v>0</v>
      </c>
      <c r="B8" s="482" t="str">
        <f>'1-συμβολαια'!C8</f>
        <v>εξισορρόπηση διαφοράς διανεμομένων μεριδίων</v>
      </c>
      <c r="C8" s="535">
        <f>'5-αντίγρ'!AN8</f>
        <v>0</v>
      </c>
      <c r="D8" s="535">
        <f>'5-αντίγρ'!AM8</f>
        <v>0</v>
      </c>
      <c r="E8" s="536">
        <f>'6-μεταγρ'!Q8</f>
        <v>0</v>
      </c>
      <c r="F8" s="536">
        <f>'6-μεταγρ'!O8+'6-μεταγρ'!P8</f>
        <v>0</v>
      </c>
      <c r="G8" s="536"/>
      <c r="H8" s="536">
        <f>'7-προςΔΟΥ'!V8</f>
        <v>0</v>
      </c>
      <c r="I8" s="537">
        <f>'7-προςΔΟΥ'!K8</f>
        <v>0</v>
      </c>
      <c r="J8" s="537"/>
      <c r="K8" s="536"/>
      <c r="L8" s="536"/>
      <c r="M8" s="536"/>
      <c r="N8" s="536"/>
      <c r="O8" s="53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6"/>
      <c r="AA8" s="536"/>
      <c r="AB8" s="536"/>
      <c r="AC8" s="536"/>
      <c r="AD8" s="536"/>
      <c r="AE8" s="536"/>
      <c r="AF8" s="536"/>
      <c r="AG8" s="541"/>
      <c r="AH8" s="541"/>
      <c r="AI8" s="536">
        <f t="shared" si="0"/>
        <v>0</v>
      </c>
      <c r="AJ8" s="541"/>
      <c r="AK8" s="536"/>
      <c r="AL8" s="536"/>
      <c r="AM8" s="536"/>
      <c r="AN8" s="536"/>
      <c r="AO8" s="536"/>
      <c r="AP8" s="536"/>
      <c r="AQ8" s="536"/>
      <c r="AR8" s="536"/>
      <c r="AS8" s="536"/>
      <c r="AT8" s="536"/>
      <c r="AU8" s="536"/>
      <c r="AV8" s="536"/>
      <c r="AW8" s="541"/>
      <c r="AX8" s="541"/>
      <c r="AY8" s="536">
        <f t="shared" si="1"/>
        <v>0</v>
      </c>
      <c r="AZ8" s="536"/>
      <c r="BA8" s="541"/>
      <c r="BB8" s="536"/>
      <c r="BC8" s="541"/>
      <c r="BD8" s="541"/>
      <c r="BE8" s="536">
        <f t="shared" si="2"/>
        <v>0</v>
      </c>
      <c r="BF8" s="541"/>
      <c r="BG8" s="541"/>
      <c r="BH8" s="536">
        <f>7.4+4</f>
        <v>11.4</v>
      </c>
      <c r="BI8" s="536">
        <f t="shared" si="3"/>
        <v>11.4</v>
      </c>
      <c r="BJ8" s="536"/>
      <c r="BK8" s="536"/>
      <c r="BL8" s="536"/>
      <c r="BM8" s="536"/>
      <c r="BN8" s="536"/>
      <c r="BO8" s="536"/>
      <c r="BP8" s="536"/>
      <c r="BQ8" s="536"/>
      <c r="BR8" s="536"/>
      <c r="BS8" s="536"/>
      <c r="BT8" s="536"/>
      <c r="BU8" s="536">
        <f t="shared" si="4"/>
        <v>0</v>
      </c>
      <c r="BV8" s="536"/>
      <c r="BW8" s="536"/>
      <c r="BX8" s="536"/>
      <c r="BY8" s="536"/>
      <c r="BZ8" s="536"/>
      <c r="CA8" s="536"/>
      <c r="CB8" s="536"/>
      <c r="CC8" s="546">
        <f t="shared" si="5"/>
        <v>11.4</v>
      </c>
      <c r="CD8" s="546">
        <f t="shared" si="6"/>
        <v>0</v>
      </c>
    </row>
    <row r="9" spans="1:82" s="2" customFormat="1">
      <c r="A9" s="737" t="s">
        <v>47</v>
      </c>
      <c r="B9" s="738"/>
      <c r="C9" s="409">
        <f t="shared" ref="C9:I9" si="7">SUM(C3:C8)</f>
        <v>104</v>
      </c>
      <c r="D9" s="409">
        <f t="shared" si="7"/>
        <v>3.96</v>
      </c>
      <c r="E9" s="409">
        <f t="shared" si="7"/>
        <v>14.8</v>
      </c>
      <c r="F9" s="409">
        <f t="shared" si="7"/>
        <v>1.98</v>
      </c>
      <c r="G9" s="409">
        <f t="shared" si="7"/>
        <v>0</v>
      </c>
      <c r="H9" s="409">
        <f t="shared" si="7"/>
        <v>1814.8</v>
      </c>
      <c r="I9" s="409">
        <f t="shared" si="7"/>
        <v>0</v>
      </c>
      <c r="J9" s="409"/>
      <c r="K9" s="409">
        <f t="shared" ref="K9:AD9" si="8">SUM(K3:K8)</f>
        <v>42.8</v>
      </c>
      <c r="L9" s="409">
        <f t="shared" si="8"/>
        <v>20</v>
      </c>
      <c r="M9" s="409">
        <f t="shared" si="8"/>
        <v>20</v>
      </c>
      <c r="N9" s="409">
        <f t="shared" si="8"/>
        <v>4</v>
      </c>
      <c r="O9" s="409">
        <f t="shared" si="8"/>
        <v>4</v>
      </c>
      <c r="P9" s="409">
        <f t="shared" si="8"/>
        <v>4</v>
      </c>
      <c r="Q9" s="409">
        <f t="shared" si="8"/>
        <v>20</v>
      </c>
      <c r="R9" s="409">
        <f t="shared" si="8"/>
        <v>0</v>
      </c>
      <c r="S9" s="409">
        <f t="shared" si="8"/>
        <v>20</v>
      </c>
      <c r="T9" s="409">
        <f t="shared" si="8"/>
        <v>4</v>
      </c>
      <c r="U9" s="409">
        <f t="shared" si="8"/>
        <v>0</v>
      </c>
      <c r="V9" s="409">
        <f t="shared" si="8"/>
        <v>0</v>
      </c>
      <c r="W9" s="409">
        <f t="shared" si="8"/>
        <v>20</v>
      </c>
      <c r="X9" s="409">
        <f t="shared" si="8"/>
        <v>28</v>
      </c>
      <c r="Y9" s="409">
        <f t="shared" si="8"/>
        <v>0</v>
      </c>
      <c r="Z9" s="409">
        <f t="shared" si="8"/>
        <v>28</v>
      </c>
      <c r="AA9" s="409">
        <f t="shared" si="8"/>
        <v>26</v>
      </c>
      <c r="AB9" s="409">
        <f t="shared" si="8"/>
        <v>18.8</v>
      </c>
      <c r="AC9" s="409">
        <f t="shared" si="8"/>
        <v>3.96</v>
      </c>
      <c r="AD9" s="409">
        <f t="shared" si="8"/>
        <v>0</v>
      </c>
      <c r="AE9" s="409">
        <f t="shared" ref="AE9:AI9" si="9">SUM(AE3:AE8)</f>
        <v>0</v>
      </c>
      <c r="AF9" s="409">
        <f t="shared" si="9"/>
        <v>0</v>
      </c>
      <c r="AG9" s="409">
        <f t="shared" si="9"/>
        <v>0</v>
      </c>
      <c r="AH9" s="409">
        <f t="shared" si="9"/>
        <v>300</v>
      </c>
      <c r="AI9" s="409">
        <f t="shared" si="9"/>
        <v>563.55999999999995</v>
      </c>
      <c r="AJ9" s="409"/>
      <c r="AK9" s="409">
        <f t="shared" ref="AK9:AV9" si="10">SUM(AK3:AK8)</f>
        <v>12</v>
      </c>
      <c r="AL9" s="409">
        <f t="shared" si="10"/>
        <v>60</v>
      </c>
      <c r="AM9" s="409">
        <f t="shared" si="10"/>
        <v>12</v>
      </c>
      <c r="AN9" s="409">
        <f t="shared" si="10"/>
        <v>0</v>
      </c>
      <c r="AO9" s="409">
        <f t="shared" si="10"/>
        <v>0</v>
      </c>
      <c r="AP9" s="542">
        <f t="shared" si="10"/>
        <v>0</v>
      </c>
      <c r="AQ9" s="409">
        <f t="shared" si="10"/>
        <v>0</v>
      </c>
      <c r="AR9" s="409">
        <f t="shared" si="10"/>
        <v>0</v>
      </c>
      <c r="AS9" s="409">
        <f t="shared" si="10"/>
        <v>0</v>
      </c>
      <c r="AT9" s="409">
        <f t="shared" si="10"/>
        <v>0</v>
      </c>
      <c r="AU9" s="409">
        <f t="shared" si="10"/>
        <v>0</v>
      </c>
      <c r="AV9" s="409">
        <f t="shared" si="10"/>
        <v>0</v>
      </c>
      <c r="AW9" s="409"/>
      <c r="AX9" s="409">
        <f t="shared" ref="AX9:BU9" si="11">SUM(AX3:AX8)</f>
        <v>0</v>
      </c>
      <c r="AY9" s="409">
        <f t="shared" si="11"/>
        <v>84</v>
      </c>
      <c r="AZ9" s="409">
        <f t="shared" si="11"/>
        <v>19.399999999999999</v>
      </c>
      <c r="BA9" s="543">
        <f t="shared" si="11"/>
        <v>0</v>
      </c>
      <c r="BB9" s="409">
        <f t="shared" si="11"/>
        <v>19.399999999999999</v>
      </c>
      <c r="BC9" s="543">
        <f t="shared" si="11"/>
        <v>0</v>
      </c>
      <c r="BD9" s="543">
        <f t="shared" si="11"/>
        <v>0</v>
      </c>
      <c r="BE9" s="409">
        <f t="shared" si="11"/>
        <v>38.799999999999997</v>
      </c>
      <c r="BF9" s="409">
        <f t="shared" si="11"/>
        <v>0</v>
      </c>
      <c r="BG9" s="543">
        <f t="shared" si="11"/>
        <v>0</v>
      </c>
      <c r="BH9" s="409">
        <f t="shared" si="11"/>
        <v>83.4</v>
      </c>
      <c r="BI9" s="409">
        <f t="shared" si="11"/>
        <v>83.4</v>
      </c>
      <c r="BJ9" s="409">
        <f t="shared" si="11"/>
        <v>0</v>
      </c>
      <c r="BK9" s="409">
        <f t="shared" si="11"/>
        <v>0</v>
      </c>
      <c r="BL9" s="409">
        <f t="shared" si="11"/>
        <v>0</v>
      </c>
      <c r="BM9" s="409">
        <f t="shared" si="11"/>
        <v>0</v>
      </c>
      <c r="BN9" s="409">
        <f t="shared" si="11"/>
        <v>0</v>
      </c>
      <c r="BO9" s="409">
        <f t="shared" si="11"/>
        <v>0</v>
      </c>
      <c r="BP9" s="409">
        <f t="shared" si="11"/>
        <v>0</v>
      </c>
      <c r="BQ9" s="409">
        <f t="shared" si="11"/>
        <v>120</v>
      </c>
      <c r="BR9" s="409">
        <f t="shared" si="11"/>
        <v>0.3</v>
      </c>
      <c r="BS9" s="409">
        <f t="shared" si="11"/>
        <v>1.5</v>
      </c>
      <c r="BT9" s="409">
        <f t="shared" si="11"/>
        <v>0</v>
      </c>
      <c r="BU9" s="409">
        <f t="shared" si="11"/>
        <v>121.8</v>
      </c>
      <c r="BV9" s="409"/>
      <c r="BW9" s="409"/>
      <c r="BX9" s="409"/>
      <c r="BY9" s="409"/>
      <c r="BZ9" s="409"/>
      <c r="CA9" s="409"/>
      <c r="CB9" s="409"/>
      <c r="CC9" s="409">
        <f>SUM(CC3:CC8)</f>
        <v>2821.2</v>
      </c>
      <c r="CD9" s="409">
        <f>SUM(CD3:CD8)</f>
        <v>9.8999999999999986</v>
      </c>
    </row>
    <row r="10" spans="1:82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</row>
    <row r="11" spans="1:82" ht="11.25" customHeight="1">
      <c r="C11" s="126"/>
      <c r="D11" s="126"/>
      <c r="E11" s="2"/>
      <c r="F11" s="2"/>
      <c r="G11" s="2"/>
      <c r="H11" s="2"/>
      <c r="I11" s="2"/>
      <c r="J11" s="2"/>
      <c r="K11" s="158" t="s">
        <v>473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17" t="s">
        <v>487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150" t="s">
        <v>187</v>
      </c>
      <c r="BA11" s="2"/>
      <c r="BB11" s="2"/>
      <c r="BC11" s="2"/>
      <c r="BD11" s="2"/>
      <c r="BE11" s="2"/>
      <c r="BF11" s="150" t="s">
        <v>199</v>
      </c>
      <c r="BG11" s="2"/>
      <c r="BH11" s="2"/>
      <c r="BI11" s="2"/>
      <c r="BJ11" s="150" t="s">
        <v>212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508</v>
      </c>
      <c r="BW11" s="2"/>
      <c r="BX11" s="2"/>
      <c r="BY11" s="2"/>
      <c r="BZ11" s="2"/>
      <c r="CA11" s="2"/>
      <c r="CB11" s="2"/>
      <c r="CC11" s="2"/>
      <c r="CD11" s="2"/>
    </row>
    <row r="12" spans="1:82" ht="11.25" customHeight="1">
      <c r="C12" s="531" t="s">
        <v>555</v>
      </c>
      <c r="D12" s="126"/>
      <c r="E12" s="2"/>
      <c r="F12" s="2"/>
      <c r="G12" s="2"/>
      <c r="H12" s="2"/>
      <c r="I12" s="2"/>
      <c r="J12" s="2"/>
      <c r="K12" s="4"/>
      <c r="L12" s="312" t="s">
        <v>477</v>
      </c>
      <c r="M12" s="313"/>
      <c r="N12" s="313"/>
      <c r="O12" s="313"/>
      <c r="P12" s="313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158" t="s">
        <v>488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38" t="s">
        <v>190</v>
      </c>
      <c r="BB12" s="2"/>
      <c r="BC12" s="2"/>
      <c r="BD12" s="2"/>
      <c r="BE12" s="2"/>
      <c r="BF12" s="2"/>
      <c r="BG12" s="237" t="s">
        <v>200</v>
      </c>
      <c r="BH12" s="2"/>
      <c r="BI12" s="2"/>
      <c r="BJ12" s="2"/>
      <c r="BK12" s="169" t="s">
        <v>215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509</v>
      </c>
      <c r="BX12" s="2"/>
      <c r="BY12" s="2"/>
      <c r="BZ12" s="2"/>
      <c r="CA12" s="2"/>
      <c r="CB12" s="2"/>
      <c r="CC12" s="2"/>
      <c r="CD12" s="2"/>
    </row>
    <row r="13" spans="1:82" ht="11.25" customHeight="1">
      <c r="C13" s="126"/>
      <c r="D13" s="126"/>
      <c r="E13" s="2"/>
      <c r="F13" s="2"/>
      <c r="G13" s="2"/>
      <c r="H13" s="2"/>
      <c r="I13" s="2"/>
      <c r="J13" s="2"/>
      <c r="K13" s="4"/>
      <c r="L13" s="313"/>
      <c r="M13" s="312" t="s">
        <v>478</v>
      </c>
      <c r="N13" s="313"/>
      <c r="O13" s="313"/>
      <c r="P13" s="313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17" t="s">
        <v>489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>
        <v>4</v>
      </c>
      <c r="BA13" s="2"/>
      <c r="BB13" s="4" t="s">
        <v>188</v>
      </c>
      <c r="BC13" s="2"/>
      <c r="BD13" s="2"/>
      <c r="BE13" s="2"/>
      <c r="BF13" s="2"/>
      <c r="BG13" s="2"/>
      <c r="BH13" s="150" t="s">
        <v>201</v>
      </c>
      <c r="BI13" s="2"/>
      <c r="BJ13" s="2"/>
      <c r="BK13" s="2"/>
      <c r="BL13" s="150" t="s">
        <v>216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 t="s">
        <v>31</v>
      </c>
      <c r="BY13" s="2"/>
      <c r="BZ13" s="2"/>
      <c r="CA13" s="2"/>
      <c r="CB13" s="2"/>
      <c r="CC13" s="2"/>
      <c r="CD13" s="2"/>
    </row>
    <row r="14" spans="1:82" ht="11.25" customHeight="1">
      <c r="C14" s="126"/>
      <c r="D14" s="126"/>
      <c r="E14" s="2"/>
      <c r="F14" s="2"/>
      <c r="G14" s="2"/>
      <c r="H14" s="2"/>
      <c r="I14" s="2"/>
      <c r="J14" s="2"/>
      <c r="K14" s="4"/>
      <c r="L14" s="313"/>
      <c r="M14" s="313"/>
      <c r="N14" s="313" t="s">
        <v>479</v>
      </c>
      <c r="O14" s="313"/>
      <c r="P14" s="313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114" t="s">
        <v>490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>
        <v>7.4</v>
      </c>
      <c r="BA14" s="2"/>
      <c r="BB14" s="2"/>
      <c r="BC14" s="238" t="s">
        <v>189</v>
      </c>
      <c r="BD14" s="2"/>
      <c r="BE14" s="2"/>
      <c r="BF14" s="2"/>
      <c r="BG14" s="2"/>
      <c r="BH14" s="2"/>
      <c r="BI14" s="2"/>
      <c r="BJ14" s="2"/>
      <c r="BK14" s="2"/>
      <c r="BL14" s="2"/>
      <c r="BM14" s="169" t="s">
        <v>218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 t="s">
        <v>510</v>
      </c>
      <c r="BZ14" s="2"/>
      <c r="CA14" s="2"/>
      <c r="CB14" s="2"/>
      <c r="CC14" s="2"/>
      <c r="CD14" s="2"/>
    </row>
    <row r="15" spans="1:82" ht="11.25" customHeight="1">
      <c r="B15" s="5" t="s">
        <v>538</v>
      </c>
      <c r="C15" s="8" t="s">
        <v>567</v>
      </c>
      <c r="D15" s="126"/>
      <c r="E15" s="2"/>
      <c r="F15" s="2"/>
      <c r="G15" s="2"/>
      <c r="H15" s="2"/>
      <c r="I15" s="2"/>
      <c r="J15" s="2"/>
      <c r="K15" s="4"/>
      <c r="L15" s="4"/>
      <c r="M15" s="4"/>
      <c r="N15" s="4"/>
      <c r="O15" s="4" t="s">
        <v>480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2"/>
      <c r="AN15" s="2"/>
      <c r="AO15" s="17" t="s">
        <v>491</v>
      </c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37" t="s">
        <v>196</v>
      </c>
      <c r="BE15" s="2"/>
      <c r="BF15" s="2"/>
      <c r="BG15" s="2"/>
      <c r="BH15" s="2"/>
      <c r="BI15" s="2"/>
      <c r="BJ15" s="2"/>
      <c r="BK15" s="2"/>
      <c r="BL15" s="2"/>
      <c r="BM15" s="2"/>
      <c r="BN15" s="150" t="s">
        <v>219</v>
      </c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 t="s">
        <v>59</v>
      </c>
      <c r="CA15" s="2"/>
      <c r="CB15" s="2"/>
      <c r="CC15" s="2"/>
      <c r="CD15" s="2"/>
    </row>
    <row r="16" spans="1:82" ht="11.25" customHeight="1">
      <c r="B16" s="488" t="s">
        <v>559</v>
      </c>
      <c r="C16" s="377" t="s">
        <v>550</v>
      </c>
      <c r="D16" s="126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 t="s">
        <v>481</v>
      </c>
      <c r="Q16" s="4"/>
      <c r="R16" s="4"/>
      <c r="S16" s="4"/>
      <c r="T16" s="4"/>
      <c r="U16" s="171"/>
      <c r="V16" s="171"/>
      <c r="W16" s="171"/>
      <c r="X16" s="171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2"/>
      <c r="AN16" s="2"/>
      <c r="AO16" s="2"/>
      <c r="AP16" s="236" t="s">
        <v>492</v>
      </c>
      <c r="AQ16" s="114"/>
      <c r="AR16" s="114"/>
      <c r="AS16" s="114"/>
      <c r="AT16" s="114"/>
      <c r="AU16" s="114"/>
      <c r="AV16" s="114"/>
      <c r="AW16" s="114"/>
      <c r="AX16" s="114"/>
      <c r="AY16" s="2"/>
      <c r="AZ16" s="2"/>
      <c r="BA16" s="2"/>
      <c r="BB16" s="2"/>
      <c r="BC16" s="2"/>
      <c r="BD16" s="2"/>
      <c r="BE16" s="2"/>
      <c r="BF16" s="2"/>
      <c r="BG16" s="2"/>
      <c r="BH16" s="150" t="s">
        <v>207</v>
      </c>
      <c r="BI16" s="2"/>
      <c r="BJ16" s="2"/>
      <c r="BK16" s="2"/>
      <c r="BL16" s="2"/>
      <c r="BM16" s="2"/>
      <c r="BN16" s="2"/>
      <c r="BO16" s="169" t="s">
        <v>220</v>
      </c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2:82" ht="11.25" customHeight="1">
      <c r="B17" s="488" t="s">
        <v>540</v>
      </c>
      <c r="C17" s="377" t="s">
        <v>551</v>
      </c>
      <c r="D17" s="126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450</v>
      </c>
      <c r="R17" s="4"/>
      <c r="S17" s="4"/>
      <c r="T17" s="4"/>
      <c r="U17" s="171"/>
      <c r="V17" s="171"/>
      <c r="W17" s="171"/>
      <c r="X17" s="171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2"/>
      <c r="AN17" s="2"/>
      <c r="AO17" s="2"/>
      <c r="AP17" s="2"/>
      <c r="AQ17" s="157" t="s">
        <v>493</v>
      </c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38" t="s">
        <v>205</v>
      </c>
      <c r="BI17" s="2"/>
      <c r="BJ17" s="2"/>
      <c r="BK17" s="2"/>
      <c r="BL17" s="2"/>
      <c r="BM17" s="2"/>
      <c r="BN17" s="2"/>
      <c r="BO17" s="169"/>
      <c r="BP17" s="150" t="s">
        <v>221</v>
      </c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2:82" ht="11.25" customHeight="1">
      <c r="B18" s="488" t="s">
        <v>541</v>
      </c>
      <c r="D18" s="126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150" t="s">
        <v>452</v>
      </c>
      <c r="S18" s="150"/>
      <c r="T18" s="4"/>
      <c r="U18" s="171"/>
      <c r="V18" s="171"/>
      <c r="W18" s="171"/>
      <c r="X18" s="171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2"/>
      <c r="AK18" s="2"/>
      <c r="AL18" s="2"/>
      <c r="AM18" s="2"/>
      <c r="AN18" s="2"/>
      <c r="AO18" s="2"/>
      <c r="AP18" s="2"/>
      <c r="AQ18" s="2"/>
      <c r="AR18" s="114" t="s">
        <v>439</v>
      </c>
      <c r="AS18" s="114"/>
      <c r="AT18" s="114"/>
      <c r="AU18" s="114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150" t="s">
        <v>206</v>
      </c>
      <c r="BI18" s="2"/>
      <c r="BJ18" s="2"/>
      <c r="BK18" s="2"/>
      <c r="BL18" s="2"/>
      <c r="BM18" s="2"/>
      <c r="BN18" s="2"/>
      <c r="BO18" s="169"/>
      <c r="BP18" s="4"/>
      <c r="BQ18" s="169" t="s">
        <v>514</v>
      </c>
      <c r="BR18" s="169"/>
      <c r="BS18" s="169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2:82">
      <c r="B19" s="488" t="s">
        <v>543</v>
      </c>
      <c r="D19" s="81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4" t="s">
        <v>531</v>
      </c>
      <c r="T19" s="171"/>
      <c r="U19" s="171"/>
      <c r="V19" s="171"/>
      <c r="W19" s="171"/>
      <c r="X19" s="171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157" t="s">
        <v>494</v>
      </c>
      <c r="AT19" s="2"/>
      <c r="AU19" s="157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169" t="s">
        <v>208</v>
      </c>
      <c r="BI19" s="2"/>
      <c r="BJ19" s="2"/>
      <c r="BK19" s="2"/>
      <c r="BL19" s="2"/>
      <c r="BM19" s="2"/>
      <c r="BN19" s="2"/>
      <c r="BO19" s="2"/>
      <c r="BP19" s="2"/>
      <c r="BQ19" s="2"/>
      <c r="BR19" s="150" t="s">
        <v>427</v>
      </c>
      <c r="BS19" s="150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2:82">
      <c r="B20" s="488" t="s">
        <v>560</v>
      </c>
      <c r="D20" s="81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171" t="s">
        <v>483</v>
      </c>
      <c r="U20" s="171"/>
      <c r="V20" s="171"/>
      <c r="W20" s="171"/>
      <c r="X20" s="171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2"/>
      <c r="AJ20" s="2"/>
      <c r="AK20" s="2"/>
      <c r="AL20" s="2"/>
      <c r="AM20" s="2"/>
      <c r="AN20" s="2"/>
      <c r="AO20" s="2"/>
      <c r="AP20" s="2"/>
      <c r="AQ20" s="2"/>
      <c r="AR20" s="85"/>
      <c r="AS20" s="85"/>
      <c r="AT20" s="114" t="s">
        <v>453</v>
      </c>
      <c r="AU20" s="114"/>
      <c r="AV20" s="85"/>
      <c r="AW20" s="85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368" t="s">
        <v>256</v>
      </c>
      <c r="BI20" s="2"/>
      <c r="BJ20" s="2"/>
      <c r="BK20" s="2"/>
      <c r="BL20" s="2"/>
      <c r="BM20" s="2"/>
      <c r="BN20" s="2"/>
      <c r="BO20" s="2"/>
      <c r="BP20" s="2"/>
      <c r="BQ20" s="366"/>
      <c r="BR20" s="366"/>
      <c r="BS20" s="171" t="s">
        <v>426</v>
      </c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2:82">
      <c r="B21" s="488" t="s">
        <v>561</v>
      </c>
      <c r="C21" s="2" t="s">
        <v>553</v>
      </c>
      <c r="D21" s="81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4" t="s">
        <v>484</v>
      </c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2"/>
      <c r="AJ21" s="2"/>
      <c r="AK21" s="2"/>
      <c r="AL21" s="2"/>
      <c r="AM21" s="2"/>
      <c r="AN21" s="2"/>
      <c r="AO21" s="2"/>
      <c r="AP21" s="2"/>
      <c r="AQ21" s="85"/>
      <c r="AR21" s="85"/>
      <c r="AS21" s="85"/>
      <c r="AT21" s="2"/>
      <c r="AU21" s="114" t="s">
        <v>495</v>
      </c>
      <c r="AV21" s="114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369" t="s">
        <v>257</v>
      </c>
      <c r="BI21" s="2"/>
      <c r="BJ21" s="2"/>
      <c r="BK21" s="2"/>
      <c r="BL21" s="2"/>
      <c r="BM21" s="2"/>
      <c r="BN21" s="2"/>
      <c r="BO21" s="2"/>
      <c r="BP21" s="366"/>
      <c r="BQ21" s="366"/>
      <c r="BR21" s="366"/>
      <c r="BS21" s="366"/>
      <c r="BT21" s="150" t="s">
        <v>457</v>
      </c>
      <c r="BU21" s="366"/>
      <c r="BV21" s="366"/>
      <c r="BW21" s="366"/>
      <c r="BX21" s="366"/>
      <c r="BY21" s="366"/>
      <c r="BZ21" s="366"/>
      <c r="CA21" s="366"/>
      <c r="CB21" s="366"/>
      <c r="CC21" s="366"/>
      <c r="CD21" s="2"/>
    </row>
    <row r="22" spans="2:82">
      <c r="B22" s="488" t="s">
        <v>544</v>
      </c>
      <c r="C22" s="2" t="s">
        <v>554</v>
      </c>
      <c r="D22" s="81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4"/>
      <c r="P22" s="4"/>
      <c r="Q22" s="4"/>
      <c r="R22" s="4"/>
      <c r="S22" s="4"/>
      <c r="T22" s="4"/>
      <c r="U22" s="4"/>
      <c r="V22" s="313" t="s">
        <v>485</v>
      </c>
      <c r="W22" s="171"/>
      <c r="X22" s="171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2"/>
      <c r="AJ22" s="2"/>
      <c r="AK22" s="2"/>
      <c r="AL22" s="2"/>
      <c r="AM22" s="85"/>
      <c r="AN22" s="85"/>
      <c r="AO22" s="85"/>
      <c r="AP22" s="85"/>
      <c r="AQ22" s="85"/>
      <c r="AR22" s="85"/>
      <c r="AS22" s="85"/>
      <c r="AT22" s="2"/>
      <c r="AU22" s="2"/>
      <c r="AV22" s="157" t="s">
        <v>496</v>
      </c>
      <c r="AW22" s="2"/>
      <c r="AX22" s="2"/>
      <c r="AY22" s="2"/>
      <c r="AZ22" s="85"/>
      <c r="BA22" s="85"/>
      <c r="BB22" s="85"/>
      <c r="BC22" s="85"/>
      <c r="BD22" s="85"/>
      <c r="BE22" s="85"/>
      <c r="BF22" s="85"/>
      <c r="BG22" s="85"/>
      <c r="BH22" s="368" t="s">
        <v>258</v>
      </c>
      <c r="BI22" s="366"/>
      <c r="BJ22" s="366"/>
      <c r="BK22" s="366"/>
      <c r="BL22" s="366"/>
      <c r="BM22" s="366"/>
      <c r="BN22" s="366"/>
      <c r="BO22" s="366"/>
      <c r="BP22" s="366"/>
      <c r="BQ22" s="366"/>
      <c r="BR22" s="366"/>
      <c r="BS22" s="366"/>
      <c r="BT22" s="366"/>
      <c r="BU22" s="366"/>
      <c r="BV22" s="366"/>
      <c r="BW22" s="366"/>
      <c r="BX22" s="366"/>
      <c r="BY22" s="366"/>
      <c r="BZ22" s="366"/>
      <c r="CA22" s="366"/>
      <c r="CB22" s="366"/>
      <c r="CC22" s="2"/>
      <c r="CD22" s="2"/>
    </row>
    <row r="23" spans="2:82">
      <c r="B23" s="488" t="s">
        <v>562</v>
      </c>
      <c r="D23" s="81"/>
      <c r="K23" s="85"/>
      <c r="L23" s="85"/>
      <c r="M23" s="85"/>
      <c r="N23" s="85"/>
      <c r="O23" s="85"/>
      <c r="P23" s="85"/>
      <c r="Q23" s="85"/>
      <c r="R23" s="85"/>
      <c r="S23" s="85"/>
      <c r="T23" s="4"/>
      <c r="U23" s="4"/>
      <c r="V23" s="4"/>
      <c r="W23" s="4" t="s">
        <v>436</v>
      </c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2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366"/>
      <c r="BI23" s="366"/>
      <c r="BJ23" s="366"/>
      <c r="BK23" s="366"/>
      <c r="BL23" s="366"/>
      <c r="BM23" s="366"/>
      <c r="BN23" s="366"/>
      <c r="BO23" s="366"/>
      <c r="BP23" s="366"/>
      <c r="BQ23" s="366"/>
      <c r="BR23" s="366"/>
      <c r="BS23" s="366"/>
      <c r="BT23" s="366"/>
      <c r="BU23" s="366"/>
      <c r="BV23" s="366"/>
      <c r="BW23" s="366"/>
      <c r="BX23" s="366"/>
      <c r="BY23" s="366"/>
      <c r="BZ23" s="366"/>
      <c r="CA23" s="366"/>
      <c r="CB23" s="366"/>
      <c r="CC23" s="2"/>
      <c r="CD23" s="2"/>
    </row>
    <row r="24" spans="2:82" ht="20.25">
      <c r="B24" s="488" t="s">
        <v>563</v>
      </c>
      <c r="D24" s="81"/>
      <c r="M24" s="85"/>
      <c r="N24" s="85"/>
      <c r="O24" s="85"/>
      <c r="P24" s="85"/>
      <c r="Q24" s="85"/>
      <c r="R24" s="85"/>
      <c r="S24" s="85"/>
      <c r="T24" s="4"/>
      <c r="U24" s="4"/>
      <c r="V24" s="4"/>
      <c r="W24" s="4"/>
      <c r="X24" s="150" t="s">
        <v>535</v>
      </c>
      <c r="Y24" s="171"/>
      <c r="Z24" s="171"/>
      <c r="AA24" s="4"/>
      <c r="AB24" s="4"/>
      <c r="AC24" s="4"/>
      <c r="AD24" s="4"/>
      <c r="AE24" s="4"/>
      <c r="AF24" s="4"/>
      <c r="AG24" s="4"/>
      <c r="AH24" s="4"/>
      <c r="AI24" s="2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402" t="s">
        <v>517</v>
      </c>
      <c r="BI24" s="366"/>
      <c r="BJ24" s="366"/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2"/>
      <c r="CD24" s="2"/>
    </row>
    <row r="25" spans="2:82">
      <c r="B25" s="488" t="s">
        <v>564</v>
      </c>
      <c r="D25" s="81"/>
      <c r="M25" s="85"/>
      <c r="N25" s="85"/>
      <c r="O25" s="85"/>
      <c r="P25" s="85"/>
      <c r="Q25" s="85"/>
      <c r="R25" s="85"/>
      <c r="S25" s="85"/>
      <c r="T25" s="4"/>
      <c r="U25" s="4"/>
      <c r="V25" s="4"/>
      <c r="W25" s="4"/>
      <c r="X25" s="4"/>
      <c r="Y25" s="171" t="s">
        <v>474</v>
      </c>
      <c r="Z25" s="171"/>
      <c r="AA25" s="4"/>
      <c r="AB25" s="4"/>
      <c r="AC25" s="4"/>
      <c r="AD25" s="4"/>
      <c r="AE25" s="4"/>
      <c r="AF25" s="4"/>
      <c r="AG25" s="4"/>
      <c r="AH25" s="4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2"/>
      <c r="CD25" s="2"/>
    </row>
    <row r="26" spans="2:82">
      <c r="B26" s="488" t="s">
        <v>565</v>
      </c>
      <c r="D26" s="81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4"/>
      <c r="Z26" s="150" t="s">
        <v>533</v>
      </c>
      <c r="AA26" s="171"/>
      <c r="AB26" s="4"/>
      <c r="AC26" s="4"/>
      <c r="AD26" s="4"/>
      <c r="AE26" s="4"/>
      <c r="AF26" s="4"/>
      <c r="AG26" s="4"/>
      <c r="AH26" s="4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2"/>
      <c r="CD26" s="2"/>
    </row>
    <row r="27" spans="2:82">
      <c r="B27" s="488" t="s">
        <v>566</v>
      </c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4"/>
      <c r="Z27" s="4"/>
      <c r="AA27" s="171" t="s">
        <v>482</v>
      </c>
      <c r="AB27" s="4"/>
      <c r="AC27" s="4"/>
      <c r="AD27" s="4"/>
      <c r="AE27" s="4"/>
      <c r="AF27" s="4"/>
      <c r="AG27" s="4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</row>
    <row r="28" spans="2:82">
      <c r="L28" s="3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4"/>
      <c r="Z28" s="4"/>
      <c r="AA28" s="4"/>
      <c r="AB28" s="4" t="s">
        <v>475</v>
      </c>
      <c r="AC28" s="4"/>
      <c r="AD28" s="4"/>
      <c r="AE28" s="4"/>
      <c r="AF28" s="4"/>
      <c r="AG28" s="4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</row>
    <row r="29" spans="2:82">
      <c r="L29" s="3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4"/>
      <c r="Z29" s="4"/>
      <c r="AA29" s="4"/>
      <c r="AB29" s="4"/>
      <c r="AC29" s="170" t="s">
        <v>401</v>
      </c>
      <c r="AD29" s="4"/>
      <c r="AE29" s="4"/>
      <c r="AF29" s="4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</row>
    <row r="30" spans="2:82">
      <c r="L30" s="3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4"/>
      <c r="AB30" s="4"/>
      <c r="AC30" s="4"/>
      <c r="AD30" s="171" t="s">
        <v>476</v>
      </c>
      <c r="AE30" s="85"/>
      <c r="AF30" s="366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366"/>
      <c r="BI30" s="366"/>
      <c r="BJ30" s="366"/>
      <c r="BK30" s="366"/>
      <c r="BL30" s="366"/>
      <c r="BM30" s="366"/>
      <c r="BN30" s="366"/>
      <c r="BO30" s="366"/>
      <c r="BP30" s="366"/>
      <c r="BQ30" s="366"/>
      <c r="BR30" s="366"/>
      <c r="BS30" s="366"/>
      <c r="BT30" s="366"/>
      <c r="BU30" s="366"/>
      <c r="BV30" s="366"/>
      <c r="BW30" s="366"/>
      <c r="BX30" s="366"/>
      <c r="BY30" s="366"/>
      <c r="BZ30" s="366"/>
      <c r="CA30" s="366"/>
      <c r="CB30" s="366"/>
    </row>
    <row r="31" spans="2:82"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366"/>
      <c r="AD31" s="85"/>
      <c r="AE31" s="150" t="s">
        <v>456</v>
      </c>
      <c r="AF31" s="366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366"/>
      <c r="BI31" s="366"/>
      <c r="BJ31" s="366"/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</row>
    <row r="32" spans="2:82"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366"/>
      <c r="AD32" s="85"/>
      <c r="AE32" s="85"/>
      <c r="AF32" s="171" t="s">
        <v>486</v>
      </c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366"/>
      <c r="BI32" s="366"/>
      <c r="BJ32" s="366"/>
      <c r="BK32" s="366"/>
      <c r="BL32" s="366"/>
      <c r="BM32" s="366"/>
      <c r="BN32" s="366"/>
      <c r="BO32" s="366"/>
      <c r="BP32" s="366"/>
      <c r="BQ32" s="366"/>
      <c r="BR32" s="366"/>
      <c r="BS32" s="366"/>
      <c r="BT32" s="366"/>
      <c r="BU32" s="366"/>
      <c r="BV32" s="366"/>
      <c r="BW32" s="366"/>
      <c r="BX32" s="366"/>
      <c r="BY32" s="366"/>
      <c r="BZ32" s="366"/>
      <c r="CA32" s="366"/>
      <c r="CB32" s="366"/>
    </row>
    <row r="33" spans="13:80"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366"/>
      <c r="AD33" s="85"/>
      <c r="AE33" s="85"/>
      <c r="AF33" s="366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</row>
    <row r="34" spans="13:80"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366"/>
      <c r="AD34" s="85"/>
      <c r="AE34" s="85"/>
      <c r="AF34" s="366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</row>
    <row r="35" spans="13:80"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366"/>
      <c r="AD35" s="85"/>
      <c r="AE35" s="85"/>
      <c r="AF35" s="366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</row>
    <row r="36" spans="13:80"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366"/>
      <c r="AD36" s="85"/>
      <c r="AE36" s="85"/>
      <c r="AF36" s="366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366"/>
      <c r="BI36" s="366"/>
      <c r="BJ36" s="366"/>
      <c r="BK36" s="366"/>
      <c r="BL36" s="366"/>
      <c r="BM36" s="366"/>
      <c r="BN36" s="366"/>
      <c r="BO36" s="366"/>
      <c r="BP36" s="366"/>
      <c r="BQ36" s="366"/>
      <c r="BR36" s="366"/>
      <c r="BS36" s="366"/>
      <c r="BT36" s="366"/>
      <c r="BU36" s="366"/>
      <c r="BV36" s="366"/>
      <c r="BW36" s="366"/>
      <c r="BX36" s="366"/>
      <c r="BY36" s="366"/>
      <c r="BZ36" s="366"/>
      <c r="CA36" s="366"/>
      <c r="CB36" s="366"/>
    </row>
  </sheetData>
  <mergeCells count="14">
    <mergeCell ref="CC1:CD1"/>
    <mergeCell ref="A9:B9"/>
    <mergeCell ref="E1:G1"/>
    <mergeCell ref="AZ1:BE1"/>
    <mergeCell ref="BF1:BI1"/>
    <mergeCell ref="BJ1:BU1"/>
    <mergeCell ref="A1:A2"/>
    <mergeCell ref="B1:B2"/>
    <mergeCell ref="K1:AJ1"/>
    <mergeCell ref="AK1:AY1"/>
    <mergeCell ref="C1:D1"/>
    <mergeCell ref="BV1:CA1"/>
    <mergeCell ref="CB1:CB2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3"/>
  <sheetViews>
    <sheetView workbookViewId="0">
      <pane ySplit="2" topLeftCell="A3" activePane="bottomLeft" state="frozen"/>
      <selection pane="bottomLeft" activeCell="F35" sqref="F35"/>
    </sheetView>
  </sheetViews>
  <sheetFormatPr defaultRowHeight="11.25"/>
  <cols>
    <col min="1" max="1" width="7.28515625" style="8" bestFit="1" customWidth="1"/>
    <col min="2" max="2" width="48.85546875" style="89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3" width="10.5703125" style="2" bestFit="1" customWidth="1"/>
    <col min="14" max="14" width="9.42578125" style="2" bestFit="1" customWidth="1"/>
    <col min="15" max="15" width="10.42578125" style="2" bestFit="1" customWidth="1"/>
    <col min="16" max="17" width="10.85546875" style="2" customWidth="1"/>
    <col min="18" max="18" width="7.7109375" style="82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65" t="s">
        <v>1</v>
      </c>
      <c r="B1" s="767" t="s">
        <v>0</v>
      </c>
      <c r="C1" s="769" t="s">
        <v>7</v>
      </c>
      <c r="D1" s="760" t="s">
        <v>6</v>
      </c>
      <c r="E1" s="761"/>
      <c r="F1" s="762" t="s">
        <v>5</v>
      </c>
      <c r="G1" s="763"/>
      <c r="H1" s="760" t="s">
        <v>64</v>
      </c>
      <c r="I1" s="761"/>
      <c r="J1" s="623" t="s">
        <v>9</v>
      </c>
      <c r="K1" s="575" t="s">
        <v>402</v>
      </c>
      <c r="L1" s="774"/>
      <c r="M1" s="575" t="s">
        <v>84</v>
      </c>
      <c r="N1" s="576"/>
      <c r="O1" s="576"/>
      <c r="P1" s="576"/>
      <c r="Q1" s="576"/>
      <c r="R1" s="770" t="s">
        <v>86</v>
      </c>
      <c r="S1" s="770"/>
      <c r="T1" s="770"/>
      <c r="U1" s="770"/>
      <c r="V1" s="770"/>
      <c r="W1" s="770"/>
      <c r="X1" s="770"/>
    </row>
    <row r="2" spans="1:28" ht="15.75" customHeight="1" thickBot="1">
      <c r="A2" s="766"/>
      <c r="B2" s="768"/>
      <c r="C2" s="574"/>
      <c r="D2" s="61"/>
      <c r="E2" s="36" t="s">
        <v>9</v>
      </c>
      <c r="F2" s="61"/>
      <c r="G2" s="62" t="s">
        <v>9</v>
      </c>
      <c r="H2" s="61"/>
      <c r="I2" s="36" t="s">
        <v>9</v>
      </c>
      <c r="J2" s="624"/>
      <c r="K2" s="338"/>
      <c r="L2" s="173" t="s">
        <v>9</v>
      </c>
      <c r="M2" s="174" t="s">
        <v>143</v>
      </c>
      <c r="N2" s="174" t="s">
        <v>402</v>
      </c>
      <c r="O2" s="174" t="s">
        <v>366</v>
      </c>
      <c r="P2" s="174" t="s">
        <v>59</v>
      </c>
      <c r="Q2" s="174" t="s">
        <v>142</v>
      </c>
      <c r="R2" s="771" t="s">
        <v>407</v>
      </c>
      <c r="S2" s="772"/>
      <c r="T2" s="772"/>
      <c r="U2" s="772"/>
      <c r="V2" s="772"/>
      <c r="W2" s="773"/>
      <c r="X2" s="175" t="s">
        <v>47</v>
      </c>
    </row>
    <row r="3" spans="1:28" s="5" customFormat="1" ht="12" thickBot="1">
      <c r="A3" s="467" t="str">
        <f>'1-συμβολαια'!A3</f>
        <v>4ο</v>
      </c>
      <c r="B3" s="473" t="str">
        <f>'1-συμβολαια'!C3</f>
        <v>πληρεξούσιο</v>
      </c>
      <c r="C3" s="474">
        <f>'1-συμβολαια'!D3</f>
        <v>0</v>
      </c>
      <c r="D3" s="413"/>
      <c r="E3" s="413"/>
      <c r="F3" s="413"/>
      <c r="G3" s="413"/>
      <c r="H3" s="413"/>
      <c r="I3" s="413"/>
      <c r="J3" s="414">
        <f>'1-συμβολαια'!N3</f>
        <v>21.3</v>
      </c>
      <c r="K3" s="414">
        <f>'2-δικαιώμ'!N3+'5-αντίγρ'!O3</f>
        <v>2.2000000000000002</v>
      </c>
      <c r="L3" s="414">
        <v>2.2000000000000002</v>
      </c>
      <c r="M3" s="414">
        <f>'1-συμβολαια'!O3</f>
        <v>0.5</v>
      </c>
      <c r="N3" s="414">
        <f t="shared" ref="N3:N8" si="0">K3-L3</f>
        <v>0</v>
      </c>
      <c r="O3" s="414">
        <f>'8-κ-15-17'!AG3</f>
        <v>0</v>
      </c>
      <c r="P3" s="414">
        <f>'5-αντίγρ'!AM3+'6-μεταγρ'!O3+'6-μεταγρ'!P3+'7-προςΔΟΥ'!K3+'11-χαρτόσ'!H3+'13-ντιΜιΧο'!CD3</f>
        <v>0</v>
      </c>
      <c r="Q3" s="414">
        <f>'13-ντιΜιΧο'!CC3+'13-ντιΜιΧο'!CD3</f>
        <v>0.6</v>
      </c>
      <c r="R3" s="475"/>
      <c r="S3" s="476"/>
      <c r="T3" s="476"/>
      <c r="U3" s="476"/>
      <c r="V3" s="476"/>
      <c r="W3" s="476"/>
      <c r="X3" s="477"/>
    </row>
    <row r="4" spans="1:28" s="5" customFormat="1">
      <c r="A4" s="470" t="str">
        <f>'1-συμβολαια'!A4</f>
        <v>5ο</v>
      </c>
      <c r="B4" s="471" t="str">
        <f>'1-συμβολαια'!C4</f>
        <v>κληρονομιάς ΑΠΟΔΟΧΗ</v>
      </c>
      <c r="C4" s="472">
        <f>'1-συμβολαια'!D4</f>
        <v>0</v>
      </c>
      <c r="D4" s="331"/>
      <c r="E4" s="331"/>
      <c r="F4" s="331"/>
      <c r="G4" s="331"/>
      <c r="H4" s="331"/>
      <c r="I4" s="331"/>
      <c r="J4" s="322">
        <f>'1-συμβολαια'!N4</f>
        <v>72.22</v>
      </c>
      <c r="K4" s="322">
        <f>'2-δικαιώμ'!N4+'5-αντίγρ'!O4</f>
        <v>7.48</v>
      </c>
      <c r="L4" s="322">
        <v>7.48</v>
      </c>
      <c r="M4" s="322">
        <f>'1-συμβολαια'!O4</f>
        <v>118.29999999999998</v>
      </c>
      <c r="N4" s="322">
        <f t="shared" si="0"/>
        <v>0</v>
      </c>
      <c r="O4" s="322">
        <f>'8-κ-15-17'!AG4</f>
        <v>0</v>
      </c>
      <c r="P4" s="322">
        <f>'5-αντίγρ'!AM4+'6-μεταγρ'!O4+'6-μεταγρ'!P4+'7-προςΔΟΥ'!K4+'11-χαρτόσ'!H4+'13-ντιΜιΧο'!CD4</f>
        <v>15.839999999999998</v>
      </c>
      <c r="Q4" s="322">
        <f>'13-ντιΜιΧο'!CC4+'13-ντιΜιΧο'!CD4</f>
        <v>1577.1</v>
      </c>
      <c r="R4" s="274"/>
      <c r="S4" s="270"/>
      <c r="T4" s="270"/>
      <c r="U4" s="270"/>
      <c r="V4" s="270"/>
      <c r="W4" s="270"/>
      <c r="X4" s="265"/>
    </row>
    <row r="5" spans="1:28" s="5" customFormat="1">
      <c r="A5" s="365">
        <f>'1-συμβολαια'!A5</f>
        <v>0</v>
      </c>
      <c r="B5" s="363" t="str">
        <f>'1-συμβολαια'!C5</f>
        <v>χρησικτησία οικόπεδα 3-7 = πατρός ΔΩΡΕΑ άτυπος</v>
      </c>
      <c r="C5" s="370">
        <f>'1-συμβολαια'!D5</f>
        <v>1555.55</v>
      </c>
      <c r="D5" s="339"/>
      <c r="E5" s="339"/>
      <c r="F5" s="339"/>
      <c r="G5" s="339"/>
      <c r="H5" s="339"/>
      <c r="I5" s="339"/>
      <c r="J5" s="322">
        <f>'1-συμβολαια'!N5</f>
        <v>0</v>
      </c>
      <c r="K5" s="322">
        <f>'2-δικαιώμ'!N5+'5-αντίγρ'!O5</f>
        <v>4.1199899999999996</v>
      </c>
      <c r="L5" s="321"/>
      <c r="M5" s="322">
        <f>'1-συμβολαια'!O5</f>
        <v>58.546610000000001</v>
      </c>
      <c r="N5" s="322">
        <f t="shared" si="0"/>
        <v>4.1199899999999996</v>
      </c>
      <c r="O5" s="322">
        <f>'8-κ-15-17'!AG5</f>
        <v>12.055512500000001</v>
      </c>
      <c r="P5" s="322">
        <f>'5-αντίγρ'!AM5+'6-μεταγρ'!O5+'6-μεταγρ'!P5+'7-προςΔΟΥ'!K5+'11-χαρτόσ'!H5+'13-ντιΜιΧο'!CD5</f>
        <v>3</v>
      </c>
      <c r="Q5" s="322">
        <f>'13-ντιΜιΧο'!CC5+'13-ντιΜιΧο'!CD5</f>
        <v>242</v>
      </c>
      <c r="R5" s="421"/>
      <c r="S5" s="266"/>
      <c r="T5" s="266"/>
      <c r="U5" s="266"/>
      <c r="V5" s="266"/>
      <c r="W5" s="266"/>
      <c r="X5" s="269"/>
    </row>
    <row r="6" spans="1:28" s="5" customFormat="1">
      <c r="A6" s="365">
        <f>'1-συμβολαια'!A6</f>
        <v>0</v>
      </c>
      <c r="B6" s="363" t="str">
        <f>'1-συμβολαια'!C6</f>
        <v>χρησικτησία αγροτεμάχια 5-6-8-9-10-11-12 = πατρός ΔΩΡΕΑ άτυπος</v>
      </c>
      <c r="C6" s="370">
        <f>'1-συμβολαια'!D6</f>
        <v>12466.63</v>
      </c>
      <c r="D6" s="339"/>
      <c r="E6" s="339"/>
      <c r="F6" s="339"/>
      <c r="G6" s="339"/>
      <c r="H6" s="339"/>
      <c r="I6" s="339"/>
      <c r="J6" s="322">
        <f>'1-συμβολαια'!N6</f>
        <v>0</v>
      </c>
      <c r="K6" s="322">
        <f>'2-δικαιώμ'!N6+'5-αντίγρ'!O6</f>
        <v>23.759934000000001</v>
      </c>
      <c r="L6" s="321"/>
      <c r="M6" s="322">
        <f>'1-συμβολαια'!O6</f>
        <v>219.83962600000001</v>
      </c>
      <c r="N6" s="322">
        <f t="shared" si="0"/>
        <v>23.759934000000001</v>
      </c>
      <c r="O6" s="322">
        <f>'8-κ-15-17'!AG6</f>
        <v>96.6163825</v>
      </c>
      <c r="P6" s="322">
        <f>'5-αντίγρ'!AM6+'6-μεταγρ'!O6+'6-μεταγρ'!P6+'7-προςΔΟΥ'!K6+'11-χαρτόσ'!H6+'13-ντιΜιΧο'!CD6</f>
        <v>3</v>
      </c>
      <c r="Q6" s="322">
        <f>'13-ντιΜιΧο'!CC6+'13-ντιΜιΧο'!CD6</f>
        <v>370</v>
      </c>
      <c r="R6" s="421"/>
      <c r="S6" s="266"/>
      <c r="T6" s="266"/>
      <c r="U6" s="266"/>
      <c r="V6" s="266"/>
      <c r="W6" s="266"/>
      <c r="X6" s="269"/>
    </row>
    <row r="7" spans="1:28" s="5" customFormat="1">
      <c r="A7" s="365">
        <f>'1-συμβολαια'!A7</f>
        <v>0</v>
      </c>
      <c r="B7" s="363" t="str">
        <f>'1-συμβολαια'!C7</f>
        <v>διανομή [= 2/8 μήτηρ + από 3/8 θυγατέρες 2</v>
      </c>
      <c r="C7" s="370">
        <f>'1-συμβολαια'!D7</f>
        <v>25887.23</v>
      </c>
      <c r="D7" s="339"/>
      <c r="E7" s="339"/>
      <c r="F7" s="339"/>
      <c r="G7" s="339"/>
      <c r="H7" s="339"/>
      <c r="I7" s="339"/>
      <c r="J7" s="322">
        <f>'1-συμβολαια'!N7</f>
        <v>0</v>
      </c>
      <c r="K7" s="322">
        <f>'2-δικαιώμ'!N7+'5-αντίγρ'!O7</f>
        <v>47.917014000000002</v>
      </c>
      <c r="L7" s="321"/>
      <c r="M7" s="322">
        <f>'1-συμβολαια'!O7</f>
        <v>296.72974600000003</v>
      </c>
      <c r="N7" s="322">
        <f t="shared" si="0"/>
        <v>47.917014000000002</v>
      </c>
      <c r="O7" s="322">
        <f>'8-κ-15-17'!AG7</f>
        <v>0</v>
      </c>
      <c r="P7" s="322">
        <f>'5-αντίγρ'!AM7+'6-μεταγρ'!O7+'6-μεταγρ'!P7+'7-προςΔΟΥ'!K7+'11-χαρτόσ'!H7+'13-ντιΜιΧο'!CD7</f>
        <v>3</v>
      </c>
      <c r="Q7" s="322">
        <f>'13-ντιΜιΧο'!CC7+'13-ντιΜιΧο'!CD7</f>
        <v>630</v>
      </c>
      <c r="R7" s="421"/>
      <c r="S7" s="266"/>
      <c r="T7" s="266"/>
      <c r="U7" s="266"/>
      <c r="V7" s="266"/>
      <c r="W7" s="266"/>
      <c r="X7" s="269"/>
    </row>
    <row r="8" spans="1:28" s="5" customFormat="1" ht="12" thickBot="1">
      <c r="A8" s="481">
        <f>'1-συμβολαια'!A8</f>
        <v>0</v>
      </c>
      <c r="B8" s="482" t="str">
        <f>'1-συμβολαια'!C8</f>
        <v>εξισορρόπηση διαφοράς διανεμομένων μεριδίων</v>
      </c>
      <c r="C8" s="483">
        <f>'1-συμβολαια'!D8</f>
        <v>2157.27</v>
      </c>
      <c r="D8" s="430"/>
      <c r="E8" s="430"/>
      <c r="F8" s="430"/>
      <c r="G8" s="430"/>
      <c r="H8" s="430"/>
      <c r="I8" s="430"/>
      <c r="J8" s="484">
        <f>'1-συμβολαια'!N8</f>
        <v>0</v>
      </c>
      <c r="K8" s="484">
        <f>'2-δικαιώμ'!N8+'5-αντίγρ'!O8</f>
        <v>5.2030859999999999</v>
      </c>
      <c r="L8" s="484"/>
      <c r="M8" s="484">
        <f>'1-συμβολαια'!O8</f>
        <v>68.684154000000007</v>
      </c>
      <c r="N8" s="484">
        <f t="shared" si="0"/>
        <v>5.2030859999999999</v>
      </c>
      <c r="O8" s="484">
        <f>'8-κ-15-17'!AG8</f>
        <v>28.044510000000002</v>
      </c>
      <c r="P8" s="484">
        <f>'5-αντίγρ'!AM8+'6-μεταγρ'!O8+'6-μεταγρ'!P8+'7-προςΔΟΥ'!K8+'11-χαρτόσ'!H8+'13-ντιΜιΧο'!CD8</f>
        <v>3</v>
      </c>
      <c r="Q8" s="484">
        <f>'13-ντιΜιΧο'!CC8+'13-ντιΜιΧο'!CD8</f>
        <v>11.4</v>
      </c>
      <c r="R8" s="485"/>
      <c r="S8" s="486"/>
      <c r="T8" s="486"/>
      <c r="U8" s="486"/>
      <c r="V8" s="486"/>
      <c r="W8" s="486"/>
      <c r="X8" s="428"/>
    </row>
    <row r="9" spans="1:28">
      <c r="A9" s="764" t="s">
        <v>56</v>
      </c>
      <c r="B9" s="764"/>
      <c r="C9" s="764"/>
      <c r="D9" s="478">
        <f t="shared" ref="D9:X9" si="1">SUM(D3:D8)</f>
        <v>0</v>
      </c>
      <c r="E9" s="478">
        <f t="shared" si="1"/>
        <v>0</v>
      </c>
      <c r="F9" s="478">
        <f t="shared" si="1"/>
        <v>0</v>
      </c>
      <c r="G9" s="478">
        <f t="shared" si="1"/>
        <v>0</v>
      </c>
      <c r="H9" s="478">
        <f t="shared" si="1"/>
        <v>0</v>
      </c>
      <c r="I9" s="478">
        <f t="shared" si="1"/>
        <v>0</v>
      </c>
      <c r="J9" s="478">
        <f t="shared" si="1"/>
        <v>93.52</v>
      </c>
      <c r="K9" s="478">
        <f t="shared" si="1"/>
        <v>90.680024000000003</v>
      </c>
      <c r="L9" s="478">
        <f t="shared" si="1"/>
        <v>9.68</v>
      </c>
      <c r="M9" s="478">
        <f t="shared" si="1"/>
        <v>762.60013600000002</v>
      </c>
      <c r="N9" s="478">
        <f t="shared" si="1"/>
        <v>81.00002400000001</v>
      </c>
      <c r="O9" s="478">
        <f t="shared" si="1"/>
        <v>136.71640500000001</v>
      </c>
      <c r="P9" s="478">
        <f t="shared" si="1"/>
        <v>27.839999999999996</v>
      </c>
      <c r="Q9" s="478">
        <f t="shared" si="1"/>
        <v>2831.1</v>
      </c>
      <c r="R9" s="479">
        <f t="shared" si="1"/>
        <v>0</v>
      </c>
      <c r="S9" s="479">
        <f t="shared" si="1"/>
        <v>0</v>
      </c>
      <c r="T9" s="479">
        <f t="shared" si="1"/>
        <v>0</v>
      </c>
      <c r="U9" s="479">
        <f t="shared" si="1"/>
        <v>0</v>
      </c>
      <c r="V9" s="479">
        <f t="shared" si="1"/>
        <v>0</v>
      </c>
      <c r="W9" s="479">
        <f t="shared" si="1"/>
        <v>0</v>
      </c>
      <c r="X9" s="480">
        <f t="shared" si="1"/>
        <v>0</v>
      </c>
    </row>
    <row r="11" spans="1:28">
      <c r="S11" s="82"/>
      <c r="T11" s="82"/>
      <c r="U11" s="82"/>
      <c r="V11" s="82"/>
      <c r="W11" s="82"/>
      <c r="X11" s="82"/>
      <c r="Y11" s="82"/>
      <c r="Z11" s="82"/>
      <c r="AA11" s="82"/>
      <c r="AB11" s="82"/>
    </row>
    <row r="12" spans="1:28">
      <c r="S12" s="82"/>
      <c r="T12" s="82"/>
      <c r="U12" s="82"/>
      <c r="V12" s="82"/>
      <c r="W12" s="82"/>
      <c r="X12" s="82"/>
      <c r="Y12" s="82"/>
      <c r="Z12" s="82"/>
      <c r="AA12" s="82"/>
      <c r="AB12" s="82"/>
    </row>
    <row r="13" spans="1:28" s="5" customFormat="1">
      <c r="A13" s="57"/>
      <c r="B13" s="111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</row>
  </sheetData>
  <mergeCells count="12">
    <mergeCell ref="R1:X1"/>
    <mergeCell ref="R2:W2"/>
    <mergeCell ref="M1:Q1"/>
    <mergeCell ref="J1:J2"/>
    <mergeCell ref="K1:L1"/>
    <mergeCell ref="D1:E1"/>
    <mergeCell ref="F1:G1"/>
    <mergeCell ref="H1:I1"/>
    <mergeCell ref="A9:C9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3"/>
  <sheetViews>
    <sheetView workbookViewId="0">
      <pane ySplit="2" topLeftCell="A3" activePane="bottomLeft" state="frozen"/>
      <selection pane="bottomLeft" activeCell="K165" sqref="K16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78" t="s">
        <v>76</v>
      </c>
      <c r="B1" s="778"/>
      <c r="C1" s="778"/>
      <c r="D1" s="778"/>
      <c r="E1" s="778"/>
      <c r="F1" s="778"/>
      <c r="G1" s="778"/>
      <c r="H1" s="778"/>
      <c r="I1" s="778"/>
      <c r="J1" s="778"/>
      <c r="K1" s="778"/>
      <c r="L1" s="778"/>
      <c r="M1" s="778"/>
      <c r="N1" s="778"/>
      <c r="O1" s="778"/>
      <c r="P1" s="778"/>
      <c r="Q1" s="778"/>
    </row>
    <row r="2" spans="1:17" s="9" customFormat="1" ht="23.25" customHeight="1" thickBot="1">
      <c r="A2" s="242" t="s">
        <v>19</v>
      </c>
      <c r="B2" s="779" t="s">
        <v>29</v>
      </c>
      <c r="C2" s="780"/>
      <c r="D2" s="781"/>
      <c r="E2" s="782" t="s">
        <v>86</v>
      </c>
      <c r="F2" s="783"/>
      <c r="G2" s="783"/>
      <c r="H2" s="784"/>
      <c r="I2" s="785" t="s">
        <v>86</v>
      </c>
      <c r="J2" s="786"/>
      <c r="K2" s="786"/>
      <c r="L2" s="787"/>
      <c r="M2" s="243" t="s">
        <v>38</v>
      </c>
      <c r="N2" s="243" t="s">
        <v>39</v>
      </c>
      <c r="O2" s="243" t="s">
        <v>40</v>
      </c>
      <c r="P2" s="243" t="s">
        <v>41</v>
      </c>
      <c r="Q2" s="243" t="s">
        <v>42</v>
      </c>
    </row>
    <row r="3" spans="1:17" s="17" customFormat="1">
      <c r="A3" s="29" t="str">
        <f>'1-συμβολαια'!A3</f>
        <v>4ο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 t="str">
        <f>'1-συμβολαια'!A4</f>
        <v>5ο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 hidden="1">
      <c r="A9" s="29" t="e">
        <f>'1-συμβολαια'!#REF!</f>
        <v>#REF!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 hidden="1">
      <c r="A10" s="29" t="e">
        <f>'1-συμβολαια'!#REF!</f>
        <v>#REF!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 hidden="1">
      <c r="A11" s="29" t="e">
        <f>'1-συμβολαια'!#REF!</f>
        <v>#REF!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 hidden="1">
      <c r="A12" s="29" t="e">
        <f>'1-συμβολαια'!#REF!</f>
        <v>#REF!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 hidden="1">
      <c r="A13" s="29" t="e">
        <f>'1-συμβολαια'!#REF!</f>
        <v>#REF!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 hidden="1">
      <c r="A14" s="29" t="e">
        <f>'1-συμβολαια'!#REF!</f>
        <v>#REF!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 hidden="1">
      <c r="A15" s="29" t="e">
        <f>'1-συμβολαια'!#REF!</f>
        <v>#REF!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 hidden="1">
      <c r="A16" s="29" t="e">
        <f>'1-συμβολαια'!#REF!</f>
        <v>#REF!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 hidden="1">
      <c r="A17" s="29" t="e">
        <f>'1-συμβολαια'!#REF!</f>
        <v>#REF!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 hidden="1">
      <c r="A18" s="29" t="e">
        <f>'1-συμβολαια'!#REF!</f>
        <v>#REF!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 hidden="1">
      <c r="A19" s="29" t="e">
        <f>'1-συμβολαια'!#REF!</f>
        <v>#REF!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 hidden="1">
      <c r="A20" s="29" t="e">
        <f>'1-συμβολαια'!#REF!</f>
        <v>#REF!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 hidden="1">
      <c r="A21" s="29" t="e">
        <f>'1-συμβολαια'!#REF!</f>
        <v>#REF!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 hidden="1">
      <c r="A22" s="29" t="e">
        <f>'1-συμβολαια'!#REF!</f>
        <v>#REF!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 hidden="1">
      <c r="A23" s="29" t="e">
        <f>'1-συμβολαια'!#REF!</f>
        <v>#REF!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 hidden="1">
      <c r="A24" s="29" t="e">
        <f>'1-συμβολαια'!#REF!</f>
        <v>#REF!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 hidden="1">
      <c r="A25" s="29" t="e">
        <f>'1-συμβολαια'!#REF!</f>
        <v>#REF!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 hidden="1">
      <c r="A26" s="29" t="e">
        <f>'1-συμβολαια'!#REF!</f>
        <v>#REF!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 hidden="1">
      <c r="A27" s="29" t="e">
        <f>'1-συμβολαια'!#REF!</f>
        <v>#REF!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 hidden="1">
      <c r="A28" s="29" t="e">
        <f>'1-συμβολαια'!#REF!</f>
        <v>#REF!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 hidden="1">
      <c r="A29" s="29" t="e">
        <f>'1-συμβολαια'!#REF!</f>
        <v>#REF!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 hidden="1">
      <c r="A30" s="29" t="e">
        <f>'1-συμβολαια'!#REF!</f>
        <v>#REF!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 hidden="1">
      <c r="A31" s="29" t="e">
        <f>'1-συμβολαια'!#REF!</f>
        <v>#REF!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 hidden="1">
      <c r="A32" s="29" t="e">
        <f>'1-συμβολαια'!#REF!</f>
        <v>#REF!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 hidden="1">
      <c r="A33" s="29" t="e">
        <f>'1-συμβολαια'!#REF!</f>
        <v>#REF!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 hidden="1">
      <c r="A34" s="29" t="e">
        <f>'1-συμβολαια'!#REF!</f>
        <v>#REF!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 hidden="1">
      <c r="A35" s="29" t="e">
        <f>'1-συμβολαια'!#REF!</f>
        <v>#REF!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 hidden="1">
      <c r="A36" s="29" t="e">
        <f>'1-συμβολαια'!#REF!</f>
        <v>#REF!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 hidden="1">
      <c r="A37" s="29" t="e">
        <f>'1-συμβολαια'!#REF!</f>
        <v>#REF!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 hidden="1">
      <c r="A38" s="29" t="e">
        <f>'1-συμβολαια'!#REF!</f>
        <v>#REF!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 hidden="1">
      <c r="A39" s="29" t="e">
        <f>'1-συμβολαια'!#REF!</f>
        <v>#REF!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 hidden="1">
      <c r="A40" s="29" t="e">
        <f>'1-συμβολαια'!#REF!</f>
        <v>#REF!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 hidden="1">
      <c r="A41" s="29" t="e">
        <f>'1-συμβολαια'!#REF!</f>
        <v>#REF!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 hidden="1">
      <c r="A42" s="29" t="e">
        <f>'1-συμβολαια'!#REF!</f>
        <v>#REF!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3" spans="1:17" s="17" customFormat="1" hidden="1">
      <c r="A43" s="29" t="e">
        <f>'1-συμβολαια'!#REF!</f>
        <v>#REF!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</row>
    <row r="44" spans="1:17" s="17" customFormat="1" hidden="1">
      <c r="A44" s="29" t="e">
        <f>'1-συμβολαια'!#REF!</f>
        <v>#REF!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</row>
    <row r="45" spans="1:17" s="17" customFormat="1" hidden="1">
      <c r="A45" s="29" t="e">
        <f>'1-συμβολαια'!#REF!</f>
        <v>#REF!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s="17" customFormat="1" hidden="1">
      <c r="A46" s="29" t="e">
        <f>'1-συμβολαια'!#REF!</f>
        <v>#REF!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</row>
    <row r="47" spans="1:17" s="17" customFormat="1" hidden="1">
      <c r="A47" s="29" t="e">
        <f>'1-συμβολαια'!#REF!</f>
        <v>#REF!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</row>
    <row r="48" spans="1:17" s="17" customFormat="1" hidden="1">
      <c r="A48" s="29" t="e">
        <f>'1-συμβολαια'!#REF!</f>
        <v>#REF!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</row>
    <row r="49" spans="1:17" s="17" customFormat="1" hidden="1">
      <c r="A49" s="29" t="e">
        <f>'1-συμβολαια'!#REF!</f>
        <v>#REF!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</row>
    <row r="50" spans="1:17" s="17" customFormat="1" hidden="1">
      <c r="A50" s="29" t="e">
        <f>'1-συμβολαια'!#REF!</f>
        <v>#REF!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</row>
    <row r="51" spans="1:17" s="17" customFormat="1" hidden="1">
      <c r="A51" s="29" t="e">
        <f>'1-συμβολαια'!#REF!</f>
        <v>#REF!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</row>
    <row r="52" spans="1:17" s="17" customFormat="1" hidden="1">
      <c r="A52" s="29" t="e">
        <f>'1-συμβολαια'!#REF!</f>
        <v>#REF!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</row>
    <row r="53" spans="1:17" s="17" customFormat="1" hidden="1">
      <c r="A53" s="29" t="e">
        <f>'1-συμβολαια'!#REF!</f>
        <v>#REF!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</row>
    <row r="54" spans="1:17" s="17" customFormat="1" hidden="1">
      <c r="A54" s="29" t="e">
        <f>'1-συμβολαια'!#REF!</f>
        <v>#REF!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</row>
    <row r="55" spans="1:17" s="17" customFormat="1" hidden="1">
      <c r="A55" s="29" t="e">
        <f>'1-συμβολαια'!#REF!</f>
        <v>#REF!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</row>
    <row r="56" spans="1:17" s="17" customFormat="1" hidden="1">
      <c r="A56" s="29" t="e">
        <f>'1-συμβολαια'!#REF!</f>
        <v>#REF!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</row>
    <row r="57" spans="1:17" s="17" customFormat="1" hidden="1">
      <c r="A57" s="29" t="e">
        <f>'1-συμβολαια'!#REF!</f>
        <v>#REF!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</row>
    <row r="58" spans="1:17" s="17" customFormat="1" hidden="1">
      <c r="A58" s="29" t="e">
        <f>'1-συμβολαια'!#REF!</f>
        <v>#REF!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</row>
    <row r="59" spans="1:17" s="17" customFormat="1" hidden="1">
      <c r="A59" s="29" t="e">
        <f>'1-συμβολαια'!#REF!</f>
        <v>#REF!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</row>
    <row r="60" spans="1:17" s="17" customFormat="1" hidden="1">
      <c r="A60" s="29" t="e">
        <f>'1-συμβολαια'!#REF!</f>
        <v>#REF!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</row>
    <row r="61" spans="1:17" s="17" customFormat="1" hidden="1">
      <c r="A61" s="29" t="e">
        <f>'1-συμβολαια'!#REF!</f>
        <v>#REF!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</row>
    <row r="62" spans="1:17" s="17" customFormat="1" hidden="1">
      <c r="A62" s="29" t="e">
        <f>'1-συμβολαια'!#REF!</f>
        <v>#REF!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</row>
    <row r="63" spans="1:17" s="17" customFormat="1" hidden="1">
      <c r="A63" s="29" t="e">
        <f>'1-συμβολαια'!#REF!</f>
        <v>#REF!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</row>
    <row r="64" spans="1:17" s="17" customFormat="1" hidden="1">
      <c r="A64" s="29" t="e">
        <f>'1-συμβολαια'!#REF!</f>
        <v>#REF!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</row>
    <row r="65" spans="1:17" s="17" customFormat="1" hidden="1">
      <c r="A65" s="29" t="e">
        <f>'1-συμβολαια'!#REF!</f>
        <v>#REF!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</row>
    <row r="66" spans="1:17" s="17" customFormat="1" hidden="1">
      <c r="A66" s="29" t="e">
        <f>'1-συμβολαια'!#REF!</f>
        <v>#REF!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</row>
    <row r="67" spans="1:17" s="17" customFormat="1" hidden="1">
      <c r="A67" s="29" t="e">
        <f>'1-συμβολαια'!#REF!</f>
        <v>#REF!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</row>
    <row r="68" spans="1:17" s="17" customFormat="1" hidden="1">
      <c r="A68" s="29" t="e">
        <f>'1-συμβολαια'!#REF!</f>
        <v>#REF!</v>
      </c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</row>
    <row r="69" spans="1:17" s="17" customFormat="1" hidden="1">
      <c r="A69" s="29" t="e">
        <f>'1-συμβολαια'!#REF!</f>
        <v>#REF!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</row>
    <row r="70" spans="1:17" s="17" customFormat="1" hidden="1">
      <c r="A70" s="29" t="e">
        <f>'1-συμβολαια'!#REF!</f>
        <v>#REF!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</row>
    <row r="71" spans="1:17" s="17" customFormat="1" hidden="1">
      <c r="A71" s="29" t="e">
        <f>'1-συμβολαια'!#REF!</f>
        <v>#REF!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</row>
    <row r="72" spans="1:17" s="17" customFormat="1" hidden="1">
      <c r="A72" s="29" t="e">
        <f>'1-συμβολαια'!#REF!</f>
        <v>#REF!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</row>
    <row r="73" spans="1:17" s="17" customFormat="1" hidden="1">
      <c r="A73" s="29" t="e">
        <f>'1-συμβολαια'!#REF!</f>
        <v>#REF!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</row>
    <row r="74" spans="1:17" s="17" customFormat="1" hidden="1">
      <c r="A74" s="29" t="e">
        <f>'1-συμβολαια'!#REF!</f>
        <v>#REF!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</row>
    <row r="75" spans="1:17" s="17" customFormat="1" hidden="1">
      <c r="A75" s="29" t="e">
        <f>'1-συμβολαια'!#REF!</f>
        <v>#REF!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</row>
    <row r="76" spans="1:17" s="17" customFormat="1" hidden="1">
      <c r="A76" s="29" t="e">
        <f>'1-συμβολαια'!#REF!</f>
        <v>#REF!</v>
      </c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</row>
    <row r="77" spans="1:17" s="17" customFormat="1" hidden="1">
      <c r="A77" s="29" t="e">
        <f>'1-συμβολαια'!#REF!</f>
        <v>#REF!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</row>
    <row r="78" spans="1:17" s="17" customFormat="1" hidden="1">
      <c r="A78" s="29" t="e">
        <f>'1-συμβολαια'!#REF!</f>
        <v>#REF!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</row>
    <row r="79" spans="1:17" s="17" customFormat="1" hidden="1">
      <c r="A79" s="29" t="e">
        <f>'1-συμβολαια'!#REF!</f>
        <v>#REF!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</row>
    <row r="80" spans="1:17" s="17" customFormat="1" hidden="1">
      <c r="A80" s="29" t="e">
        <f>'1-συμβολαια'!#REF!</f>
        <v>#REF!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</row>
    <row r="81" spans="1:17" s="17" customFormat="1" hidden="1">
      <c r="A81" s="29" t="e">
        <f>'1-συμβολαια'!#REF!</f>
        <v>#REF!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</row>
    <row r="82" spans="1:17" s="17" customFormat="1" hidden="1">
      <c r="A82" s="29" t="e">
        <f>'1-συμβολαια'!#REF!</f>
        <v>#REF!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</row>
    <row r="83" spans="1:17" s="17" customFormat="1" hidden="1">
      <c r="A83" s="29" t="e">
        <f>'1-συμβολαια'!#REF!</f>
        <v>#REF!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</row>
    <row r="84" spans="1:17" s="17" customFormat="1" hidden="1">
      <c r="A84" s="29" t="e">
        <f>'1-συμβολαια'!#REF!</f>
        <v>#REF!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</row>
    <row r="85" spans="1:17" s="17" customFormat="1" hidden="1">
      <c r="A85" s="29" t="e">
        <f>'1-συμβολαια'!#REF!</f>
        <v>#REF!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</row>
    <row r="86" spans="1:17" s="17" customFormat="1" hidden="1">
      <c r="A86" s="29" t="e">
        <f>'1-συμβολαια'!#REF!</f>
        <v>#REF!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</row>
    <row r="87" spans="1:17" s="17" customFormat="1" hidden="1">
      <c r="A87" s="29" t="e">
        <f>'1-συμβολαια'!#REF!</f>
        <v>#REF!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</row>
    <row r="88" spans="1:17" s="17" customFormat="1" hidden="1">
      <c r="A88" s="29" t="e">
        <f>'1-συμβολαια'!#REF!</f>
        <v>#REF!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</row>
    <row r="89" spans="1:17" s="17" customFormat="1" hidden="1">
      <c r="A89" s="29" t="e">
        <f>'1-συμβολαια'!#REF!</f>
        <v>#REF!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</row>
    <row r="90" spans="1:17" s="17" customFormat="1" hidden="1">
      <c r="A90" s="29" t="e">
        <f>'1-συμβολαια'!#REF!</f>
        <v>#REF!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</row>
    <row r="91" spans="1:17" s="17" customFormat="1" hidden="1">
      <c r="A91" s="29" t="e">
        <f>'1-συμβολαια'!#REF!</f>
        <v>#REF!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</row>
    <row r="92" spans="1:17" s="17" customFormat="1" hidden="1">
      <c r="A92" s="29" t="e">
        <f>'1-συμβολαια'!#REF!</f>
        <v>#REF!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</row>
    <row r="93" spans="1:17" s="17" customFormat="1" hidden="1">
      <c r="A93" s="29" t="e">
        <f>'1-συμβολαια'!#REF!</f>
        <v>#REF!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</row>
    <row r="94" spans="1:17" s="17" customFormat="1" hidden="1">
      <c r="A94" s="29" t="e">
        <f>'1-συμβολαια'!#REF!</f>
        <v>#REF!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</row>
    <row r="95" spans="1:17" s="17" customFormat="1" hidden="1">
      <c r="A95" s="29" t="e">
        <f>'1-συμβολαια'!#REF!</f>
        <v>#REF!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</row>
    <row r="96" spans="1:17" s="17" customFormat="1" hidden="1">
      <c r="A96" s="29" t="e">
        <f>'1-συμβολαια'!#REF!</f>
        <v>#REF!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</row>
    <row r="97" spans="1:17" s="17" customFormat="1" hidden="1">
      <c r="A97" s="29" t="e">
        <f>'1-συμβολαια'!#REF!</f>
        <v>#REF!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</row>
    <row r="98" spans="1:17" s="17" customFormat="1" hidden="1">
      <c r="A98" s="29" t="e">
        <f>'1-συμβολαια'!#REF!</f>
        <v>#REF!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</row>
    <row r="99" spans="1:17" s="17" customFormat="1" hidden="1">
      <c r="A99" s="29" t="e">
        <f>'1-συμβολαια'!#REF!</f>
        <v>#REF!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</row>
    <row r="100" spans="1:17" s="17" customFormat="1" hidden="1">
      <c r="A100" s="29" t="e">
        <f>'1-συμβολαια'!#REF!</f>
        <v>#REF!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</row>
    <row r="101" spans="1:17" s="17" customFormat="1" hidden="1">
      <c r="A101" s="29" t="e">
        <f>'1-συμβολαια'!#REF!</f>
        <v>#REF!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</row>
    <row r="102" spans="1:17" s="17" customFormat="1" hidden="1">
      <c r="A102" s="29" t="e">
        <f>'1-συμβολαια'!#REF!</f>
        <v>#REF!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</row>
    <row r="103" spans="1:17" s="17" customFormat="1" hidden="1">
      <c r="A103" s="29" t="e">
        <f>'1-συμβολαια'!#REF!</f>
        <v>#REF!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</row>
    <row r="104" spans="1:17" s="17" customFormat="1" hidden="1">
      <c r="A104" s="29" t="e">
        <f>'1-συμβολαια'!#REF!</f>
        <v>#REF!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</row>
    <row r="105" spans="1:17" s="17" customFormat="1" hidden="1">
      <c r="A105" s="29" t="e">
        <f>'1-συμβολαια'!#REF!</f>
        <v>#REF!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</row>
    <row r="106" spans="1:17" s="17" customFormat="1" hidden="1">
      <c r="A106" s="29" t="e">
        <f>'1-συμβολαια'!#REF!</f>
        <v>#REF!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</row>
    <row r="107" spans="1:17" s="17" customFormat="1" hidden="1">
      <c r="A107" s="29" t="e">
        <f>'1-συμβολαια'!#REF!</f>
        <v>#REF!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</row>
    <row r="108" spans="1:17" s="17" customFormat="1" hidden="1">
      <c r="A108" s="29" t="e">
        <f>'1-συμβολαια'!#REF!</f>
        <v>#REF!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</row>
    <row r="109" spans="1:17" s="17" customFormat="1" hidden="1">
      <c r="A109" s="29" t="e">
        <f>'1-συμβολαια'!#REF!</f>
        <v>#REF!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</row>
    <row r="110" spans="1:17" s="17" customFormat="1" hidden="1">
      <c r="A110" s="29" t="e">
        <f>'1-συμβολαια'!#REF!</f>
        <v>#REF!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</row>
    <row r="111" spans="1:17" s="17" customFormat="1" hidden="1">
      <c r="A111" s="29" t="e">
        <f>'1-συμβολαια'!#REF!</f>
        <v>#REF!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</row>
    <row r="112" spans="1:17" s="17" customFormat="1" hidden="1">
      <c r="A112" s="29" t="e">
        <f>'1-συμβολαια'!#REF!</f>
        <v>#REF!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</row>
    <row r="113" spans="1:17" s="17" customFormat="1" hidden="1">
      <c r="A113" s="29" t="e">
        <f>'1-συμβολαια'!#REF!</f>
        <v>#REF!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</row>
    <row r="114" spans="1:17" s="17" customFormat="1" hidden="1">
      <c r="A114" s="29" t="e">
        <f>'1-συμβολαια'!#REF!</f>
        <v>#REF!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</row>
    <row r="115" spans="1:17" s="17" customFormat="1" hidden="1">
      <c r="A115" s="29" t="e">
        <f>'1-συμβολαια'!#REF!</f>
        <v>#REF!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</row>
    <row r="116" spans="1:17" s="17" customFormat="1" hidden="1">
      <c r="A116" s="29" t="e">
        <f>'1-συμβολαια'!#REF!</f>
        <v>#REF!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</row>
    <row r="117" spans="1:17" s="17" customFormat="1" hidden="1">
      <c r="A117" s="29" t="e">
        <f>'1-συμβολαια'!#REF!</f>
        <v>#REF!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</row>
    <row r="118" spans="1:17" s="17" customFormat="1" hidden="1">
      <c r="A118" s="29" t="e">
        <f>'1-συμβολαια'!#REF!</f>
        <v>#REF!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</row>
    <row r="119" spans="1:17" s="17" customFormat="1" hidden="1">
      <c r="A119" s="29" t="e">
        <f>'1-συμβολαια'!#REF!</f>
        <v>#REF!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</row>
    <row r="120" spans="1:17" s="17" customFormat="1" hidden="1">
      <c r="A120" s="29" t="e">
        <f>'1-συμβολαια'!#REF!</f>
        <v>#REF!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</row>
    <row r="121" spans="1:17" s="17" customFormat="1" hidden="1">
      <c r="A121" s="29" t="e">
        <f>'1-συμβολαια'!#REF!</f>
        <v>#REF!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</row>
    <row r="122" spans="1:17" s="17" customFormat="1" hidden="1">
      <c r="A122" s="29" t="e">
        <f>'1-συμβολαια'!#REF!</f>
        <v>#REF!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</row>
    <row r="123" spans="1:17" s="17" customFormat="1" hidden="1">
      <c r="A123" s="29" t="e">
        <f>'1-συμβολαια'!#REF!</f>
        <v>#REF!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</row>
    <row r="124" spans="1:17" s="17" customFormat="1" hidden="1">
      <c r="A124" s="29" t="e">
        <f>'1-συμβολαια'!#REF!</f>
        <v>#REF!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</row>
    <row r="125" spans="1:17" s="17" customFormat="1" hidden="1">
      <c r="A125" s="29" t="e">
        <f>'1-συμβολαια'!#REF!</f>
        <v>#REF!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</row>
    <row r="126" spans="1:17" s="17" customFormat="1" hidden="1">
      <c r="A126" s="29" t="e">
        <f>'1-συμβολαια'!#REF!</f>
        <v>#REF!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</row>
    <row r="127" spans="1:17" s="17" customFormat="1" hidden="1">
      <c r="A127" s="29" t="e">
        <f>'1-συμβολαια'!#REF!</f>
        <v>#REF!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</row>
    <row r="128" spans="1:17" s="17" customFormat="1" hidden="1">
      <c r="A128" s="29" t="e">
        <f>'1-συμβολαια'!#REF!</f>
        <v>#REF!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</row>
    <row r="129" spans="1:17" s="17" customFormat="1" hidden="1">
      <c r="A129" s="29" t="e">
        <f>'1-συμβολαια'!#REF!</f>
        <v>#REF!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</row>
    <row r="130" spans="1:17" s="17" customFormat="1" hidden="1">
      <c r="A130" s="29" t="e">
        <f>'1-συμβολαια'!#REF!</f>
        <v>#REF!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</row>
    <row r="131" spans="1:17" s="17" customFormat="1" hidden="1">
      <c r="A131" s="29" t="e">
        <f>'1-συμβολαια'!#REF!</f>
        <v>#REF!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</row>
    <row r="132" spans="1:17" s="17" customFormat="1" hidden="1">
      <c r="A132" s="29" t="e">
        <f>'1-συμβολαια'!#REF!</f>
        <v>#REF!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</row>
    <row r="133" spans="1:17" s="17" customFormat="1" hidden="1">
      <c r="A133" s="29" t="e">
        <f>'1-συμβολαια'!#REF!</f>
        <v>#REF!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</row>
    <row r="134" spans="1:17" s="17" customFormat="1" hidden="1">
      <c r="A134" s="29" t="e">
        <f>'1-συμβολαια'!#REF!</f>
        <v>#REF!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</row>
    <row r="135" spans="1:17" s="17" customFormat="1" hidden="1">
      <c r="A135" s="29" t="e">
        <f>'1-συμβολαια'!#REF!</f>
        <v>#REF!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</row>
    <row r="136" spans="1:17" s="17" customFormat="1" hidden="1">
      <c r="A136" s="29" t="e">
        <f>'1-συμβολαια'!#REF!</f>
        <v>#REF!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</row>
    <row r="137" spans="1:17" s="17" customFormat="1" hidden="1">
      <c r="A137" s="29" t="e">
        <f>'1-συμβολαια'!#REF!</f>
        <v>#REF!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</row>
    <row r="138" spans="1:17" s="17" customFormat="1" hidden="1">
      <c r="A138" s="29" t="e">
        <f>'1-συμβολαια'!#REF!</f>
        <v>#REF!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</row>
    <row r="139" spans="1:17" s="17" customFormat="1" hidden="1">
      <c r="A139" s="29" t="e">
        <f>'1-συμβολαια'!#REF!</f>
        <v>#REF!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</row>
    <row r="140" spans="1:17" s="17" customFormat="1" hidden="1">
      <c r="A140" s="29" t="e">
        <f>'1-συμβολαια'!#REF!</f>
        <v>#REF!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</row>
    <row r="141" spans="1:17" s="17" customFormat="1" hidden="1">
      <c r="A141" s="29" t="e">
        <f>'1-συμβολαια'!#REF!</f>
        <v>#REF!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</row>
    <row r="142" spans="1:17" s="17" customFormat="1" hidden="1">
      <c r="A142" s="29" t="e">
        <f>'1-συμβολαια'!#REF!</f>
        <v>#REF!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</row>
    <row r="143" spans="1:17" s="17" customFormat="1" hidden="1">
      <c r="A143" s="29" t="e">
        <f>'1-συμβολαια'!#REF!</f>
        <v>#REF!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</row>
    <row r="144" spans="1:17" s="17" customFormat="1" hidden="1">
      <c r="A144" s="29" t="e">
        <f>'1-συμβολαια'!#REF!</f>
        <v>#REF!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</row>
    <row r="145" spans="1:23" s="17" customFormat="1" hidden="1">
      <c r="A145" s="29" t="e">
        <f>'1-συμβολαια'!#REF!</f>
        <v>#REF!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</row>
    <row r="146" spans="1:23" s="17" customFormat="1" hidden="1">
      <c r="A146" s="29" t="e">
        <f>'1-συμβολαια'!#REF!</f>
        <v>#REF!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</row>
    <row r="147" spans="1:23" s="17" customFormat="1" hidden="1">
      <c r="A147" s="29" t="e">
        <f>'1-συμβολαια'!#REF!</f>
        <v>#REF!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</row>
    <row r="148" spans="1:23" s="17" customFormat="1" hidden="1">
      <c r="A148" s="29" t="e">
        <f>'1-συμβολαια'!#REF!</f>
        <v>#REF!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</row>
    <row r="150" spans="1:23" ht="15.75" customHeight="1">
      <c r="B150" s="775" t="s">
        <v>106</v>
      </c>
      <c r="C150" s="775"/>
      <c r="D150" s="775"/>
      <c r="E150" s="775"/>
      <c r="F150" s="775"/>
      <c r="G150" s="775"/>
      <c r="H150" s="775"/>
      <c r="I150" s="775"/>
      <c r="J150" s="775"/>
      <c r="K150" s="775"/>
      <c r="L150" s="3"/>
      <c r="M150" s="3"/>
      <c r="N150" s="3"/>
      <c r="O150" s="3"/>
      <c r="P150" s="3"/>
      <c r="Q150" s="3"/>
    </row>
    <row r="151" spans="1:23" ht="15.75" customHeight="1">
      <c r="C151" s="777" t="s">
        <v>107</v>
      </c>
      <c r="D151" s="777"/>
      <c r="E151" s="777"/>
      <c r="F151" s="777"/>
      <c r="G151" s="777"/>
      <c r="H151" s="777"/>
      <c r="I151" s="777"/>
      <c r="J151" s="777"/>
      <c r="K151" s="777"/>
      <c r="L151" s="3"/>
      <c r="M151" s="3"/>
      <c r="N151" s="3"/>
      <c r="O151" s="3"/>
      <c r="P151" s="3"/>
      <c r="Q151" s="3"/>
    </row>
    <row r="152" spans="1:23" ht="15.75" customHeight="1">
      <c r="D152" s="775" t="s">
        <v>294</v>
      </c>
      <c r="E152" s="775"/>
      <c r="F152" s="775"/>
      <c r="G152" s="775"/>
      <c r="H152" s="775"/>
      <c r="I152" s="775"/>
      <c r="J152" s="775"/>
      <c r="K152" s="775"/>
      <c r="L152" s="775"/>
      <c r="M152" s="775"/>
      <c r="N152" s="775"/>
      <c r="O152" s="775"/>
      <c r="P152" s="3"/>
      <c r="Q152" s="3"/>
    </row>
    <row r="153" spans="1:23" s="5" customFormat="1" ht="15.75" customHeight="1">
      <c r="A153" s="57"/>
      <c r="B153" s="240"/>
      <c r="C153" s="240"/>
      <c r="D153" s="241"/>
      <c r="E153" s="777" t="s">
        <v>403</v>
      </c>
      <c r="F153" s="777"/>
      <c r="G153" s="777"/>
      <c r="H153" s="777"/>
      <c r="I153" s="777"/>
      <c r="J153" s="777"/>
      <c r="K153" s="777"/>
      <c r="L153" s="777"/>
      <c r="M153" s="777"/>
      <c r="N153" s="3"/>
      <c r="O153" s="3"/>
      <c r="P153" s="3"/>
      <c r="Q153" s="3"/>
    </row>
    <row r="154" spans="1:23" s="5" customFormat="1" ht="15.75" customHeight="1">
      <c r="A154" s="57"/>
      <c r="B154" s="240"/>
      <c r="C154" s="240"/>
      <c r="D154" s="241"/>
      <c r="E154" s="6"/>
      <c r="F154" s="775" t="s">
        <v>129</v>
      </c>
      <c r="G154" s="775"/>
      <c r="H154" s="775"/>
      <c r="I154" s="775"/>
      <c r="J154" s="775"/>
      <c r="K154" s="775"/>
      <c r="L154" s="775"/>
      <c r="M154" s="775"/>
      <c r="N154" s="775"/>
      <c r="O154" s="775"/>
      <c r="P154" s="775"/>
      <c r="Q154" s="3"/>
    </row>
    <row r="155" spans="1:23" s="5" customFormat="1" ht="15.75" customHeight="1">
      <c r="A155" s="57"/>
      <c r="B155" s="240"/>
      <c r="C155" s="240"/>
      <c r="D155" s="241"/>
      <c r="E155" s="6"/>
      <c r="F155" s="6"/>
      <c r="G155" s="777" t="s">
        <v>404</v>
      </c>
      <c r="H155" s="777"/>
      <c r="I155" s="777"/>
      <c r="J155" s="777"/>
      <c r="K155" s="777"/>
      <c r="L155" s="777"/>
      <c r="M155" s="777"/>
      <c r="N155" s="777"/>
      <c r="O155" s="777"/>
      <c r="P155" s="777"/>
      <c r="Q155" s="777"/>
    </row>
    <row r="156" spans="1:23" s="5" customFormat="1" ht="15.75" customHeight="1">
      <c r="A156" s="57"/>
      <c r="B156" s="240"/>
      <c r="C156" s="240"/>
      <c r="D156" s="241"/>
      <c r="E156" s="6"/>
      <c r="F156" s="6"/>
      <c r="G156" s="235"/>
      <c r="H156" s="775" t="s">
        <v>108</v>
      </c>
      <c r="I156" s="775"/>
      <c r="J156" s="775"/>
      <c r="K156" s="775"/>
      <c r="L156" s="775"/>
      <c r="M156" s="775"/>
      <c r="N156" s="775"/>
      <c r="O156" s="3"/>
      <c r="P156" s="3"/>
      <c r="Q156" s="3"/>
      <c r="R156" s="3"/>
      <c r="S156" s="3"/>
      <c r="T156" s="3"/>
      <c r="U156" s="3"/>
      <c r="V156" s="3"/>
      <c r="W156" s="3"/>
    </row>
    <row r="157" spans="1:23" s="5" customFormat="1" ht="15.75" customHeight="1">
      <c r="A157" s="57"/>
      <c r="B157" s="240"/>
      <c r="C157" s="240"/>
      <c r="D157" s="241"/>
      <c r="E157" s="6"/>
      <c r="F157" s="6"/>
      <c r="G157" s="235"/>
      <c r="H157" s="6"/>
      <c r="I157" s="777" t="s">
        <v>109</v>
      </c>
      <c r="J157" s="777"/>
      <c r="K157" s="777"/>
      <c r="L157" s="777"/>
      <c r="M157" s="777"/>
      <c r="N157" s="777"/>
      <c r="O157" s="777"/>
      <c r="P157" s="777"/>
      <c r="Q157" s="777"/>
      <c r="R157" s="777"/>
      <c r="S157" s="3"/>
      <c r="T157" s="3"/>
      <c r="U157" s="3"/>
      <c r="V157" s="3"/>
      <c r="W157" s="3"/>
    </row>
    <row r="158" spans="1:23" s="5" customFormat="1" ht="15.75" customHeight="1">
      <c r="A158" s="57"/>
      <c r="B158" s="240"/>
      <c r="C158" s="240"/>
      <c r="D158" s="241"/>
      <c r="E158" s="6"/>
      <c r="F158" s="6"/>
      <c r="G158" s="235"/>
      <c r="H158" s="6"/>
      <c r="I158" s="6"/>
      <c r="J158" s="775" t="s">
        <v>110</v>
      </c>
      <c r="K158" s="775"/>
      <c r="L158" s="775"/>
      <c r="M158" s="775"/>
      <c r="N158" s="775"/>
      <c r="O158" s="775"/>
      <c r="P158" s="775"/>
      <c r="Q158" s="775"/>
      <c r="R158" s="3"/>
      <c r="S158" s="3"/>
      <c r="T158" s="3"/>
      <c r="U158" s="3"/>
      <c r="V158" s="3"/>
      <c r="W158" s="3"/>
    </row>
    <row r="159" spans="1:23" s="5" customFormat="1" ht="15.75" customHeight="1">
      <c r="A159" s="57"/>
      <c r="B159" s="240"/>
      <c r="C159" s="240"/>
      <c r="D159" s="241"/>
      <c r="E159" s="6"/>
      <c r="F159" s="6"/>
      <c r="G159" s="235"/>
      <c r="H159" s="6"/>
      <c r="I159" s="6"/>
      <c r="J159" s="6"/>
      <c r="K159" s="776" t="s">
        <v>130</v>
      </c>
      <c r="L159" s="776"/>
      <c r="M159" s="776"/>
      <c r="N159" s="776"/>
      <c r="O159" s="776"/>
      <c r="P159" s="776"/>
      <c r="Q159" s="776"/>
      <c r="R159" s="776"/>
      <c r="S159" s="776"/>
      <c r="T159" s="776"/>
      <c r="U159" s="776"/>
      <c r="V159" s="3"/>
      <c r="W159" s="3"/>
    </row>
    <row r="160" spans="1:23" s="5" customFormat="1" ht="15.75" customHeight="1">
      <c r="A160" s="57"/>
      <c r="B160" s="240"/>
      <c r="C160" s="240"/>
      <c r="D160" s="241"/>
      <c r="E160" s="6"/>
      <c r="F160" s="6"/>
      <c r="G160" s="235"/>
      <c r="H160" s="6"/>
      <c r="I160" s="6"/>
      <c r="J160" s="6"/>
      <c r="K160" s="6"/>
      <c r="L160" s="775" t="s">
        <v>111</v>
      </c>
      <c r="M160" s="775"/>
      <c r="N160" s="775"/>
      <c r="O160" s="775"/>
      <c r="P160" s="775"/>
      <c r="Q160" s="775"/>
      <c r="R160" s="775"/>
      <c r="S160" s="775"/>
      <c r="T160" s="3"/>
      <c r="U160" s="3"/>
      <c r="V160" s="3"/>
      <c r="W160" s="3"/>
    </row>
    <row r="161" spans="1:23" s="5" customFormat="1" ht="15.75" customHeight="1">
      <c r="A161" s="57"/>
      <c r="B161" s="240"/>
      <c r="C161" s="240"/>
      <c r="D161" s="241"/>
      <c r="E161" s="6"/>
      <c r="F161" s="6"/>
      <c r="G161" s="235"/>
      <c r="H161" s="6"/>
      <c r="I161" s="6"/>
      <c r="J161" s="6"/>
      <c r="K161" s="6"/>
      <c r="L161" s="3"/>
      <c r="M161" s="777" t="s">
        <v>112</v>
      </c>
      <c r="N161" s="777"/>
      <c r="O161" s="777"/>
      <c r="P161" s="777"/>
      <c r="Q161" s="777"/>
      <c r="R161" s="777"/>
      <c r="S161" s="777"/>
      <c r="T161" s="777"/>
      <c r="U161" s="3"/>
      <c r="V161" s="3"/>
      <c r="W161" s="3"/>
    </row>
    <row r="162" spans="1:23" s="5" customFormat="1" ht="15.75" customHeight="1">
      <c r="A162" s="57"/>
      <c r="B162" s="240"/>
      <c r="C162" s="240"/>
      <c r="D162" s="241"/>
      <c r="E162" s="6"/>
      <c r="F162" s="6"/>
      <c r="G162" s="235"/>
      <c r="H162" s="6"/>
      <c r="I162" s="6"/>
      <c r="J162" s="6"/>
      <c r="K162" s="6"/>
      <c r="L162" s="3"/>
      <c r="M162" s="3"/>
      <c r="N162" s="775" t="s">
        <v>113</v>
      </c>
      <c r="O162" s="775"/>
      <c r="P162" s="775"/>
      <c r="Q162" s="775"/>
      <c r="R162" s="775"/>
      <c r="S162" s="775"/>
      <c r="T162" s="775"/>
      <c r="U162" s="775"/>
      <c r="V162" s="775"/>
      <c r="W162" s="775"/>
    </row>
    <row r="163" spans="1:23" s="5" customFormat="1" ht="15.75" customHeight="1">
      <c r="A163" s="57"/>
      <c r="B163" s="240"/>
      <c r="C163" s="240"/>
      <c r="D163" s="241"/>
      <c r="E163" s="6"/>
      <c r="F163" s="6"/>
      <c r="G163" s="235"/>
      <c r="H163" s="235"/>
      <c r="I163" s="235"/>
      <c r="J163" s="235"/>
      <c r="K163" s="235"/>
      <c r="L163" s="235"/>
      <c r="M163" s="235"/>
      <c r="N163" s="235"/>
      <c r="O163" s="235"/>
      <c r="P163" s="235"/>
      <c r="Q163" s="235"/>
    </row>
  </sheetData>
  <mergeCells count="17">
    <mergeCell ref="H156:N156"/>
    <mergeCell ref="I157:R157"/>
    <mergeCell ref="C151:K151"/>
    <mergeCell ref="D152:O152"/>
    <mergeCell ref="E153:M153"/>
    <mergeCell ref="F154:P154"/>
    <mergeCell ref="G155:Q155"/>
    <mergeCell ref="A1:Q1"/>
    <mergeCell ref="B2:D2"/>
    <mergeCell ref="E2:H2"/>
    <mergeCell ref="I2:L2"/>
    <mergeCell ref="B150:K150"/>
    <mergeCell ref="J158:Q158"/>
    <mergeCell ref="K159:U159"/>
    <mergeCell ref="L160:S160"/>
    <mergeCell ref="M161:T161"/>
    <mergeCell ref="N162:W16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F28" sqref="F28:G28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778" t="s">
        <v>76</v>
      </c>
      <c r="B1" s="778"/>
      <c r="C1" s="778"/>
      <c r="D1" s="778"/>
      <c r="E1" s="778"/>
      <c r="F1" s="778"/>
      <c r="G1" s="778"/>
      <c r="H1" s="778"/>
      <c r="I1" s="778"/>
      <c r="J1" s="778"/>
      <c r="K1" s="778"/>
      <c r="L1" s="778"/>
      <c r="M1" s="778"/>
      <c r="N1" s="778"/>
      <c r="O1" s="778"/>
      <c r="P1" s="778"/>
      <c r="Q1" s="778"/>
      <c r="R1" s="778"/>
      <c r="S1" s="778"/>
      <c r="T1" s="778"/>
    </row>
    <row r="2" spans="1:20" s="9" customFormat="1" ht="23.25" customHeight="1" thickBot="1">
      <c r="A2" s="242" t="s">
        <v>19</v>
      </c>
      <c r="B2" s="779" t="s">
        <v>29</v>
      </c>
      <c r="C2" s="780"/>
      <c r="D2" s="781"/>
      <c r="E2" s="782" t="s">
        <v>86</v>
      </c>
      <c r="F2" s="783"/>
      <c r="G2" s="784"/>
      <c r="H2" s="789" t="s">
        <v>86</v>
      </c>
      <c r="I2" s="790"/>
      <c r="J2" s="791"/>
      <c r="K2" s="785" t="s">
        <v>86</v>
      </c>
      <c r="L2" s="786"/>
      <c r="M2" s="787"/>
      <c r="N2" s="243" t="s">
        <v>36</v>
      </c>
      <c r="O2" s="243" t="s">
        <v>37</v>
      </c>
      <c r="P2" s="243" t="s">
        <v>38</v>
      </c>
      <c r="Q2" s="243" t="s">
        <v>39</v>
      </c>
      <c r="R2" s="243" t="s">
        <v>40</v>
      </c>
      <c r="S2" s="243" t="s">
        <v>41</v>
      </c>
      <c r="T2" s="243" t="s">
        <v>42</v>
      </c>
    </row>
    <row r="3" spans="1:20" s="17" customFormat="1">
      <c r="A3" s="29" t="str">
        <f>'1-συμβολαια'!A3</f>
        <v>4ο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7" customFormat="1">
      <c r="A4" s="29" t="str">
        <f>'1-συμβολαια'!A4</f>
        <v>5ο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7" customFormat="1">
      <c r="A5" s="29">
        <f>'1-συμβολαια'!A5</f>
        <v>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17" customFormat="1">
      <c r="A6" s="29">
        <f>'1-συμβολαια'!A6</f>
        <v>0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17" customFormat="1">
      <c r="A7" s="29">
        <f>'1-συμβολαια'!A7</f>
        <v>0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17" customFormat="1">
      <c r="A8" s="29">
        <f>'1-συμβολαια'!A8</f>
        <v>0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10" spans="1:20" ht="15.75">
      <c r="B10" s="775" t="s">
        <v>114</v>
      </c>
      <c r="C10" s="775"/>
      <c r="D10" s="775"/>
      <c r="E10" s="775"/>
      <c r="F10" s="775"/>
      <c r="G10" s="775"/>
      <c r="H10" s="775"/>
      <c r="I10" s="118"/>
      <c r="J10" s="6"/>
      <c r="K10" s="6"/>
      <c r="L10" s="3"/>
      <c r="M10" s="3"/>
      <c r="N10" s="3"/>
      <c r="O10" s="3"/>
    </row>
    <row r="11" spans="1:20" ht="15.75">
      <c r="B11" s="6"/>
      <c r="C11" s="777" t="s">
        <v>115</v>
      </c>
      <c r="D11" s="777"/>
      <c r="E11" s="777"/>
      <c r="F11" s="777"/>
      <c r="G11" s="777"/>
      <c r="H11" s="777"/>
      <c r="I11" s="777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75" t="s">
        <v>116</v>
      </c>
      <c r="E12" s="775"/>
      <c r="F12" s="775"/>
      <c r="G12" s="775"/>
      <c r="H12" s="775"/>
      <c r="I12" s="775"/>
      <c r="J12" s="775"/>
      <c r="K12" s="775"/>
      <c r="L12" s="3"/>
      <c r="M12" s="3"/>
      <c r="N12" s="3"/>
      <c r="O12" s="3"/>
    </row>
    <row r="13" spans="1:20" ht="15.75" customHeight="1">
      <c r="B13" s="6"/>
      <c r="C13" s="6"/>
      <c r="D13" s="6"/>
      <c r="E13" s="788" t="s">
        <v>121</v>
      </c>
      <c r="F13" s="788"/>
      <c r="G13" s="788"/>
      <c r="H13" s="788"/>
      <c r="I13" s="788"/>
      <c r="J13" s="788"/>
      <c r="K13" s="788"/>
      <c r="L13" s="788"/>
      <c r="M13" s="3"/>
      <c r="N13" s="3"/>
      <c r="O13" s="3"/>
    </row>
    <row r="14" spans="1:20" ht="15.75" customHeight="1">
      <c r="B14" s="6"/>
      <c r="C14" s="6"/>
      <c r="D14" s="6"/>
      <c r="E14" s="6"/>
      <c r="F14" s="775" t="s">
        <v>117</v>
      </c>
      <c r="G14" s="775"/>
      <c r="H14" s="775"/>
      <c r="I14" s="775"/>
      <c r="J14" s="775"/>
      <c r="K14" s="775"/>
      <c r="L14" s="775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77" t="s">
        <v>118</v>
      </c>
      <c r="H15" s="777"/>
      <c r="I15" s="777"/>
      <c r="J15" s="777"/>
      <c r="K15" s="777"/>
      <c r="L15" s="777"/>
      <c r="M15" s="777"/>
      <c r="N15" s="3"/>
      <c r="O15" s="3"/>
    </row>
    <row r="16" spans="1:20" ht="15.75">
      <c r="B16" s="6"/>
      <c r="C16" s="6"/>
      <c r="D16" s="6"/>
      <c r="E16" s="6"/>
      <c r="F16" s="6"/>
      <c r="G16" s="6"/>
      <c r="H16" s="775" t="s">
        <v>119</v>
      </c>
      <c r="I16" s="775"/>
      <c r="J16" s="775"/>
      <c r="K16" s="775"/>
      <c r="L16" s="775"/>
      <c r="M16" s="775"/>
      <c r="N16" s="775"/>
      <c r="O16" s="3"/>
    </row>
    <row r="17" spans="2:15" ht="15.75">
      <c r="B17" s="6"/>
      <c r="C17" s="6"/>
      <c r="D17" s="6"/>
      <c r="E17" s="6"/>
      <c r="F17" s="6"/>
      <c r="G17" s="6"/>
      <c r="H17" s="6"/>
      <c r="I17" s="777" t="s">
        <v>120</v>
      </c>
      <c r="J17" s="777"/>
      <c r="K17" s="777"/>
      <c r="L17" s="777"/>
      <c r="M17" s="777"/>
      <c r="N17" s="777"/>
      <c r="O17" s="777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21" t="s">
        <v>66</v>
      </c>
      <c r="B1" s="621"/>
      <c r="C1" s="800" t="s">
        <v>67</v>
      </c>
      <c r="D1" s="800"/>
      <c r="E1" s="621" t="s">
        <v>0</v>
      </c>
      <c r="F1" s="621"/>
      <c r="G1" s="796" t="s">
        <v>10</v>
      </c>
      <c r="H1" s="796"/>
      <c r="I1" s="796"/>
      <c r="J1" s="621" t="s">
        <v>8</v>
      </c>
      <c r="K1" s="621"/>
      <c r="L1" s="801" t="s">
        <v>405</v>
      </c>
      <c r="M1" s="802"/>
      <c r="N1" s="802"/>
      <c r="O1" s="803"/>
      <c r="P1" s="799" t="s">
        <v>65</v>
      </c>
      <c r="Q1" s="799"/>
      <c r="R1" s="796" t="s">
        <v>55</v>
      </c>
      <c r="S1" s="796"/>
      <c r="T1" s="794" t="s">
        <v>46</v>
      </c>
      <c r="U1" s="792" t="s">
        <v>86</v>
      </c>
      <c r="V1" s="792"/>
      <c r="W1" s="792"/>
      <c r="X1" s="792"/>
      <c r="Y1" s="792"/>
      <c r="Z1" s="792"/>
      <c r="AA1" s="792"/>
      <c r="AB1" s="792"/>
      <c r="AC1" s="792"/>
    </row>
    <row r="2" spans="1:35" s="11" customFormat="1" ht="15.75" customHeight="1" thickBot="1">
      <c r="A2" s="94"/>
      <c r="B2" s="50"/>
      <c r="C2" s="83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323</v>
      </c>
      <c r="M2" s="73" t="s">
        <v>324</v>
      </c>
      <c r="N2" s="73" t="s">
        <v>325</v>
      </c>
      <c r="O2" s="239" t="s">
        <v>29</v>
      </c>
      <c r="P2" s="59" t="s">
        <v>23</v>
      </c>
      <c r="Q2" s="52" t="s">
        <v>68</v>
      </c>
      <c r="R2" s="73" t="s">
        <v>23</v>
      </c>
      <c r="S2" s="35" t="s">
        <v>68</v>
      </c>
      <c r="T2" s="795"/>
      <c r="U2" s="793"/>
      <c r="V2" s="793"/>
      <c r="W2" s="793"/>
      <c r="X2" s="793"/>
      <c r="Y2" s="793"/>
      <c r="Z2" s="793"/>
      <c r="AA2" s="793"/>
      <c r="AB2" s="793"/>
      <c r="AC2" s="793"/>
    </row>
    <row r="3" spans="1:35" s="17" customFormat="1">
      <c r="A3" s="12" t="str">
        <f>'1-συμβολαια'!A3</f>
        <v>4ο</v>
      </c>
      <c r="B3" s="49"/>
      <c r="C3" s="79">
        <f>'1-συμβολαια'!B3</f>
        <v>39668</v>
      </c>
      <c r="D3" s="18"/>
      <c r="E3" s="90" t="str">
        <f>'1-συμβολαια'!C3</f>
        <v>πληρεξούσιο</v>
      </c>
      <c r="F3" s="13"/>
      <c r="G3" s="14" t="str">
        <f>'4-πολλυπρ'!D3</f>
        <v>219-154 θυγατέρα 2η</v>
      </c>
      <c r="H3" s="14" t="str">
        <f>'4-πολλυπρ'!I3</f>
        <v>219-154 θυγατέρα 1η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4"/>
      <c r="V3" s="84"/>
      <c r="W3" s="80"/>
      <c r="X3" s="24"/>
      <c r="Y3" s="24"/>
      <c r="Z3" s="24"/>
      <c r="AA3" s="24"/>
      <c r="AB3" s="24"/>
      <c r="AC3" s="24"/>
    </row>
    <row r="4" spans="1:35" s="17" customFormat="1">
      <c r="A4" s="12" t="str">
        <f>'1-συμβολαια'!A4</f>
        <v>5ο</v>
      </c>
      <c r="B4" s="49"/>
      <c r="C4" s="79">
        <f>'1-συμβολαια'!B4</f>
        <v>39713</v>
      </c>
      <c r="D4" s="18"/>
      <c r="E4" s="90" t="str">
        <f>'1-συμβολαια'!C4</f>
        <v>κληρονομιάς ΑΠΟΔΟΧΗ</v>
      </c>
      <c r="F4" s="13"/>
      <c r="G4" s="14" t="str">
        <f>'4-πολλυπρ'!D4</f>
        <v>219-154</v>
      </c>
      <c r="H4" s="14" t="str">
        <f>'4-πολλυπρ'!I4</f>
        <v>219-154 = σύζυγος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4"/>
      <c r="V4" s="84"/>
      <c r="W4" s="80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79">
        <f>'1-συμβολαια'!B5</f>
        <v>0</v>
      </c>
      <c r="D5" s="18"/>
      <c r="E5" s="90" t="str">
        <f>'1-συμβολαια'!C5</f>
        <v>χρησικτησία οικόπεδα 3-7 = πατρός ΔΩΡΕΑ άτυπος</v>
      </c>
      <c r="F5" s="13"/>
      <c r="G5" s="14" t="str">
        <f>'4-πολλυπρ'!D5</f>
        <v>πατήρ</v>
      </c>
      <c r="H5" s="14" t="str">
        <f>'4-πολλυπρ'!I5</f>
        <v>219-154</v>
      </c>
      <c r="I5" s="19"/>
      <c r="J5" s="19">
        <f>'1-συμβολαια'!D8</f>
        <v>2157.27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4"/>
      <c r="V5" s="84"/>
      <c r="W5" s="80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9"/>
      <c r="C6" s="79">
        <f>'1-συμβολαια'!B6</f>
        <v>0</v>
      </c>
      <c r="D6" s="18"/>
      <c r="E6" s="90" t="str">
        <f>'1-συμβολαια'!C6</f>
        <v>χρησικτησία αγροτεμάχια 5-6-8-9-10-11-12 = πατρός ΔΩΡΕΑ άτυπος</v>
      </c>
      <c r="F6" s="13"/>
      <c r="G6" s="14" t="str">
        <f>'4-πολλυπρ'!D6</f>
        <v>πατήρ</v>
      </c>
      <c r="H6" s="14" t="str">
        <f>'4-πολλυπρ'!I6</f>
        <v>219-154</v>
      </c>
      <c r="I6" s="19"/>
      <c r="J6" s="19">
        <f>'1-συμβολαια'!D9</f>
        <v>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4"/>
      <c r="V6" s="84"/>
      <c r="W6" s="80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9"/>
      <c r="C7" s="79">
        <f>'1-συμβολαια'!B7</f>
        <v>0</v>
      </c>
      <c r="D7" s="18"/>
      <c r="E7" s="90" t="str">
        <f>'1-συμβολαια'!C7</f>
        <v>διανομή [= 2/8 μήτηρ + από 3/8 θυγατέρες 2</v>
      </c>
      <c r="F7" s="13"/>
      <c r="G7" s="14" t="e">
        <f>'4-πολλυπρ'!#REF!</f>
        <v>#REF!</v>
      </c>
      <c r="H7" s="14" t="e">
        <f>'4-πολλυπρ'!#REF!</f>
        <v>#REF!</v>
      </c>
      <c r="I7" s="19"/>
      <c r="J7" s="19">
        <f>'1-συμβολαια'!D10</f>
        <v>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4"/>
      <c r="V7" s="84"/>
      <c r="W7" s="80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9"/>
      <c r="C8" s="79">
        <f>'1-συμβολαια'!B8</f>
        <v>0</v>
      </c>
      <c r="D8" s="18"/>
      <c r="E8" s="90" t="str">
        <f>'1-συμβολαια'!C8</f>
        <v>εξισορρόπηση διαφοράς διανεμομένων μεριδίων</v>
      </c>
      <c r="F8" s="13"/>
      <c r="G8" s="14">
        <f>'4-πολλυπρ'!D9</f>
        <v>0</v>
      </c>
      <c r="H8" s="14">
        <f>'4-πολλυπρ'!I9</f>
        <v>0</v>
      </c>
      <c r="I8" s="19"/>
      <c r="J8" s="19">
        <f>'1-συμβολαια'!D11</f>
        <v>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4"/>
      <c r="V8" s="84"/>
      <c r="W8" s="80"/>
      <c r="X8" s="24"/>
      <c r="Y8" s="24"/>
      <c r="Z8" s="24"/>
      <c r="AA8" s="24"/>
      <c r="AB8" s="24"/>
      <c r="AC8" s="24"/>
    </row>
    <row r="9" spans="1:35">
      <c r="A9" s="797" t="s">
        <v>56</v>
      </c>
      <c r="B9" s="798"/>
      <c r="C9" s="798"/>
      <c r="D9" s="798"/>
      <c r="E9" s="798"/>
      <c r="F9" s="798"/>
      <c r="G9" s="798"/>
      <c r="H9" s="798"/>
      <c r="I9" s="798"/>
      <c r="J9" s="798"/>
      <c r="K9" s="44"/>
      <c r="L9" s="1">
        <f>SUM(L3:L8)</f>
        <v>0</v>
      </c>
      <c r="M9" s="1"/>
      <c r="N9" s="1"/>
      <c r="O9" s="1">
        <f>SUM(O3:O8)</f>
        <v>0</v>
      </c>
      <c r="P9" s="37" t="e">
        <f>SUM(P3:P8)</f>
        <v>#REF!</v>
      </c>
      <c r="Q9" s="1">
        <f>SUM(Q3:Q8)</f>
        <v>0</v>
      </c>
      <c r="R9" s="1">
        <f>SUM(R3:R8)</f>
        <v>0</v>
      </c>
      <c r="S9" s="1">
        <f>SUM(S3:S8)</f>
        <v>0</v>
      </c>
      <c r="T9" s="3"/>
      <c r="U9" s="81"/>
      <c r="V9" s="81"/>
    </row>
    <row r="10" spans="1:35">
      <c r="T10" s="120"/>
    </row>
    <row r="11" spans="1:35" ht="15.75" customHeight="1">
      <c r="T11" s="120"/>
      <c r="U11" s="775" t="s">
        <v>122</v>
      </c>
      <c r="V11" s="775"/>
      <c r="W11" s="775"/>
      <c r="X11" s="775"/>
      <c r="Y11" s="775"/>
      <c r="Z11" s="775"/>
      <c r="AA11" s="775"/>
      <c r="AB11" s="775"/>
      <c r="AC11" s="775"/>
      <c r="AD11" s="118"/>
      <c r="AE11" s="118"/>
      <c r="AF11" s="118"/>
      <c r="AG11" s="118"/>
      <c r="AH11" s="113"/>
      <c r="AI11" s="113"/>
    </row>
    <row r="12" spans="1:35" ht="15.75" customHeight="1">
      <c r="T12" s="120"/>
      <c r="U12" s="119"/>
      <c r="V12" s="777" t="s">
        <v>123</v>
      </c>
      <c r="W12" s="777"/>
      <c r="X12" s="777"/>
      <c r="Y12" s="777"/>
      <c r="Z12" s="777"/>
      <c r="AA12" s="777"/>
      <c r="AB12" s="777"/>
      <c r="AC12" s="777"/>
      <c r="AD12" s="777"/>
      <c r="AE12" s="113"/>
      <c r="AF12" s="113"/>
      <c r="AG12" s="113"/>
      <c r="AH12" s="113"/>
      <c r="AI12" s="113"/>
    </row>
    <row r="13" spans="1:35" ht="15.75" customHeight="1">
      <c r="T13" s="120"/>
      <c r="U13" s="119"/>
      <c r="V13" s="119"/>
      <c r="W13" s="775" t="s">
        <v>124</v>
      </c>
      <c r="X13" s="775"/>
      <c r="Y13" s="775"/>
      <c r="Z13" s="775"/>
      <c r="AA13" s="775"/>
      <c r="AB13" s="775"/>
      <c r="AC13" s="775"/>
      <c r="AD13" s="775"/>
      <c r="AE13" s="775"/>
      <c r="AF13" s="113"/>
      <c r="AG13" s="113"/>
      <c r="AH13" s="113"/>
      <c r="AI13" s="113"/>
    </row>
    <row r="14" spans="1:35" ht="15.75">
      <c r="U14" s="119"/>
      <c r="V14" s="119"/>
      <c r="W14" s="119"/>
      <c r="X14" s="777" t="s">
        <v>125</v>
      </c>
      <c r="Y14" s="777"/>
      <c r="Z14" s="777"/>
      <c r="AA14" s="777"/>
      <c r="AB14" s="777"/>
      <c r="AC14" s="777"/>
      <c r="AD14" s="777"/>
      <c r="AE14" s="777"/>
      <c r="AF14" s="777"/>
      <c r="AG14" s="113"/>
      <c r="AH14" s="113"/>
      <c r="AI14" s="113"/>
    </row>
    <row r="15" spans="1:35" ht="15.75">
      <c r="U15" s="119"/>
      <c r="V15" s="119"/>
      <c r="W15" s="119"/>
      <c r="X15" s="119"/>
      <c r="Y15" s="775" t="s">
        <v>126</v>
      </c>
      <c r="Z15" s="775"/>
      <c r="AA15" s="775"/>
      <c r="AB15" s="775"/>
      <c r="AC15" s="775"/>
      <c r="AD15" s="775"/>
      <c r="AE15" s="775"/>
      <c r="AF15" s="775"/>
      <c r="AG15" s="775"/>
      <c r="AH15" s="113"/>
      <c r="AI15" s="113"/>
    </row>
    <row r="16" spans="1:35" ht="15.75">
      <c r="U16" s="119"/>
      <c r="V16" s="119"/>
      <c r="W16" s="119"/>
      <c r="X16" s="119"/>
      <c r="Y16" s="119"/>
      <c r="Z16" s="777" t="s">
        <v>127</v>
      </c>
      <c r="AA16" s="777"/>
      <c r="AB16" s="777"/>
      <c r="AC16" s="777"/>
      <c r="AD16" s="777"/>
      <c r="AE16" s="777"/>
      <c r="AF16" s="777"/>
      <c r="AG16" s="777"/>
      <c r="AH16" s="777"/>
      <c r="AI16" s="113"/>
    </row>
    <row r="17" spans="21:35" ht="15.75">
      <c r="U17" s="119"/>
      <c r="V17" s="119"/>
      <c r="W17" s="119"/>
      <c r="X17" s="119"/>
      <c r="Y17" s="119"/>
      <c r="Z17" s="119"/>
      <c r="AA17" s="775" t="s">
        <v>128</v>
      </c>
      <c r="AB17" s="775"/>
      <c r="AC17" s="775"/>
      <c r="AD17" s="775"/>
      <c r="AE17" s="775"/>
      <c r="AF17" s="775"/>
      <c r="AG17" s="775"/>
      <c r="AH17" s="775"/>
      <c r="AI17" s="775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8" customFormat="1" ht="32.25" customHeight="1">
      <c r="A1" s="808" t="s">
        <v>31</v>
      </c>
      <c r="B1" s="809"/>
      <c r="C1" s="809"/>
      <c r="D1" s="809"/>
      <c r="E1" s="810"/>
      <c r="F1" s="811" t="s">
        <v>296</v>
      </c>
      <c r="G1" s="812"/>
      <c r="H1" s="812"/>
      <c r="I1" s="813"/>
      <c r="J1" s="804" t="s">
        <v>297</v>
      </c>
      <c r="K1" s="805"/>
      <c r="L1" s="805"/>
      <c r="M1" s="805"/>
      <c r="N1" s="805"/>
      <c r="O1" s="805"/>
      <c r="P1" s="805"/>
      <c r="Q1" s="805"/>
      <c r="R1" s="805"/>
      <c r="S1" s="805"/>
      <c r="T1" s="805"/>
      <c r="U1" s="805"/>
      <c r="V1" s="805"/>
      <c r="W1" s="805"/>
      <c r="X1" s="805"/>
      <c r="Y1" s="806"/>
      <c r="Z1" s="814" t="s">
        <v>298</v>
      </c>
      <c r="AA1" s="815"/>
      <c r="AB1" s="815"/>
      <c r="AC1" s="816"/>
      <c r="AD1" s="804" t="s">
        <v>299</v>
      </c>
      <c r="AE1" s="805"/>
      <c r="AF1" s="805"/>
      <c r="AG1" s="805"/>
      <c r="AH1" s="805"/>
      <c r="AI1" s="805"/>
      <c r="AJ1" s="805"/>
      <c r="AK1" s="805"/>
      <c r="AL1" s="805"/>
      <c r="AM1" s="805"/>
      <c r="AN1" s="805"/>
      <c r="AO1" s="805"/>
      <c r="AP1" s="805"/>
      <c r="AQ1" s="805"/>
      <c r="AR1" s="805"/>
      <c r="AS1" s="806"/>
      <c r="AT1" s="811" t="s">
        <v>300</v>
      </c>
      <c r="AU1" s="812"/>
      <c r="AV1" s="812"/>
      <c r="AW1" s="813"/>
      <c r="AX1" s="804" t="s">
        <v>301</v>
      </c>
      <c r="AY1" s="805"/>
      <c r="AZ1" s="805"/>
      <c r="BA1" s="805"/>
      <c r="BB1" s="805"/>
      <c r="BC1" s="805"/>
      <c r="BD1" s="805"/>
      <c r="BE1" s="805"/>
      <c r="BF1" s="805"/>
      <c r="BG1" s="805"/>
      <c r="BH1" s="805"/>
      <c r="BI1" s="805"/>
      <c r="BJ1" s="805"/>
      <c r="BK1" s="805"/>
      <c r="BL1" s="805"/>
      <c r="BM1" s="806"/>
    </row>
    <row r="2" spans="1:65" s="4" customFormat="1" ht="23.25" customHeight="1">
      <c r="A2" s="180" t="s">
        <v>19</v>
      </c>
      <c r="B2" s="180" t="s">
        <v>302</v>
      </c>
      <c r="C2" s="181" t="s">
        <v>303</v>
      </c>
      <c r="D2" s="575" t="s">
        <v>29</v>
      </c>
      <c r="E2" s="774"/>
      <c r="F2" s="182" t="s">
        <v>304</v>
      </c>
      <c r="G2" s="180" t="s">
        <v>18</v>
      </c>
      <c r="H2" s="182" t="s">
        <v>23</v>
      </c>
      <c r="I2" s="183" t="s">
        <v>86</v>
      </c>
      <c r="J2" s="184" t="s">
        <v>305</v>
      </c>
      <c r="K2" s="184" t="s">
        <v>306</v>
      </c>
      <c r="L2" s="182" t="s">
        <v>307</v>
      </c>
      <c r="M2" s="182" t="s">
        <v>308</v>
      </c>
      <c r="N2" s="182" t="s">
        <v>309</v>
      </c>
      <c r="O2" s="182" t="s">
        <v>310</v>
      </c>
      <c r="P2" s="182" t="s">
        <v>311</v>
      </c>
      <c r="Q2" s="182" t="s">
        <v>312</v>
      </c>
      <c r="R2" s="182" t="s">
        <v>313</v>
      </c>
      <c r="S2" s="182" t="s">
        <v>314</v>
      </c>
      <c r="T2" s="182" t="s">
        <v>315</v>
      </c>
      <c r="U2" s="182" t="s">
        <v>23</v>
      </c>
      <c r="V2" s="182" t="s">
        <v>316</v>
      </c>
      <c r="W2" s="182" t="s">
        <v>317</v>
      </c>
      <c r="X2" s="182" t="s">
        <v>318</v>
      </c>
      <c r="Y2" s="185" t="s">
        <v>319</v>
      </c>
      <c r="Z2" s="182" t="s">
        <v>304</v>
      </c>
      <c r="AA2" s="180" t="s">
        <v>18</v>
      </c>
      <c r="AB2" s="182" t="s">
        <v>23</v>
      </c>
      <c r="AC2" s="186" t="s">
        <v>86</v>
      </c>
      <c r="AD2" s="184" t="s">
        <v>305</v>
      </c>
      <c r="AE2" s="184" t="s">
        <v>306</v>
      </c>
      <c r="AF2" s="182" t="s">
        <v>307</v>
      </c>
      <c r="AG2" s="182" t="s">
        <v>308</v>
      </c>
      <c r="AH2" s="182" t="s">
        <v>309</v>
      </c>
      <c r="AI2" s="182" t="s">
        <v>310</v>
      </c>
      <c r="AJ2" s="182" t="s">
        <v>311</v>
      </c>
      <c r="AK2" s="182" t="s">
        <v>312</v>
      </c>
      <c r="AL2" s="182" t="s">
        <v>313</v>
      </c>
      <c r="AM2" s="182" t="s">
        <v>314</v>
      </c>
      <c r="AN2" s="182" t="s">
        <v>315</v>
      </c>
      <c r="AO2" s="182" t="s">
        <v>23</v>
      </c>
      <c r="AP2" s="182" t="s">
        <v>316</v>
      </c>
      <c r="AQ2" s="182" t="s">
        <v>317</v>
      </c>
      <c r="AR2" s="182" t="s">
        <v>318</v>
      </c>
      <c r="AS2" s="185" t="s">
        <v>319</v>
      </c>
      <c r="AT2" s="182" t="s">
        <v>304</v>
      </c>
      <c r="AU2" s="180" t="s">
        <v>18</v>
      </c>
      <c r="AV2" s="182" t="s">
        <v>23</v>
      </c>
      <c r="AW2" s="183" t="s">
        <v>86</v>
      </c>
      <c r="AX2" s="184" t="s">
        <v>305</v>
      </c>
      <c r="AY2" s="184" t="s">
        <v>306</v>
      </c>
      <c r="AZ2" s="182" t="s">
        <v>307</v>
      </c>
      <c r="BA2" s="182" t="s">
        <v>308</v>
      </c>
      <c r="BB2" s="182" t="s">
        <v>309</v>
      </c>
      <c r="BC2" s="182" t="s">
        <v>310</v>
      </c>
      <c r="BD2" s="182" t="s">
        <v>311</v>
      </c>
      <c r="BE2" s="182" t="s">
        <v>312</v>
      </c>
      <c r="BF2" s="182" t="s">
        <v>313</v>
      </c>
      <c r="BG2" s="182" t="s">
        <v>314</v>
      </c>
      <c r="BH2" s="182" t="s">
        <v>315</v>
      </c>
      <c r="BI2" s="182" t="s">
        <v>23</v>
      </c>
      <c r="BJ2" s="182" t="s">
        <v>316</v>
      </c>
      <c r="BK2" s="182" t="s">
        <v>317</v>
      </c>
      <c r="BL2" s="182" t="s">
        <v>320</v>
      </c>
      <c r="BM2" s="185" t="s">
        <v>319</v>
      </c>
    </row>
    <row r="3" spans="1:65" s="33" customFormat="1">
      <c r="A3" s="29" t="str">
        <f>'1-συμβολαια'!A3</f>
        <v>4ο</v>
      </c>
      <c r="B3" s="14" t="str">
        <f>'4-πολλυπρ'!D3</f>
        <v>219-154 θυγατέρα 2η</v>
      </c>
      <c r="C3" s="14" t="str">
        <f>'4-πολλυπρ'!I3</f>
        <v>219-154 θυγατέρα 1η</v>
      </c>
      <c r="D3" s="31"/>
      <c r="E3" s="29"/>
      <c r="F3" s="29"/>
      <c r="G3" s="30"/>
      <c r="H3" s="29"/>
      <c r="I3" s="29"/>
      <c r="J3" s="29"/>
      <c r="K3" s="139" t="s">
        <v>321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7" t="s">
        <v>321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5ο</v>
      </c>
      <c r="B4" s="14" t="str">
        <f>'4-πολλυπρ'!D4</f>
        <v>219-154</v>
      </c>
      <c r="C4" s="14" t="str">
        <f>'4-πολλυπρ'!I4</f>
        <v>219-154 = σύζυγος</v>
      </c>
      <c r="D4" s="31"/>
      <c r="E4" s="29"/>
      <c r="F4" s="29"/>
      <c r="G4" s="30"/>
      <c r="H4" s="29"/>
      <c r="I4" s="29"/>
      <c r="J4" s="29"/>
      <c r="K4" s="139" t="s">
        <v>321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7" t="s">
        <v>321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4" t="str">
        <f>'4-πολλυπρ'!D5</f>
        <v>πατήρ</v>
      </c>
      <c r="C5" s="14" t="e">
        <f>'4-πολλυπρ'!#REF!</f>
        <v>#REF!</v>
      </c>
      <c r="D5" s="31"/>
      <c r="E5" s="29"/>
      <c r="F5" s="29"/>
      <c r="G5" s="30"/>
      <c r="H5" s="29"/>
      <c r="I5" s="29"/>
      <c r="J5" s="29"/>
      <c r="K5" s="139" t="s">
        <v>321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7" t="s">
        <v>321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4" t="str">
        <f>'4-πολλυπρ'!D6</f>
        <v>πατήρ</v>
      </c>
      <c r="C6" s="14">
        <f>'4-πολλυπρ'!I9</f>
        <v>0</v>
      </c>
      <c r="D6" s="31"/>
      <c r="E6" s="29"/>
      <c r="F6" s="29"/>
      <c r="G6" s="30"/>
      <c r="H6" s="29"/>
      <c r="I6" s="29"/>
      <c r="J6" s="29"/>
      <c r="K6" s="139" t="s">
        <v>321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7" t="s">
        <v>321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>
        <f>'1-συμβολαια'!A7</f>
        <v>0</v>
      </c>
      <c r="B7" s="14" t="e">
        <f>'4-πολλυπρ'!#REF!</f>
        <v>#REF!</v>
      </c>
      <c r="C7" s="14">
        <f>'4-πολλυπρ'!I10</f>
        <v>0</v>
      </c>
      <c r="D7" s="31"/>
      <c r="E7" s="29"/>
      <c r="F7" s="29"/>
      <c r="G7" s="30"/>
      <c r="H7" s="29"/>
      <c r="I7" s="29"/>
      <c r="J7" s="29"/>
      <c r="K7" s="139" t="s">
        <v>321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87" t="s">
        <v>321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0</v>
      </c>
      <c r="B8" s="14">
        <f>'4-πολλυπρ'!D9</f>
        <v>0</v>
      </c>
      <c r="C8" s="14">
        <f>'4-πολλυπρ'!I11</f>
        <v>0</v>
      </c>
      <c r="D8" s="31"/>
      <c r="E8" s="29"/>
      <c r="F8" s="29"/>
      <c r="G8" s="30"/>
      <c r="H8" s="29"/>
      <c r="I8" s="29"/>
      <c r="J8" s="29"/>
      <c r="K8" s="139" t="s">
        <v>321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87" t="s">
        <v>321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10" spans="1:65">
      <c r="F10" s="807" t="s">
        <v>322</v>
      </c>
      <c r="G10" s="807"/>
      <c r="H10" s="807"/>
      <c r="I10" s="807"/>
    </row>
    <row r="11" spans="1:65">
      <c r="F11" s="807"/>
      <c r="G11" s="807"/>
      <c r="H11" s="807"/>
      <c r="I11" s="807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G74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28515625" style="8" bestFit="1" customWidth="1"/>
    <col min="2" max="2" width="8.5703125" style="133" customWidth="1"/>
    <col min="3" max="3" width="49" style="91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5703125" style="2" bestFit="1" customWidth="1"/>
    <col min="13" max="13" width="8.7109375" style="76" bestFit="1" customWidth="1"/>
    <col min="14" max="14" width="4.5703125" style="76" bestFit="1" customWidth="1"/>
    <col min="15" max="15" width="9.5703125" style="2" customWidth="1"/>
    <col min="16" max="17" width="9.42578125" style="2" bestFit="1" customWidth="1"/>
    <col min="18" max="18" width="8.28515625" style="8" bestFit="1" customWidth="1"/>
    <col min="19" max="19" width="9.7109375" style="2" customWidth="1"/>
    <col min="20" max="20" width="10.5703125" style="8" bestFit="1" customWidth="1"/>
    <col min="21" max="21" width="9.42578125" style="2" bestFit="1" customWidth="1"/>
    <col min="22" max="22" width="9.85546875" style="2" customWidth="1"/>
    <col min="23" max="23" width="9.42578125" style="2" bestFit="1" customWidth="1"/>
    <col min="24" max="24" width="8.7109375" style="28" bestFit="1" customWidth="1"/>
    <col min="25" max="25" width="10.5703125" style="8" customWidth="1"/>
    <col min="26" max="26" width="21.42578125" style="77" customWidth="1"/>
    <col min="27" max="27" width="7.5703125" style="3" customWidth="1"/>
    <col min="28" max="28" width="9.5703125" style="3" customWidth="1"/>
    <col min="29" max="31" width="6.42578125" style="3" customWidth="1"/>
    <col min="32" max="32" width="7" style="3" customWidth="1"/>
    <col min="33" max="33" width="29.28515625" style="3" bestFit="1" customWidth="1"/>
    <col min="34" max="16384" width="9.140625" style="3"/>
  </cols>
  <sheetData>
    <row r="1" spans="1:33" ht="29.25" customHeight="1">
      <c r="A1" s="823" t="s">
        <v>1</v>
      </c>
      <c r="B1" s="825" t="s">
        <v>2</v>
      </c>
      <c r="C1" s="822" t="s">
        <v>0</v>
      </c>
      <c r="D1" s="826" t="s">
        <v>11</v>
      </c>
      <c r="E1" s="820" t="s">
        <v>12</v>
      </c>
      <c r="F1" s="831" t="s">
        <v>406</v>
      </c>
      <c r="G1" s="832"/>
      <c r="H1" s="832"/>
      <c r="I1" s="833" t="s">
        <v>366</v>
      </c>
      <c r="J1" s="837" t="s">
        <v>142</v>
      </c>
      <c r="K1" s="835" t="s">
        <v>497</v>
      </c>
      <c r="L1" s="841" t="s">
        <v>500</v>
      </c>
      <c r="M1" s="842"/>
      <c r="N1" s="842"/>
      <c r="O1" s="842"/>
      <c r="P1" s="371" t="s">
        <v>498</v>
      </c>
      <c r="Q1" s="845" t="s">
        <v>43</v>
      </c>
      <c r="R1" s="846"/>
      <c r="S1" s="847" t="s">
        <v>58</v>
      </c>
      <c r="T1" s="848"/>
      <c r="U1" s="843" t="s">
        <v>79</v>
      </c>
      <c r="V1" s="844"/>
      <c r="W1" s="844"/>
      <c r="X1" s="849" t="s">
        <v>54</v>
      </c>
      <c r="Y1" s="851" t="s">
        <v>44</v>
      </c>
      <c r="Z1" s="839" t="s">
        <v>82</v>
      </c>
      <c r="AA1" s="828" t="s">
        <v>29</v>
      </c>
      <c r="AB1" s="829"/>
      <c r="AC1" s="829"/>
      <c r="AD1" s="829"/>
      <c r="AE1" s="830"/>
    </row>
    <row r="2" spans="1:33" ht="26.25" thickBot="1">
      <c r="A2" s="824"/>
      <c r="B2" s="570"/>
      <c r="C2" s="593"/>
      <c r="D2" s="827"/>
      <c r="E2" s="821"/>
      <c r="F2" s="248" t="s">
        <v>258</v>
      </c>
      <c r="G2" s="247" t="s">
        <v>93</v>
      </c>
      <c r="H2" s="318" t="s">
        <v>47</v>
      </c>
      <c r="I2" s="834"/>
      <c r="J2" s="838"/>
      <c r="K2" s="836"/>
      <c r="L2" s="70" t="s">
        <v>23</v>
      </c>
      <c r="M2" s="75" t="s">
        <v>83</v>
      </c>
      <c r="N2" s="75" t="s">
        <v>557</v>
      </c>
      <c r="O2" s="548" t="s">
        <v>558</v>
      </c>
      <c r="P2" s="70"/>
      <c r="Q2" s="40" t="s">
        <v>23</v>
      </c>
      <c r="R2" s="390" t="s">
        <v>34</v>
      </c>
      <c r="S2" s="40" t="s">
        <v>23</v>
      </c>
      <c r="T2" s="389" t="s">
        <v>34</v>
      </c>
      <c r="U2" s="40" t="s">
        <v>77</v>
      </c>
      <c r="V2" s="10" t="s">
        <v>78</v>
      </c>
      <c r="W2" s="39" t="s">
        <v>33</v>
      </c>
      <c r="X2" s="850"/>
      <c r="Y2" s="852"/>
      <c r="Z2" s="840"/>
      <c r="AA2" s="828"/>
      <c r="AB2" s="829"/>
      <c r="AC2" s="829"/>
      <c r="AD2" s="829"/>
      <c r="AE2" s="830"/>
    </row>
    <row r="3" spans="1:33" s="5" customFormat="1" ht="12" thickBot="1">
      <c r="A3" s="410" t="str">
        <f>'1-συμβολαια'!A3</f>
        <v>4ο</v>
      </c>
      <c r="B3" s="411">
        <f>'1-συμβολαια'!B3</f>
        <v>39668</v>
      </c>
      <c r="C3" s="419" t="str">
        <f>'1-συμβολαια'!C3</f>
        <v>πληρεξούσιο</v>
      </c>
      <c r="D3" s="420" t="str">
        <f>'4-πολλυπρ'!D3</f>
        <v>219-154 θυγατέρα 2η</v>
      </c>
      <c r="E3" s="420" t="str">
        <f>'4-πολλυπρ'!I3</f>
        <v>219-154 θυγατέρα 1η</v>
      </c>
      <c r="F3" s="413">
        <f>'14-βιβλΕσ'!K3</f>
        <v>2.2000000000000002</v>
      </c>
      <c r="G3" s="494">
        <f>'14-βιβλΕσ'!P3</f>
        <v>0</v>
      </c>
      <c r="H3" s="494">
        <f t="shared" ref="H3:H8" si="0">F3+G3</f>
        <v>2.2000000000000002</v>
      </c>
      <c r="I3" s="494">
        <f>'8-κ-15-17'!AG3</f>
        <v>0</v>
      </c>
      <c r="J3" s="494">
        <f>'14-βιβλΕσ'!Q3</f>
        <v>0.6</v>
      </c>
      <c r="K3" s="494">
        <f>('14-βιβλΕσ'!M3+'14-βιβλΕσ'!N3+'14-βιβλΕσ'!Q3)*40%</f>
        <v>0.44000000000000006</v>
      </c>
      <c r="L3" s="494"/>
      <c r="M3" s="494"/>
      <c r="N3" s="494"/>
      <c r="O3" s="494">
        <f>W3</f>
        <v>1.1000000000000014</v>
      </c>
      <c r="P3" s="549"/>
      <c r="Q3" s="494">
        <f>W3</f>
        <v>1.1000000000000014</v>
      </c>
      <c r="R3" s="477">
        <v>18.407805185211821</v>
      </c>
      <c r="S3" s="549"/>
      <c r="T3" s="549"/>
      <c r="U3" s="494">
        <f>'1-συμβολαια'!L3+'1-συμβολαια'!P3+0.5+'8-κ-15-17'!AG3+'14-βιβλΕσ'!K3+'14-βιβλΕσ'!P3+'14-βιβλΕσ'!Q3</f>
        <v>25.6</v>
      </c>
      <c r="V3" s="494">
        <f>'1-συμβολαια'!M3</f>
        <v>24.5</v>
      </c>
      <c r="W3" s="494">
        <f t="shared" ref="W3:W8" si="1">U3-V3</f>
        <v>1.1000000000000014</v>
      </c>
      <c r="X3" s="553">
        <v>46031</v>
      </c>
      <c r="Y3" s="477">
        <f>R3+T3</f>
        <v>18.407805185211821</v>
      </c>
      <c r="Z3" s="554"/>
      <c r="AA3" s="74"/>
      <c r="AB3" s="74"/>
      <c r="AC3" s="74"/>
      <c r="AD3" s="74"/>
      <c r="AE3" s="74"/>
    </row>
    <row r="4" spans="1:33" s="5" customFormat="1">
      <c r="A4" s="344" t="str">
        <f>'1-συμβολαια'!A4</f>
        <v>5ο</v>
      </c>
      <c r="B4" s="373">
        <f>'1-συμβολαια'!B4</f>
        <v>39713</v>
      </c>
      <c r="C4" s="341" t="str">
        <f>'1-συμβολαια'!C4</f>
        <v>κληρονομιάς ΑΠΟΔΟΧΗ</v>
      </c>
      <c r="D4" s="330" t="str">
        <f>'4-πολλυπρ'!D4</f>
        <v>219-154</v>
      </c>
      <c r="E4" s="330" t="str">
        <f>'4-πολλυπρ'!I4</f>
        <v>219-154 = σύζυγος</v>
      </c>
      <c r="F4" s="331">
        <f>'14-βιβλΕσ'!K4</f>
        <v>7.48</v>
      </c>
      <c r="G4" s="323">
        <f>'14-βιβλΕσ'!P4</f>
        <v>15.839999999999998</v>
      </c>
      <c r="H4" s="323">
        <f t="shared" si="0"/>
        <v>23.32</v>
      </c>
      <c r="I4" s="323">
        <f>'8-κ-15-17'!AG4</f>
        <v>0</v>
      </c>
      <c r="J4" s="323">
        <f>'14-βιβλΕσ'!Q4</f>
        <v>1577.1</v>
      </c>
      <c r="K4" s="323">
        <f>('14-βιβλΕσ'!M4+'14-βιβλΕσ'!N4+'14-βιβλΕσ'!Q4)*40%</f>
        <v>678.16</v>
      </c>
      <c r="L4" s="323"/>
      <c r="M4" s="323"/>
      <c r="N4" s="323"/>
      <c r="O4" s="323">
        <f t="shared" ref="O4:O8" si="2">W4</f>
        <v>1711.2399999999998</v>
      </c>
      <c r="P4" s="374"/>
      <c r="Q4" s="323">
        <f t="shared" ref="Q4:Q8" si="3">W4</f>
        <v>1711.2399999999998</v>
      </c>
      <c r="R4" s="265">
        <v>28358.88699193249</v>
      </c>
      <c r="S4" s="374"/>
      <c r="T4" s="374"/>
      <c r="U4" s="323">
        <f>'1-συμβολαια'!L4+'1-συμβολαια'!P4+0.5+'8-κ-15-17'!AG4+'14-βιβλΕσ'!K4+'14-βιβλΕσ'!P4+'14-βιβλΕσ'!Q4</f>
        <v>1791.9399999999998</v>
      </c>
      <c r="V4" s="323">
        <f>'1-συμβολαια'!M4</f>
        <v>80.7</v>
      </c>
      <c r="W4" s="323">
        <f t="shared" si="1"/>
        <v>1711.2399999999998</v>
      </c>
      <c r="X4" s="490">
        <v>46031</v>
      </c>
      <c r="Y4" s="265">
        <f t="shared" ref="Y4:Y8" si="4">R4+T4</f>
        <v>28358.88699193249</v>
      </c>
      <c r="Z4" s="552"/>
      <c r="AA4" s="74"/>
      <c r="AB4" s="74"/>
      <c r="AC4" s="74"/>
      <c r="AD4" s="74"/>
      <c r="AE4" s="74"/>
    </row>
    <row r="5" spans="1:33" s="5" customFormat="1">
      <c r="A5" s="344">
        <f>'1-συμβολαια'!A5</f>
        <v>0</v>
      </c>
      <c r="B5" s="373"/>
      <c r="C5" s="341" t="str">
        <f>'1-συμβολαια'!C5</f>
        <v>χρησικτησία οικόπεδα 3-7 = πατρός ΔΩΡΕΑ άτυπος</v>
      </c>
      <c r="D5" s="330" t="str">
        <f>'4-πολλυπρ'!D5</f>
        <v>πατήρ</v>
      </c>
      <c r="E5" s="330" t="str">
        <f>'4-πολλυπρ'!I5</f>
        <v>219-154</v>
      </c>
      <c r="F5" s="320">
        <f>'14-βιβλΕσ'!K5</f>
        <v>4.1199899999999996</v>
      </c>
      <c r="G5" s="339">
        <f>'14-βιβλΕσ'!P5</f>
        <v>3</v>
      </c>
      <c r="H5" s="339">
        <f t="shared" si="0"/>
        <v>7.1199899999999996</v>
      </c>
      <c r="I5" s="339">
        <f>'8-κ-15-17'!AG5</f>
        <v>12.055512500000001</v>
      </c>
      <c r="J5" s="339">
        <f>'14-βιβλΕσ'!Q5</f>
        <v>242</v>
      </c>
      <c r="K5" s="339">
        <f>('14-βιβλΕσ'!M5+'14-βιβλΕσ'!N5+'14-βιβλΕσ'!Q5)*40%</f>
        <v>121.86664000000002</v>
      </c>
      <c r="L5" s="339"/>
      <c r="M5" s="339"/>
      <c r="N5" s="339"/>
      <c r="O5" s="323">
        <f t="shared" si="2"/>
        <v>319.72211249999998</v>
      </c>
      <c r="P5" s="418"/>
      <c r="Q5" s="323">
        <f t="shared" si="3"/>
        <v>319.72211249999998</v>
      </c>
      <c r="R5" s="269">
        <v>5298.4755248880529</v>
      </c>
      <c r="S5" s="418"/>
      <c r="T5" s="418"/>
      <c r="U5" s="323">
        <f>'1-συμβολαια'!L5+'1-συμβολαια'!P5+'8-κ-15-17'!AG5+'14-βιβλΕσ'!K5+'14-βιβλΕσ'!P5+'14-βιβλΕσ'!Q5</f>
        <v>319.72211249999998</v>
      </c>
      <c r="V5" s="323">
        <f>'1-συμβολαια'!M5</f>
        <v>0</v>
      </c>
      <c r="W5" s="339">
        <f t="shared" si="1"/>
        <v>319.72211249999998</v>
      </c>
      <c r="X5" s="342"/>
      <c r="Y5" s="269">
        <f t="shared" si="4"/>
        <v>5298.4755248880529</v>
      </c>
      <c r="Z5" s="343"/>
      <c r="AA5" s="74"/>
      <c r="AB5" s="74"/>
      <c r="AC5" s="74"/>
      <c r="AD5" s="74"/>
      <c r="AE5" s="74"/>
    </row>
    <row r="6" spans="1:33" s="5" customFormat="1">
      <c r="A6" s="344">
        <f>'1-συμβολαια'!A6</f>
        <v>0</v>
      </c>
      <c r="B6" s="373"/>
      <c r="C6" s="341" t="str">
        <f>'1-συμβολαια'!C6</f>
        <v>χρησικτησία αγροτεμάχια 5-6-8-9-10-11-12 = πατρός ΔΩΡΕΑ άτυπος</v>
      </c>
      <c r="D6" s="330" t="str">
        <f>'4-πολλυπρ'!D6</f>
        <v>πατήρ</v>
      </c>
      <c r="E6" s="330" t="str">
        <f>'4-πολλυπρ'!I6</f>
        <v>219-154</v>
      </c>
      <c r="F6" s="320">
        <f>'14-βιβλΕσ'!K6</f>
        <v>23.759934000000001</v>
      </c>
      <c r="G6" s="339">
        <f>'14-βιβλΕσ'!P6</f>
        <v>3</v>
      </c>
      <c r="H6" s="339">
        <f t="shared" si="0"/>
        <v>26.759934000000001</v>
      </c>
      <c r="I6" s="339">
        <f>'8-κ-15-17'!AG6</f>
        <v>96.6163825</v>
      </c>
      <c r="J6" s="339">
        <f>'14-βιβλΕσ'!Q6</f>
        <v>370</v>
      </c>
      <c r="K6" s="339">
        <f>('14-βιβλΕσ'!M6+'14-βιβλΕσ'!N6+'14-βιβλΕσ'!Q6)*40%</f>
        <v>245.43982400000002</v>
      </c>
      <c r="L6" s="339"/>
      <c r="M6" s="339"/>
      <c r="N6" s="339"/>
      <c r="O6" s="323">
        <f t="shared" si="2"/>
        <v>713.21594249999998</v>
      </c>
      <c r="P6" s="418"/>
      <c r="Q6" s="323">
        <f t="shared" si="3"/>
        <v>713.21594249999998</v>
      </c>
      <c r="R6" s="269">
        <v>11819.505337768009</v>
      </c>
      <c r="S6" s="418"/>
      <c r="T6" s="418"/>
      <c r="U6" s="323">
        <f>'1-συμβολαια'!L6+'1-συμβολαια'!P6+'8-κ-15-17'!AG6+'14-βιβλΕσ'!K6+'14-βιβλΕσ'!P6+'14-βιβλΕσ'!Q6</f>
        <v>713.21594249999998</v>
      </c>
      <c r="V6" s="323">
        <f>'1-συμβολαια'!M6</f>
        <v>0</v>
      </c>
      <c r="W6" s="339">
        <f t="shared" si="1"/>
        <v>713.21594249999998</v>
      </c>
      <c r="X6" s="342"/>
      <c r="Y6" s="269">
        <f t="shared" si="4"/>
        <v>11819.505337768009</v>
      </c>
      <c r="Z6" s="343"/>
      <c r="AA6" s="74"/>
      <c r="AB6" s="74"/>
      <c r="AC6" s="74"/>
      <c r="AD6" s="74"/>
      <c r="AE6" s="74"/>
    </row>
    <row r="7" spans="1:33" s="5" customFormat="1">
      <c r="A7" s="344">
        <f>'1-συμβολαια'!A7</f>
        <v>0</v>
      </c>
      <c r="B7" s="373"/>
      <c r="C7" s="341" t="str">
        <f>'1-συμβολαια'!C7</f>
        <v>διανομή [= 2/8 μήτηρ + από 3/8 θυγατέρες 2</v>
      </c>
      <c r="D7" s="330" t="str">
        <f>'4-πολλυπρ'!D7</f>
        <v>219-154 = σύζυγος</v>
      </c>
      <c r="E7" s="330">
        <f>'4-πολλυπρ'!I7</f>
        <v>0</v>
      </c>
      <c r="F7" s="320">
        <f>'14-βιβλΕσ'!K7</f>
        <v>47.917014000000002</v>
      </c>
      <c r="G7" s="339">
        <f>'14-βιβλΕσ'!P7</f>
        <v>3</v>
      </c>
      <c r="H7" s="339">
        <f t="shared" si="0"/>
        <v>50.917014000000002</v>
      </c>
      <c r="I7" s="339">
        <f>'8-κ-15-17'!AG7</f>
        <v>0</v>
      </c>
      <c r="J7" s="339">
        <f>'14-βιβλΕσ'!Q7</f>
        <v>630</v>
      </c>
      <c r="K7" s="339">
        <f>('14-βιβλΕσ'!M7+'14-βιβλΕσ'!N7+'14-βιβλΕσ'!Q7)*40%</f>
        <v>389.85870400000005</v>
      </c>
      <c r="L7" s="339"/>
      <c r="M7" s="339"/>
      <c r="N7" s="339"/>
      <c r="O7" s="323">
        <f t="shared" si="2"/>
        <v>977.64676000000009</v>
      </c>
      <c r="P7" s="418"/>
      <c r="Q7" s="323">
        <f t="shared" si="3"/>
        <v>977.64676000000009</v>
      </c>
      <c r="R7" s="269">
        <v>16201.686487499699</v>
      </c>
      <c r="S7" s="418"/>
      <c r="T7" s="418"/>
      <c r="U7" s="323">
        <f>'1-συμβολαια'!L7+'1-συμβολαια'!P7+'8-κ-15-17'!AG7+'14-βιβλΕσ'!K7+'14-βιβλΕσ'!P7+'14-βιβλΕσ'!Q7</f>
        <v>977.64676000000009</v>
      </c>
      <c r="V7" s="323">
        <f>'1-συμβολαια'!M7</f>
        <v>0</v>
      </c>
      <c r="W7" s="339">
        <f t="shared" si="1"/>
        <v>977.64676000000009</v>
      </c>
      <c r="X7" s="342"/>
      <c r="Y7" s="269">
        <f t="shared" si="4"/>
        <v>16201.686487499699</v>
      </c>
      <c r="Z7" s="343"/>
      <c r="AA7" s="74"/>
      <c r="AB7" s="74"/>
      <c r="AC7" s="74"/>
      <c r="AD7" s="74"/>
      <c r="AE7" s="74"/>
    </row>
    <row r="8" spans="1:33" s="5" customFormat="1" ht="12" thickBot="1">
      <c r="A8" s="394">
        <f>'1-συμβολαια'!A8</f>
        <v>0</v>
      </c>
      <c r="B8" s="395"/>
      <c r="C8" s="400" t="str">
        <f>'1-συμβολαια'!C8</f>
        <v>εξισορρόπηση διαφοράς διανεμομένων μεριδίων</v>
      </c>
      <c r="D8" s="401" t="str">
        <f>'4-πολλυπρ'!D8</f>
        <v>219-154 θυγατέρα 1η</v>
      </c>
      <c r="E8" s="401" t="str">
        <f>'4-πολλυπρ'!I8</f>
        <v>219-154 = σύζυγος</v>
      </c>
      <c r="F8" s="397">
        <f>'14-βιβλΕσ'!K8</f>
        <v>5.2030859999999999</v>
      </c>
      <c r="G8" s="430">
        <f>'14-βιβλΕσ'!P8</f>
        <v>3</v>
      </c>
      <c r="H8" s="430">
        <f t="shared" si="0"/>
        <v>8.203085999999999</v>
      </c>
      <c r="I8" s="430">
        <f>'8-κ-15-17'!AG8</f>
        <v>28.044510000000002</v>
      </c>
      <c r="J8" s="430">
        <f>'14-βιβλΕσ'!Q8</f>
        <v>11.4</v>
      </c>
      <c r="K8" s="430">
        <f>('14-βιβλΕσ'!M8+'14-βιβλΕσ'!N8+'14-βιβλΕσ'!Q8)*40%</f>
        <v>34.114896000000009</v>
      </c>
      <c r="L8" s="430"/>
      <c r="M8" s="430"/>
      <c r="N8" s="430"/>
      <c r="O8" s="430">
        <f t="shared" si="2"/>
        <v>116.33175000000001</v>
      </c>
      <c r="P8" s="550"/>
      <c r="Q8" s="430">
        <f t="shared" si="3"/>
        <v>116.33175000000001</v>
      </c>
      <c r="R8" s="428">
        <v>1927.8645612677042</v>
      </c>
      <c r="S8" s="550"/>
      <c r="T8" s="550"/>
      <c r="U8" s="430">
        <f>'1-συμβολαια'!L8+'1-συμβολαια'!P8+'8-κ-15-17'!AG8+'14-βιβλΕσ'!K8+'14-βιβλΕσ'!P8+'14-βιβλΕσ'!Q8</f>
        <v>116.33175000000001</v>
      </c>
      <c r="V8" s="430">
        <f>'1-συμβολαια'!M8</f>
        <v>0</v>
      </c>
      <c r="W8" s="430">
        <f t="shared" si="1"/>
        <v>116.33175000000001</v>
      </c>
      <c r="X8" s="431"/>
      <c r="Y8" s="428">
        <f t="shared" si="4"/>
        <v>1927.8645612677042</v>
      </c>
      <c r="Z8" s="551"/>
      <c r="AA8" s="74"/>
      <c r="AB8" s="74"/>
      <c r="AC8" s="74"/>
      <c r="AD8" s="74"/>
      <c r="AE8" s="74"/>
    </row>
    <row r="9" spans="1:33">
      <c r="A9" s="817" t="s">
        <v>35</v>
      </c>
      <c r="B9" s="818"/>
      <c r="C9" s="818"/>
      <c r="D9" s="818"/>
      <c r="E9" s="819"/>
      <c r="F9" s="42">
        <f t="shared" ref="F9:W9" si="5">SUM(F3:F8)</f>
        <v>90.680024000000003</v>
      </c>
      <c r="G9" s="42">
        <f t="shared" si="5"/>
        <v>27.839999999999996</v>
      </c>
      <c r="H9" s="42">
        <f t="shared" si="5"/>
        <v>118.52002399999999</v>
      </c>
      <c r="I9" s="42">
        <f t="shared" si="5"/>
        <v>136.71640500000001</v>
      </c>
      <c r="J9" s="42">
        <f t="shared" si="5"/>
        <v>2831.1</v>
      </c>
      <c r="K9" s="42">
        <f t="shared" si="5"/>
        <v>1469.8800640000002</v>
      </c>
      <c r="L9" s="547">
        <f t="shared" si="5"/>
        <v>0</v>
      </c>
      <c r="M9" s="547">
        <f t="shared" si="5"/>
        <v>0</v>
      </c>
      <c r="N9" s="547"/>
      <c r="O9" s="547">
        <f t="shared" si="5"/>
        <v>3839.2565649999997</v>
      </c>
      <c r="P9" s="403">
        <f t="shared" ref="P9" si="6">SUM(P3:P8)</f>
        <v>0</v>
      </c>
      <c r="Q9" s="42">
        <f t="shared" si="5"/>
        <v>3839.2565649999997</v>
      </c>
      <c r="R9" s="388">
        <f t="shared" si="5"/>
        <v>63624.826708541164</v>
      </c>
      <c r="S9" s="403">
        <f t="shared" si="5"/>
        <v>0</v>
      </c>
      <c r="T9" s="404">
        <f t="shared" si="5"/>
        <v>0</v>
      </c>
      <c r="U9" s="42">
        <f t="shared" si="5"/>
        <v>3944.4565649999995</v>
      </c>
      <c r="V9" s="42">
        <f t="shared" si="5"/>
        <v>105.2</v>
      </c>
      <c r="W9" s="42">
        <f t="shared" si="5"/>
        <v>3839.2565649999997</v>
      </c>
      <c r="X9" s="42"/>
      <c r="Y9" s="388">
        <f>SUM(Y3:Y8)</f>
        <v>63624.826708541164</v>
      </c>
    </row>
    <row r="10" spans="1:33">
      <c r="J10" s="76"/>
      <c r="K10" s="76"/>
    </row>
    <row r="11" spans="1:33">
      <c r="J11" s="130"/>
      <c r="K11" s="130"/>
      <c r="U11" s="130"/>
    </row>
    <row r="12" spans="1:33">
      <c r="U12" s="131"/>
    </row>
    <row r="13" spans="1:33">
      <c r="AB13" s="391"/>
      <c r="AC13" s="391"/>
      <c r="AD13" s="391"/>
      <c r="AE13" s="391"/>
      <c r="AF13" s="11"/>
      <c r="AG13" s="11"/>
    </row>
    <row r="14" spans="1:33">
      <c r="AA14" s="11"/>
      <c r="AB14" s="11"/>
      <c r="AC14" s="11"/>
      <c r="AD14" s="11"/>
      <c r="AE14" s="11"/>
      <c r="AF14" s="11"/>
      <c r="AG14" s="11"/>
    </row>
    <row r="15" spans="1:33" ht="12" thickBot="1">
      <c r="AA15" s="11"/>
      <c r="AB15" s="11"/>
      <c r="AC15" s="11"/>
      <c r="AD15" s="11"/>
      <c r="AE15" s="11"/>
      <c r="AF15" s="555"/>
      <c r="AG15" s="11"/>
    </row>
    <row r="16" spans="1:33" ht="12" thickBot="1">
      <c r="Q16" s="494">
        <f>H3+I3+K3</f>
        <v>2.64</v>
      </c>
      <c r="R16" s="477">
        <v>22.089366222254185</v>
      </c>
      <c r="S16" s="495">
        <f>W3-Q16</f>
        <v>-1.5399999999999987</v>
      </c>
      <c r="T16" s="476">
        <v>-6.508447679335351</v>
      </c>
      <c r="Y16" s="477">
        <f>R16+T16</f>
        <v>15.580918542918834</v>
      </c>
      <c r="AA16" s="11"/>
      <c r="AB16" s="11"/>
      <c r="AC16" s="11"/>
      <c r="AD16" s="11"/>
      <c r="AE16" s="11"/>
      <c r="AF16" s="11"/>
      <c r="AG16" s="11"/>
    </row>
    <row r="17" spans="17:33">
      <c r="Q17" s="556">
        <f t="shared" ref="Q17:Q21" si="7">H4+I4+K4</f>
        <v>701.48</v>
      </c>
      <c r="R17" s="265">
        <v>5812.5079027783422</v>
      </c>
      <c r="S17" s="556">
        <f t="shared" ref="S17:S21" si="8">W4-Q17</f>
        <v>1009.7599999999998</v>
      </c>
      <c r="T17" s="265">
        <v>4224.4239463226113</v>
      </c>
      <c r="Y17" s="265">
        <f t="shared" ref="Y17:Y21" si="9">R17+T17</f>
        <v>10036.931849100954</v>
      </c>
      <c r="AA17" s="11"/>
      <c r="AB17" s="11"/>
      <c r="AC17" s="11"/>
      <c r="AD17" s="11"/>
      <c r="AE17" s="11"/>
      <c r="AF17" s="11"/>
      <c r="AG17" s="11"/>
    </row>
    <row r="18" spans="17:33">
      <c r="Q18" s="339">
        <f t="shared" si="7"/>
        <v>141.04214250000001</v>
      </c>
      <c r="R18" s="269">
        <v>1168.6841647745332</v>
      </c>
      <c r="S18" s="339">
        <f t="shared" si="8"/>
        <v>178.67996999999997</v>
      </c>
      <c r="T18" s="269">
        <v>747.52410869533878</v>
      </c>
      <c r="Y18" s="269">
        <f t="shared" si="9"/>
        <v>1916.208273469872</v>
      </c>
      <c r="AA18" s="11"/>
      <c r="AB18" s="11"/>
      <c r="AC18" s="11"/>
      <c r="AD18" s="11"/>
      <c r="AE18" s="11"/>
      <c r="AF18" s="11"/>
      <c r="AG18" s="11"/>
    </row>
    <row r="19" spans="17:33">
      <c r="Q19" s="339">
        <f t="shared" si="7"/>
        <v>368.81614050000002</v>
      </c>
      <c r="R19" s="269">
        <v>3056.0340014376134</v>
      </c>
      <c r="S19" s="339">
        <f t="shared" si="8"/>
        <v>344.39980199999997</v>
      </c>
      <c r="T19" s="269">
        <v>1440.8282866003456</v>
      </c>
      <c r="Y19" s="269">
        <f t="shared" si="9"/>
        <v>4496.8622880379589</v>
      </c>
      <c r="AA19" s="11"/>
      <c r="AB19" s="11"/>
      <c r="AC19" s="11"/>
      <c r="AD19" s="11"/>
      <c r="AE19" s="11"/>
      <c r="AF19" s="11"/>
      <c r="AG19" s="11"/>
    </row>
    <row r="20" spans="17:33">
      <c r="Q20" s="339">
        <f t="shared" si="7"/>
        <v>440.77571800000004</v>
      </c>
      <c r="R20" s="269">
        <v>3652.2956381191129</v>
      </c>
      <c r="S20" s="339">
        <f t="shared" si="8"/>
        <v>536.87104199999999</v>
      </c>
      <c r="T20" s="269">
        <v>2246.0494433449271</v>
      </c>
      <c r="Y20" s="269">
        <f t="shared" si="9"/>
        <v>5898.34508146404</v>
      </c>
      <c r="AA20" s="11"/>
      <c r="AB20" s="11"/>
      <c r="AC20" s="11"/>
      <c r="AD20" s="11"/>
      <c r="AE20" s="11"/>
      <c r="AF20" s="11"/>
      <c r="AG20" s="11"/>
    </row>
    <row r="21" spans="17:33" ht="12" thickBot="1">
      <c r="Q21" s="557">
        <f t="shared" si="7"/>
        <v>70.362492000000003</v>
      </c>
      <c r="R21" s="428">
        <v>583.0280846341708</v>
      </c>
      <c r="S21" s="557">
        <f t="shared" si="8"/>
        <v>45.969258000000011</v>
      </c>
      <c r="T21" s="428">
        <v>192.31662403925907</v>
      </c>
      <c r="Y21" s="428">
        <f t="shared" si="9"/>
        <v>775.34470867342986</v>
      </c>
    </row>
    <row r="22" spans="17:33">
      <c r="Q22" s="42">
        <f t="shared" ref="Q22:T22" si="10">SUM(Q16:Q21)</f>
        <v>1725.1164930000002</v>
      </c>
      <c r="R22" s="388">
        <f t="shared" si="10"/>
        <v>14294.639157966025</v>
      </c>
      <c r="S22" s="42">
        <f t="shared" si="10"/>
        <v>2114.1400719999997</v>
      </c>
      <c r="T22" s="388">
        <f t="shared" si="10"/>
        <v>8844.6339613231448</v>
      </c>
      <c r="Y22" s="388">
        <f>SUM(Y16:Y21)</f>
        <v>23139.273119289173</v>
      </c>
    </row>
    <row r="29" spans="17:33" ht="15">
      <c r="AA29" s="122"/>
      <c r="AB29" s="122"/>
      <c r="AC29" s="122"/>
      <c r="AD29" s="122"/>
      <c r="AE29" s="122"/>
      <c r="AF29" s="122"/>
      <c r="AG29" s="122"/>
    </row>
    <row r="30" spans="17:33" ht="15">
      <c r="AA30" s="122"/>
      <c r="AB30" s="122"/>
      <c r="AC30" s="122"/>
      <c r="AD30" s="122"/>
      <c r="AE30" s="122"/>
      <c r="AF30" s="122"/>
      <c r="AG30" s="122"/>
    </row>
    <row r="31" spans="17:33" ht="15">
      <c r="AA31" s="122"/>
      <c r="AB31" s="122"/>
      <c r="AC31" s="122"/>
      <c r="AD31" s="122"/>
      <c r="AE31" s="122"/>
      <c r="AF31" s="122"/>
      <c r="AG31" s="122"/>
    </row>
    <row r="32" spans="17:33" ht="15">
      <c r="AA32" s="122"/>
      <c r="AB32" s="122"/>
      <c r="AC32" s="122"/>
      <c r="AD32" s="122"/>
      <c r="AE32" s="122"/>
      <c r="AF32" s="122"/>
      <c r="AG32" s="122"/>
    </row>
    <row r="33" spans="27:33" ht="15">
      <c r="AA33" s="122"/>
      <c r="AB33" s="122"/>
      <c r="AC33" s="122"/>
      <c r="AD33" s="122"/>
      <c r="AE33" s="122"/>
      <c r="AF33" s="122"/>
      <c r="AG33" s="122"/>
    </row>
    <row r="34" spans="27:33" ht="15">
      <c r="AA34" s="122"/>
      <c r="AB34" s="122"/>
      <c r="AC34" s="122"/>
      <c r="AD34" s="122"/>
      <c r="AE34" s="122"/>
      <c r="AF34" s="122"/>
      <c r="AG34" s="122"/>
    </row>
    <row r="35" spans="27:33" ht="15">
      <c r="AA35" s="122"/>
      <c r="AB35" s="122"/>
      <c r="AC35" s="122"/>
      <c r="AD35" s="122"/>
      <c r="AE35" s="122"/>
      <c r="AF35" s="122"/>
      <c r="AG35" s="122"/>
    </row>
    <row r="36" spans="27:33" ht="15">
      <c r="AA36" s="122"/>
      <c r="AB36" s="122"/>
      <c r="AC36" s="122"/>
      <c r="AD36" s="122"/>
      <c r="AE36" s="122"/>
      <c r="AF36" s="122"/>
      <c r="AG36" s="122"/>
    </row>
    <row r="37" spans="27:33" ht="15">
      <c r="AA37" s="122"/>
      <c r="AB37" s="122"/>
      <c r="AC37" s="122"/>
      <c r="AD37" s="122"/>
      <c r="AE37" s="122"/>
      <c r="AF37" s="122"/>
      <c r="AG37" s="122"/>
    </row>
    <row r="38" spans="27:33" ht="15">
      <c r="AA38" s="122"/>
      <c r="AB38" s="122"/>
      <c r="AC38" s="122"/>
      <c r="AD38" s="122"/>
      <c r="AE38" s="122"/>
      <c r="AF38" s="122"/>
      <c r="AG38" s="122"/>
    </row>
    <row r="39" spans="27:33" ht="15">
      <c r="AA39" s="122"/>
      <c r="AB39" s="122"/>
      <c r="AC39" s="122"/>
      <c r="AD39" s="122"/>
      <c r="AE39" s="122"/>
      <c r="AF39" s="122"/>
      <c r="AG39" s="122"/>
    </row>
    <row r="40" spans="27:33" ht="15">
      <c r="AA40" s="122"/>
      <c r="AB40" s="122"/>
      <c r="AC40" s="122"/>
      <c r="AD40" s="122"/>
      <c r="AE40" s="122"/>
      <c r="AF40" s="122"/>
      <c r="AG40" s="122"/>
    </row>
    <row r="41" spans="27:33" ht="15">
      <c r="AA41" s="122"/>
      <c r="AB41" s="122"/>
      <c r="AC41" s="122"/>
      <c r="AD41" s="122"/>
      <c r="AE41" s="122"/>
      <c r="AF41" s="122"/>
      <c r="AG41" s="122"/>
    </row>
    <row r="42" spans="27:33" ht="15.75" customHeight="1">
      <c r="AA42" s="122"/>
      <c r="AB42" s="122"/>
      <c r="AC42" s="122"/>
      <c r="AD42" s="122"/>
      <c r="AE42" s="122"/>
      <c r="AF42" s="122"/>
      <c r="AG42" s="122"/>
    </row>
    <row r="43" spans="27:33" ht="15">
      <c r="AA43" s="122"/>
      <c r="AB43" s="122"/>
      <c r="AC43" s="122"/>
      <c r="AD43" s="122"/>
      <c r="AE43" s="122"/>
      <c r="AF43" s="122"/>
      <c r="AG43" s="122"/>
    </row>
    <row r="44" spans="27:33" ht="15">
      <c r="AA44" s="122"/>
      <c r="AB44" s="122"/>
      <c r="AC44" s="122"/>
      <c r="AD44" s="122"/>
      <c r="AE44" s="122"/>
      <c r="AF44" s="122"/>
      <c r="AG44" s="122"/>
    </row>
    <row r="45" spans="27:33" ht="15.75">
      <c r="AA45" s="122"/>
      <c r="AB45" s="122"/>
      <c r="AC45" s="122"/>
      <c r="AD45" s="122"/>
      <c r="AE45" s="122"/>
      <c r="AF45" s="125"/>
      <c r="AG45" s="125"/>
    </row>
    <row r="46" spans="27:33" ht="15.75" customHeight="1">
      <c r="AA46" s="122"/>
      <c r="AB46" s="122"/>
      <c r="AC46" s="122"/>
      <c r="AD46" s="122"/>
      <c r="AE46" s="122"/>
      <c r="AF46" s="125"/>
      <c r="AG46" s="125"/>
    </row>
    <row r="47" spans="27:33" ht="15">
      <c r="AA47" s="122"/>
      <c r="AB47" s="122"/>
      <c r="AC47" s="122"/>
      <c r="AD47" s="122"/>
      <c r="AE47" s="122"/>
      <c r="AF47" s="122"/>
      <c r="AG47" s="122"/>
    </row>
    <row r="48" spans="27:33" ht="15">
      <c r="AA48" s="122"/>
      <c r="AB48" s="122"/>
      <c r="AC48" s="122"/>
      <c r="AD48" s="122"/>
      <c r="AE48" s="122"/>
      <c r="AF48" s="122"/>
      <c r="AG48" s="122"/>
    </row>
    <row r="49" spans="27:33" ht="15">
      <c r="AA49" s="122"/>
      <c r="AB49" s="122"/>
      <c r="AC49" s="122"/>
      <c r="AD49" s="122"/>
      <c r="AE49" s="122"/>
      <c r="AF49" s="122"/>
      <c r="AG49" s="122"/>
    </row>
    <row r="50" spans="27:33" ht="15">
      <c r="AA50" s="122"/>
      <c r="AB50" s="122"/>
      <c r="AC50" s="122"/>
      <c r="AD50" s="122"/>
      <c r="AE50" s="122"/>
      <c r="AF50" s="122"/>
      <c r="AG50" s="122"/>
    </row>
    <row r="51" spans="27:33" ht="15">
      <c r="AA51" s="122"/>
      <c r="AB51" s="122"/>
      <c r="AC51" s="122"/>
      <c r="AD51" s="122"/>
      <c r="AE51" s="122"/>
      <c r="AF51" s="122"/>
      <c r="AG51" s="122"/>
    </row>
    <row r="52" spans="27:33" ht="15">
      <c r="AA52" s="122"/>
      <c r="AB52" s="122"/>
      <c r="AC52" s="122"/>
      <c r="AD52" s="122"/>
      <c r="AE52" s="122"/>
      <c r="AF52" s="122"/>
      <c r="AG52" s="122"/>
    </row>
    <row r="53" spans="27:33" ht="15">
      <c r="AA53" s="122"/>
      <c r="AB53" s="122"/>
      <c r="AC53" s="122"/>
      <c r="AD53" s="122"/>
      <c r="AE53" s="122"/>
      <c r="AF53" s="122"/>
      <c r="AG53" s="122"/>
    </row>
    <row r="54" spans="27:33" ht="15">
      <c r="AA54" s="122"/>
      <c r="AB54" s="122"/>
      <c r="AC54" s="122"/>
      <c r="AD54" s="122"/>
      <c r="AE54" s="122"/>
      <c r="AF54" s="122"/>
      <c r="AG54" s="122"/>
    </row>
    <row r="55" spans="27:33" ht="15">
      <c r="AA55" s="122"/>
      <c r="AB55" s="122"/>
      <c r="AC55" s="122"/>
      <c r="AD55" s="122"/>
      <c r="AE55" s="122"/>
      <c r="AF55" s="122"/>
      <c r="AG55" s="122"/>
    </row>
    <row r="56" spans="27:33" ht="15">
      <c r="AA56" s="122"/>
      <c r="AB56" s="122"/>
      <c r="AC56" s="122"/>
      <c r="AD56" s="122"/>
      <c r="AE56" s="122"/>
      <c r="AF56" s="122"/>
      <c r="AG56" s="122"/>
    </row>
    <row r="57" spans="27:33" ht="15.75">
      <c r="AA57" s="122"/>
      <c r="AB57" s="122"/>
      <c r="AC57" s="122"/>
      <c r="AD57" s="122"/>
      <c r="AE57" s="122"/>
      <c r="AF57" s="124"/>
      <c r="AG57" s="122"/>
    </row>
    <row r="58" spans="27:33" ht="15">
      <c r="AA58" s="122"/>
      <c r="AB58" s="122"/>
      <c r="AC58" s="122"/>
      <c r="AD58" s="122"/>
      <c r="AE58" s="122"/>
      <c r="AF58" s="122"/>
      <c r="AG58" s="122"/>
    </row>
    <row r="59" spans="27:33" ht="15">
      <c r="AA59" s="122"/>
      <c r="AB59" s="122"/>
      <c r="AC59" s="122"/>
      <c r="AD59" s="122"/>
      <c r="AE59" s="122"/>
      <c r="AF59" s="122"/>
      <c r="AG59" s="122"/>
    </row>
    <row r="60" spans="27:33" ht="15">
      <c r="AA60" s="122"/>
      <c r="AB60" s="122"/>
      <c r="AC60" s="122"/>
      <c r="AD60" s="122"/>
      <c r="AE60" s="122"/>
      <c r="AF60" s="122"/>
      <c r="AG60" s="122"/>
    </row>
    <row r="61" spans="27:33" ht="15">
      <c r="AA61" s="122"/>
      <c r="AB61" s="122"/>
      <c r="AC61" s="122"/>
      <c r="AD61" s="122"/>
      <c r="AE61" s="122"/>
      <c r="AF61" s="122"/>
      <c r="AG61" s="122"/>
    </row>
    <row r="62" spans="27:33" ht="15">
      <c r="AA62" s="122"/>
      <c r="AB62" s="122"/>
      <c r="AC62" s="122"/>
      <c r="AD62" s="122"/>
      <c r="AE62" s="122"/>
      <c r="AF62" s="122"/>
      <c r="AG62" s="122"/>
    </row>
    <row r="63" spans="27:33" ht="15">
      <c r="AA63" s="122"/>
      <c r="AB63" s="122"/>
      <c r="AC63" s="122"/>
      <c r="AD63" s="122"/>
      <c r="AE63" s="122"/>
      <c r="AF63" s="122"/>
      <c r="AG63" s="122"/>
    </row>
    <row r="64" spans="27:33" ht="15">
      <c r="AA64" s="122"/>
      <c r="AB64" s="122"/>
      <c r="AC64" s="122"/>
      <c r="AD64" s="122"/>
      <c r="AE64" s="122"/>
      <c r="AF64" s="122"/>
      <c r="AG64" s="122"/>
    </row>
    <row r="65" spans="27:33" ht="15">
      <c r="AA65" s="122"/>
      <c r="AB65" s="122"/>
      <c r="AC65" s="122"/>
      <c r="AD65" s="122"/>
      <c r="AE65" s="122"/>
      <c r="AF65" s="122"/>
      <c r="AG65" s="122"/>
    </row>
    <row r="66" spans="27:33" ht="15">
      <c r="AA66" s="122"/>
      <c r="AB66" s="122"/>
      <c r="AC66" s="122"/>
      <c r="AD66" s="122"/>
      <c r="AE66" s="122"/>
      <c r="AF66" s="122"/>
      <c r="AG66" s="122"/>
    </row>
    <row r="67" spans="27:33" ht="15">
      <c r="AA67" s="122"/>
      <c r="AB67" s="122"/>
      <c r="AC67" s="122"/>
      <c r="AD67" s="122"/>
      <c r="AE67" s="122"/>
      <c r="AF67" s="122"/>
      <c r="AG67" s="122"/>
    </row>
    <row r="68" spans="27:33" ht="15">
      <c r="AA68" s="122"/>
      <c r="AB68" s="122"/>
      <c r="AC68" s="122"/>
      <c r="AD68" s="122"/>
      <c r="AE68" s="122"/>
      <c r="AF68" s="122"/>
      <c r="AG68" s="122"/>
    </row>
    <row r="69" spans="27:33" ht="15">
      <c r="AA69" s="122"/>
      <c r="AB69" s="122"/>
      <c r="AC69" s="122"/>
      <c r="AD69" s="122"/>
      <c r="AE69" s="122"/>
      <c r="AF69" s="122"/>
      <c r="AG69" s="122"/>
    </row>
    <row r="70" spans="27:33" ht="15">
      <c r="AA70" s="122"/>
      <c r="AB70" s="122"/>
      <c r="AC70" s="122"/>
      <c r="AD70" s="122"/>
      <c r="AE70" s="122"/>
      <c r="AF70" s="122"/>
      <c r="AG70" s="122"/>
    </row>
    <row r="71" spans="27:33" ht="15">
      <c r="AA71" s="122"/>
      <c r="AB71" s="122"/>
      <c r="AC71" s="122"/>
      <c r="AD71" s="122"/>
      <c r="AE71" s="122"/>
      <c r="AF71" s="122"/>
      <c r="AG71" s="122"/>
    </row>
    <row r="72" spans="27:33" ht="15">
      <c r="AA72" s="122"/>
      <c r="AB72" s="122"/>
      <c r="AC72" s="122"/>
      <c r="AD72" s="122"/>
      <c r="AE72" s="122"/>
      <c r="AF72" s="122"/>
      <c r="AG72" s="122"/>
    </row>
    <row r="73" spans="27:33" ht="15">
      <c r="AA73" s="122"/>
      <c r="AB73" s="122"/>
      <c r="AC73" s="122"/>
      <c r="AD73" s="122"/>
      <c r="AE73" s="122"/>
      <c r="AF73" s="122"/>
      <c r="AG73" s="122"/>
    </row>
    <row r="74" spans="27:33" ht="15">
      <c r="AA74" s="122"/>
      <c r="AB74" s="122"/>
      <c r="AC74" s="122"/>
      <c r="AD74" s="122"/>
      <c r="AE74" s="122"/>
      <c r="AF74" s="122"/>
      <c r="AG74" s="122"/>
    </row>
  </sheetData>
  <mergeCells count="18"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7"/>
  <sheetViews>
    <sheetView workbookViewId="0">
      <pane ySplit="1" topLeftCell="A2" activePane="bottomLeft" state="frozen"/>
      <selection pane="bottomLeft" activeCell="C16" sqref="C16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16384" width="9.140625" style="3"/>
  </cols>
  <sheetData>
    <row r="1" spans="1:13">
      <c r="A1" s="189"/>
      <c r="B1" s="189"/>
      <c r="C1" s="305"/>
      <c r="D1" s="189" t="s">
        <v>323</v>
      </c>
      <c r="E1" s="580" t="s">
        <v>326</v>
      </c>
      <c r="F1" s="581"/>
      <c r="G1" s="581"/>
      <c r="H1" s="581"/>
      <c r="I1" s="582" t="s">
        <v>327</v>
      </c>
      <c r="J1" s="582"/>
      <c r="K1" s="582"/>
      <c r="L1" s="582"/>
      <c r="M1" s="583"/>
    </row>
    <row r="2" spans="1:13" s="5" customFormat="1" ht="12" thickBot="1">
      <c r="A2" s="428" t="str">
        <f>'1-συμβολαια'!A3</f>
        <v>4ο</v>
      </c>
      <c r="B2" s="429" t="str">
        <f>'1-συμβολαια'!C3</f>
        <v>πληρεξούσιο</v>
      </c>
      <c r="C2" s="430">
        <f>'1-συμβολαια'!D3</f>
        <v>0</v>
      </c>
      <c r="D2" s="430">
        <v>0.5</v>
      </c>
      <c r="E2" s="431"/>
      <c r="F2" s="432"/>
      <c r="G2" s="429"/>
      <c r="H2" s="430"/>
      <c r="I2" s="429"/>
      <c r="J2" s="429"/>
      <c r="K2" s="429"/>
      <c r="L2" s="429"/>
      <c r="M2" s="429"/>
    </row>
    <row r="3" spans="1:13" s="5" customFormat="1">
      <c r="A3" s="426" t="str">
        <f>'1-συμβολαια'!A4</f>
        <v>5ο</v>
      </c>
      <c r="B3" s="427" t="str">
        <f>'1-συμβολαια'!C4</f>
        <v>κληρονομιάς ΑΠΟΔΟΧΗ</v>
      </c>
      <c r="C3" s="323">
        <f>'1-συμβολαια'!D4</f>
        <v>0</v>
      </c>
      <c r="D3" s="323">
        <v>0.5</v>
      </c>
      <c r="E3" s="490">
        <v>39745</v>
      </c>
      <c r="F3" s="427">
        <v>473</v>
      </c>
      <c r="G3" s="427">
        <v>68</v>
      </c>
      <c r="H3" s="323"/>
      <c r="I3" s="427"/>
      <c r="J3" s="427"/>
      <c r="K3" s="427"/>
      <c r="L3" s="427"/>
      <c r="M3" s="427"/>
    </row>
    <row r="4" spans="1:13" s="5" customFormat="1">
      <c r="A4" s="350">
        <f>'1-συμβολαια'!A5</f>
        <v>0</v>
      </c>
      <c r="B4" s="74" t="str">
        <f>'1-συμβολαια'!C5</f>
        <v>χρησικτησία οικόπεδα 3-7 = πατρός ΔΩΡΕΑ άτυπος</v>
      </c>
      <c r="C4" s="339">
        <f>'1-συμβολαια'!D5</f>
        <v>1555.55</v>
      </c>
      <c r="D4" s="339"/>
      <c r="E4" s="74"/>
      <c r="F4" s="74"/>
      <c r="G4" s="74"/>
      <c r="H4" s="339"/>
      <c r="I4" s="74"/>
      <c r="J4" s="74"/>
      <c r="K4" s="74"/>
      <c r="L4" s="74"/>
      <c r="M4" s="74"/>
    </row>
    <row r="5" spans="1:13" s="5" customFormat="1">
      <c r="A5" s="350">
        <f>'1-συμβολαια'!A6</f>
        <v>0</v>
      </c>
      <c r="B5" s="74" t="str">
        <f>'1-συμβολαια'!C6</f>
        <v>χρησικτησία αγροτεμάχια 5-6-8-9-10-11-12 = πατρός ΔΩΡΕΑ άτυπος</v>
      </c>
      <c r="C5" s="339">
        <f>'1-συμβολαια'!D6</f>
        <v>12466.63</v>
      </c>
      <c r="D5" s="339"/>
      <c r="E5" s="342"/>
      <c r="F5" s="399"/>
      <c r="G5" s="324"/>
      <c r="H5" s="339"/>
      <c r="I5" s="74"/>
      <c r="J5" s="74"/>
      <c r="K5" s="74"/>
      <c r="L5" s="74"/>
      <c r="M5" s="74"/>
    </row>
    <row r="6" spans="1:13" s="5" customFormat="1">
      <c r="A6" s="350">
        <f>'1-συμβολαια'!A7</f>
        <v>0</v>
      </c>
      <c r="B6" s="74" t="str">
        <f>'1-συμβολαια'!C7</f>
        <v>διανομή [= 2/8 μήτηρ + από 3/8 θυγατέρες 2</v>
      </c>
      <c r="C6" s="339">
        <f>'1-συμβολαια'!D7</f>
        <v>25887.23</v>
      </c>
      <c r="D6" s="339"/>
      <c r="E6" s="74"/>
      <c r="F6" s="74"/>
      <c r="G6" s="74"/>
      <c r="H6" s="339"/>
      <c r="I6" s="74"/>
      <c r="J6" s="74"/>
      <c r="K6" s="74"/>
      <c r="L6" s="74"/>
      <c r="M6" s="74"/>
    </row>
    <row r="7" spans="1:13" s="5" customFormat="1" ht="12" thickBot="1">
      <c r="A7" s="498">
        <f>'1-συμβολαια'!A8</f>
        <v>0</v>
      </c>
      <c r="B7" s="429" t="str">
        <f>'1-συμβολαια'!C8</f>
        <v>εξισορρόπηση διαφοράς διανεμομένων μεριδίων</v>
      </c>
      <c r="C7" s="430">
        <f>'1-συμβολαια'!D8</f>
        <v>2157.27</v>
      </c>
      <c r="D7" s="430"/>
      <c r="E7" s="429"/>
      <c r="F7" s="429"/>
      <c r="G7" s="429"/>
      <c r="H7" s="430"/>
      <c r="I7" s="429"/>
      <c r="J7" s="429"/>
      <c r="K7" s="429"/>
      <c r="L7" s="429"/>
      <c r="M7" s="429"/>
    </row>
    <row r="8" spans="1:13">
      <c r="A8" s="577" t="str">
        <f>'1-συμβολαια'!A9</f>
        <v>σύνολο</v>
      </c>
      <c r="B8" s="578"/>
      <c r="C8" s="579"/>
      <c r="D8" s="497">
        <f>SUM(D2:D7)</f>
        <v>1</v>
      </c>
    </row>
    <row r="10" spans="1:13">
      <c r="C10" s="2" t="s">
        <v>396</v>
      </c>
    </row>
    <row r="18" spans="3:4">
      <c r="C18" s="4"/>
      <c r="D18" s="5"/>
    </row>
    <row r="19" spans="3:4">
      <c r="C19" s="4"/>
      <c r="D19" s="5"/>
    </row>
    <row r="20" spans="3:4">
      <c r="C20" s="4"/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</sheetData>
  <mergeCells count="3">
    <mergeCell ref="A8:C8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7" style="8" customWidth="1"/>
    <col min="2" max="2" width="49.5703125" style="91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1" customWidth="1"/>
    <col min="22" max="22" width="18.7109375" style="81" customWidth="1"/>
    <col min="23" max="23" width="8" style="81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90" t="s">
        <v>1</v>
      </c>
      <c r="B1" s="592" t="s">
        <v>0</v>
      </c>
      <c r="C1" s="594" t="s">
        <v>7</v>
      </c>
      <c r="D1" s="588" t="s">
        <v>465</v>
      </c>
      <c r="E1" s="589"/>
      <c r="F1" s="589"/>
      <c r="G1" s="589"/>
      <c r="H1" s="589"/>
      <c r="I1" s="589"/>
      <c r="J1" s="589"/>
      <c r="K1" s="589"/>
      <c r="L1" s="596" t="s">
        <v>94</v>
      </c>
      <c r="M1" s="597"/>
      <c r="N1" s="598" t="s">
        <v>258</v>
      </c>
      <c r="O1" s="584"/>
      <c r="P1" s="584"/>
      <c r="Q1" s="584"/>
      <c r="R1" s="584"/>
      <c r="S1" s="584"/>
      <c r="T1" s="584"/>
      <c r="U1" s="584"/>
      <c r="V1" s="584"/>
      <c r="W1" s="585"/>
    </row>
    <row r="2" spans="1:23" s="11" customFormat="1" ht="24" customHeight="1" thickBot="1">
      <c r="A2" s="591"/>
      <c r="B2" s="593"/>
      <c r="C2" s="595"/>
      <c r="D2" s="59" t="s">
        <v>80</v>
      </c>
      <c r="E2" s="59" t="s">
        <v>81</v>
      </c>
      <c r="F2" s="59" t="s">
        <v>368</v>
      </c>
      <c r="G2" s="59" t="s">
        <v>23</v>
      </c>
      <c r="H2" s="209" t="s">
        <v>358</v>
      </c>
      <c r="I2" s="209" t="s">
        <v>359</v>
      </c>
      <c r="J2" s="209" t="s">
        <v>376</v>
      </c>
      <c r="K2" s="210" t="s">
        <v>361</v>
      </c>
      <c r="L2" s="212" t="s">
        <v>377</v>
      </c>
      <c r="M2" s="211" t="s">
        <v>378</v>
      </c>
      <c r="N2" s="599"/>
      <c r="O2" s="586"/>
      <c r="P2" s="586"/>
      <c r="Q2" s="586"/>
      <c r="R2" s="586"/>
      <c r="S2" s="586"/>
      <c r="T2" s="586"/>
      <c r="U2" s="586"/>
      <c r="V2" s="586"/>
      <c r="W2" s="587"/>
    </row>
    <row r="3" spans="1:23" s="5" customFormat="1" ht="12" thickBot="1">
      <c r="A3" s="410" t="str">
        <f>'1-συμβολαια'!A3</f>
        <v>4ο</v>
      </c>
      <c r="B3" s="419" t="str">
        <f>'1-συμβολαια'!C3</f>
        <v>πληρεξούσιο</v>
      </c>
      <c r="C3" s="413">
        <f>'1-συμβολαια'!D3</f>
        <v>0</v>
      </c>
      <c r="D3" s="414">
        <v>12</v>
      </c>
      <c r="E3" s="414"/>
      <c r="F3" s="414">
        <f t="shared" ref="F3:F8" si="0">C3*1.2%</f>
        <v>0</v>
      </c>
      <c r="G3" s="414">
        <f t="shared" ref="G3:G8" si="1">D3+E3+F3</f>
        <v>12</v>
      </c>
      <c r="H3" s="414">
        <f t="shared" ref="H3:H8" si="2">F3*9%</f>
        <v>0</v>
      </c>
      <c r="I3" s="414">
        <f t="shared" ref="I3:I8" si="3">(D3+E3)*5%</f>
        <v>0.60000000000000009</v>
      </c>
      <c r="J3" s="414">
        <f t="shared" ref="J3:J8" si="4">G3*5%</f>
        <v>0.60000000000000009</v>
      </c>
      <c r="K3" s="413">
        <f t="shared" ref="K3:K8" si="5">G3*1%</f>
        <v>0.12</v>
      </c>
      <c r="L3" s="413">
        <f t="shared" ref="L3:L8" si="6">G3-N3</f>
        <v>10.68</v>
      </c>
      <c r="M3" s="413">
        <f t="shared" ref="M3:M8" si="7">D3+E3</f>
        <v>12</v>
      </c>
      <c r="N3" s="413">
        <f t="shared" ref="N3:N8" si="8">H3+I3+J3+K3</f>
        <v>1.3200000000000003</v>
      </c>
      <c r="O3" s="332"/>
      <c r="P3" s="332"/>
      <c r="Q3" s="332"/>
      <c r="R3" s="332"/>
      <c r="S3" s="332"/>
      <c r="T3" s="267"/>
      <c r="U3" s="267"/>
      <c r="V3" s="267"/>
      <c r="W3" s="267"/>
    </row>
    <row r="4" spans="1:23" s="5" customFormat="1" ht="11.25" customHeight="1">
      <c r="A4" s="344" t="str">
        <f>'1-συμβολαια'!A4</f>
        <v>5ο</v>
      </c>
      <c r="B4" s="341" t="str">
        <f>'1-συμβολαια'!C4</f>
        <v>κληρονομιάς ΑΠΟΔΟΧΗ</v>
      </c>
      <c r="C4" s="331">
        <f>'1-συμβολαια'!D4</f>
        <v>0</v>
      </c>
      <c r="D4" s="322">
        <v>36</v>
      </c>
      <c r="E4" s="322"/>
      <c r="F4" s="322">
        <f t="shared" si="0"/>
        <v>0</v>
      </c>
      <c r="G4" s="322">
        <f t="shared" si="1"/>
        <v>36</v>
      </c>
      <c r="H4" s="322">
        <f t="shared" si="2"/>
        <v>0</v>
      </c>
      <c r="I4" s="322">
        <f t="shared" si="3"/>
        <v>1.8</v>
      </c>
      <c r="J4" s="322">
        <f t="shared" si="4"/>
        <v>1.8</v>
      </c>
      <c r="K4" s="331">
        <f t="shared" si="5"/>
        <v>0.36</v>
      </c>
      <c r="L4" s="331">
        <f t="shared" si="6"/>
        <v>32.04</v>
      </c>
      <c r="M4" s="331">
        <f t="shared" si="7"/>
        <v>36</v>
      </c>
      <c r="N4" s="331">
        <f t="shared" si="8"/>
        <v>3.96</v>
      </c>
      <c r="O4" s="332"/>
      <c r="P4" s="332"/>
      <c r="Q4" s="332"/>
      <c r="R4" s="332"/>
      <c r="S4" s="332"/>
      <c r="T4" s="267"/>
      <c r="U4" s="267"/>
      <c r="V4" s="267"/>
      <c r="W4" s="267"/>
    </row>
    <row r="5" spans="1:23" s="5" customFormat="1">
      <c r="A5" s="325">
        <f>'1-συμβολαια'!A5</f>
        <v>0</v>
      </c>
      <c r="B5" s="329" t="str">
        <f>'1-συμβολαια'!C5</f>
        <v>χρησικτησία οικόπεδα 3-7 = πατρός ΔΩΡΕΑ άτυπος</v>
      </c>
      <c r="C5" s="331">
        <f>'1-συμβολαια'!D5</f>
        <v>1555.55</v>
      </c>
      <c r="D5" s="321"/>
      <c r="E5" s="321">
        <v>12</v>
      </c>
      <c r="F5" s="321">
        <f t="shared" si="0"/>
        <v>18.666599999999999</v>
      </c>
      <c r="G5" s="321">
        <f t="shared" si="1"/>
        <v>30.666599999999999</v>
      </c>
      <c r="H5" s="321">
        <f t="shared" si="2"/>
        <v>1.6799939999999998</v>
      </c>
      <c r="I5" s="321">
        <f t="shared" si="3"/>
        <v>0.60000000000000009</v>
      </c>
      <c r="J5" s="321">
        <f t="shared" si="4"/>
        <v>1.5333300000000001</v>
      </c>
      <c r="K5" s="320">
        <f t="shared" si="5"/>
        <v>0.30666599999999999</v>
      </c>
      <c r="L5" s="320">
        <f t="shared" si="6"/>
        <v>26.546610000000001</v>
      </c>
      <c r="M5" s="320">
        <f t="shared" si="7"/>
        <v>12</v>
      </c>
      <c r="N5" s="320">
        <f t="shared" si="8"/>
        <v>4.1199899999999996</v>
      </c>
      <c r="O5" s="332" t="s">
        <v>394</v>
      </c>
      <c r="P5" s="332" t="s">
        <v>395</v>
      </c>
      <c r="Q5" s="332"/>
      <c r="R5" s="332"/>
      <c r="S5" s="332"/>
      <c r="T5" s="267"/>
      <c r="U5" s="267"/>
      <c r="V5" s="267"/>
      <c r="W5" s="267"/>
    </row>
    <row r="6" spans="1:23" s="5" customFormat="1">
      <c r="A6" s="325">
        <f>'1-συμβολαια'!A6</f>
        <v>0</v>
      </c>
      <c r="B6" s="329" t="str">
        <f>'1-συμβολαια'!C6</f>
        <v>χρησικτησία αγροτεμάχια 5-6-8-9-10-11-12 = πατρός ΔΩΡΕΑ άτυπος</v>
      </c>
      <c r="C6" s="331">
        <f>'1-συμβολαια'!D6</f>
        <v>12466.63</v>
      </c>
      <c r="D6" s="321"/>
      <c r="E6" s="321">
        <v>12</v>
      </c>
      <c r="F6" s="321">
        <f t="shared" si="0"/>
        <v>149.59956</v>
      </c>
      <c r="G6" s="321">
        <f t="shared" si="1"/>
        <v>161.59956</v>
      </c>
      <c r="H6" s="321">
        <f t="shared" si="2"/>
        <v>13.463960399999999</v>
      </c>
      <c r="I6" s="321">
        <f t="shared" si="3"/>
        <v>0.60000000000000009</v>
      </c>
      <c r="J6" s="321">
        <f t="shared" si="4"/>
        <v>8.0799780000000005</v>
      </c>
      <c r="K6" s="320">
        <f t="shared" si="5"/>
        <v>1.6159956</v>
      </c>
      <c r="L6" s="320">
        <f t="shared" si="6"/>
        <v>137.83962600000001</v>
      </c>
      <c r="M6" s="320">
        <f t="shared" si="7"/>
        <v>12</v>
      </c>
      <c r="N6" s="320">
        <f t="shared" si="8"/>
        <v>23.759934000000001</v>
      </c>
      <c r="O6" s="332" t="s">
        <v>394</v>
      </c>
      <c r="P6" s="332" t="s">
        <v>395</v>
      </c>
      <c r="Q6" s="332"/>
      <c r="R6" s="332"/>
      <c r="S6" s="332"/>
      <c r="T6" s="267"/>
      <c r="U6" s="267"/>
      <c r="V6" s="267"/>
      <c r="W6" s="267"/>
    </row>
    <row r="7" spans="1:23" s="5" customFormat="1">
      <c r="A7" s="325">
        <f>'1-συμβολαια'!A7</f>
        <v>0</v>
      </c>
      <c r="B7" s="329" t="str">
        <f>'1-συμβολαια'!C7</f>
        <v>διανομή [= 2/8 μήτηρ + από 3/8 θυγατέρες 2</v>
      </c>
      <c r="C7" s="331">
        <f>'1-συμβολαια'!D7</f>
        <v>25887.23</v>
      </c>
      <c r="D7" s="321"/>
      <c r="E7" s="321">
        <v>12</v>
      </c>
      <c r="F7" s="321">
        <f t="shared" si="0"/>
        <v>310.64676000000003</v>
      </c>
      <c r="G7" s="321">
        <f t="shared" si="1"/>
        <v>322.64676000000003</v>
      </c>
      <c r="H7" s="321">
        <f t="shared" si="2"/>
        <v>27.9582084</v>
      </c>
      <c r="I7" s="321">
        <f t="shared" si="3"/>
        <v>0.60000000000000009</v>
      </c>
      <c r="J7" s="321">
        <f t="shared" si="4"/>
        <v>16.132338000000001</v>
      </c>
      <c r="K7" s="320">
        <f t="shared" si="5"/>
        <v>3.2264676000000003</v>
      </c>
      <c r="L7" s="320">
        <f t="shared" si="6"/>
        <v>274.72974600000003</v>
      </c>
      <c r="M7" s="320">
        <f t="shared" si="7"/>
        <v>12</v>
      </c>
      <c r="N7" s="320">
        <f t="shared" si="8"/>
        <v>47.917014000000002</v>
      </c>
      <c r="O7" s="332" t="s">
        <v>394</v>
      </c>
      <c r="P7" s="332" t="s">
        <v>395</v>
      </c>
      <c r="Q7" s="332"/>
      <c r="R7" s="332"/>
      <c r="S7" s="332"/>
      <c r="T7" s="267"/>
      <c r="U7" s="267"/>
      <c r="V7" s="267"/>
      <c r="W7" s="267"/>
    </row>
    <row r="8" spans="1:23" s="5" customFormat="1" ht="12" thickBot="1">
      <c r="A8" s="394">
        <f>'1-συμβολαια'!A8</f>
        <v>0</v>
      </c>
      <c r="B8" s="400" t="str">
        <f>'1-συμβολαια'!C8</f>
        <v>εξισορρόπηση διαφοράς διανεμομένων μεριδίων</v>
      </c>
      <c r="C8" s="397">
        <f>'1-συμβολαια'!D8</f>
        <v>2157.27</v>
      </c>
      <c r="D8" s="484"/>
      <c r="E8" s="484">
        <v>12</v>
      </c>
      <c r="F8" s="484">
        <f t="shared" si="0"/>
        <v>25.887240000000002</v>
      </c>
      <c r="G8" s="484">
        <f t="shared" si="1"/>
        <v>37.887240000000006</v>
      </c>
      <c r="H8" s="484">
        <f t="shared" si="2"/>
        <v>2.3298516</v>
      </c>
      <c r="I8" s="484">
        <f t="shared" si="3"/>
        <v>0.60000000000000009</v>
      </c>
      <c r="J8" s="484">
        <f t="shared" si="4"/>
        <v>1.8943620000000003</v>
      </c>
      <c r="K8" s="397">
        <f t="shared" si="5"/>
        <v>0.37887240000000005</v>
      </c>
      <c r="L8" s="397">
        <f t="shared" si="6"/>
        <v>32.684154000000007</v>
      </c>
      <c r="M8" s="397">
        <f t="shared" si="7"/>
        <v>12</v>
      </c>
      <c r="N8" s="397">
        <f t="shared" si="8"/>
        <v>5.2030859999999999</v>
      </c>
      <c r="O8" s="332" t="s">
        <v>394</v>
      </c>
      <c r="P8" s="332" t="s">
        <v>395</v>
      </c>
      <c r="Q8" s="332"/>
      <c r="R8" s="332"/>
      <c r="S8" s="332"/>
      <c r="T8" s="267"/>
      <c r="U8" s="267"/>
      <c r="V8" s="267"/>
      <c r="W8" s="267"/>
    </row>
    <row r="9" spans="1:23">
      <c r="A9" s="565" t="s">
        <v>56</v>
      </c>
      <c r="B9" s="566"/>
      <c r="C9" s="566"/>
      <c r="D9" s="409">
        <f t="shared" ref="D9:N9" si="9">SUM(D3:D8)</f>
        <v>48</v>
      </c>
      <c r="E9" s="409">
        <f t="shared" si="9"/>
        <v>48</v>
      </c>
      <c r="F9" s="409">
        <f t="shared" si="9"/>
        <v>504.80016000000001</v>
      </c>
      <c r="G9" s="409">
        <f t="shared" si="9"/>
        <v>600.80016000000001</v>
      </c>
      <c r="H9" s="409">
        <f t="shared" si="9"/>
        <v>45.4320144</v>
      </c>
      <c r="I9" s="409">
        <f t="shared" si="9"/>
        <v>4.8000000000000007</v>
      </c>
      <c r="J9" s="409">
        <f t="shared" si="9"/>
        <v>30.040008000000004</v>
      </c>
      <c r="K9" s="409">
        <f t="shared" si="9"/>
        <v>6.0080016000000001</v>
      </c>
      <c r="L9" s="409">
        <f t="shared" si="9"/>
        <v>514.52013600000009</v>
      </c>
      <c r="M9" s="409">
        <f t="shared" si="9"/>
        <v>96</v>
      </c>
      <c r="N9" s="409">
        <f t="shared" si="9"/>
        <v>86.280024000000012</v>
      </c>
    </row>
    <row r="10" spans="1:23">
      <c r="K10" s="8"/>
      <c r="O10" s="126"/>
      <c r="P10" s="126"/>
      <c r="Q10" s="126"/>
      <c r="R10" s="126"/>
      <c r="S10" s="126"/>
      <c r="T10" s="126"/>
      <c r="U10" s="126"/>
      <c r="V10" s="126"/>
    </row>
    <row r="11" spans="1:23">
      <c r="J11" s="196">
        <v>0.15</v>
      </c>
      <c r="K11" s="326" t="s">
        <v>387</v>
      </c>
      <c r="O11" s="156" t="s">
        <v>379</v>
      </c>
      <c r="P11" s="126"/>
      <c r="Q11" s="126"/>
      <c r="R11" s="126"/>
      <c r="S11" s="126"/>
      <c r="T11" s="126"/>
      <c r="U11" s="126"/>
      <c r="V11" s="135"/>
    </row>
    <row r="12" spans="1:23">
      <c r="O12" s="135"/>
      <c r="P12" s="126" t="s">
        <v>380</v>
      </c>
      <c r="Q12" s="135"/>
      <c r="R12" s="135"/>
      <c r="S12" s="135"/>
      <c r="T12" s="135"/>
      <c r="U12" s="135"/>
      <c r="V12" s="135"/>
    </row>
    <row r="13" spans="1:23">
      <c r="O13" s="135"/>
      <c r="P13" s="135"/>
      <c r="Q13" s="126" t="s">
        <v>381</v>
      </c>
      <c r="R13" s="135"/>
      <c r="S13" s="135"/>
      <c r="T13" s="135"/>
      <c r="U13" s="135"/>
      <c r="V13" s="135"/>
    </row>
    <row r="14" spans="1:23">
      <c r="O14" s="135"/>
      <c r="P14" s="126"/>
      <c r="Q14" s="135"/>
      <c r="R14" s="156" t="s">
        <v>382</v>
      </c>
      <c r="S14" s="135"/>
      <c r="T14" s="126"/>
      <c r="U14" s="126"/>
      <c r="V14" s="126"/>
      <c r="W14" s="126"/>
    </row>
    <row r="15" spans="1:23">
      <c r="O15" s="135"/>
      <c r="P15" s="126"/>
      <c r="Q15" s="135"/>
      <c r="R15" s="135"/>
      <c r="S15" s="126" t="s">
        <v>383</v>
      </c>
      <c r="T15" s="126"/>
      <c r="U15" s="126"/>
      <c r="V15" s="126"/>
      <c r="W15" s="135"/>
    </row>
    <row r="16" spans="1:23" ht="15.75">
      <c r="B16" s="286" t="s">
        <v>459</v>
      </c>
      <c r="C16" s="286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5"/>
      <c r="S16" s="135"/>
      <c r="T16" s="135"/>
      <c r="U16" s="135"/>
      <c r="V16" s="135"/>
      <c r="W16" s="135"/>
    </row>
    <row r="17" spans="2:21" ht="15.75">
      <c r="B17" s="137"/>
      <c r="C17" s="290" t="s">
        <v>460</v>
      </c>
      <c r="D17" s="290"/>
      <c r="E17" s="290"/>
      <c r="F17" s="291"/>
      <c r="G17" s="291"/>
      <c r="H17" s="291"/>
      <c r="I17" s="291"/>
      <c r="J17" s="291"/>
      <c r="K17" s="291"/>
      <c r="L17" s="291"/>
      <c r="M17" s="291"/>
      <c r="N17" s="291"/>
      <c r="O17" s="291"/>
      <c r="P17" s="291"/>
      <c r="Q17" s="291"/>
      <c r="R17" s="291"/>
    </row>
    <row r="18" spans="2:21" ht="15.75">
      <c r="B18" s="292"/>
      <c r="C18" s="293"/>
      <c r="D18" s="294" t="s">
        <v>461</v>
      </c>
      <c r="E18" s="294"/>
      <c r="F18" s="294"/>
      <c r="G18" s="295"/>
      <c r="H18" s="295"/>
      <c r="I18" s="295"/>
      <c r="J18" s="295"/>
      <c r="K18" s="295"/>
      <c r="L18" s="295"/>
      <c r="N18" s="328">
        <v>0.05</v>
      </c>
      <c r="O18" s="376">
        <v>0.73</v>
      </c>
      <c r="P18" s="327" t="s">
        <v>136</v>
      </c>
      <c r="Q18" s="327"/>
    </row>
    <row r="19" spans="2:21" ht="15.75">
      <c r="B19" s="292"/>
      <c r="C19" s="293"/>
      <c r="D19" s="293"/>
      <c r="E19" s="293"/>
      <c r="F19" s="293"/>
      <c r="G19" s="293"/>
      <c r="H19" s="297"/>
      <c r="I19" s="297"/>
      <c r="J19" s="297"/>
      <c r="K19" s="297"/>
      <c r="L19" s="60"/>
      <c r="N19" s="328">
        <v>0.05</v>
      </c>
      <c r="O19" s="376">
        <v>1.83</v>
      </c>
      <c r="P19" s="327" t="s">
        <v>390</v>
      </c>
      <c r="Q19" s="327"/>
    </row>
    <row r="20" spans="2:21" ht="15.75">
      <c r="B20" s="292"/>
      <c r="C20" s="221" t="s">
        <v>61</v>
      </c>
      <c r="D20" s="221"/>
      <c r="E20" s="291"/>
      <c r="F20" s="297"/>
      <c r="G20" s="297"/>
      <c r="H20" s="297"/>
      <c r="I20" s="298"/>
      <c r="J20" s="293"/>
      <c r="K20" s="293"/>
      <c r="L20" s="297"/>
      <c r="N20" s="328">
        <v>0.05</v>
      </c>
      <c r="O20" s="376">
        <v>3.7</v>
      </c>
      <c r="P20" s="327" t="s">
        <v>391</v>
      </c>
      <c r="Q20" s="327"/>
    </row>
    <row r="21" spans="2:21" ht="15.75">
      <c r="B21" s="292"/>
      <c r="C21" s="293"/>
      <c r="D21" s="213" t="s">
        <v>462</v>
      </c>
      <c r="E21" s="213"/>
      <c r="F21" s="299"/>
      <c r="G21" s="299"/>
      <c r="H21" s="299"/>
      <c r="I21" s="299"/>
      <c r="J21" s="299"/>
      <c r="K21" s="299"/>
      <c r="L21" s="291"/>
      <c r="N21" s="328">
        <v>0.05</v>
      </c>
      <c r="O21" s="197"/>
      <c r="P21" s="327" t="s">
        <v>442</v>
      </c>
      <c r="Q21" s="327"/>
    </row>
    <row r="22" spans="2:21" ht="15.75">
      <c r="B22" s="292"/>
      <c r="C22" s="293"/>
      <c r="D22" s="214" t="s">
        <v>463</v>
      </c>
      <c r="E22" s="214"/>
      <c r="F22" s="297"/>
      <c r="G22" s="299"/>
      <c r="H22" s="299"/>
      <c r="I22" s="299"/>
      <c r="J22" s="299"/>
      <c r="K22" s="299"/>
      <c r="L22" s="299"/>
      <c r="N22" s="328">
        <v>0.05</v>
      </c>
      <c r="O22" s="197"/>
      <c r="P22" s="327" t="s">
        <v>443</v>
      </c>
      <c r="Q22" s="327"/>
      <c r="R22" s="3"/>
      <c r="S22" s="3"/>
      <c r="T22" s="3"/>
      <c r="U22" s="3"/>
    </row>
    <row r="23" spans="2:21" ht="15.75">
      <c r="B23" s="292"/>
      <c r="C23" s="293"/>
      <c r="D23" s="214" t="s">
        <v>464</v>
      </c>
      <c r="E23" s="214"/>
      <c r="F23" s="297"/>
      <c r="G23" s="297"/>
      <c r="H23" s="293"/>
      <c r="I23" s="297"/>
      <c r="J23" s="297"/>
      <c r="K23" s="297"/>
      <c r="L23" s="300"/>
      <c r="N23" s="328"/>
      <c r="O23" s="197"/>
      <c r="P23" s="327"/>
      <c r="Q23" s="327"/>
      <c r="R23" s="3"/>
      <c r="S23" s="3"/>
      <c r="T23" s="3"/>
      <c r="U23" s="3"/>
    </row>
    <row r="24" spans="2:21" ht="15.75">
      <c r="B24" s="292"/>
      <c r="C24" s="293"/>
      <c r="D24" s="215" t="s">
        <v>386</v>
      </c>
      <c r="E24" s="293"/>
      <c r="F24" s="293"/>
      <c r="G24" s="293"/>
      <c r="H24" s="293"/>
      <c r="I24" s="293"/>
      <c r="J24" s="293"/>
      <c r="K24" s="293"/>
      <c r="L24" s="293"/>
      <c r="N24" s="197"/>
      <c r="O24" s="375" t="s">
        <v>501</v>
      </c>
      <c r="P24" s="327" t="s">
        <v>136</v>
      </c>
      <c r="Q24" s="327"/>
      <c r="R24" s="3"/>
      <c r="S24" s="3"/>
      <c r="T24" s="3"/>
      <c r="U24" s="3"/>
    </row>
    <row r="25" spans="2:21">
      <c r="N25" s="197"/>
      <c r="O25" s="375" t="s">
        <v>502</v>
      </c>
      <c r="P25" s="327" t="s">
        <v>137</v>
      </c>
      <c r="Q25" s="327"/>
    </row>
    <row r="26" spans="2:21">
      <c r="N26" s="197"/>
      <c r="O26" s="375" t="s">
        <v>503</v>
      </c>
      <c r="P26" s="327" t="s">
        <v>138</v>
      </c>
      <c r="Q26" s="327"/>
    </row>
    <row r="27" spans="2:21">
      <c r="N27" s="197"/>
      <c r="O27" s="376">
        <v>2.5</v>
      </c>
      <c r="P27" s="327" t="s">
        <v>392</v>
      </c>
      <c r="Q27" s="327"/>
    </row>
    <row r="28" spans="2:21">
      <c r="D28" s="2"/>
      <c r="N28" s="197"/>
      <c r="O28" s="376">
        <v>3.7</v>
      </c>
      <c r="P28" s="327" t="s">
        <v>393</v>
      </c>
      <c r="Q28" s="327"/>
    </row>
    <row r="29" spans="2:21" ht="15">
      <c r="O29" s="217"/>
      <c r="P29" s="302"/>
      <c r="Q29" s="3"/>
    </row>
    <row r="30" spans="2:21">
      <c r="B30" s="129"/>
      <c r="C30" s="4"/>
      <c r="D30" s="57"/>
      <c r="E30" s="4"/>
      <c r="F30" s="4"/>
      <c r="G30" s="57"/>
      <c r="H30" s="57"/>
      <c r="I30" s="57"/>
      <c r="J30" s="57"/>
      <c r="N30" s="8"/>
      <c r="O30" s="5"/>
      <c r="P30" s="5"/>
    </row>
    <row r="31" spans="2:21">
      <c r="B31" s="92"/>
      <c r="C31" s="4"/>
      <c r="D31" s="57"/>
      <c r="E31" s="4"/>
      <c r="F31" s="4"/>
      <c r="G31" s="57"/>
      <c r="H31" s="57"/>
      <c r="I31" s="57"/>
      <c r="J31" s="57"/>
      <c r="N31" s="8"/>
      <c r="O31" s="5"/>
      <c r="P31" s="5"/>
    </row>
    <row r="32" spans="2:21">
      <c r="N32" s="8"/>
      <c r="O32" s="5"/>
      <c r="P32" s="5"/>
    </row>
    <row r="33" spans="14:16">
      <c r="N33" s="8"/>
      <c r="O33" s="5"/>
      <c r="P33" s="5"/>
    </row>
  </sheetData>
  <mergeCells count="8">
    <mergeCell ref="O1:W2"/>
    <mergeCell ref="D1:K1"/>
    <mergeCell ref="A9:C9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11.5703125" style="3" bestFit="1" customWidth="1"/>
    <col min="2" max="2" width="56.140625" style="8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609" t="s">
        <v>1</v>
      </c>
      <c r="B1" s="615" t="s">
        <v>0</v>
      </c>
      <c r="C1" s="617" t="s">
        <v>87</v>
      </c>
      <c r="D1" s="611" t="s">
        <v>3</v>
      </c>
      <c r="E1" s="612"/>
      <c r="F1" s="613" t="s">
        <v>467</v>
      </c>
      <c r="G1" s="614"/>
      <c r="H1" s="600" t="s">
        <v>29</v>
      </c>
      <c r="I1" s="601"/>
      <c r="J1" s="601"/>
      <c r="K1" s="601"/>
      <c r="L1" s="601"/>
      <c r="M1" s="601"/>
      <c r="N1" s="602"/>
    </row>
    <row r="2" spans="1:14" s="9" customFormat="1" ht="16.5" thickBot="1">
      <c r="A2" s="610"/>
      <c r="B2" s="616"/>
      <c r="C2" s="618"/>
      <c r="D2" s="47"/>
      <c r="E2" s="58" t="s">
        <v>9</v>
      </c>
      <c r="F2" s="303"/>
      <c r="G2" s="100" t="s">
        <v>9</v>
      </c>
      <c r="H2" s="603"/>
      <c r="I2" s="604"/>
      <c r="J2" s="604"/>
      <c r="K2" s="604"/>
      <c r="L2" s="604"/>
      <c r="M2" s="604"/>
      <c r="N2" s="605"/>
    </row>
    <row r="3" spans="1:14" s="134" customFormat="1" ht="15.75" thickBot="1">
      <c r="A3" s="438" t="str">
        <f>'1-συμβολαια'!A3</f>
        <v>4ο</v>
      </c>
      <c r="B3" s="453" t="str">
        <f>'1-συμβολαια'!C3</f>
        <v>πληρεξούσιο</v>
      </c>
      <c r="C3" s="454">
        <f>'1-συμβολαια'!D3</f>
        <v>0</v>
      </c>
      <c r="D3" s="455">
        <v>2</v>
      </c>
      <c r="E3" s="455">
        <v>2</v>
      </c>
      <c r="F3" s="441">
        <f t="shared" ref="F3:G8" si="0">(D3-1)*4</f>
        <v>4</v>
      </c>
      <c r="G3" s="441">
        <f t="shared" si="0"/>
        <v>4</v>
      </c>
      <c r="H3" s="456"/>
      <c r="I3" s="456"/>
      <c r="J3" s="456"/>
      <c r="K3" s="457"/>
      <c r="L3" s="457"/>
      <c r="M3" s="457"/>
      <c r="N3" s="457"/>
    </row>
    <row r="4" spans="1:14" s="134" customFormat="1" ht="15">
      <c r="A4" s="433" t="str">
        <f>'1-συμβολαια'!A4</f>
        <v>5ο</v>
      </c>
      <c r="B4" s="449" t="str">
        <f>'1-συμβολαια'!C4</f>
        <v>κληρονομιάς ΑΠΟΔΟΧΗ</v>
      </c>
      <c r="C4" s="450">
        <f>'1-συμβολαια'!D4</f>
        <v>0</v>
      </c>
      <c r="D4" s="451">
        <v>4</v>
      </c>
      <c r="E4" s="451">
        <v>4</v>
      </c>
      <c r="F4" s="392">
        <f t="shared" si="0"/>
        <v>12</v>
      </c>
      <c r="G4" s="392">
        <f t="shared" si="0"/>
        <v>12</v>
      </c>
      <c r="H4" s="352"/>
      <c r="I4" s="352"/>
      <c r="J4" s="352"/>
      <c r="K4" s="452"/>
      <c r="L4" s="452"/>
      <c r="M4" s="452"/>
      <c r="N4" s="452"/>
    </row>
    <row r="5" spans="1:14" s="134" customFormat="1" ht="15">
      <c r="A5" s="345">
        <f>'1-συμβολαια'!A5</f>
        <v>0</v>
      </c>
      <c r="B5" s="333" t="str">
        <f>'1-συμβολαια'!C5</f>
        <v>χρησικτησία οικόπεδα 3-7 = πατρός ΔΩΡΕΑ άτυπος</v>
      </c>
      <c r="C5" s="334">
        <f>'1-συμβολαια'!D5</f>
        <v>1555.55</v>
      </c>
      <c r="D5" s="335">
        <v>4</v>
      </c>
      <c r="E5" s="335"/>
      <c r="F5" s="336">
        <f t="shared" si="0"/>
        <v>12</v>
      </c>
      <c r="G5" s="336"/>
      <c r="H5" s="332" t="s">
        <v>231</v>
      </c>
      <c r="I5" s="332" t="s">
        <v>139</v>
      </c>
      <c r="J5" s="332"/>
      <c r="K5" s="337"/>
      <c r="L5" s="337"/>
      <c r="M5" s="337"/>
      <c r="N5" s="337"/>
    </row>
    <row r="6" spans="1:14" s="134" customFormat="1" ht="15">
      <c r="A6" s="345">
        <f>'1-συμβολαια'!A6</f>
        <v>0</v>
      </c>
      <c r="B6" s="333" t="str">
        <f>'1-συμβολαια'!C6</f>
        <v>χρησικτησία αγροτεμάχια 5-6-8-9-10-11-12 = πατρός ΔΩΡΕΑ άτυπος</v>
      </c>
      <c r="C6" s="334">
        <f>'1-συμβολαια'!D6</f>
        <v>12466.63</v>
      </c>
      <c r="D6" s="335">
        <v>4</v>
      </c>
      <c r="E6" s="335"/>
      <c r="F6" s="336">
        <f t="shared" si="0"/>
        <v>12</v>
      </c>
      <c r="G6" s="336"/>
      <c r="H6" s="332" t="s">
        <v>231</v>
      </c>
      <c r="I6" s="332" t="s">
        <v>139</v>
      </c>
      <c r="J6" s="332"/>
      <c r="K6" s="337"/>
      <c r="L6" s="337"/>
      <c r="M6" s="337"/>
      <c r="N6" s="337"/>
    </row>
    <row r="7" spans="1:14" s="134" customFormat="1" ht="15">
      <c r="A7" s="345">
        <f>'1-συμβολαια'!A7</f>
        <v>0</v>
      </c>
      <c r="B7" s="333" t="str">
        <f>'1-συμβολαια'!C7</f>
        <v>διανομή [= 2/8 μήτηρ + από 3/8 θυγατέρες 2</v>
      </c>
      <c r="C7" s="334">
        <f>'1-συμβολαια'!D7</f>
        <v>25887.23</v>
      </c>
      <c r="D7" s="335">
        <v>4</v>
      </c>
      <c r="E7" s="335"/>
      <c r="F7" s="336">
        <f t="shared" si="0"/>
        <v>12</v>
      </c>
      <c r="G7" s="336"/>
      <c r="H7" s="332" t="s">
        <v>231</v>
      </c>
      <c r="I7" s="332" t="s">
        <v>139</v>
      </c>
      <c r="J7" s="332"/>
      <c r="K7" s="337"/>
      <c r="L7" s="337"/>
      <c r="M7" s="337"/>
      <c r="N7" s="337"/>
    </row>
    <row r="8" spans="1:14" s="134" customFormat="1" ht="15.75" thickBot="1">
      <c r="A8" s="444">
        <f>'1-συμβολαια'!A8</f>
        <v>0</v>
      </c>
      <c r="B8" s="459" t="str">
        <f>'1-συμβολαια'!C8</f>
        <v>εξισορρόπηση διαφοράς διανεμομένων μεριδίων</v>
      </c>
      <c r="C8" s="460">
        <f>'1-συμβολαια'!D8</f>
        <v>2157.27</v>
      </c>
      <c r="D8" s="461">
        <v>4</v>
      </c>
      <c r="E8" s="461"/>
      <c r="F8" s="447">
        <f t="shared" si="0"/>
        <v>12</v>
      </c>
      <c r="G8" s="447"/>
      <c r="H8" s="462" t="s">
        <v>231</v>
      </c>
      <c r="I8" s="462" t="s">
        <v>139</v>
      </c>
      <c r="J8" s="462"/>
      <c r="K8" s="463"/>
      <c r="L8" s="463"/>
      <c r="M8" s="463"/>
      <c r="N8" s="463"/>
    </row>
    <row r="9" spans="1:14" ht="15.75">
      <c r="A9" s="606" t="s">
        <v>60</v>
      </c>
      <c r="B9" s="607"/>
      <c r="C9" s="607"/>
      <c r="D9" s="607"/>
      <c r="E9" s="608"/>
      <c r="F9" s="458">
        <f>SUM(F3:F8)</f>
        <v>64</v>
      </c>
      <c r="G9" s="458">
        <f>SUM(G3:G8)</f>
        <v>16</v>
      </c>
    </row>
    <row r="10" spans="1:14" ht="15.75">
      <c r="H10" s="136" t="s">
        <v>148</v>
      </c>
      <c r="I10" s="137"/>
      <c r="J10" s="137"/>
      <c r="K10" s="137"/>
      <c r="L10" s="137"/>
      <c r="M10" s="137"/>
    </row>
    <row r="11" spans="1:14" ht="15.75">
      <c r="B11" s="306" t="s">
        <v>466</v>
      </c>
      <c r="C11" s="307"/>
      <c r="D11" s="307"/>
      <c r="E11" s="307"/>
      <c r="F11" s="307"/>
      <c r="I11" s="137" t="s">
        <v>149</v>
      </c>
      <c r="J11" s="137"/>
      <c r="K11" s="137"/>
      <c r="L11" s="137"/>
      <c r="M11" s="85"/>
    </row>
    <row r="12" spans="1:14" ht="15.75">
      <c r="B12" s="3"/>
      <c r="C12" s="221" t="s">
        <v>61</v>
      </c>
      <c r="D12" s="3"/>
      <c r="J12" s="136" t="s">
        <v>150</v>
      </c>
    </row>
    <row r="15" spans="1:14">
      <c r="B15" s="220"/>
    </row>
    <row r="16" spans="1:14">
      <c r="B16" s="219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I18" sqref="I18"/>
    </sheetView>
  </sheetViews>
  <sheetFormatPr defaultRowHeight="11.25"/>
  <cols>
    <col min="1" max="1" width="10.28515625" style="8" bestFit="1" customWidth="1"/>
    <col min="2" max="2" width="71.42578125" style="91" bestFit="1" customWidth="1"/>
    <col min="3" max="3" width="7.28515625" style="8" bestFit="1" customWidth="1"/>
    <col min="4" max="5" width="19.28515625" style="8" bestFit="1" customWidth="1"/>
    <col min="6" max="6" width="17" style="8" bestFit="1" customWidth="1"/>
    <col min="7" max="7" width="4.28515625" style="8" bestFit="1" customWidth="1"/>
    <col min="8" max="8" width="10" style="8" bestFit="1" customWidth="1"/>
    <col min="9" max="10" width="19.28515625" style="8" bestFit="1" customWidth="1"/>
    <col min="11" max="11" width="17" style="8" bestFit="1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90" t="s">
        <v>1</v>
      </c>
      <c r="B1" s="592" t="s">
        <v>0</v>
      </c>
      <c r="C1" s="621" t="s">
        <v>11</v>
      </c>
      <c r="D1" s="621"/>
      <c r="E1" s="621"/>
      <c r="F1" s="621"/>
      <c r="G1" s="621"/>
      <c r="H1" s="622" t="s">
        <v>12</v>
      </c>
      <c r="I1" s="622"/>
      <c r="J1" s="622"/>
      <c r="K1" s="622"/>
      <c r="L1" s="622"/>
      <c r="M1" s="622"/>
      <c r="N1" s="622"/>
      <c r="O1" s="625" t="s">
        <v>88</v>
      </c>
      <c r="P1" s="623" t="s">
        <v>232</v>
      </c>
      <c r="Q1" s="619" t="s">
        <v>29</v>
      </c>
      <c r="R1" s="584"/>
      <c r="S1" s="584"/>
      <c r="T1" s="584"/>
      <c r="U1" s="585"/>
    </row>
    <row r="2" spans="1:25" ht="24" customHeight="1" thickBot="1">
      <c r="A2" s="591"/>
      <c r="B2" s="593"/>
      <c r="C2" s="7" t="s">
        <v>47</v>
      </c>
      <c r="D2" s="86" t="s">
        <v>48</v>
      </c>
      <c r="E2" s="86" t="s">
        <v>49</v>
      </c>
      <c r="F2" s="86" t="s">
        <v>50</v>
      </c>
      <c r="G2" s="38" t="s">
        <v>51</v>
      </c>
      <c r="H2" s="86" t="s">
        <v>47</v>
      </c>
      <c r="I2" s="86" t="s">
        <v>48</v>
      </c>
      <c r="J2" s="86" t="s">
        <v>49</v>
      </c>
      <c r="K2" s="86" t="s">
        <v>50</v>
      </c>
      <c r="L2" s="86" t="s">
        <v>51</v>
      </c>
      <c r="M2" s="86" t="s">
        <v>52</v>
      </c>
      <c r="N2" s="39" t="s">
        <v>53</v>
      </c>
      <c r="O2" s="626"/>
      <c r="P2" s="624"/>
      <c r="Q2" s="620"/>
      <c r="R2" s="586"/>
      <c r="S2" s="586"/>
      <c r="T2" s="586"/>
      <c r="U2" s="587"/>
    </row>
    <row r="3" spans="1:25" s="268" customFormat="1" ht="15.75" thickBot="1">
      <c r="A3" s="438" t="str">
        <f>'1-συμβολαια'!A3</f>
        <v>4ο</v>
      </c>
      <c r="B3" s="439" t="str">
        <f>'1-συμβολαια'!C3</f>
        <v>πληρεξούσιο</v>
      </c>
      <c r="C3" s="440"/>
      <c r="D3" s="420" t="s">
        <v>573</v>
      </c>
      <c r="E3" s="420"/>
      <c r="F3" s="420"/>
      <c r="G3" s="420"/>
      <c r="H3" s="420"/>
      <c r="I3" s="420" t="s">
        <v>571</v>
      </c>
      <c r="J3" s="420"/>
      <c r="K3" s="420"/>
      <c r="L3" s="420"/>
      <c r="M3" s="420"/>
      <c r="N3" s="420"/>
      <c r="O3" s="440"/>
      <c r="P3" s="441">
        <f>O3*('2-δικαιώμ'!M3+'3-φύλλα2α'!F3)</f>
        <v>0</v>
      </c>
      <c r="Q3" s="442"/>
      <c r="R3" s="442"/>
      <c r="S3" s="442"/>
      <c r="T3" s="442"/>
      <c r="U3" s="443"/>
    </row>
    <row r="4" spans="1:25" s="268" customFormat="1" ht="15">
      <c r="A4" s="433" t="str">
        <f>'1-συμβολαια'!A4</f>
        <v>5ο</v>
      </c>
      <c r="B4" s="434" t="str">
        <f>'1-συμβολαια'!C4</f>
        <v>κληρονομιάς ΑΠΟΔΟΧΗ</v>
      </c>
      <c r="C4" s="435">
        <v>1</v>
      </c>
      <c r="D4" s="330" t="s">
        <v>570</v>
      </c>
      <c r="E4" s="330"/>
      <c r="F4" s="330"/>
      <c r="G4" s="330"/>
      <c r="H4" s="330">
        <v>3</v>
      </c>
      <c r="I4" s="264" t="s">
        <v>572</v>
      </c>
      <c r="J4" s="853" t="s">
        <v>571</v>
      </c>
      <c r="K4" s="853" t="s">
        <v>573</v>
      </c>
      <c r="L4" s="330"/>
      <c r="M4" s="330"/>
      <c r="N4" s="330"/>
      <c r="O4" s="435">
        <v>2</v>
      </c>
      <c r="P4" s="392">
        <f>O4*('2-δικαιώμ'!M4+'3-φύλλα2α'!F4)</f>
        <v>96</v>
      </c>
      <c r="Q4" s="436"/>
      <c r="R4" s="436"/>
      <c r="S4" s="436"/>
      <c r="T4" s="436"/>
      <c r="U4" s="437"/>
    </row>
    <row r="5" spans="1:25" s="268" customFormat="1" ht="15">
      <c r="A5" s="345">
        <f>'1-συμβολαια'!A5</f>
        <v>0</v>
      </c>
      <c r="B5" s="346" t="str">
        <f>'1-συμβολαια'!C5</f>
        <v>χρησικτησία οικόπεδα 3-7 = πατρός ΔΩΡΕΑ άτυπος</v>
      </c>
      <c r="C5" s="347"/>
      <c r="D5" s="264" t="s">
        <v>537</v>
      </c>
      <c r="E5" s="264"/>
      <c r="F5" s="269"/>
      <c r="G5" s="269"/>
      <c r="H5" s="269"/>
      <c r="I5" s="330" t="s">
        <v>570</v>
      </c>
      <c r="J5" s="330"/>
      <c r="K5" s="330"/>
      <c r="L5" s="264"/>
      <c r="M5" s="264"/>
      <c r="N5" s="264"/>
      <c r="O5" s="347"/>
      <c r="P5" s="336">
        <f>O5*('2-δικαιώμ'!M5+'3-φύλλα2α'!F5)</f>
        <v>0</v>
      </c>
      <c r="Q5" s="348"/>
      <c r="R5" s="348"/>
      <c r="S5" s="348"/>
      <c r="T5" s="348"/>
      <c r="U5" s="349"/>
    </row>
    <row r="6" spans="1:25" s="268" customFormat="1" ht="15">
      <c r="A6" s="345">
        <f>'1-συμβολαια'!A6</f>
        <v>0</v>
      </c>
      <c r="B6" s="346" t="str">
        <f>'1-συμβολαια'!C6</f>
        <v>χρησικτησία αγροτεμάχια 5-6-8-9-10-11-12 = πατρός ΔΩΡΕΑ άτυπος</v>
      </c>
      <c r="C6" s="347"/>
      <c r="D6" s="264" t="s">
        <v>537</v>
      </c>
      <c r="E6" s="264"/>
      <c r="F6" s="269"/>
      <c r="G6" s="269"/>
      <c r="H6" s="269"/>
      <c r="I6" s="330" t="s">
        <v>570</v>
      </c>
      <c r="J6" s="264"/>
      <c r="K6" s="264"/>
      <c r="L6" s="264"/>
      <c r="M6" s="264"/>
      <c r="N6" s="264"/>
      <c r="O6" s="347"/>
      <c r="P6" s="336">
        <f>O6*('2-δικαιώμ'!M6+'3-φύλλα2α'!F6)</f>
        <v>0</v>
      </c>
      <c r="Q6" s="348"/>
      <c r="R6" s="348"/>
      <c r="S6" s="348"/>
      <c r="T6" s="348"/>
      <c r="U6" s="349"/>
    </row>
    <row r="7" spans="1:25" s="268" customFormat="1" ht="15">
      <c r="A7" s="345">
        <f>'1-συμβολαια'!A7</f>
        <v>0</v>
      </c>
      <c r="B7" s="346" t="str">
        <f>'1-συμβολαια'!C7</f>
        <v>διανομή [= 2/8 μήτηρ + από 3/8 θυγατέρες 2</v>
      </c>
      <c r="C7" s="347">
        <v>3</v>
      </c>
      <c r="D7" s="264" t="s">
        <v>572</v>
      </c>
      <c r="E7" s="264" t="s">
        <v>571</v>
      </c>
      <c r="F7" s="264" t="s">
        <v>573</v>
      </c>
      <c r="G7" s="264"/>
      <c r="H7" s="264"/>
      <c r="I7" s="264"/>
      <c r="J7" s="264"/>
      <c r="K7" s="264"/>
      <c r="L7" s="264"/>
      <c r="M7" s="264"/>
      <c r="N7" s="264"/>
      <c r="O7" s="347"/>
      <c r="P7" s="336">
        <f>O7*('2-δικαιώμ'!M7+'3-φύλλα2α'!F7)</f>
        <v>0</v>
      </c>
      <c r="Q7" s="348"/>
      <c r="R7" s="348"/>
      <c r="S7" s="348"/>
      <c r="T7" s="348"/>
      <c r="U7" s="349"/>
    </row>
    <row r="8" spans="1:25" s="268" customFormat="1" ht="15.75" thickBot="1">
      <c r="A8" s="444">
        <f>'1-συμβολαια'!A8</f>
        <v>0</v>
      </c>
      <c r="B8" s="445" t="str">
        <f>'1-συμβολαια'!C8</f>
        <v>εξισορρόπηση διαφοράς διανεμομένων μεριδίων</v>
      </c>
      <c r="C8" s="446">
        <v>2</v>
      </c>
      <c r="D8" s="854" t="s">
        <v>571</v>
      </c>
      <c r="E8" s="854" t="s">
        <v>573</v>
      </c>
      <c r="F8" s="854"/>
      <c r="G8" s="401"/>
      <c r="H8" s="401"/>
      <c r="I8" s="401" t="s">
        <v>572</v>
      </c>
      <c r="J8" s="401"/>
      <c r="K8" s="401"/>
      <c r="L8" s="401"/>
      <c r="M8" s="401"/>
      <c r="N8" s="401"/>
      <c r="O8" s="446">
        <v>1</v>
      </c>
      <c r="P8" s="447">
        <f>O8*('2-δικαιώμ'!M8+'3-φύλλα2α'!F8)</f>
        <v>24</v>
      </c>
      <c r="Q8" s="448"/>
      <c r="R8" s="448"/>
      <c r="S8" s="448"/>
      <c r="T8" s="448"/>
      <c r="U8" s="349"/>
    </row>
    <row r="9" spans="1:25" ht="15.75">
      <c r="A9" s="606" t="s">
        <v>47</v>
      </c>
      <c r="B9" s="607"/>
      <c r="C9" s="607"/>
      <c r="D9" s="607"/>
      <c r="E9" s="607"/>
      <c r="F9" s="607"/>
      <c r="G9" s="607"/>
      <c r="H9" s="607"/>
      <c r="I9" s="607"/>
      <c r="J9" s="607"/>
      <c r="K9" s="607"/>
      <c r="L9" s="607"/>
      <c r="M9" s="607"/>
      <c r="N9" s="607"/>
      <c r="O9" s="607"/>
      <c r="P9" s="408">
        <f>SUM(P3:P8)</f>
        <v>120</v>
      </c>
    </row>
    <row r="11" spans="1:25" ht="15.75">
      <c r="Q11" s="154" t="s">
        <v>151</v>
      </c>
      <c r="R11" s="123"/>
      <c r="S11" s="123"/>
      <c r="T11" s="123"/>
      <c r="U11" s="123"/>
      <c r="V11" s="123"/>
      <c r="W11" s="123"/>
      <c r="X11" s="123"/>
      <c r="Y11" s="113"/>
    </row>
    <row r="12" spans="1:25" ht="15.75">
      <c r="R12" s="137" t="s">
        <v>152</v>
      </c>
      <c r="S12" s="137"/>
      <c r="T12" s="137"/>
      <c r="U12" s="137"/>
      <c r="V12" s="137"/>
      <c r="W12" s="137"/>
      <c r="X12" s="137"/>
    </row>
    <row r="13" spans="1:25" ht="15.75">
      <c r="S13" s="154" t="s">
        <v>153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B17" sqref="B17:B29"/>
    </sheetView>
  </sheetViews>
  <sheetFormatPr defaultRowHeight="11.25"/>
  <cols>
    <col min="1" max="1" width="10.28515625" style="8" customWidth="1"/>
    <col min="2" max="2" width="53.85546875" style="91" bestFit="1" customWidth="1"/>
    <col min="3" max="3" width="11.140625" style="2" customWidth="1"/>
    <col min="4" max="4" width="7.85546875" style="3" customWidth="1"/>
    <col min="5" max="5" width="7.85546875" style="3" hidden="1" customWidth="1"/>
    <col min="6" max="6" width="6.85546875" style="8" hidden="1" customWidth="1"/>
    <col min="7" max="7" width="7.140625" style="8" hidden="1" customWidth="1"/>
    <col min="8" max="8" width="8.140625" style="2" hidden="1" customWidth="1"/>
    <col min="9" max="9" width="9.28515625" style="2" hidden="1" customWidth="1"/>
    <col min="10" max="12" width="6.85546875" style="2" hidden="1" customWidth="1"/>
    <col min="13" max="13" width="8.140625" style="2" hidden="1" customWidth="1"/>
    <col min="14" max="14" width="10.5703125" style="2" hidden="1" customWidth="1"/>
    <col min="15" max="15" width="7.28515625" style="2" hidden="1" customWidth="1"/>
    <col min="16" max="16" width="10.28515625" style="2" hidden="1" customWidth="1"/>
    <col min="17" max="17" width="10.7109375" style="2" bestFit="1" customWidth="1"/>
    <col min="18" max="18" width="7.140625" style="81" customWidth="1"/>
    <col min="19" max="19" width="7.28515625" style="81" customWidth="1"/>
    <col min="20" max="22" width="7.28515625" style="367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6.5703125" style="367" customWidth="1"/>
    <col min="29" max="30" width="6.28515625" style="81" customWidth="1"/>
    <col min="31" max="31" width="6.28515625" style="367" customWidth="1"/>
    <col min="32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67" t="s">
        <v>1</v>
      </c>
      <c r="B1" s="629" t="s">
        <v>0</v>
      </c>
      <c r="C1" s="573" t="s">
        <v>7</v>
      </c>
      <c r="D1" s="631" t="s">
        <v>3</v>
      </c>
      <c r="E1" s="632"/>
      <c r="F1" s="633" t="s">
        <v>469</v>
      </c>
      <c r="G1" s="634"/>
      <c r="H1" s="634"/>
      <c r="I1" s="634"/>
      <c r="J1" s="634"/>
      <c r="K1" s="634"/>
      <c r="L1" s="635"/>
      <c r="M1" s="636" t="s">
        <v>398</v>
      </c>
      <c r="N1" s="637"/>
      <c r="O1" s="638" t="s">
        <v>258</v>
      </c>
      <c r="P1" s="639"/>
      <c r="Q1" s="640" t="s">
        <v>397</v>
      </c>
      <c r="R1" s="628" t="s">
        <v>177</v>
      </c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28"/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8"/>
    </row>
    <row r="2" spans="1:41" ht="23.25" thickBot="1">
      <c r="A2" s="568"/>
      <c r="B2" s="630"/>
      <c r="C2" s="574"/>
      <c r="D2" s="159" t="s">
        <v>4</v>
      </c>
      <c r="E2" s="145" t="s">
        <v>9</v>
      </c>
      <c r="F2" s="223" t="s">
        <v>4</v>
      </c>
      <c r="G2" s="160" t="s">
        <v>9</v>
      </c>
      <c r="H2" s="143" t="s">
        <v>47</v>
      </c>
      <c r="I2" s="222" t="s">
        <v>9</v>
      </c>
      <c r="J2" s="203" t="s">
        <v>359</v>
      </c>
      <c r="K2" s="203" t="s">
        <v>376</v>
      </c>
      <c r="L2" s="205" t="s">
        <v>361</v>
      </c>
      <c r="M2" s="222" t="s">
        <v>23</v>
      </c>
      <c r="N2" s="224" t="s">
        <v>89</v>
      </c>
      <c r="O2" s="222" t="s">
        <v>23</v>
      </c>
      <c r="P2" s="218" t="s">
        <v>9</v>
      </c>
      <c r="Q2" s="641"/>
      <c r="R2" s="162" t="s">
        <v>132</v>
      </c>
      <c r="S2" s="162" t="s">
        <v>175</v>
      </c>
      <c r="T2" s="382" t="s">
        <v>133</v>
      </c>
      <c r="U2" s="382" t="s">
        <v>262</v>
      </c>
      <c r="V2" s="382" t="s">
        <v>134</v>
      </c>
      <c r="W2" s="162" t="s">
        <v>263</v>
      </c>
      <c r="X2" s="162" t="s">
        <v>154</v>
      </c>
      <c r="Y2" s="162" t="s">
        <v>176</v>
      </c>
      <c r="Z2" s="162" t="s">
        <v>155</v>
      </c>
      <c r="AA2" s="162" t="s">
        <v>264</v>
      </c>
      <c r="AB2" s="382" t="s">
        <v>156</v>
      </c>
      <c r="AC2" s="162" t="s">
        <v>265</v>
      </c>
      <c r="AD2" s="162" t="s">
        <v>157</v>
      </c>
      <c r="AE2" s="382" t="s">
        <v>280</v>
      </c>
      <c r="AF2" s="162" t="s">
        <v>281</v>
      </c>
      <c r="AG2" s="261" t="s">
        <v>282</v>
      </c>
      <c r="AH2" s="162" t="s">
        <v>283</v>
      </c>
      <c r="AI2" s="162" t="s">
        <v>284</v>
      </c>
      <c r="AJ2" s="162" t="s">
        <v>429</v>
      </c>
      <c r="AK2" s="162" t="s">
        <v>430</v>
      </c>
      <c r="AL2" s="162"/>
      <c r="AM2" s="246" t="s">
        <v>93</v>
      </c>
      <c r="AN2" s="244" t="s">
        <v>47</v>
      </c>
      <c r="AO2" s="245" t="s">
        <v>29</v>
      </c>
    </row>
    <row r="3" spans="1:41" s="5" customFormat="1" ht="12" thickBot="1">
      <c r="A3" s="410" t="str">
        <f>'1-συμβολαια'!A3</f>
        <v>4ο</v>
      </c>
      <c r="B3" s="419" t="str">
        <f>'1-συμβολαια'!C3</f>
        <v>πληρεξούσιο</v>
      </c>
      <c r="C3" s="413">
        <f>'1-συμβολαια'!D3</f>
        <v>0</v>
      </c>
      <c r="D3" s="467">
        <f>'3-φύλλα2α'!D3</f>
        <v>2</v>
      </c>
      <c r="E3" s="467">
        <f>'3-φύλλα2α'!E3</f>
        <v>2</v>
      </c>
      <c r="F3" s="468">
        <v>1</v>
      </c>
      <c r="G3" s="468">
        <v>1</v>
      </c>
      <c r="H3" s="414">
        <f t="shared" ref="H3:H8" si="0">F3*D3*4</f>
        <v>8</v>
      </c>
      <c r="I3" s="469">
        <f t="shared" ref="I3:I8" si="1">E3*G3*4</f>
        <v>8</v>
      </c>
      <c r="J3" s="469">
        <f t="shared" ref="J3:J8" si="2">H3*5%</f>
        <v>0.4</v>
      </c>
      <c r="K3" s="469">
        <f t="shared" ref="K3:K8" si="3">H3*5%</f>
        <v>0.4</v>
      </c>
      <c r="L3" s="469">
        <f t="shared" ref="L3:L8" si="4">H3*1%</f>
        <v>0.08</v>
      </c>
      <c r="M3" s="469">
        <f t="shared" ref="M3:M8" si="5">H3-O3</f>
        <v>7.12</v>
      </c>
      <c r="N3" s="469">
        <f t="shared" ref="N3:N8" si="6">I3-P3</f>
        <v>7.12</v>
      </c>
      <c r="O3" s="469">
        <f t="shared" ref="O3:O8" si="7">J3+K3+L3</f>
        <v>0.88</v>
      </c>
      <c r="P3" s="469">
        <f t="shared" ref="P3:P8" si="8">I3*11%</f>
        <v>0.88</v>
      </c>
      <c r="Q3" s="414">
        <f t="shared" ref="Q3:Q8" si="9">O3-P3</f>
        <v>0</v>
      </c>
      <c r="R3" s="456"/>
      <c r="S3" s="456"/>
      <c r="T3" s="501"/>
      <c r="U3" s="501"/>
      <c r="V3" s="501"/>
      <c r="W3" s="456"/>
      <c r="X3" s="456"/>
      <c r="Y3" s="456"/>
      <c r="Z3" s="456"/>
      <c r="AA3" s="456"/>
      <c r="AB3" s="501"/>
      <c r="AC3" s="456"/>
      <c r="AD3" s="501"/>
      <c r="AE3" s="501"/>
      <c r="AF3" s="456"/>
      <c r="AG3" s="456"/>
      <c r="AH3" s="456"/>
      <c r="AI3" s="456"/>
      <c r="AJ3" s="456"/>
      <c r="AK3" s="456"/>
      <c r="AL3" s="456"/>
      <c r="AM3" s="502">
        <f t="shared" ref="AM3:AM8" si="10">U3+Y3+AA3+AI3+AK3</f>
        <v>0</v>
      </c>
      <c r="AN3" s="501">
        <f t="shared" ref="AN3:AN8" si="11">R3+S3+T3+V3+W3+X3+Z3+AB3+AC3+AD3+AE3+AF3+AG3+AH3+AJ3+AL3</f>
        <v>0</v>
      </c>
      <c r="AO3" s="503"/>
    </row>
    <row r="4" spans="1:41" s="5" customFormat="1">
      <c r="A4" s="344" t="str">
        <f>'1-συμβολαια'!A4</f>
        <v>5ο</v>
      </c>
      <c r="B4" s="341" t="str">
        <f>'1-συμβολαια'!C4</f>
        <v>κληρονομιάς ΑΠΟΔΟΧΗ</v>
      </c>
      <c r="C4" s="331">
        <f>'1-συμβολαια'!D4</f>
        <v>0</v>
      </c>
      <c r="D4" s="464">
        <f>'3-φύλλα2α'!D4</f>
        <v>4</v>
      </c>
      <c r="E4" s="464">
        <f>'3-φύλλα2α'!E4</f>
        <v>4</v>
      </c>
      <c r="F4" s="465">
        <v>2</v>
      </c>
      <c r="G4" s="465">
        <v>2</v>
      </c>
      <c r="H4" s="322">
        <f t="shared" si="0"/>
        <v>32</v>
      </c>
      <c r="I4" s="466">
        <f t="shared" si="1"/>
        <v>32</v>
      </c>
      <c r="J4" s="466">
        <f t="shared" si="2"/>
        <v>1.6</v>
      </c>
      <c r="K4" s="466">
        <f t="shared" si="3"/>
        <v>1.6</v>
      </c>
      <c r="L4" s="466">
        <f t="shared" si="4"/>
        <v>0.32</v>
      </c>
      <c r="M4" s="466">
        <f t="shared" si="5"/>
        <v>28.48</v>
      </c>
      <c r="N4" s="466">
        <f t="shared" si="6"/>
        <v>28.48</v>
      </c>
      <c r="O4" s="466">
        <f t="shared" si="7"/>
        <v>3.52</v>
      </c>
      <c r="P4" s="466">
        <f t="shared" si="8"/>
        <v>3.52</v>
      </c>
      <c r="Q4" s="466">
        <f t="shared" si="9"/>
        <v>0</v>
      </c>
      <c r="R4" s="504">
        <f>6*4+2*4</f>
        <v>32</v>
      </c>
      <c r="S4" s="504">
        <v>10</v>
      </c>
      <c r="T4" s="423">
        <v>16</v>
      </c>
      <c r="U4" s="423">
        <v>1.98</v>
      </c>
      <c r="V4" s="423">
        <v>16</v>
      </c>
      <c r="W4" s="504">
        <v>5</v>
      </c>
      <c r="X4" s="504"/>
      <c r="Y4" s="504"/>
      <c r="Z4" s="504"/>
      <c r="AA4" s="504"/>
      <c r="AB4" s="423"/>
      <c r="AC4" s="504"/>
      <c r="AD4" s="423">
        <v>4</v>
      </c>
      <c r="AE4" s="423">
        <v>8</v>
      </c>
      <c r="AF4" s="504">
        <v>5</v>
      </c>
      <c r="AG4" s="504"/>
      <c r="AH4" s="504">
        <v>8</v>
      </c>
      <c r="AI4" s="504">
        <v>1.98</v>
      </c>
      <c r="AJ4" s="504"/>
      <c r="AK4" s="504"/>
      <c r="AL4" s="504"/>
      <c r="AM4" s="505">
        <f t="shared" si="10"/>
        <v>3.96</v>
      </c>
      <c r="AN4" s="423">
        <f t="shared" si="11"/>
        <v>104</v>
      </c>
      <c r="AO4" s="500"/>
    </row>
    <row r="5" spans="1:41" s="5" customFormat="1">
      <c r="A5" s="325">
        <f>'1-συμβολαια'!A5</f>
        <v>0</v>
      </c>
      <c r="B5" s="329" t="str">
        <f>'1-συμβολαια'!C5</f>
        <v>χρησικτησία οικόπεδα 3-7 = πατρός ΔΩΡΕΑ άτυπος</v>
      </c>
      <c r="C5" s="331">
        <f>'1-συμβολαια'!D5</f>
        <v>1555.55</v>
      </c>
      <c r="D5" s="351">
        <f>'3-φύλλα2α'!D5</f>
        <v>4</v>
      </c>
      <c r="E5" s="351">
        <f>'3-φύλλα2α'!E5</f>
        <v>0</v>
      </c>
      <c r="F5" s="269"/>
      <c r="G5" s="269"/>
      <c r="H5" s="321">
        <f t="shared" si="0"/>
        <v>0</v>
      </c>
      <c r="I5" s="321">
        <f t="shared" si="1"/>
        <v>0</v>
      </c>
      <c r="J5" s="321">
        <f t="shared" si="2"/>
        <v>0</v>
      </c>
      <c r="K5" s="321">
        <f t="shared" si="3"/>
        <v>0</v>
      </c>
      <c r="L5" s="321">
        <f t="shared" si="4"/>
        <v>0</v>
      </c>
      <c r="M5" s="321">
        <f t="shared" si="5"/>
        <v>0</v>
      </c>
      <c r="N5" s="321">
        <f t="shared" si="6"/>
        <v>0</v>
      </c>
      <c r="O5" s="321">
        <f t="shared" si="7"/>
        <v>0</v>
      </c>
      <c r="P5" s="321">
        <f t="shared" si="8"/>
        <v>0</v>
      </c>
      <c r="Q5" s="321">
        <f t="shared" si="9"/>
        <v>0</v>
      </c>
      <c r="R5" s="506"/>
      <c r="S5" s="506"/>
      <c r="T5" s="507"/>
      <c r="U5" s="507"/>
      <c r="V5" s="507"/>
      <c r="W5" s="506"/>
      <c r="X5" s="506"/>
      <c r="Y5" s="506"/>
      <c r="Z5" s="506"/>
      <c r="AA5" s="506"/>
      <c r="AB5" s="507"/>
      <c r="AC5" s="506"/>
      <c r="AD5" s="507"/>
      <c r="AE5" s="507"/>
      <c r="AF5" s="506"/>
      <c r="AG5" s="506"/>
      <c r="AH5" s="506"/>
      <c r="AI5" s="506"/>
      <c r="AJ5" s="506"/>
      <c r="AK5" s="506"/>
      <c r="AL5" s="506"/>
      <c r="AM5" s="508">
        <f t="shared" si="10"/>
        <v>0</v>
      </c>
      <c r="AN5" s="507">
        <f t="shared" si="11"/>
        <v>0</v>
      </c>
      <c r="AO5" s="267"/>
    </row>
    <row r="6" spans="1:41" s="5" customFormat="1">
      <c r="A6" s="325">
        <f>'1-συμβολαια'!A6</f>
        <v>0</v>
      </c>
      <c r="B6" s="329" t="str">
        <f>'1-συμβολαια'!C6</f>
        <v>χρησικτησία αγροτεμάχια 5-6-8-9-10-11-12 = πατρός ΔΩΡΕΑ άτυπος</v>
      </c>
      <c r="C6" s="331">
        <f>'1-συμβολαια'!D6</f>
        <v>12466.63</v>
      </c>
      <c r="D6" s="351">
        <f>'3-φύλλα2α'!D6</f>
        <v>4</v>
      </c>
      <c r="E6" s="351">
        <f>'3-φύλλα2α'!E6</f>
        <v>0</v>
      </c>
      <c r="F6" s="269"/>
      <c r="G6" s="269"/>
      <c r="H6" s="321">
        <f t="shared" si="0"/>
        <v>0</v>
      </c>
      <c r="I6" s="321">
        <f t="shared" si="1"/>
        <v>0</v>
      </c>
      <c r="J6" s="321">
        <f t="shared" si="2"/>
        <v>0</v>
      </c>
      <c r="K6" s="321">
        <f t="shared" si="3"/>
        <v>0</v>
      </c>
      <c r="L6" s="321">
        <f t="shared" si="4"/>
        <v>0</v>
      </c>
      <c r="M6" s="321">
        <f t="shared" si="5"/>
        <v>0</v>
      </c>
      <c r="N6" s="321">
        <f t="shared" si="6"/>
        <v>0</v>
      </c>
      <c r="O6" s="321">
        <f t="shared" si="7"/>
        <v>0</v>
      </c>
      <c r="P6" s="321">
        <f t="shared" si="8"/>
        <v>0</v>
      </c>
      <c r="Q6" s="321">
        <f t="shared" si="9"/>
        <v>0</v>
      </c>
      <c r="R6" s="506"/>
      <c r="S6" s="506"/>
      <c r="T6" s="507"/>
      <c r="U6" s="507"/>
      <c r="V6" s="507"/>
      <c r="W6" s="506"/>
      <c r="X6" s="506"/>
      <c r="Y6" s="506"/>
      <c r="Z6" s="506"/>
      <c r="AA6" s="506"/>
      <c r="AB6" s="507"/>
      <c r="AC6" s="506"/>
      <c r="AD6" s="507"/>
      <c r="AE6" s="507"/>
      <c r="AF6" s="506"/>
      <c r="AG6" s="506"/>
      <c r="AH6" s="506"/>
      <c r="AI6" s="506"/>
      <c r="AJ6" s="506"/>
      <c r="AK6" s="506"/>
      <c r="AL6" s="506"/>
      <c r="AM6" s="508">
        <f t="shared" si="10"/>
        <v>0</v>
      </c>
      <c r="AN6" s="507">
        <f t="shared" si="11"/>
        <v>0</v>
      </c>
      <c r="AO6" s="267"/>
    </row>
    <row r="7" spans="1:41" s="5" customFormat="1">
      <c r="A7" s="325">
        <f>'1-συμβολαια'!A7</f>
        <v>0</v>
      </c>
      <c r="B7" s="329" t="str">
        <f>'1-συμβολαια'!C7</f>
        <v>διανομή [= 2/8 μήτηρ + από 3/8 θυγατέρες 2</v>
      </c>
      <c r="C7" s="331">
        <f>'1-συμβολαια'!D7</f>
        <v>25887.23</v>
      </c>
      <c r="D7" s="351">
        <f>'3-φύλλα2α'!D7</f>
        <v>4</v>
      </c>
      <c r="E7" s="351">
        <f>'3-φύλλα2α'!E7</f>
        <v>0</v>
      </c>
      <c r="F7" s="269"/>
      <c r="G7" s="269"/>
      <c r="H7" s="321">
        <f t="shared" si="0"/>
        <v>0</v>
      </c>
      <c r="I7" s="321">
        <f t="shared" si="1"/>
        <v>0</v>
      </c>
      <c r="J7" s="321">
        <f t="shared" si="2"/>
        <v>0</v>
      </c>
      <c r="K7" s="321">
        <f t="shared" si="3"/>
        <v>0</v>
      </c>
      <c r="L7" s="321">
        <f t="shared" si="4"/>
        <v>0</v>
      </c>
      <c r="M7" s="321">
        <f t="shared" si="5"/>
        <v>0</v>
      </c>
      <c r="N7" s="321">
        <f t="shared" si="6"/>
        <v>0</v>
      </c>
      <c r="O7" s="321">
        <f t="shared" si="7"/>
        <v>0</v>
      </c>
      <c r="P7" s="321">
        <f t="shared" si="8"/>
        <v>0</v>
      </c>
      <c r="Q7" s="321">
        <f t="shared" si="9"/>
        <v>0</v>
      </c>
      <c r="R7" s="506"/>
      <c r="S7" s="506"/>
      <c r="T7" s="507"/>
      <c r="U7" s="507"/>
      <c r="V7" s="507"/>
      <c r="W7" s="506"/>
      <c r="X7" s="506"/>
      <c r="Y7" s="506"/>
      <c r="Z7" s="506"/>
      <c r="AA7" s="506"/>
      <c r="AB7" s="507"/>
      <c r="AC7" s="506"/>
      <c r="AD7" s="507"/>
      <c r="AE7" s="507"/>
      <c r="AF7" s="506"/>
      <c r="AG7" s="506"/>
      <c r="AH7" s="506"/>
      <c r="AI7" s="506"/>
      <c r="AJ7" s="506"/>
      <c r="AK7" s="506"/>
      <c r="AL7" s="506"/>
      <c r="AM7" s="508">
        <f t="shared" si="10"/>
        <v>0</v>
      </c>
      <c r="AN7" s="507">
        <f t="shared" si="11"/>
        <v>0</v>
      </c>
      <c r="AO7" s="267"/>
    </row>
    <row r="8" spans="1:41" s="5" customFormat="1" ht="12" thickBot="1">
      <c r="A8" s="394">
        <f>'1-συμβολαια'!A8</f>
        <v>0</v>
      </c>
      <c r="B8" s="400" t="str">
        <f>'1-συμβολαια'!C8</f>
        <v>εξισορρόπηση διαφοράς διανεμομένων μεριδίων</v>
      </c>
      <c r="C8" s="397">
        <f>'1-συμβολαια'!D8</f>
        <v>2157.27</v>
      </c>
      <c r="D8" s="499">
        <f>'3-φύλλα2α'!D8</f>
        <v>4</v>
      </c>
      <c r="E8" s="499">
        <f>'3-φύλλα2α'!E8</f>
        <v>0</v>
      </c>
      <c r="F8" s="428"/>
      <c r="G8" s="428"/>
      <c r="H8" s="484">
        <f t="shared" si="0"/>
        <v>0</v>
      </c>
      <c r="I8" s="484">
        <f t="shared" si="1"/>
        <v>0</v>
      </c>
      <c r="J8" s="484">
        <f t="shared" si="2"/>
        <v>0</v>
      </c>
      <c r="K8" s="484">
        <f t="shared" si="3"/>
        <v>0</v>
      </c>
      <c r="L8" s="484">
        <f t="shared" si="4"/>
        <v>0</v>
      </c>
      <c r="M8" s="484">
        <f t="shared" si="5"/>
        <v>0</v>
      </c>
      <c r="N8" s="484">
        <f t="shared" si="6"/>
        <v>0</v>
      </c>
      <c r="O8" s="484">
        <f t="shared" si="7"/>
        <v>0</v>
      </c>
      <c r="P8" s="484">
        <f t="shared" si="8"/>
        <v>0</v>
      </c>
      <c r="Q8" s="484">
        <f t="shared" si="9"/>
        <v>0</v>
      </c>
      <c r="R8" s="462"/>
      <c r="S8" s="462"/>
      <c r="T8" s="509"/>
      <c r="U8" s="509"/>
      <c r="V8" s="509"/>
      <c r="W8" s="462"/>
      <c r="X8" s="462"/>
      <c r="Y8" s="462"/>
      <c r="Z8" s="462"/>
      <c r="AA8" s="462"/>
      <c r="AB8" s="509"/>
      <c r="AC8" s="462"/>
      <c r="AD8" s="509"/>
      <c r="AE8" s="509"/>
      <c r="AF8" s="462"/>
      <c r="AG8" s="462"/>
      <c r="AH8" s="462"/>
      <c r="AI8" s="462"/>
      <c r="AJ8" s="462"/>
      <c r="AK8" s="462"/>
      <c r="AL8" s="462"/>
      <c r="AM8" s="510">
        <f t="shared" si="10"/>
        <v>0</v>
      </c>
      <c r="AN8" s="509">
        <f t="shared" si="11"/>
        <v>0</v>
      </c>
      <c r="AO8" s="511"/>
    </row>
    <row r="9" spans="1:41">
      <c r="A9" s="565" t="s">
        <v>47</v>
      </c>
      <c r="B9" s="566"/>
      <c r="C9" s="566"/>
      <c r="D9" s="566"/>
      <c r="E9" s="566"/>
      <c r="F9" s="566"/>
      <c r="G9" s="627"/>
      <c r="H9" s="409">
        <f t="shared" ref="H9:W9" si="12">SUM(H3:H8)</f>
        <v>40</v>
      </c>
      <c r="I9" s="409">
        <f t="shared" si="12"/>
        <v>40</v>
      </c>
      <c r="J9" s="409">
        <f t="shared" si="12"/>
        <v>2</v>
      </c>
      <c r="K9" s="409">
        <f t="shared" si="12"/>
        <v>2</v>
      </c>
      <c r="L9" s="409">
        <f t="shared" si="12"/>
        <v>0.4</v>
      </c>
      <c r="M9" s="409">
        <f t="shared" si="12"/>
        <v>35.6</v>
      </c>
      <c r="N9" s="409">
        <f t="shared" si="12"/>
        <v>35.6</v>
      </c>
      <c r="O9" s="409">
        <f t="shared" si="12"/>
        <v>4.4000000000000004</v>
      </c>
      <c r="P9" s="409">
        <f t="shared" si="12"/>
        <v>4.4000000000000004</v>
      </c>
      <c r="Q9" s="409">
        <f t="shared" si="12"/>
        <v>0</v>
      </c>
      <c r="R9" s="409">
        <f t="shared" si="12"/>
        <v>32</v>
      </c>
      <c r="S9" s="409">
        <f t="shared" si="12"/>
        <v>10</v>
      </c>
      <c r="T9" s="409">
        <f t="shared" si="12"/>
        <v>16</v>
      </c>
      <c r="U9" s="409">
        <f t="shared" si="12"/>
        <v>1.98</v>
      </c>
      <c r="V9" s="409">
        <f t="shared" si="12"/>
        <v>16</v>
      </c>
      <c r="W9" s="409">
        <f t="shared" si="12"/>
        <v>5</v>
      </c>
      <c r="X9" s="409"/>
      <c r="Y9" s="409"/>
      <c r="Z9" s="409"/>
      <c r="AA9" s="409">
        <f t="shared" ref="AA9:AF9" si="13">SUM(AA3:AA8)</f>
        <v>0</v>
      </c>
      <c r="AB9" s="409">
        <f t="shared" si="13"/>
        <v>0</v>
      </c>
      <c r="AC9" s="409">
        <f t="shared" si="13"/>
        <v>0</v>
      </c>
      <c r="AD9" s="409">
        <f t="shared" si="13"/>
        <v>4</v>
      </c>
      <c r="AE9" s="409">
        <f t="shared" si="13"/>
        <v>8</v>
      </c>
      <c r="AF9" s="409">
        <f t="shared" si="13"/>
        <v>5</v>
      </c>
      <c r="AG9" s="262"/>
      <c r="AH9" s="409">
        <f>SUM(AH3:AH8)</f>
        <v>8</v>
      </c>
      <c r="AI9" s="409">
        <f>SUM(AI3:AI8)</f>
        <v>1.98</v>
      </c>
      <c r="AJ9" s="409"/>
      <c r="AK9" s="409"/>
      <c r="AL9" s="409">
        <f>SUM(AL3:AL8)</f>
        <v>0</v>
      </c>
      <c r="AM9" s="409">
        <f>SUM(AM3:AM8)</f>
        <v>3.96</v>
      </c>
      <c r="AN9" s="409">
        <f>SUM(AN3:AN8)</f>
        <v>104</v>
      </c>
    </row>
    <row r="11" spans="1:41">
      <c r="R11" s="156" t="s">
        <v>428</v>
      </c>
      <c r="S11" s="165"/>
      <c r="T11" s="168"/>
      <c r="U11" s="168"/>
      <c r="V11" s="168"/>
      <c r="W11" s="165"/>
      <c r="X11" s="166"/>
      <c r="Y11" s="166"/>
      <c r="Z11" s="166"/>
      <c r="AA11" s="166"/>
      <c r="AB11" s="383"/>
      <c r="AC11" s="166"/>
      <c r="AD11" s="166"/>
      <c r="AE11" s="366"/>
      <c r="AF11" s="85"/>
      <c r="AG11" s="85"/>
      <c r="AH11" s="85"/>
      <c r="AI11" s="85"/>
      <c r="AJ11" s="85"/>
      <c r="AK11" s="85"/>
      <c r="AL11" s="85"/>
      <c r="AM11" s="85"/>
      <c r="AN11" s="85"/>
    </row>
    <row r="12" spans="1:41" ht="15.75">
      <c r="B12" s="306" t="s">
        <v>468</v>
      </c>
      <c r="C12" s="307"/>
      <c r="D12" s="307"/>
      <c r="E12" s="307"/>
      <c r="R12" s="166"/>
      <c r="S12" s="167" t="s">
        <v>233</v>
      </c>
      <c r="T12" s="383"/>
      <c r="U12" s="383"/>
      <c r="V12" s="383"/>
      <c r="W12" s="166"/>
      <c r="X12" s="166"/>
      <c r="Y12" s="166"/>
      <c r="Z12" s="166"/>
      <c r="AA12" s="166"/>
      <c r="AB12" s="383"/>
      <c r="AC12" s="166"/>
      <c r="AD12" s="166"/>
      <c r="AE12" s="366"/>
      <c r="AF12" s="85"/>
      <c r="AG12" s="85"/>
      <c r="AH12" s="85"/>
      <c r="AI12" s="85"/>
      <c r="AJ12" s="85"/>
      <c r="AK12" s="85"/>
      <c r="AL12" s="85"/>
      <c r="AM12" s="85"/>
      <c r="AN12" s="85"/>
    </row>
    <row r="13" spans="1:41">
      <c r="R13" s="166"/>
      <c r="S13" s="166"/>
      <c r="T13" s="164" t="s">
        <v>234</v>
      </c>
      <c r="U13" s="383"/>
      <c r="V13" s="383"/>
      <c r="W13" s="166"/>
      <c r="X13" s="166"/>
      <c r="Y13" s="166"/>
      <c r="Z13" s="166"/>
      <c r="AA13" s="166"/>
      <c r="AB13" s="383"/>
      <c r="AC13" s="166"/>
      <c r="AD13" s="166"/>
      <c r="AE13" s="366"/>
      <c r="AF13" s="85"/>
      <c r="AG13" s="85"/>
      <c r="AH13" s="85"/>
      <c r="AI13" s="85"/>
      <c r="AJ13" s="85"/>
      <c r="AK13" s="85"/>
      <c r="AL13" s="85"/>
      <c r="AM13" s="85"/>
      <c r="AN13" s="85"/>
    </row>
    <row r="14" spans="1:41">
      <c r="P14" s="8">
        <v>8179</v>
      </c>
      <c r="Q14" s="2" t="s">
        <v>545</v>
      </c>
      <c r="R14" s="166" t="s">
        <v>568</v>
      </c>
      <c r="S14" s="166"/>
      <c r="T14" s="383"/>
      <c r="U14" s="167" t="s">
        <v>235</v>
      </c>
      <c r="V14" s="383"/>
      <c r="W14" s="166"/>
      <c r="X14" s="166"/>
      <c r="Y14" s="166"/>
      <c r="Z14" s="166"/>
      <c r="AA14" s="166"/>
      <c r="AB14" s="383"/>
      <c r="AC14" s="166"/>
      <c r="AD14" s="166"/>
      <c r="AE14" s="366"/>
      <c r="AF14" s="85"/>
      <c r="AG14" s="85"/>
      <c r="AH14" s="85"/>
      <c r="AI14" s="85"/>
      <c r="AJ14" s="85"/>
      <c r="AK14" s="85"/>
      <c r="AL14" s="85"/>
      <c r="AM14" s="85"/>
      <c r="AN14" s="85"/>
    </row>
    <row r="15" spans="1:41">
      <c r="Q15" s="2" t="s">
        <v>546</v>
      </c>
      <c r="R15" s="166" t="s">
        <v>569</v>
      </c>
      <c r="S15" s="166"/>
      <c r="T15" s="383"/>
      <c r="U15" s="383"/>
      <c r="V15" s="164" t="s">
        <v>266</v>
      </c>
      <c r="W15" s="166"/>
      <c r="X15" s="166"/>
      <c r="Y15" s="166"/>
      <c r="Z15" s="166"/>
      <c r="AA15" s="166"/>
      <c r="AB15" s="383"/>
      <c r="AC15" s="166"/>
      <c r="AD15" s="166"/>
      <c r="AE15" s="383"/>
      <c r="AF15" s="166"/>
      <c r="AG15" s="166"/>
      <c r="AH15" s="166"/>
      <c r="AI15" s="166"/>
      <c r="AJ15" s="166"/>
      <c r="AK15" s="166"/>
      <c r="AL15" s="166"/>
      <c r="AM15" s="85"/>
      <c r="AN15" s="85"/>
    </row>
    <row r="16" spans="1:41">
      <c r="R16" s="166"/>
      <c r="S16" s="166"/>
      <c r="T16" s="383"/>
      <c r="U16" s="383"/>
      <c r="V16" s="383"/>
      <c r="W16" s="167" t="s">
        <v>236</v>
      </c>
      <c r="X16" s="166"/>
      <c r="Y16" s="166"/>
      <c r="Z16" s="166"/>
      <c r="AA16" s="166"/>
      <c r="AB16" s="383"/>
      <c r="AC16" s="166"/>
      <c r="AD16" s="166"/>
      <c r="AE16" s="383"/>
      <c r="AF16" s="166"/>
      <c r="AG16" s="166"/>
      <c r="AH16" s="166"/>
      <c r="AI16" s="166"/>
      <c r="AJ16" s="166"/>
      <c r="AK16" s="166"/>
      <c r="AL16" s="166"/>
      <c r="AM16" s="85"/>
      <c r="AN16" s="85"/>
    </row>
    <row r="17" spans="2:41">
      <c r="B17" s="5" t="s">
        <v>538</v>
      </c>
      <c r="C17" s="8" t="s">
        <v>567</v>
      </c>
      <c r="D17" s="489">
        <f>H4/F4</f>
        <v>16</v>
      </c>
      <c r="R17" s="166"/>
      <c r="S17" s="166"/>
      <c r="T17" s="383"/>
      <c r="U17" s="383"/>
      <c r="V17" s="383"/>
      <c r="W17" s="166"/>
      <c r="X17" s="164" t="s">
        <v>237</v>
      </c>
      <c r="Y17" s="164"/>
      <c r="Z17" s="166"/>
      <c r="AA17" s="166"/>
      <c r="AB17" s="383"/>
      <c r="AC17" s="166"/>
      <c r="AD17" s="166"/>
      <c r="AE17" s="383"/>
      <c r="AF17" s="166"/>
      <c r="AG17" s="166"/>
      <c r="AH17" s="166"/>
      <c r="AI17" s="166"/>
      <c r="AJ17" s="166"/>
      <c r="AK17" s="166"/>
      <c r="AL17" s="166"/>
      <c r="AM17" s="85"/>
      <c r="AN17" s="85"/>
    </row>
    <row r="18" spans="2:41">
      <c r="B18" s="488" t="s">
        <v>559</v>
      </c>
      <c r="C18" s="377" t="s">
        <v>550</v>
      </c>
      <c r="R18" s="166"/>
      <c r="S18" s="166"/>
      <c r="T18" s="383"/>
      <c r="U18" s="383"/>
      <c r="V18" s="383"/>
      <c r="W18" s="166"/>
      <c r="X18" s="166"/>
      <c r="Y18" s="167" t="s">
        <v>267</v>
      </c>
      <c r="Z18" s="166"/>
      <c r="AA18" s="166"/>
      <c r="AB18" s="383"/>
      <c r="AC18" s="166"/>
      <c r="AD18" s="166"/>
      <c r="AE18" s="383"/>
      <c r="AF18" s="166"/>
      <c r="AG18" s="166"/>
      <c r="AH18" s="166"/>
      <c r="AI18" s="166"/>
      <c r="AJ18" s="166"/>
      <c r="AK18" s="166"/>
      <c r="AL18" s="166"/>
      <c r="AM18" s="85"/>
      <c r="AN18" s="85"/>
    </row>
    <row r="19" spans="2:41">
      <c r="B19" s="488" t="s">
        <v>540</v>
      </c>
      <c r="C19" s="377" t="s">
        <v>551</v>
      </c>
      <c r="R19" s="166"/>
      <c r="S19" s="166"/>
      <c r="T19" s="383"/>
      <c r="U19" s="383"/>
      <c r="V19" s="383"/>
      <c r="W19" s="166"/>
      <c r="X19" s="166"/>
      <c r="Y19" s="166"/>
      <c r="Z19" s="164" t="s">
        <v>238</v>
      </c>
      <c r="AA19" s="167"/>
      <c r="AB19" s="383"/>
      <c r="AC19" s="166"/>
      <c r="AD19" s="166"/>
      <c r="AE19" s="383"/>
      <c r="AF19" s="166"/>
      <c r="AG19" s="166"/>
      <c r="AH19" s="166"/>
      <c r="AI19" s="166"/>
      <c r="AJ19" s="166"/>
      <c r="AK19" s="166"/>
      <c r="AL19" s="166"/>
      <c r="AM19" s="85"/>
      <c r="AN19" s="85"/>
      <c r="AO19" s="163"/>
    </row>
    <row r="20" spans="2:41">
      <c r="B20" s="488" t="s">
        <v>541</v>
      </c>
      <c r="R20" s="166"/>
      <c r="S20" s="166"/>
      <c r="T20" s="383"/>
      <c r="U20" s="383"/>
      <c r="V20" s="383"/>
      <c r="W20" s="166"/>
      <c r="X20" s="166"/>
      <c r="Y20" s="166"/>
      <c r="Z20" s="167"/>
      <c r="AA20" s="167" t="s">
        <v>268</v>
      </c>
      <c r="AB20" s="383"/>
      <c r="AC20" s="166"/>
      <c r="AD20" s="166"/>
      <c r="AE20" s="383"/>
      <c r="AF20" s="166"/>
      <c r="AG20" s="166"/>
      <c r="AH20" s="166"/>
      <c r="AI20" s="166"/>
      <c r="AJ20" s="166"/>
      <c r="AK20" s="166"/>
      <c r="AL20" s="166"/>
      <c r="AM20" s="85"/>
      <c r="AN20" s="85"/>
      <c r="AO20" s="163"/>
    </row>
    <row r="21" spans="2:41">
      <c r="B21" s="488" t="s">
        <v>543</v>
      </c>
      <c r="R21" s="166"/>
      <c r="S21" s="166"/>
      <c r="T21" s="383"/>
      <c r="U21" s="383"/>
      <c r="V21" s="383"/>
      <c r="W21" s="166"/>
      <c r="X21" s="166"/>
      <c r="Y21" s="166"/>
      <c r="Z21" s="166"/>
      <c r="AA21" s="166"/>
      <c r="AB21" s="164" t="s">
        <v>239</v>
      </c>
      <c r="AC21" s="166"/>
      <c r="AD21" s="166"/>
      <c r="AE21" s="383"/>
      <c r="AF21" s="166"/>
      <c r="AG21" s="166"/>
      <c r="AH21" s="166"/>
      <c r="AI21" s="166"/>
      <c r="AJ21" s="166"/>
      <c r="AK21" s="166"/>
      <c r="AL21" s="166"/>
      <c r="AM21" s="85"/>
      <c r="AN21" s="167"/>
    </row>
    <row r="22" spans="2:41">
      <c r="B22" s="488" t="s">
        <v>560</v>
      </c>
      <c r="R22" s="166"/>
      <c r="S22" s="166"/>
      <c r="T22" s="383"/>
      <c r="U22" s="383"/>
      <c r="V22" s="383"/>
      <c r="W22" s="166"/>
      <c r="X22" s="166"/>
      <c r="Y22" s="166"/>
      <c r="Z22" s="166"/>
      <c r="AA22" s="166"/>
      <c r="AB22" s="383"/>
      <c r="AC22" s="167" t="s">
        <v>240</v>
      </c>
      <c r="AD22" s="166"/>
      <c r="AE22" s="383"/>
      <c r="AF22" s="166"/>
      <c r="AG22" s="166"/>
      <c r="AH22" s="166"/>
      <c r="AI22" s="166"/>
      <c r="AJ22" s="166"/>
      <c r="AK22" s="166"/>
      <c r="AL22" s="166"/>
      <c r="AM22" s="85"/>
      <c r="AN22" s="85"/>
    </row>
    <row r="23" spans="2:41">
      <c r="B23" s="488" t="s">
        <v>561</v>
      </c>
      <c r="C23" s="2" t="s">
        <v>553</v>
      </c>
      <c r="R23" s="166"/>
      <c r="S23" s="166"/>
      <c r="T23" s="383"/>
      <c r="U23" s="383"/>
      <c r="V23" s="383"/>
      <c r="W23" s="166"/>
      <c r="X23" s="166"/>
      <c r="Y23" s="166"/>
      <c r="Z23" s="166"/>
      <c r="AA23" s="166"/>
      <c r="AB23" s="383"/>
      <c r="AC23" s="166"/>
      <c r="AD23" s="164" t="s">
        <v>285</v>
      </c>
      <c r="AE23" s="168"/>
      <c r="AF23" s="168"/>
      <c r="AG23" s="168"/>
      <c r="AH23" s="168"/>
      <c r="AI23" s="168"/>
      <c r="AJ23" s="168"/>
      <c r="AK23" s="168"/>
      <c r="AL23" s="168"/>
      <c r="AM23" s="167"/>
    </row>
    <row r="24" spans="2:41">
      <c r="B24" s="488" t="s">
        <v>544</v>
      </c>
      <c r="C24" s="2" t="s">
        <v>554</v>
      </c>
      <c r="R24" s="85"/>
      <c r="S24" s="85"/>
      <c r="T24" s="366"/>
      <c r="U24" s="366"/>
      <c r="V24" s="383"/>
      <c r="W24" s="166"/>
      <c r="X24" s="166"/>
      <c r="Y24" s="166"/>
      <c r="Z24" s="166"/>
      <c r="AA24" s="166"/>
      <c r="AB24" s="383"/>
      <c r="AC24" s="166"/>
      <c r="AD24" s="166"/>
      <c r="AE24" s="164" t="s">
        <v>286</v>
      </c>
      <c r="AF24" s="167"/>
      <c r="AG24" s="167"/>
      <c r="AH24" s="167"/>
      <c r="AI24" s="167"/>
      <c r="AJ24" s="167"/>
      <c r="AK24" s="167"/>
      <c r="AL24" s="167"/>
      <c r="AM24" s="85"/>
    </row>
    <row r="25" spans="2:41">
      <c r="B25" s="488" t="s">
        <v>562</v>
      </c>
      <c r="R25" s="2"/>
      <c r="S25" s="2"/>
      <c r="T25" s="2"/>
      <c r="U25" s="2"/>
      <c r="AF25" s="167" t="s">
        <v>287</v>
      </c>
      <c r="AG25" s="168"/>
      <c r="AH25" s="168"/>
      <c r="AI25" s="168"/>
      <c r="AJ25" s="168"/>
      <c r="AK25" s="168"/>
    </row>
    <row r="26" spans="2:41">
      <c r="B26" s="488" t="s">
        <v>563</v>
      </c>
      <c r="AF26" s="166"/>
      <c r="AG26" s="263" t="s">
        <v>288</v>
      </c>
      <c r="AH26" s="263"/>
      <c r="AI26" s="263"/>
      <c r="AJ26" s="263"/>
      <c r="AK26" s="263"/>
      <c r="AL26" s="263"/>
    </row>
    <row r="27" spans="2:41">
      <c r="B27" s="488" t="s">
        <v>564</v>
      </c>
      <c r="AG27" s="166"/>
      <c r="AH27" s="164" t="s">
        <v>434</v>
      </c>
      <c r="AI27" s="166"/>
      <c r="AJ27" s="166"/>
      <c r="AK27" s="166"/>
      <c r="AL27" s="167"/>
    </row>
    <row r="28" spans="2:41">
      <c r="B28" s="488" t="s">
        <v>565</v>
      </c>
      <c r="AI28" s="167" t="s">
        <v>431</v>
      </c>
      <c r="AJ28" s="167"/>
      <c r="AK28" s="167"/>
    </row>
    <row r="29" spans="2:41">
      <c r="B29" s="488" t="s">
        <v>566</v>
      </c>
      <c r="AJ29" s="164" t="s">
        <v>432</v>
      </c>
      <c r="AK29" s="166"/>
    </row>
    <row r="30" spans="2:41">
      <c r="AK30" s="167" t="s">
        <v>433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8"/>
  <sheetViews>
    <sheetView workbookViewId="0">
      <pane ySplit="2" topLeftCell="A3" activePane="bottomLeft" state="frozen"/>
      <selection pane="bottomLeft" activeCell="B16" sqref="B16:C28"/>
    </sheetView>
  </sheetViews>
  <sheetFormatPr defaultRowHeight="11.25"/>
  <cols>
    <col min="1" max="1" width="7.5703125" style="8" bestFit="1" customWidth="1"/>
    <col min="2" max="2" width="51.4257812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6" width="7.710937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642" t="s">
        <v>31</v>
      </c>
      <c r="B1" s="643"/>
      <c r="C1" s="643"/>
      <c r="D1" s="644"/>
      <c r="E1" s="655" t="s">
        <v>470</v>
      </c>
      <c r="F1" s="656"/>
      <c r="G1" s="656"/>
      <c r="H1" s="656"/>
      <c r="I1" s="656"/>
      <c r="J1" s="656"/>
      <c r="K1" s="656"/>
      <c r="L1" s="656"/>
      <c r="M1" s="656"/>
      <c r="N1" s="656"/>
      <c r="O1" s="656"/>
      <c r="P1" s="656"/>
      <c r="Q1" s="656"/>
      <c r="R1" s="656"/>
      <c r="S1" s="656"/>
      <c r="T1" s="657" t="s">
        <v>70</v>
      </c>
      <c r="U1" s="664" t="s">
        <v>166</v>
      </c>
      <c r="V1" s="642" t="s">
        <v>13</v>
      </c>
      <c r="W1" s="643"/>
      <c r="X1" s="643"/>
      <c r="Y1" s="643"/>
      <c r="Z1" s="643"/>
      <c r="AA1" s="643"/>
      <c r="AB1" s="643"/>
      <c r="AC1" s="643"/>
      <c r="AD1" s="643"/>
      <c r="AE1" s="644"/>
      <c r="AF1" s="654" t="s">
        <v>14</v>
      </c>
      <c r="AG1" s="654"/>
      <c r="AH1" s="654"/>
      <c r="AI1" s="654"/>
      <c r="AJ1" s="654"/>
      <c r="AK1" s="654"/>
      <c r="AL1" s="654"/>
      <c r="AM1" s="654"/>
      <c r="AN1" s="654"/>
      <c r="AO1" s="642" t="s">
        <v>15</v>
      </c>
      <c r="AP1" s="643"/>
      <c r="AQ1" s="643"/>
      <c r="AR1" s="643"/>
      <c r="AS1" s="643"/>
      <c r="AT1" s="643"/>
      <c r="AU1" s="643"/>
      <c r="AV1" s="643"/>
      <c r="AW1" s="643"/>
      <c r="AX1" s="644"/>
      <c r="AY1" s="645" t="s">
        <v>16</v>
      </c>
      <c r="AZ1" s="645"/>
      <c r="BA1" s="645"/>
      <c r="BB1" s="645"/>
      <c r="BC1" s="645"/>
      <c r="BD1" s="645"/>
      <c r="BE1" s="645"/>
      <c r="BF1" s="645"/>
      <c r="BG1" s="646" t="s">
        <v>17</v>
      </c>
      <c r="BH1" s="647"/>
      <c r="BI1" s="647"/>
      <c r="BJ1" s="647"/>
      <c r="BK1" s="648"/>
    </row>
    <row r="2" spans="1:63" s="4" customFormat="1" ht="34.5" thickBot="1">
      <c r="A2" s="78" t="s">
        <v>19</v>
      </c>
      <c r="B2" s="88" t="s">
        <v>0</v>
      </c>
      <c r="C2" s="66" t="s">
        <v>11</v>
      </c>
      <c r="D2" s="67" t="s">
        <v>12</v>
      </c>
      <c r="E2" s="54" t="s">
        <v>71</v>
      </c>
      <c r="F2" s="40" t="s">
        <v>72</v>
      </c>
      <c r="G2" s="40" t="s">
        <v>259</v>
      </c>
      <c r="H2" s="225" t="s">
        <v>260</v>
      </c>
      <c r="I2" s="40" t="s">
        <v>73</v>
      </c>
      <c r="J2" s="661" t="s">
        <v>29</v>
      </c>
      <c r="K2" s="662"/>
      <c r="L2" s="663"/>
      <c r="M2" s="40" t="s">
        <v>158</v>
      </c>
      <c r="N2" s="40" t="s">
        <v>159</v>
      </c>
      <c r="O2" s="40" t="s">
        <v>93</v>
      </c>
      <c r="P2" s="40"/>
      <c r="Q2" s="40" t="s">
        <v>165</v>
      </c>
      <c r="R2" s="93" t="s">
        <v>99</v>
      </c>
      <c r="S2" s="112" t="s">
        <v>98</v>
      </c>
      <c r="T2" s="658"/>
      <c r="U2" s="665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649" t="s">
        <v>29</v>
      </c>
      <c r="AE2" s="650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1" t="s">
        <v>74</v>
      </c>
      <c r="AL2" s="71" t="s">
        <v>75</v>
      </c>
      <c r="AM2" s="659" t="s">
        <v>29</v>
      </c>
      <c r="AN2" s="660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649" t="s">
        <v>29</v>
      </c>
      <c r="AX2" s="650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649" t="s">
        <v>29</v>
      </c>
      <c r="BK2" s="650"/>
    </row>
    <row r="3" spans="1:63" s="188" customFormat="1" ht="12" thickBot="1">
      <c r="A3" s="513" t="str">
        <f>'1-συμβολαια'!A3</f>
        <v>4ο</v>
      </c>
      <c r="B3" s="514" t="str">
        <f>'1-συμβολαια'!C3</f>
        <v>πληρεξούσιο</v>
      </c>
      <c r="C3" s="420" t="str">
        <f>'4-πολλυπρ'!D3</f>
        <v>219-154 θυγατέρα 2η</v>
      </c>
      <c r="D3" s="420" t="str">
        <f>'4-πολλυπρ'!I3</f>
        <v>219-154 θυγατέρα 1η</v>
      </c>
      <c r="E3" s="420"/>
      <c r="F3" s="413"/>
      <c r="G3" s="413"/>
      <c r="H3" s="420"/>
      <c r="I3" s="413"/>
      <c r="J3" s="476"/>
      <c r="K3" s="495"/>
      <c r="L3" s="495"/>
      <c r="M3" s="413"/>
      <c r="N3" s="413"/>
      <c r="O3" s="413"/>
      <c r="P3" s="413"/>
      <c r="Q3" s="413">
        <f t="shared" ref="Q3:Q7" si="0">M3+N3</f>
        <v>0</v>
      </c>
      <c r="R3" s="420"/>
      <c r="S3" s="420"/>
      <c r="T3" s="420"/>
      <c r="U3" s="420"/>
      <c r="V3" s="386"/>
      <c r="W3" s="385"/>
      <c r="X3" s="354" t="s">
        <v>399</v>
      </c>
      <c r="Y3" s="354"/>
      <c r="Z3" s="354" t="s">
        <v>9</v>
      </c>
      <c r="AA3" s="387"/>
      <c r="AB3" s="354"/>
      <c r="AC3" s="354"/>
      <c r="AD3" s="354"/>
      <c r="AE3" s="385"/>
      <c r="AF3" s="386"/>
      <c r="AG3" s="385"/>
      <c r="AH3" s="385"/>
      <c r="AI3" s="385"/>
      <c r="AJ3" s="385"/>
      <c r="AK3" s="385"/>
      <c r="AL3" s="385"/>
      <c r="AM3" s="385"/>
      <c r="AN3" s="385"/>
      <c r="AO3" s="385"/>
      <c r="AP3" s="385"/>
      <c r="AQ3" s="354" t="s">
        <v>399</v>
      </c>
      <c r="AR3" s="385"/>
      <c r="AS3" s="354" t="s">
        <v>9</v>
      </c>
      <c r="AT3" s="385"/>
      <c r="AU3" s="385"/>
      <c r="AV3" s="385"/>
      <c r="AW3" s="385"/>
      <c r="AX3" s="386"/>
      <c r="AY3" s="385"/>
      <c r="AZ3" s="385"/>
      <c r="BA3" s="385"/>
      <c r="BB3" s="387"/>
      <c r="BC3" s="387"/>
      <c r="BD3" s="387"/>
      <c r="BE3" s="387"/>
      <c r="BF3" s="387"/>
      <c r="BG3" s="385"/>
      <c r="BH3" s="385"/>
      <c r="BI3" s="386"/>
      <c r="BJ3" s="387"/>
      <c r="BK3" s="387"/>
    </row>
    <row r="4" spans="1:63" s="188" customFormat="1">
      <c r="A4" s="512" t="str">
        <f>'1-συμβολαια'!A4</f>
        <v>5ο</v>
      </c>
      <c r="B4" s="353" t="str">
        <f>'1-συμβολαια'!C4</f>
        <v>κληρονομιάς ΑΠΟΔΟΧΗ</v>
      </c>
      <c r="C4" s="330" t="str">
        <f>'4-πολλυπρ'!D4</f>
        <v>219-154</v>
      </c>
      <c r="D4" s="330" t="str">
        <f>'4-πολλυπρ'!I4</f>
        <v>219-154 = σύζυγος</v>
      </c>
      <c r="E4" s="330">
        <v>2</v>
      </c>
      <c r="F4" s="331">
        <f t="shared" ref="F4" si="1">E4*4</f>
        <v>8</v>
      </c>
      <c r="G4" s="331">
        <v>4</v>
      </c>
      <c r="H4" s="330"/>
      <c r="I4" s="331">
        <f t="shared" ref="I4" si="2">F4+G4+H4</f>
        <v>12</v>
      </c>
      <c r="J4" s="270" t="s">
        <v>455</v>
      </c>
      <c r="K4" s="356" t="s">
        <v>164</v>
      </c>
      <c r="L4" s="356" t="s">
        <v>261</v>
      </c>
      <c r="M4" s="331">
        <v>7.4</v>
      </c>
      <c r="N4" s="331">
        <v>7.4</v>
      </c>
      <c r="O4" s="331">
        <v>1.98</v>
      </c>
      <c r="P4" s="331"/>
      <c r="Q4" s="331">
        <f t="shared" ref="Q4:Q6" si="3">M4+N4</f>
        <v>14.8</v>
      </c>
      <c r="R4" s="330"/>
      <c r="S4" s="330"/>
      <c r="T4" s="330"/>
      <c r="U4" s="330"/>
      <c r="V4" s="386"/>
      <c r="W4" s="385"/>
      <c r="X4" s="354" t="s">
        <v>399</v>
      </c>
      <c r="Y4" s="354"/>
      <c r="Z4" s="354" t="s">
        <v>9</v>
      </c>
      <c r="AA4" s="387"/>
      <c r="AB4" s="354"/>
      <c r="AC4" s="354"/>
      <c r="AD4" s="354"/>
      <c r="AE4" s="385"/>
      <c r="AF4" s="386"/>
      <c r="AG4" s="385"/>
      <c r="AH4" s="385"/>
      <c r="AI4" s="385"/>
      <c r="AJ4" s="385"/>
      <c r="AK4" s="385"/>
      <c r="AL4" s="385"/>
      <c r="AM4" s="385"/>
      <c r="AN4" s="385"/>
      <c r="AO4" s="385"/>
      <c r="AP4" s="385"/>
      <c r="AQ4" s="354" t="s">
        <v>399</v>
      </c>
      <c r="AR4" s="385"/>
      <c r="AS4" s="354" t="s">
        <v>9</v>
      </c>
      <c r="AT4" s="385"/>
      <c r="AU4" s="385"/>
      <c r="AV4" s="385"/>
      <c r="AW4" s="385"/>
      <c r="AX4" s="386"/>
      <c r="AY4" s="385"/>
      <c r="AZ4" s="385"/>
      <c r="BA4" s="385"/>
      <c r="BB4" s="387"/>
      <c r="BC4" s="387"/>
      <c r="BD4" s="387"/>
      <c r="BE4" s="387"/>
      <c r="BF4" s="387"/>
      <c r="BG4" s="385"/>
      <c r="BH4" s="385"/>
      <c r="BI4" s="386"/>
      <c r="BJ4" s="387"/>
      <c r="BK4" s="387"/>
    </row>
    <row r="5" spans="1:63" s="5" customFormat="1">
      <c r="A5" s="355">
        <f>'1-συμβολαια'!A5</f>
        <v>0</v>
      </c>
      <c r="B5" s="425" t="str">
        <f>'1-συμβολαια'!C5</f>
        <v>χρησικτησία οικόπεδα 3-7 = πατρός ΔΩΡΕΑ άτυπος</v>
      </c>
      <c r="C5" s="264" t="str">
        <f>'4-πολλυπρ'!D5</f>
        <v>πατήρ</v>
      </c>
      <c r="D5" s="264" t="str">
        <f>'4-πολλυπρ'!I5</f>
        <v>219-154</v>
      </c>
      <c r="E5" s="264"/>
      <c r="F5" s="320"/>
      <c r="G5" s="320"/>
      <c r="H5" s="264"/>
      <c r="I5" s="320"/>
      <c r="J5" s="266"/>
      <c r="K5" s="381"/>
      <c r="L5" s="381"/>
      <c r="M5" s="320"/>
      <c r="N5" s="320"/>
      <c r="O5" s="320"/>
      <c r="P5" s="320"/>
      <c r="Q5" s="320">
        <f t="shared" si="3"/>
        <v>0</v>
      </c>
      <c r="R5" s="264"/>
      <c r="S5" s="264"/>
      <c r="T5" s="264"/>
      <c r="U5" s="264"/>
      <c r="V5" s="342"/>
      <c r="W5" s="74"/>
      <c r="X5" s="354" t="s">
        <v>399</v>
      </c>
      <c r="Y5" s="74"/>
      <c r="Z5" s="354" t="s">
        <v>9</v>
      </c>
      <c r="AA5" s="339"/>
      <c r="AB5" s="74"/>
      <c r="AC5" s="74"/>
      <c r="AD5" s="74"/>
      <c r="AE5" s="74"/>
      <c r="AF5" s="342"/>
      <c r="AG5" s="74"/>
      <c r="AH5" s="74"/>
      <c r="AI5" s="74"/>
      <c r="AJ5" s="74"/>
      <c r="AK5" s="269"/>
      <c r="AL5" s="269"/>
      <c r="AM5" s="269"/>
      <c r="AN5" s="74"/>
      <c r="AO5" s="74"/>
      <c r="AP5" s="74"/>
      <c r="AQ5" s="354" t="s">
        <v>399</v>
      </c>
      <c r="AR5" s="74"/>
      <c r="AS5" s="354" t="s">
        <v>9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342"/>
      <c r="BJ5" s="74"/>
      <c r="BK5" s="74"/>
    </row>
    <row r="6" spans="1:63" s="5" customFormat="1">
      <c r="A6" s="355">
        <f>'1-συμβολαια'!A6</f>
        <v>0</v>
      </c>
      <c r="B6" s="425" t="str">
        <f>'1-συμβολαια'!C6</f>
        <v>χρησικτησία αγροτεμάχια 5-6-8-9-10-11-12 = πατρός ΔΩΡΕΑ άτυπος</v>
      </c>
      <c r="C6" s="264" t="str">
        <f>'4-πολλυπρ'!D6</f>
        <v>πατήρ</v>
      </c>
      <c r="D6" s="264" t="str">
        <f>'4-πολλυπρ'!I6</f>
        <v>219-154</v>
      </c>
      <c r="E6" s="264"/>
      <c r="F6" s="320"/>
      <c r="G6" s="320"/>
      <c r="H6" s="264"/>
      <c r="I6" s="320"/>
      <c r="J6" s="266"/>
      <c r="K6" s="381"/>
      <c r="L6" s="381"/>
      <c r="M6" s="320"/>
      <c r="N6" s="320"/>
      <c r="O6" s="320"/>
      <c r="P6" s="320"/>
      <c r="Q6" s="320">
        <f t="shared" si="3"/>
        <v>0</v>
      </c>
      <c r="R6" s="264"/>
      <c r="S6" s="264"/>
      <c r="T6" s="264"/>
      <c r="U6" s="264"/>
      <c r="V6" s="342"/>
      <c r="W6" s="74"/>
      <c r="X6" s="354" t="s">
        <v>399</v>
      </c>
      <c r="Y6" s="74"/>
      <c r="Z6" s="354" t="s">
        <v>9</v>
      </c>
      <c r="AA6" s="339"/>
      <c r="AB6" s="74"/>
      <c r="AC6" s="74"/>
      <c r="AD6" s="74"/>
      <c r="AE6" s="74"/>
      <c r="AF6" s="342"/>
      <c r="AG6" s="74"/>
      <c r="AH6" s="74"/>
      <c r="AI6" s="74"/>
      <c r="AJ6" s="74"/>
      <c r="AK6" s="269"/>
      <c r="AL6" s="269"/>
      <c r="AM6" s="269"/>
      <c r="AN6" s="74"/>
      <c r="AO6" s="74"/>
      <c r="AP6" s="74"/>
      <c r="AQ6" s="354" t="s">
        <v>399</v>
      </c>
      <c r="AR6" s="74"/>
      <c r="AS6" s="354" t="s">
        <v>9</v>
      </c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342"/>
      <c r="BJ6" s="74"/>
      <c r="BK6" s="74"/>
    </row>
    <row r="7" spans="1:63" s="5" customFormat="1">
      <c r="A7" s="355">
        <f>'1-συμβολαια'!A7</f>
        <v>0</v>
      </c>
      <c r="B7" s="425" t="str">
        <f>'1-συμβολαια'!C7</f>
        <v>διανομή [= 2/8 μήτηρ + από 3/8 θυγατέρες 2</v>
      </c>
      <c r="C7" s="264" t="str">
        <f>'4-πολλυπρ'!D7</f>
        <v>219-154 = σύζυγος</v>
      </c>
      <c r="D7" s="264">
        <f>'4-πολλυπρ'!I7</f>
        <v>0</v>
      </c>
      <c r="E7" s="264"/>
      <c r="F7" s="320"/>
      <c r="G7" s="320"/>
      <c r="H7" s="264"/>
      <c r="I7" s="320"/>
      <c r="J7" s="266"/>
      <c r="K7" s="381"/>
      <c r="L7" s="381"/>
      <c r="M7" s="320"/>
      <c r="N7" s="320"/>
      <c r="O7" s="320"/>
      <c r="P7" s="320"/>
      <c r="Q7" s="320">
        <f t="shared" si="0"/>
        <v>0</v>
      </c>
      <c r="R7" s="264"/>
      <c r="S7" s="264"/>
      <c r="T7" s="264"/>
      <c r="U7" s="264"/>
      <c r="V7" s="342"/>
      <c r="W7" s="74"/>
      <c r="X7" s="354" t="s">
        <v>399</v>
      </c>
      <c r="Y7" s="74"/>
      <c r="Z7" s="354" t="s">
        <v>9</v>
      </c>
      <c r="AA7" s="339"/>
      <c r="AB7" s="74"/>
      <c r="AC7" s="74"/>
      <c r="AD7" s="74"/>
      <c r="AE7" s="74"/>
      <c r="AF7" s="342"/>
      <c r="AG7" s="74"/>
      <c r="AH7" s="74"/>
      <c r="AI7" s="74"/>
      <c r="AJ7" s="74"/>
      <c r="AK7" s="269"/>
      <c r="AL7" s="269"/>
      <c r="AM7" s="269"/>
      <c r="AN7" s="74"/>
      <c r="AO7" s="74"/>
      <c r="AP7" s="74"/>
      <c r="AQ7" s="354" t="s">
        <v>399</v>
      </c>
      <c r="AR7" s="74"/>
      <c r="AS7" s="354" t="s">
        <v>9</v>
      </c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342"/>
      <c r="BJ7" s="74"/>
      <c r="BK7" s="74"/>
    </row>
    <row r="8" spans="1:63" s="5" customFormat="1">
      <c r="A8" s="355">
        <f>'1-συμβολαια'!A8</f>
        <v>0</v>
      </c>
      <c r="B8" s="425" t="str">
        <f>'1-συμβολαια'!C8</f>
        <v>εξισορρόπηση διαφοράς διανεμομένων μεριδίων</v>
      </c>
      <c r="C8" s="264" t="str">
        <f>'4-πολλυπρ'!D8</f>
        <v>219-154 θυγατέρα 1η</v>
      </c>
      <c r="D8" s="264" t="str">
        <f>'4-πολλυπρ'!I8</f>
        <v>219-154 = σύζυγος</v>
      </c>
      <c r="E8" s="264"/>
      <c r="F8" s="320"/>
      <c r="G8" s="320"/>
      <c r="H8" s="264"/>
      <c r="I8" s="320"/>
      <c r="J8" s="266"/>
      <c r="K8" s="381"/>
      <c r="L8" s="381"/>
      <c r="M8" s="320"/>
      <c r="N8" s="320"/>
      <c r="O8" s="320"/>
      <c r="P8" s="320"/>
      <c r="Q8" s="320">
        <f t="shared" ref="Q8" si="4">M8+N8</f>
        <v>0</v>
      </c>
      <c r="R8" s="264"/>
      <c r="S8" s="264"/>
      <c r="T8" s="264"/>
      <c r="U8" s="264"/>
      <c r="V8" s="342"/>
      <c r="W8" s="74"/>
      <c r="X8" s="354" t="s">
        <v>399</v>
      </c>
      <c r="Y8" s="74"/>
      <c r="Z8" s="354" t="s">
        <v>9</v>
      </c>
      <c r="AA8" s="339"/>
      <c r="AB8" s="74"/>
      <c r="AC8" s="74"/>
      <c r="AD8" s="74"/>
      <c r="AE8" s="74"/>
      <c r="AF8" s="342"/>
      <c r="AG8" s="74"/>
      <c r="AH8" s="74"/>
      <c r="AI8" s="74"/>
      <c r="AJ8" s="74"/>
      <c r="AK8" s="269"/>
      <c r="AL8" s="269"/>
      <c r="AM8" s="269"/>
      <c r="AN8" s="74"/>
      <c r="AO8" s="74"/>
      <c r="AP8" s="74"/>
      <c r="AQ8" s="354" t="s">
        <v>399</v>
      </c>
      <c r="AR8" s="74"/>
      <c r="AS8" s="354" t="s">
        <v>9</v>
      </c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342"/>
      <c r="BJ8" s="74"/>
      <c r="BK8" s="74"/>
    </row>
    <row r="9" spans="1:63">
      <c r="A9" s="651" t="s">
        <v>35</v>
      </c>
      <c r="B9" s="652"/>
      <c r="C9" s="652"/>
      <c r="D9" s="653"/>
      <c r="E9" s="68">
        <f>SUM(E3:E8)</f>
        <v>2</v>
      </c>
      <c r="F9" s="68">
        <f>SUM(F3:F8)</f>
        <v>8</v>
      </c>
      <c r="G9" s="68">
        <f>SUM(G3:G8)</f>
        <v>4</v>
      </c>
      <c r="H9" s="308">
        <f>SUM(H3:H8)</f>
        <v>0</v>
      </c>
      <c r="I9" s="68">
        <f>SUM(I3:I8)</f>
        <v>12</v>
      </c>
      <c r="J9" s="68"/>
      <c r="K9" s="68"/>
      <c r="L9" s="68"/>
      <c r="M9" s="68">
        <f t="shared" ref="M9:T9" si="5">SUM(M3:M8)</f>
        <v>7.4</v>
      </c>
      <c r="N9" s="68">
        <f t="shared" si="5"/>
        <v>7.4</v>
      </c>
      <c r="O9" s="68">
        <f t="shared" si="5"/>
        <v>1.98</v>
      </c>
      <c r="P9" s="68">
        <f t="shared" si="5"/>
        <v>0</v>
      </c>
      <c r="Q9" s="68">
        <f t="shared" si="5"/>
        <v>14.8</v>
      </c>
      <c r="R9" s="68">
        <f t="shared" si="5"/>
        <v>0</v>
      </c>
      <c r="S9" s="68">
        <f t="shared" si="5"/>
        <v>0</v>
      </c>
      <c r="T9" s="68">
        <f t="shared" si="5"/>
        <v>0</v>
      </c>
      <c r="U9" s="68"/>
      <c r="V9" s="132"/>
      <c r="W9" s="68">
        <f>SUM(W3:W8)</f>
        <v>0</v>
      </c>
      <c r="X9" s="68"/>
      <c r="Y9" s="68">
        <f>SUM(Y3:Y8)</f>
        <v>0</v>
      </c>
      <c r="Z9" s="68"/>
      <c r="AA9" s="68">
        <f t="shared" ref="AA9:AL9" si="6">SUM(AA3:AA8)</f>
        <v>0</v>
      </c>
      <c r="AB9" s="68">
        <f t="shared" si="6"/>
        <v>0</v>
      </c>
      <c r="AC9" s="68">
        <f t="shared" si="6"/>
        <v>0</v>
      </c>
      <c r="AD9" s="68">
        <f t="shared" si="6"/>
        <v>0</v>
      </c>
      <c r="AE9" s="68">
        <f t="shared" si="6"/>
        <v>0</v>
      </c>
      <c r="AF9" s="132">
        <f t="shared" si="6"/>
        <v>0</v>
      </c>
      <c r="AG9" s="68">
        <f t="shared" si="6"/>
        <v>0</v>
      </c>
      <c r="AH9" s="68">
        <f t="shared" si="6"/>
        <v>0</v>
      </c>
      <c r="AI9" s="68">
        <f t="shared" si="6"/>
        <v>0</v>
      </c>
      <c r="AJ9" s="68">
        <f t="shared" si="6"/>
        <v>0</v>
      </c>
      <c r="AK9" s="72">
        <f t="shared" si="6"/>
        <v>0</v>
      </c>
      <c r="AL9" s="72">
        <f t="shared" si="6"/>
        <v>0</v>
      </c>
      <c r="AM9" s="72"/>
      <c r="AN9" s="68">
        <f>SUM(AN3:AN8)</f>
        <v>0</v>
      </c>
      <c r="AO9" s="68">
        <f>SUM(AO3:AO8)</f>
        <v>0</v>
      </c>
      <c r="AP9" s="68">
        <f>SUM(AP3:AP8)</f>
        <v>0</v>
      </c>
      <c r="AQ9" s="68"/>
      <c r="AR9" s="68">
        <f t="shared" ref="AR9:BK9" si="7">SUM(AR3:AR8)</f>
        <v>0</v>
      </c>
      <c r="AS9" s="68">
        <f t="shared" si="7"/>
        <v>0</v>
      </c>
      <c r="AT9" s="68">
        <f t="shared" si="7"/>
        <v>0</v>
      </c>
      <c r="AU9" s="68">
        <f t="shared" si="7"/>
        <v>0</v>
      </c>
      <c r="AV9" s="68">
        <f t="shared" si="7"/>
        <v>0</v>
      </c>
      <c r="AW9" s="68">
        <f t="shared" si="7"/>
        <v>0</v>
      </c>
      <c r="AX9" s="68">
        <f t="shared" si="7"/>
        <v>0</v>
      </c>
      <c r="AY9" s="68">
        <f t="shared" si="7"/>
        <v>0</v>
      </c>
      <c r="AZ9" s="68">
        <f t="shared" si="7"/>
        <v>0</v>
      </c>
      <c r="BA9" s="68">
        <f t="shared" si="7"/>
        <v>0</v>
      </c>
      <c r="BB9" s="68">
        <f t="shared" si="7"/>
        <v>0</v>
      </c>
      <c r="BC9" s="68">
        <f t="shared" si="7"/>
        <v>0</v>
      </c>
      <c r="BD9" s="68">
        <f t="shared" si="7"/>
        <v>0</v>
      </c>
      <c r="BE9" s="68">
        <f t="shared" si="7"/>
        <v>0</v>
      </c>
      <c r="BF9" s="68">
        <f t="shared" si="7"/>
        <v>0</v>
      </c>
      <c r="BG9" s="68">
        <f t="shared" si="7"/>
        <v>0</v>
      </c>
      <c r="BH9" s="68">
        <f t="shared" si="7"/>
        <v>0</v>
      </c>
      <c r="BI9" s="68">
        <f t="shared" si="7"/>
        <v>0</v>
      </c>
      <c r="BJ9" s="68">
        <f t="shared" si="7"/>
        <v>0</v>
      </c>
      <c r="BK9" s="68">
        <f t="shared" si="7"/>
        <v>0</v>
      </c>
    </row>
    <row r="10" spans="1:63">
      <c r="M10" s="135" t="s">
        <v>499</v>
      </c>
    </row>
    <row r="11" spans="1:63">
      <c r="G11" s="135"/>
      <c r="H11" s="135"/>
      <c r="I11" s="309" t="s">
        <v>101</v>
      </c>
      <c r="J11" s="135"/>
      <c r="K11" s="135"/>
      <c r="L11" s="135"/>
      <c r="M11" s="135"/>
      <c r="N11" s="135" t="s">
        <v>499</v>
      </c>
      <c r="O11" s="114"/>
      <c r="P11" s="114"/>
      <c r="U11" s="176" t="s">
        <v>166</v>
      </c>
      <c r="AB11" s="2"/>
      <c r="AD11" s="114" t="s">
        <v>102</v>
      </c>
      <c r="AK11" s="216" t="s">
        <v>103</v>
      </c>
    </row>
    <row r="12" spans="1:63">
      <c r="F12" s="3"/>
      <c r="G12" s="3"/>
      <c r="H12" s="3"/>
      <c r="I12" s="3"/>
      <c r="J12" s="155" t="s">
        <v>160</v>
      </c>
      <c r="K12" s="116"/>
      <c r="L12" s="116"/>
      <c r="N12" s="135"/>
      <c r="O12" s="3"/>
      <c r="P12" s="3"/>
      <c r="Q12" s="3"/>
      <c r="R12" s="155" t="s">
        <v>167</v>
      </c>
      <c r="U12" s="9"/>
    </row>
    <row r="13" spans="1:63">
      <c r="E13" s="115"/>
      <c r="F13" s="3"/>
      <c r="G13" s="3"/>
      <c r="H13" s="3"/>
      <c r="I13" s="3"/>
      <c r="J13" s="116" t="s">
        <v>161</v>
      </c>
      <c r="K13" s="116"/>
      <c r="L13" s="116"/>
      <c r="N13" s="3"/>
      <c r="O13" s="3"/>
      <c r="P13" s="3"/>
      <c r="Q13" s="3"/>
      <c r="S13" s="116" t="s">
        <v>168</v>
      </c>
      <c r="U13" s="9"/>
    </row>
    <row r="14" spans="1:63">
      <c r="H14" s="3"/>
      <c r="J14" s="116"/>
      <c r="K14" s="155" t="s">
        <v>162</v>
      </c>
      <c r="L14" s="116"/>
      <c r="O14" s="150" t="s">
        <v>447</v>
      </c>
      <c r="P14" s="4"/>
      <c r="U14" s="9"/>
    </row>
    <row r="15" spans="1:63">
      <c r="B15" s="91"/>
      <c r="C15" s="2"/>
      <c r="H15" s="3"/>
      <c r="K15" s="116" t="s">
        <v>163</v>
      </c>
      <c r="L15" s="116"/>
      <c r="U15" s="9"/>
    </row>
    <row r="16" spans="1:63">
      <c r="B16" s="5" t="s">
        <v>538</v>
      </c>
      <c r="C16" s="8" t="s">
        <v>567</v>
      </c>
      <c r="H16" s="3"/>
      <c r="L16" s="155" t="s">
        <v>269</v>
      </c>
      <c r="U16" s="9"/>
    </row>
    <row r="17" spans="2:21">
      <c r="B17" s="488" t="s">
        <v>559</v>
      </c>
      <c r="C17" s="377" t="s">
        <v>550</v>
      </c>
      <c r="L17" s="116" t="s">
        <v>270</v>
      </c>
      <c r="U17" s="9"/>
    </row>
    <row r="18" spans="2:21">
      <c r="B18" s="488" t="s">
        <v>540</v>
      </c>
      <c r="C18" s="377" t="s">
        <v>551</v>
      </c>
      <c r="L18" s="116"/>
      <c r="U18" s="9"/>
    </row>
    <row r="19" spans="2:21">
      <c r="B19" s="488" t="s">
        <v>541</v>
      </c>
      <c r="C19" s="2"/>
    </row>
    <row r="20" spans="2:21">
      <c r="B20" s="488" t="s">
        <v>543</v>
      </c>
      <c r="C20" s="2"/>
    </row>
    <row r="21" spans="2:21">
      <c r="B21" s="488" t="s">
        <v>560</v>
      </c>
      <c r="C21" s="2"/>
    </row>
    <row r="22" spans="2:21">
      <c r="B22" s="488" t="s">
        <v>561</v>
      </c>
      <c r="C22" s="2" t="s">
        <v>553</v>
      </c>
    </row>
    <row r="23" spans="2:21">
      <c r="B23" s="488" t="s">
        <v>544</v>
      </c>
      <c r="C23" s="2" t="s">
        <v>554</v>
      </c>
    </row>
    <row r="24" spans="2:21">
      <c r="B24" s="488" t="s">
        <v>562</v>
      </c>
      <c r="C24" s="2"/>
    </row>
    <row r="25" spans="2:21">
      <c r="B25" s="488" t="s">
        <v>563</v>
      </c>
      <c r="C25" s="2"/>
    </row>
    <row r="26" spans="2:21">
      <c r="B26" s="488" t="s">
        <v>564</v>
      </c>
      <c r="C26" s="2"/>
    </row>
    <row r="27" spans="2:21">
      <c r="B27" s="488" t="s">
        <v>565</v>
      </c>
      <c r="C27" s="2"/>
    </row>
    <row r="28" spans="2:21">
      <c r="B28" s="488" t="s">
        <v>566</v>
      </c>
      <c r="C28" s="2"/>
    </row>
  </sheetData>
  <mergeCells count="15">
    <mergeCell ref="A9:D9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30"/>
  <sheetViews>
    <sheetView workbookViewId="0">
      <pane ySplit="2" topLeftCell="A3" activePane="bottomLeft" state="frozen"/>
      <selection pane="bottomLeft" activeCell="B18" sqref="B18:C30"/>
    </sheetView>
  </sheetViews>
  <sheetFormatPr defaultRowHeight="11.25"/>
  <cols>
    <col min="1" max="1" width="10.5703125" style="8" bestFit="1" customWidth="1"/>
    <col min="2" max="2" width="51.5703125" style="89" customWidth="1"/>
    <col min="3" max="3" width="7.14062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1" customWidth="1"/>
    <col min="24" max="24" width="7.42578125" style="81" customWidth="1"/>
    <col min="25" max="25" width="11.42578125" style="81" bestFit="1" customWidth="1"/>
    <col min="26" max="26" width="13" style="81" customWidth="1"/>
    <col min="27" max="16384" width="9.140625" style="3"/>
  </cols>
  <sheetData>
    <row r="1" spans="1:26" s="4" customFormat="1" ht="15.75" customHeight="1">
      <c r="A1" s="671" t="s">
        <v>31</v>
      </c>
      <c r="B1" s="672"/>
      <c r="C1" s="672"/>
      <c r="D1" s="673"/>
      <c r="E1" s="677" t="s">
        <v>171</v>
      </c>
      <c r="F1" s="678"/>
      <c r="G1" s="678"/>
      <c r="H1" s="678"/>
      <c r="I1" s="666" t="s">
        <v>165</v>
      </c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7" t="s">
        <v>29</v>
      </c>
      <c r="X1" s="668"/>
      <c r="Y1" s="668"/>
      <c r="Z1" s="668"/>
    </row>
    <row r="2" spans="1:26" s="4" customFormat="1" ht="23.25" thickBot="1">
      <c r="A2" s="10" t="s">
        <v>19</v>
      </c>
      <c r="B2" s="147" t="s">
        <v>0</v>
      </c>
      <c r="C2" s="54" t="s">
        <v>11</v>
      </c>
      <c r="D2" s="148" t="s">
        <v>12</v>
      </c>
      <c r="E2" s="40" t="s">
        <v>471</v>
      </c>
      <c r="F2" s="679" t="s">
        <v>29</v>
      </c>
      <c r="G2" s="680"/>
      <c r="H2" s="681"/>
      <c r="I2" s="40" t="s">
        <v>90</v>
      </c>
      <c r="J2" s="40" t="s">
        <v>91</v>
      </c>
      <c r="K2" s="54"/>
      <c r="L2" s="40" t="s">
        <v>241</v>
      </c>
      <c r="M2" s="40" t="s">
        <v>242</v>
      </c>
      <c r="N2" s="40" t="s">
        <v>243</v>
      </c>
      <c r="O2" s="54" t="s">
        <v>521</v>
      </c>
      <c r="P2" s="54" t="s">
        <v>36</v>
      </c>
      <c r="Q2" s="54" t="s">
        <v>522</v>
      </c>
      <c r="R2" s="54"/>
      <c r="S2" s="54" t="s">
        <v>523</v>
      </c>
      <c r="T2" s="54" t="s">
        <v>524</v>
      </c>
      <c r="U2" s="54" t="s">
        <v>172</v>
      </c>
      <c r="V2" s="54" t="s">
        <v>47</v>
      </c>
      <c r="W2" s="669"/>
      <c r="X2" s="670"/>
      <c r="Y2" s="670"/>
      <c r="Z2" s="670"/>
    </row>
    <row r="3" spans="1:26" s="188" customFormat="1" ht="12" thickBot="1">
      <c r="A3" s="513" t="str">
        <f>'1-συμβολαια'!A3</f>
        <v>4ο</v>
      </c>
      <c r="B3" s="514" t="str">
        <f>'1-συμβολαια'!C3</f>
        <v>πληρεξούσιο</v>
      </c>
      <c r="C3" s="420" t="str">
        <f>'4-πολλυπρ'!D3</f>
        <v>219-154 θυγατέρα 2η</v>
      </c>
      <c r="D3" s="420" t="str">
        <f>'4-πολλυπρ'!I3</f>
        <v>219-154 θυγατέρα 1η</v>
      </c>
      <c r="E3" s="413"/>
      <c r="F3" s="495"/>
      <c r="G3" s="495"/>
      <c r="H3" s="413"/>
      <c r="I3" s="413"/>
      <c r="J3" s="413"/>
      <c r="K3" s="413"/>
      <c r="L3" s="413"/>
      <c r="M3" s="413"/>
      <c r="N3" s="413"/>
      <c r="O3" s="420"/>
      <c r="P3" s="420"/>
      <c r="Q3" s="420"/>
      <c r="R3" s="420"/>
      <c r="S3" s="420"/>
      <c r="T3" s="420"/>
      <c r="U3" s="420"/>
      <c r="V3" s="413">
        <f>SUM(I3:U3)</f>
        <v>0</v>
      </c>
      <c r="W3" s="456"/>
      <c r="X3" s="456"/>
      <c r="Y3" s="517"/>
      <c r="Z3" s="271"/>
    </row>
    <row r="4" spans="1:26" s="188" customFormat="1">
      <c r="A4" s="512" t="str">
        <f>'1-συμβολαια'!A4</f>
        <v>5ο</v>
      </c>
      <c r="B4" s="353" t="str">
        <f>'1-συμβολαια'!C4</f>
        <v>κληρονομιάς ΑΠΟΔΟΧΗ</v>
      </c>
      <c r="C4" s="330" t="str">
        <f>'4-πολλυπρ'!D4</f>
        <v>219-154</v>
      </c>
      <c r="D4" s="330" t="str">
        <f>'4-πολλυπρ'!I4</f>
        <v>219-154 = σύζυγος</v>
      </c>
      <c r="E4" s="331">
        <f>2*5</f>
        <v>10</v>
      </c>
      <c r="F4" s="356" t="s">
        <v>519</v>
      </c>
      <c r="G4" s="356" t="s">
        <v>520</v>
      </c>
      <c r="H4" s="331"/>
      <c r="I4" s="331">
        <v>7.4</v>
      </c>
      <c r="J4" s="331">
        <v>7.4</v>
      </c>
      <c r="K4" s="331"/>
      <c r="L4" s="331">
        <f>7*5*5</f>
        <v>175</v>
      </c>
      <c r="M4" s="331"/>
      <c r="N4" s="331"/>
      <c r="O4" s="330">
        <f>5*5*5</f>
        <v>125</v>
      </c>
      <c r="P4" s="330"/>
      <c r="Q4" s="330"/>
      <c r="R4" s="330"/>
      <c r="S4" s="330">
        <f>66*5</f>
        <v>330</v>
      </c>
      <c r="T4" s="330"/>
      <c r="U4" s="330"/>
      <c r="V4" s="331">
        <f t="shared" ref="V4:V8" si="0">SUM(I4:U4)</f>
        <v>644.79999999999995</v>
      </c>
      <c r="W4" s="352"/>
      <c r="X4" s="352"/>
      <c r="Y4" s="516"/>
      <c r="Z4" s="271"/>
    </row>
    <row r="5" spans="1:26" s="5" customFormat="1">
      <c r="A5" s="355">
        <f>'1-συμβολαια'!A5</f>
        <v>0</v>
      </c>
      <c r="B5" s="353" t="str">
        <f>'1-συμβολαια'!C5</f>
        <v>χρησικτησία οικόπεδα 3-7 = πατρός ΔΩΡΕΑ άτυπος</v>
      </c>
      <c r="C5" s="264" t="str">
        <f>'4-πολλυπρ'!D5</f>
        <v>πατήρ</v>
      </c>
      <c r="D5" s="264" t="str">
        <f>'4-πολλυπρ'!I5</f>
        <v>219-154</v>
      </c>
      <c r="E5" s="331">
        <f>2*2*5</f>
        <v>20</v>
      </c>
      <c r="F5" s="356" t="s">
        <v>519</v>
      </c>
      <c r="G5" s="356" t="s">
        <v>520</v>
      </c>
      <c r="H5" s="331"/>
      <c r="I5" s="331"/>
      <c r="J5" s="331"/>
      <c r="K5" s="331"/>
      <c r="L5" s="331"/>
      <c r="M5" s="331"/>
      <c r="N5" s="331"/>
      <c r="O5" s="330">
        <f>2*5*5</f>
        <v>50</v>
      </c>
      <c r="P5" s="330"/>
      <c r="Q5" s="330"/>
      <c r="R5" s="330"/>
      <c r="S5" s="330">
        <f>2*2*5+2*2*5*5</f>
        <v>120</v>
      </c>
      <c r="T5" s="330"/>
      <c r="U5" s="330"/>
      <c r="V5" s="331">
        <f t="shared" si="0"/>
        <v>170</v>
      </c>
      <c r="W5" s="332"/>
      <c r="X5" s="332"/>
      <c r="Y5" s="515"/>
      <c r="Z5" s="267"/>
    </row>
    <row r="6" spans="1:26" s="5" customFormat="1">
      <c r="A6" s="355">
        <f>'1-συμβολαια'!A6</f>
        <v>0</v>
      </c>
      <c r="B6" s="353" t="str">
        <f>'1-συμβολαια'!C6</f>
        <v>χρησικτησία αγροτεμάχια 5-6-8-9-10-11-12 = πατρός ΔΩΡΕΑ άτυπος</v>
      </c>
      <c r="C6" s="264" t="str">
        <f>'4-πολλυπρ'!D6</f>
        <v>πατήρ</v>
      </c>
      <c r="D6" s="264" t="str">
        <f>'4-πολλυπρ'!I6</f>
        <v>219-154</v>
      </c>
      <c r="E6" s="331">
        <f>7*2*5</f>
        <v>70</v>
      </c>
      <c r="F6" s="356" t="s">
        <v>519</v>
      </c>
      <c r="G6" s="356" t="s">
        <v>520</v>
      </c>
      <c r="H6" s="331"/>
      <c r="I6" s="331"/>
      <c r="J6" s="331"/>
      <c r="K6" s="331"/>
      <c r="L6" s="331">
        <f>7*5*5</f>
        <v>175</v>
      </c>
      <c r="M6" s="331"/>
      <c r="N6" s="331"/>
      <c r="O6" s="330"/>
      <c r="P6" s="330"/>
      <c r="Q6" s="330"/>
      <c r="R6" s="330"/>
      <c r="S6" s="330">
        <f>39*5</f>
        <v>195</v>
      </c>
      <c r="T6" s="330"/>
      <c r="U6" s="330"/>
      <c r="V6" s="331">
        <f t="shared" si="0"/>
        <v>370</v>
      </c>
      <c r="W6" s="332"/>
      <c r="X6" s="332"/>
      <c r="Y6" s="515"/>
      <c r="Z6" s="267"/>
    </row>
    <row r="7" spans="1:26" s="5" customFormat="1">
      <c r="A7" s="355">
        <f>'1-συμβολαια'!A7</f>
        <v>0</v>
      </c>
      <c r="B7" s="353" t="str">
        <f>'1-συμβολαια'!C7</f>
        <v>διανομή [= 2/8 μήτηρ + από 3/8 θυγατέρες 2</v>
      </c>
      <c r="C7" s="264" t="str">
        <f>'4-πολλυπρ'!D7</f>
        <v>219-154 = σύζυγος</v>
      </c>
      <c r="D7" s="264">
        <f>'4-πολλυπρ'!I7</f>
        <v>0</v>
      </c>
      <c r="E7" s="331">
        <f>2*5</f>
        <v>10</v>
      </c>
      <c r="F7" s="356" t="s">
        <v>519</v>
      </c>
      <c r="G7" s="356" t="s">
        <v>520</v>
      </c>
      <c r="H7" s="331"/>
      <c r="I7" s="331"/>
      <c r="J7" s="331"/>
      <c r="K7" s="331"/>
      <c r="L7" s="331">
        <f>7*5*5</f>
        <v>175</v>
      </c>
      <c r="M7" s="331"/>
      <c r="N7" s="331"/>
      <c r="O7" s="330">
        <f>5*5*5</f>
        <v>125</v>
      </c>
      <c r="P7" s="330"/>
      <c r="Q7" s="330"/>
      <c r="R7" s="330"/>
      <c r="S7" s="330">
        <v>330</v>
      </c>
      <c r="T7" s="330"/>
      <c r="U7" s="330"/>
      <c r="V7" s="331">
        <f t="shared" si="0"/>
        <v>630</v>
      </c>
      <c r="W7" s="332"/>
      <c r="X7" s="332"/>
      <c r="Y7" s="515"/>
      <c r="Z7" s="267"/>
    </row>
    <row r="8" spans="1:26" s="5" customFormat="1" ht="12" thickBot="1">
      <c r="A8" s="518">
        <f>'1-συμβολαια'!A8</f>
        <v>0</v>
      </c>
      <c r="B8" s="519" t="str">
        <f>'1-συμβολαια'!C8</f>
        <v>εξισορρόπηση διαφοράς διανεμομένων μεριδίων</v>
      </c>
      <c r="C8" s="401" t="str">
        <f>'4-πολλυπρ'!D8</f>
        <v>219-154 θυγατέρα 1η</v>
      </c>
      <c r="D8" s="401" t="str">
        <f>'4-πολλυπρ'!I8</f>
        <v>219-154 = σύζυγος</v>
      </c>
      <c r="E8" s="397"/>
      <c r="F8" s="491"/>
      <c r="G8" s="491"/>
      <c r="H8" s="397"/>
      <c r="I8" s="397"/>
      <c r="J8" s="397"/>
      <c r="K8" s="397"/>
      <c r="L8" s="397"/>
      <c r="M8" s="397"/>
      <c r="N8" s="397"/>
      <c r="O8" s="401"/>
      <c r="P8" s="401"/>
      <c r="Q8" s="401"/>
      <c r="R8" s="401"/>
      <c r="S8" s="401"/>
      <c r="T8" s="401"/>
      <c r="U8" s="401"/>
      <c r="V8" s="397">
        <f t="shared" si="0"/>
        <v>0</v>
      </c>
      <c r="W8" s="462"/>
      <c r="X8" s="462"/>
      <c r="Y8" s="522"/>
      <c r="Z8" s="267"/>
    </row>
    <row r="9" spans="1:26">
      <c r="A9" s="674" t="s">
        <v>35</v>
      </c>
      <c r="B9" s="675"/>
      <c r="C9" s="675"/>
      <c r="D9" s="676"/>
      <c r="E9" s="520">
        <f>SUM(E3:E8)</f>
        <v>110</v>
      </c>
      <c r="F9" s="520"/>
      <c r="G9" s="520"/>
      <c r="H9" s="520"/>
      <c r="I9" s="520">
        <f t="shared" ref="I9:O9" si="1">SUM(I3:I8)</f>
        <v>7.4</v>
      </c>
      <c r="J9" s="520">
        <f t="shared" si="1"/>
        <v>7.4</v>
      </c>
      <c r="K9" s="520">
        <f t="shared" si="1"/>
        <v>0</v>
      </c>
      <c r="L9" s="520">
        <f t="shared" si="1"/>
        <v>525</v>
      </c>
      <c r="M9" s="520">
        <f t="shared" si="1"/>
        <v>0</v>
      </c>
      <c r="N9" s="520">
        <f t="shared" si="1"/>
        <v>0</v>
      </c>
      <c r="O9" s="520">
        <f t="shared" si="1"/>
        <v>300</v>
      </c>
      <c r="P9" s="520"/>
      <c r="Q9" s="520"/>
      <c r="R9" s="520"/>
      <c r="S9" s="520"/>
      <c r="T9" s="520"/>
      <c r="U9" s="520">
        <f>SUM(U3:U8)</f>
        <v>0</v>
      </c>
      <c r="V9" s="520">
        <f>SUM(V3:V8)</f>
        <v>1814.8</v>
      </c>
      <c r="W9" s="521">
        <f>SUM(W3:W8)</f>
        <v>0</v>
      </c>
      <c r="X9" s="138"/>
      <c r="Y9" s="3"/>
      <c r="Z9" s="3"/>
    </row>
    <row r="11" spans="1:26" ht="15.75" customHeight="1">
      <c r="I11" s="357" t="s">
        <v>458</v>
      </c>
      <c r="L11" s="130" t="s">
        <v>472</v>
      </c>
      <c r="X11" s="149"/>
      <c r="Y11" s="85"/>
      <c r="Z11" s="149"/>
    </row>
    <row r="12" spans="1:26">
      <c r="F12" s="155" t="s">
        <v>169</v>
      </c>
      <c r="G12" s="116"/>
      <c r="H12" s="81"/>
      <c r="L12" s="170" t="s">
        <v>209</v>
      </c>
      <c r="X12" s="2"/>
    </row>
    <row r="13" spans="1:26">
      <c r="F13" s="81"/>
      <c r="G13" s="116" t="s">
        <v>170</v>
      </c>
      <c r="M13" s="169" t="s">
        <v>210</v>
      </c>
      <c r="U13" s="155" t="s">
        <v>131</v>
      </c>
      <c r="W13" s="2"/>
      <c r="X13" s="2"/>
    </row>
    <row r="14" spans="1:26" ht="12.75">
      <c r="N14" s="405" t="s">
        <v>211</v>
      </c>
      <c r="O14" s="406"/>
      <c r="P14" s="406"/>
      <c r="Q14" s="406"/>
      <c r="R14" s="406"/>
      <c r="S14" s="406"/>
      <c r="T14" s="406"/>
      <c r="W14" s="2"/>
      <c r="X14" s="2"/>
    </row>
    <row r="15" spans="1:26" ht="12.75">
      <c r="N15" s="406"/>
      <c r="O15" s="407" t="s">
        <v>525</v>
      </c>
      <c r="P15" s="406"/>
      <c r="Q15" s="406"/>
      <c r="R15" s="406"/>
      <c r="S15" s="406"/>
      <c r="T15" s="406"/>
      <c r="W15" s="2"/>
      <c r="X15" s="2"/>
    </row>
    <row r="16" spans="1:26" ht="12.75">
      <c r="B16" s="220"/>
      <c r="N16" s="406"/>
      <c r="O16" s="406"/>
      <c r="P16" s="407" t="s">
        <v>526</v>
      </c>
      <c r="Q16" s="406"/>
      <c r="R16" s="406"/>
      <c r="S16" s="406"/>
      <c r="T16" s="406"/>
      <c r="V16" s="285"/>
    </row>
    <row r="17" spans="2:23" ht="12.75">
      <c r="B17" s="91"/>
      <c r="C17" s="2"/>
      <c r="E17" s="63"/>
      <c r="F17" s="63"/>
      <c r="G17" s="63"/>
      <c r="H17" s="63"/>
      <c r="I17" s="63"/>
      <c r="J17" s="63"/>
      <c r="K17" s="63"/>
      <c r="L17" s="63"/>
      <c r="M17" s="63"/>
      <c r="N17" s="406"/>
      <c r="O17" s="406"/>
      <c r="P17" s="406"/>
      <c r="Q17" s="407" t="s">
        <v>527</v>
      </c>
      <c r="R17" s="406"/>
      <c r="S17" s="406"/>
      <c r="T17" s="406"/>
      <c r="U17" s="63"/>
      <c r="V17" s="285"/>
      <c r="W17" s="314"/>
    </row>
    <row r="18" spans="2:23" ht="12.75">
      <c r="B18" s="5" t="s">
        <v>538</v>
      </c>
      <c r="C18" s="8" t="s">
        <v>567</v>
      </c>
      <c r="N18" s="406"/>
      <c r="O18" s="406"/>
      <c r="P18" s="406"/>
      <c r="Q18" s="406"/>
      <c r="R18" s="406"/>
      <c r="S18" s="406" t="s">
        <v>528</v>
      </c>
      <c r="T18" s="406"/>
    </row>
    <row r="19" spans="2:23" ht="12.75">
      <c r="B19" s="488" t="s">
        <v>559</v>
      </c>
      <c r="C19" s="377" t="s">
        <v>550</v>
      </c>
      <c r="N19" s="406"/>
      <c r="O19" s="406"/>
      <c r="P19" s="406"/>
      <c r="Q19" s="406"/>
      <c r="R19" s="406"/>
      <c r="S19" s="406"/>
      <c r="T19" s="406" t="s">
        <v>529</v>
      </c>
    </row>
    <row r="20" spans="2:23">
      <c r="B20" s="488" t="s">
        <v>540</v>
      </c>
      <c r="C20" s="377" t="s">
        <v>551</v>
      </c>
    </row>
    <row r="21" spans="2:23">
      <c r="B21" s="488" t="s">
        <v>541</v>
      </c>
      <c r="C21" s="2"/>
    </row>
    <row r="22" spans="2:23">
      <c r="B22" s="488" t="s">
        <v>543</v>
      </c>
      <c r="C22" s="2"/>
    </row>
    <row r="23" spans="2:23">
      <c r="B23" s="488" t="s">
        <v>560</v>
      </c>
      <c r="C23" s="2"/>
    </row>
    <row r="24" spans="2:23">
      <c r="B24" s="488" t="s">
        <v>561</v>
      </c>
      <c r="C24" s="2" t="s">
        <v>553</v>
      </c>
    </row>
    <row r="25" spans="2:23">
      <c r="B25" s="488" t="s">
        <v>544</v>
      </c>
      <c r="C25" s="2" t="s">
        <v>554</v>
      </c>
    </row>
    <row r="26" spans="2:23">
      <c r="B26" s="488" t="s">
        <v>562</v>
      </c>
      <c r="C26" s="2"/>
    </row>
    <row r="27" spans="2:23">
      <c r="B27" s="488" t="s">
        <v>563</v>
      </c>
      <c r="C27" s="2"/>
    </row>
    <row r="28" spans="2:23">
      <c r="B28" s="488" t="s">
        <v>564</v>
      </c>
      <c r="C28" s="2"/>
    </row>
    <row r="29" spans="2:23">
      <c r="B29" s="488" t="s">
        <v>565</v>
      </c>
      <c r="C29" s="2"/>
    </row>
    <row r="30" spans="2:23">
      <c r="B30" s="488" t="s">
        <v>566</v>
      </c>
      <c r="C30" s="2"/>
    </row>
  </sheetData>
  <mergeCells count="6">
    <mergeCell ref="I1:V1"/>
    <mergeCell ref="W1:Z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3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4.42578125" style="3" bestFit="1" customWidth="1"/>
    <col min="2" max="2" width="38.1406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85" t="s">
        <v>328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7" t="s">
        <v>47</v>
      </c>
      <c r="AF1" s="689" t="s">
        <v>9</v>
      </c>
      <c r="AG1" s="691" t="s">
        <v>33</v>
      </c>
      <c r="AH1" s="693" t="s">
        <v>338</v>
      </c>
      <c r="AI1" s="695" t="s">
        <v>86</v>
      </c>
      <c r="AJ1" s="696"/>
      <c r="AK1" s="696"/>
      <c r="AL1" s="697"/>
    </row>
    <row r="2" spans="1:38" ht="12" thickBot="1">
      <c r="A2" s="191"/>
      <c r="B2" s="192" t="s">
        <v>337</v>
      </c>
      <c r="C2" s="192" t="s">
        <v>87</v>
      </c>
      <c r="D2" s="193" t="s">
        <v>329</v>
      </c>
      <c r="E2" s="173" t="s">
        <v>31</v>
      </c>
      <c r="F2" s="173" t="s">
        <v>330</v>
      </c>
      <c r="G2" s="173" t="s">
        <v>331</v>
      </c>
      <c r="H2" s="173" t="s">
        <v>332</v>
      </c>
      <c r="I2" s="173" t="s">
        <v>333</v>
      </c>
      <c r="J2" s="173" t="s">
        <v>334</v>
      </c>
      <c r="K2" s="649" t="s">
        <v>29</v>
      </c>
      <c r="L2" s="650"/>
      <c r="M2" s="179" t="s">
        <v>335</v>
      </c>
      <c r="N2" s="179" t="s">
        <v>31</v>
      </c>
      <c r="O2" s="179" t="s">
        <v>330</v>
      </c>
      <c r="P2" s="179" t="s">
        <v>331</v>
      </c>
      <c r="Q2" s="179" t="s">
        <v>332</v>
      </c>
      <c r="R2" s="179" t="s">
        <v>333</v>
      </c>
      <c r="S2" s="179" t="s">
        <v>334</v>
      </c>
      <c r="T2" s="659" t="s">
        <v>29</v>
      </c>
      <c r="U2" s="660"/>
      <c r="V2" s="173" t="s">
        <v>336</v>
      </c>
      <c r="W2" s="173" t="s">
        <v>31</v>
      </c>
      <c r="X2" s="173" t="s">
        <v>330</v>
      </c>
      <c r="Y2" s="173" t="s">
        <v>331</v>
      </c>
      <c r="Z2" s="173" t="s">
        <v>332</v>
      </c>
      <c r="AA2" s="173" t="s">
        <v>333</v>
      </c>
      <c r="AB2" s="173" t="s">
        <v>334</v>
      </c>
      <c r="AC2" s="649" t="s">
        <v>29</v>
      </c>
      <c r="AD2" s="650"/>
      <c r="AE2" s="688"/>
      <c r="AF2" s="690"/>
      <c r="AG2" s="692"/>
      <c r="AH2" s="694"/>
      <c r="AI2" s="698"/>
      <c r="AJ2" s="699"/>
      <c r="AK2" s="699"/>
      <c r="AL2" s="700"/>
    </row>
    <row r="3" spans="1:38" s="5" customFormat="1">
      <c r="A3" s="74" t="str">
        <f>'1-συμβολαια'!A3</f>
        <v>4ο</v>
      </c>
      <c r="B3" s="74" t="str">
        <f>'1-συμβολαια'!C3</f>
        <v>πληρεξούσιο</v>
      </c>
      <c r="C3" s="339">
        <f>'1-συμβολαια'!D3</f>
        <v>0</v>
      </c>
      <c r="D3" s="339">
        <f t="shared" ref="D3:D8" si="0">C3*1.3%</f>
        <v>0</v>
      </c>
      <c r="E3" s="74"/>
      <c r="F3" s="74"/>
      <c r="G3" s="74"/>
      <c r="H3" s="74"/>
      <c r="I3" s="74"/>
      <c r="J3" s="74"/>
      <c r="K3" s="74"/>
      <c r="L3" s="74"/>
      <c r="M3" s="339">
        <f>C3*0.65%</f>
        <v>0</v>
      </c>
      <c r="N3" s="74"/>
      <c r="O3" s="74"/>
      <c r="P3" s="74"/>
      <c r="Q3" s="74"/>
      <c r="R3" s="74"/>
      <c r="S3" s="74"/>
      <c r="T3" s="74"/>
      <c r="U3" s="74"/>
      <c r="V3" s="339">
        <f>C3*0.125%</f>
        <v>0</v>
      </c>
      <c r="W3" s="74"/>
      <c r="X3" s="74"/>
      <c r="Y3" s="74"/>
      <c r="Z3" s="74"/>
      <c r="AA3" s="74"/>
      <c r="AB3" s="74"/>
      <c r="AC3" s="74"/>
      <c r="AD3" s="74"/>
      <c r="AE3" s="323">
        <f t="shared" ref="AE3:AE8" si="1">D3+M3+V3</f>
        <v>0</v>
      </c>
      <c r="AF3" s="323">
        <f t="shared" ref="AF3:AF8" si="2">E3+N3+W3</f>
        <v>0</v>
      </c>
      <c r="AG3" s="323">
        <f t="shared" ref="AG3:AG8" si="3">AE3-AF3</f>
        <v>0</v>
      </c>
      <c r="AH3" s="74"/>
      <c r="AI3" s="74"/>
      <c r="AJ3" s="74"/>
      <c r="AK3" s="74"/>
      <c r="AL3" s="74"/>
    </row>
    <row r="4" spans="1:38" s="5" customFormat="1">
      <c r="A4" s="340" t="str">
        <f>'1-συμβολαια'!A4</f>
        <v>5ο</v>
      </c>
      <c r="B4" s="74" t="str">
        <f>'1-συμβολαια'!C4</f>
        <v>κληρονομιάς ΑΠΟΔΟΧΗ</v>
      </c>
      <c r="C4" s="339">
        <f>'1-συμβολαια'!D4</f>
        <v>0</v>
      </c>
      <c r="D4" s="339">
        <f t="shared" si="0"/>
        <v>0</v>
      </c>
      <c r="E4" s="74"/>
      <c r="F4" s="74"/>
      <c r="G4" s="74"/>
      <c r="H4" s="74"/>
      <c r="I4" s="74"/>
      <c r="J4" s="74"/>
      <c r="K4" s="74"/>
      <c r="L4" s="74"/>
      <c r="M4" s="339">
        <f t="shared" ref="M4:M6" si="4">C4*0.65%</f>
        <v>0</v>
      </c>
      <c r="N4" s="74"/>
      <c r="O4" s="74"/>
      <c r="P4" s="74"/>
      <c r="Q4" s="74"/>
      <c r="R4" s="74"/>
      <c r="S4" s="74"/>
      <c r="T4" s="74"/>
      <c r="U4" s="74"/>
      <c r="V4" s="339">
        <f t="shared" ref="V4:V6" si="5">C4*0.125%</f>
        <v>0</v>
      </c>
      <c r="W4" s="74"/>
      <c r="X4" s="74"/>
      <c r="Y4" s="74"/>
      <c r="Z4" s="74"/>
      <c r="AA4" s="74"/>
      <c r="AB4" s="74"/>
      <c r="AC4" s="74"/>
      <c r="AD4" s="74"/>
      <c r="AE4" s="323">
        <f t="shared" si="1"/>
        <v>0</v>
      </c>
      <c r="AF4" s="323">
        <f t="shared" si="2"/>
        <v>0</v>
      </c>
      <c r="AG4" s="323">
        <f t="shared" si="3"/>
        <v>0</v>
      </c>
      <c r="AH4" s="74"/>
      <c r="AI4" s="74"/>
      <c r="AJ4" s="74"/>
      <c r="AK4" s="74"/>
      <c r="AL4" s="74"/>
    </row>
    <row r="5" spans="1:38" s="5" customFormat="1">
      <c r="A5" s="340"/>
      <c r="B5" s="74" t="str">
        <f>'1-συμβολαια'!C5</f>
        <v>χρησικτησία οικόπεδα 3-7 = πατρός ΔΩΡΕΑ άτυπος</v>
      </c>
      <c r="C5" s="339">
        <f>'1-συμβολαια'!D5</f>
        <v>1555.55</v>
      </c>
      <c r="D5" s="339"/>
      <c r="E5" s="74"/>
      <c r="F5" s="74"/>
      <c r="G5" s="74"/>
      <c r="H5" s="74"/>
      <c r="I5" s="74"/>
      <c r="J5" s="74"/>
      <c r="K5" s="74"/>
      <c r="L5" s="74"/>
      <c r="M5" s="339">
        <f t="shared" si="4"/>
        <v>10.111075000000001</v>
      </c>
      <c r="N5" s="74"/>
      <c r="O5" s="74"/>
      <c r="P5" s="74"/>
      <c r="Q5" s="74"/>
      <c r="R5" s="74"/>
      <c r="S5" s="74"/>
      <c r="T5" s="74"/>
      <c r="U5" s="74"/>
      <c r="V5" s="339">
        <f t="shared" si="5"/>
        <v>1.9444375</v>
      </c>
      <c r="W5" s="74"/>
      <c r="X5" s="74"/>
      <c r="Y5" s="74"/>
      <c r="Z5" s="74"/>
      <c r="AA5" s="74"/>
      <c r="AB5" s="74"/>
      <c r="AC5" s="74"/>
      <c r="AD5" s="74"/>
      <c r="AE5" s="339">
        <f t="shared" si="1"/>
        <v>12.055512500000001</v>
      </c>
      <c r="AF5" s="339">
        <f t="shared" si="2"/>
        <v>0</v>
      </c>
      <c r="AG5" s="339">
        <f t="shared" si="3"/>
        <v>12.055512500000001</v>
      </c>
      <c r="AH5" s="74"/>
      <c r="AI5" s="74"/>
      <c r="AJ5" s="74"/>
      <c r="AK5" s="74"/>
      <c r="AL5" s="74"/>
    </row>
    <row r="6" spans="1:38" s="5" customFormat="1">
      <c r="A6" s="340"/>
      <c r="B6" s="74" t="str">
        <f>'1-συμβολαια'!C6</f>
        <v>χρησικτησία αγροτεμάχια 5-6-8-9-10-11-12 = πατρός ΔΩΡΕΑ άτυπος</v>
      </c>
      <c r="C6" s="339">
        <f>'1-συμβολαια'!D6</f>
        <v>12466.63</v>
      </c>
      <c r="D6" s="339"/>
      <c r="E6" s="74"/>
      <c r="F6" s="74"/>
      <c r="G6" s="74"/>
      <c r="H6" s="74"/>
      <c r="I6" s="74"/>
      <c r="J6" s="74"/>
      <c r="K6" s="74"/>
      <c r="L6" s="74"/>
      <c r="M6" s="339">
        <f t="shared" si="4"/>
        <v>81.033095000000003</v>
      </c>
      <c r="N6" s="74"/>
      <c r="O6" s="74"/>
      <c r="P6" s="74"/>
      <c r="Q6" s="74"/>
      <c r="R6" s="74"/>
      <c r="S6" s="74"/>
      <c r="T6" s="74"/>
      <c r="U6" s="74"/>
      <c r="V6" s="339">
        <f t="shared" si="5"/>
        <v>15.583287499999999</v>
      </c>
      <c r="W6" s="74"/>
      <c r="X6" s="74"/>
      <c r="Y6" s="74"/>
      <c r="Z6" s="74"/>
      <c r="AA6" s="74"/>
      <c r="AB6" s="74"/>
      <c r="AC6" s="74"/>
      <c r="AD6" s="74"/>
      <c r="AE6" s="339">
        <f t="shared" si="1"/>
        <v>96.6163825</v>
      </c>
      <c r="AF6" s="339">
        <f t="shared" si="2"/>
        <v>0</v>
      </c>
      <c r="AG6" s="339">
        <f t="shared" si="3"/>
        <v>96.6163825</v>
      </c>
      <c r="AH6" s="74"/>
      <c r="AI6" s="74"/>
      <c r="AJ6" s="74"/>
      <c r="AK6" s="74"/>
      <c r="AL6" s="74"/>
    </row>
    <row r="7" spans="1:38" s="5" customFormat="1">
      <c r="A7" s="340"/>
      <c r="B7" s="74" t="str">
        <f>'1-συμβολαια'!C7</f>
        <v>διανομή [= 2/8 μήτηρ + από 3/8 θυγατέρες 2</v>
      </c>
      <c r="C7" s="339">
        <f>'1-συμβολαια'!D7</f>
        <v>25887.23</v>
      </c>
      <c r="D7" s="339"/>
      <c r="E7" s="74"/>
      <c r="F7" s="74"/>
      <c r="G7" s="74"/>
      <c r="H7" s="74"/>
      <c r="I7" s="74"/>
      <c r="J7" s="74"/>
      <c r="K7" s="74"/>
      <c r="L7" s="74"/>
      <c r="M7" s="339"/>
      <c r="N7" s="74"/>
      <c r="O7" s="74"/>
      <c r="P7" s="74"/>
      <c r="Q7" s="74"/>
      <c r="R7" s="74"/>
      <c r="S7" s="74"/>
      <c r="T7" s="74"/>
      <c r="U7" s="74"/>
      <c r="V7" s="339"/>
      <c r="W7" s="74"/>
      <c r="X7" s="74"/>
      <c r="Y7" s="74"/>
      <c r="Z7" s="74"/>
      <c r="AA7" s="74"/>
      <c r="AB7" s="74"/>
      <c r="AC7" s="74"/>
      <c r="AD7" s="74"/>
      <c r="AE7" s="339">
        <f t="shared" si="1"/>
        <v>0</v>
      </c>
      <c r="AF7" s="339">
        <f t="shared" si="2"/>
        <v>0</v>
      </c>
      <c r="AG7" s="339">
        <f t="shared" si="3"/>
        <v>0</v>
      </c>
      <c r="AH7" s="74"/>
      <c r="AI7" s="74"/>
      <c r="AJ7" s="74"/>
      <c r="AK7" s="74"/>
      <c r="AL7" s="74"/>
    </row>
    <row r="8" spans="1:38" s="5" customFormat="1">
      <c r="A8" s="340"/>
      <c r="B8" s="74" t="str">
        <f>'1-συμβολαια'!C8</f>
        <v>εξισορρόπηση διαφοράς διανεμομένων μεριδίων</v>
      </c>
      <c r="C8" s="339">
        <f>'1-συμβολαια'!D8</f>
        <v>2157.27</v>
      </c>
      <c r="D8" s="339">
        <f t="shared" si="0"/>
        <v>28.044510000000002</v>
      </c>
      <c r="E8" s="74"/>
      <c r="F8" s="74"/>
      <c r="G8" s="74"/>
      <c r="H8" s="74"/>
      <c r="I8" s="74"/>
      <c r="J8" s="74"/>
      <c r="K8" s="74"/>
      <c r="L8" s="74"/>
      <c r="M8" s="339"/>
      <c r="N8" s="74"/>
      <c r="O8" s="74"/>
      <c r="P8" s="74"/>
      <c r="Q8" s="74"/>
      <c r="R8" s="74"/>
      <c r="S8" s="74"/>
      <c r="T8" s="74"/>
      <c r="U8" s="74"/>
      <c r="V8" s="339"/>
      <c r="W8" s="74"/>
      <c r="X8" s="74"/>
      <c r="Y8" s="74"/>
      <c r="Z8" s="74"/>
      <c r="AA8" s="74"/>
      <c r="AB8" s="74"/>
      <c r="AC8" s="74"/>
      <c r="AD8" s="74"/>
      <c r="AE8" s="339">
        <f t="shared" si="1"/>
        <v>28.044510000000002</v>
      </c>
      <c r="AF8" s="339">
        <f t="shared" si="2"/>
        <v>0</v>
      </c>
      <c r="AG8" s="339">
        <f t="shared" si="3"/>
        <v>28.044510000000002</v>
      </c>
      <c r="AH8" s="74"/>
      <c r="AI8" s="74"/>
      <c r="AJ8" s="74"/>
      <c r="AK8" s="74"/>
      <c r="AL8" s="74"/>
    </row>
    <row r="9" spans="1:38">
      <c r="A9" s="682" t="str">
        <f>'1-συμβολαια'!A9</f>
        <v>σύνολο</v>
      </c>
      <c r="B9" s="683"/>
      <c r="C9" s="684"/>
      <c r="D9" s="304">
        <f>SUM(D3:D8)</f>
        <v>28.044510000000002</v>
      </c>
      <c r="E9" s="190"/>
      <c r="F9" s="190"/>
      <c r="G9" s="190"/>
      <c r="H9" s="190"/>
      <c r="I9" s="190"/>
      <c r="J9" s="190"/>
      <c r="K9" s="190"/>
      <c r="L9" s="190"/>
      <c r="M9" s="304">
        <f>SUM(M3:M8)</f>
        <v>91.144170000000003</v>
      </c>
      <c r="N9" s="304"/>
      <c r="O9" s="190"/>
      <c r="P9" s="304"/>
      <c r="Q9" s="190"/>
      <c r="R9" s="190"/>
      <c r="S9" s="190"/>
      <c r="T9" s="190"/>
      <c r="U9" s="190"/>
      <c r="V9" s="304">
        <f>SUM(V3:V8)</f>
        <v>17.527725</v>
      </c>
      <c r="W9" s="304"/>
      <c r="X9" s="190"/>
      <c r="Y9" s="190"/>
      <c r="Z9" s="190"/>
      <c r="AA9" s="190"/>
      <c r="AB9" s="190"/>
      <c r="AC9" s="190"/>
      <c r="AD9" s="190"/>
      <c r="AE9" s="304">
        <f>SUM(AE3:AE8)</f>
        <v>136.71640500000001</v>
      </c>
      <c r="AF9" s="304">
        <f>SUM(AF3:AF8)</f>
        <v>0</v>
      </c>
      <c r="AG9" s="304">
        <f>SUM(AG3:AG8)</f>
        <v>136.71640500000001</v>
      </c>
      <c r="AH9" s="190">
        <f>SUM(AH3:AH8)</f>
        <v>0</v>
      </c>
      <c r="AI9" s="190"/>
      <c r="AJ9" s="190"/>
      <c r="AK9" s="190"/>
      <c r="AL9" s="190"/>
    </row>
    <row r="11" spans="1:38">
      <c r="E11" s="2"/>
      <c r="F11" s="2"/>
      <c r="G11" s="2"/>
      <c r="H11" s="163" t="s">
        <v>339</v>
      </c>
      <c r="I11" s="2"/>
      <c r="J11" s="2"/>
      <c r="K11" s="2"/>
      <c r="L11" s="2"/>
      <c r="M11" s="2"/>
      <c r="N11" s="2"/>
      <c r="O11" s="2"/>
      <c r="P11" s="2"/>
      <c r="Q11" s="163" t="s">
        <v>339</v>
      </c>
      <c r="R11" s="2"/>
      <c r="S11" s="2"/>
      <c r="T11" s="2"/>
      <c r="U11" s="2"/>
      <c r="V11" s="2"/>
      <c r="W11" s="2"/>
      <c r="X11" s="2"/>
      <c r="Y11" s="2"/>
      <c r="Z11" s="163" t="s">
        <v>339</v>
      </c>
      <c r="AA11" s="2"/>
      <c r="AB11" s="2"/>
      <c r="AC11" s="2"/>
      <c r="AD11" s="2"/>
      <c r="AE11" s="2"/>
    </row>
    <row r="12" spans="1:38">
      <c r="E12" s="2"/>
      <c r="F12" s="194" t="s">
        <v>340</v>
      </c>
      <c r="G12" s="194"/>
      <c r="H12" s="194"/>
      <c r="I12" s="194"/>
      <c r="J12" s="194"/>
      <c r="K12" s="194"/>
      <c r="L12" s="194"/>
      <c r="M12" s="194"/>
      <c r="N12" s="194"/>
      <c r="O12" s="194" t="s">
        <v>340</v>
      </c>
      <c r="P12" s="2"/>
      <c r="Q12" s="2"/>
      <c r="R12" s="2"/>
      <c r="S12" s="2"/>
      <c r="T12" s="2"/>
      <c r="U12" s="2"/>
      <c r="V12" s="2"/>
      <c r="W12" s="2"/>
      <c r="X12" s="194" t="s">
        <v>340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7" t="s">
        <v>341</v>
      </c>
      <c r="K13" s="163"/>
      <c r="L13" s="2"/>
      <c r="M13" s="2"/>
      <c r="N13" s="2"/>
      <c r="O13" s="2"/>
      <c r="P13" s="2"/>
      <c r="Q13" s="4"/>
      <c r="R13" s="167" t="s">
        <v>342</v>
      </c>
      <c r="S13" s="167"/>
      <c r="T13" s="167"/>
      <c r="U13" s="167"/>
      <c r="V13" s="4"/>
      <c r="W13" s="4"/>
      <c r="X13" s="4"/>
      <c r="Y13" s="4"/>
      <c r="Z13" s="4"/>
      <c r="AA13" s="167" t="s">
        <v>342</v>
      </c>
      <c r="AB13" s="167"/>
      <c r="AC13" s="167"/>
      <c r="AD13" s="163"/>
      <c r="AE13" s="2"/>
    </row>
    <row r="14" spans="1:38">
      <c r="E14" s="2"/>
      <c r="F14" s="2"/>
      <c r="G14" s="2"/>
      <c r="H14" s="2"/>
      <c r="I14" s="167" t="s">
        <v>342</v>
      </c>
      <c r="J14" s="4"/>
      <c r="K14" s="2"/>
      <c r="L14" s="2"/>
      <c r="M14" s="2"/>
      <c r="N14" s="2"/>
      <c r="O14" s="2"/>
      <c r="P14" s="2"/>
      <c r="Q14" s="4"/>
      <c r="R14" s="4"/>
      <c r="S14" s="167" t="s">
        <v>341</v>
      </c>
      <c r="T14" s="167"/>
      <c r="U14" s="4"/>
      <c r="V14" s="4"/>
      <c r="W14" s="4"/>
      <c r="X14" s="4"/>
      <c r="Y14" s="4"/>
      <c r="Z14" s="4"/>
      <c r="AA14" s="4"/>
      <c r="AB14" s="167" t="s">
        <v>341</v>
      </c>
      <c r="AC14" s="167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195" t="s">
        <v>343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96" t="s">
        <v>344</v>
      </c>
      <c r="R16" s="2"/>
      <c r="S16" s="2"/>
      <c r="T16" s="2"/>
      <c r="U16" s="2"/>
      <c r="V16" s="2"/>
      <c r="W16" s="2"/>
      <c r="X16" s="2"/>
      <c r="Y16" s="2"/>
      <c r="Z16" s="197" t="s">
        <v>345</v>
      </c>
      <c r="AA16" s="2"/>
      <c r="AB16" s="2"/>
      <c r="AC16" s="2"/>
      <c r="AD16" s="2"/>
      <c r="AE16" s="2"/>
    </row>
    <row r="17" spans="1:31">
      <c r="E17" s="198" t="s">
        <v>346</v>
      </c>
      <c r="F17" s="2"/>
      <c r="G17" s="2"/>
      <c r="H17" s="2"/>
      <c r="I17" s="2"/>
      <c r="J17" s="2"/>
      <c r="K17" s="2"/>
      <c r="L17" s="2"/>
      <c r="M17" s="8"/>
      <c r="N17" s="2"/>
      <c r="O17" s="163"/>
      <c r="P17" s="163"/>
      <c r="Q17" s="163"/>
      <c r="R17" s="163"/>
      <c r="S17" s="199" t="s">
        <v>347</v>
      </c>
      <c r="T17" s="163"/>
      <c r="U17" s="163"/>
      <c r="V17" s="163"/>
      <c r="W17" s="2"/>
      <c r="X17" s="2"/>
      <c r="Y17" s="2"/>
      <c r="Z17" s="2"/>
      <c r="AA17" s="200" t="s">
        <v>348</v>
      </c>
      <c r="AB17" s="2"/>
      <c r="AC17" s="2"/>
      <c r="AD17" s="2"/>
      <c r="AE17" s="2"/>
    </row>
    <row r="18" spans="1:31">
      <c r="E18" s="2"/>
      <c r="F18" s="198" t="s">
        <v>349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01" t="s">
        <v>350</v>
      </c>
      <c r="T18" s="2"/>
      <c r="U18" s="2"/>
      <c r="V18" s="2"/>
      <c r="W18" s="2"/>
      <c r="X18" s="2"/>
      <c r="Y18" s="2"/>
      <c r="Z18" s="2"/>
      <c r="AA18" s="2"/>
      <c r="AB18" s="201" t="s">
        <v>350</v>
      </c>
      <c r="AC18" s="2"/>
      <c r="AD18" s="2"/>
      <c r="AE18" s="2"/>
    </row>
    <row r="19" spans="1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63"/>
      <c r="Q19" s="163"/>
      <c r="R19" s="163"/>
      <c r="S19" s="163"/>
      <c r="T19" s="163"/>
      <c r="U19" s="163"/>
      <c r="V19" s="163"/>
      <c r="W19" s="163"/>
      <c r="X19" s="163"/>
      <c r="Y19" s="2"/>
      <c r="Z19" s="2"/>
      <c r="AA19" s="2"/>
      <c r="AB19" s="199" t="s">
        <v>347</v>
      </c>
      <c r="AC19" s="2"/>
      <c r="AD19" s="2"/>
      <c r="AE19" s="2"/>
    </row>
    <row r="20" spans="1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3" spans="1:31">
      <c r="A23" s="3">
        <v>1</v>
      </c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2026-01-09T09:54:47Z</dcterms:modified>
</cp:coreProperties>
</file>