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8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P9" i="5"/>
  <c r="O9"/>
  <c r="N9"/>
  <c r="L9"/>
  <c r="K9"/>
  <c r="J9"/>
  <c r="G5" i="4"/>
  <c r="AB6" i="5"/>
  <c r="AB4"/>
  <c r="AB7"/>
  <c r="AB3"/>
  <c r="AA29"/>
  <c r="AA27"/>
  <c r="AA25"/>
  <c r="Y29"/>
  <c r="Y27"/>
  <c r="Y25"/>
  <c r="V9"/>
  <c r="R4"/>
  <c r="R6"/>
  <c r="R7"/>
  <c r="R8"/>
  <c r="I7"/>
  <c r="I5"/>
  <c r="B7"/>
  <c r="BR9" i="24"/>
  <c r="BQ9"/>
  <c r="BP5"/>
  <c r="BP3"/>
  <c r="BA7"/>
  <c r="BA5"/>
  <c r="BA3"/>
  <c r="AY3"/>
  <c r="AY7"/>
  <c r="AY5"/>
  <c r="AR7"/>
  <c r="AR5"/>
  <c r="AR3"/>
  <c r="AQ5"/>
  <c r="AQ3"/>
  <c r="AL7"/>
  <c r="AL5"/>
  <c r="AL3"/>
  <c r="AK3"/>
  <c r="AK5"/>
  <c r="AK7"/>
  <c r="AJ7"/>
  <c r="AJ5"/>
  <c r="AJ3"/>
  <c r="Y3"/>
  <c r="Y5"/>
  <c r="AG3"/>
  <c r="Y7"/>
  <c r="V5"/>
  <c r="R5"/>
  <c r="P5"/>
  <c r="L5"/>
  <c r="K5"/>
  <c r="J5"/>
  <c r="J3"/>
  <c r="E8" i="23"/>
  <c r="E4"/>
  <c r="E6"/>
  <c r="C4"/>
  <c r="C6"/>
  <c r="C8"/>
  <c r="T8" i="20"/>
  <c r="T7"/>
  <c r="T6"/>
  <c r="T4"/>
  <c r="T3"/>
  <c r="T5"/>
  <c r="S8"/>
  <c r="S7"/>
  <c r="S6"/>
  <c r="S5"/>
  <c r="S4"/>
  <c r="S3"/>
  <c r="P3"/>
  <c r="O5"/>
  <c r="O3"/>
  <c r="L8"/>
  <c r="L7"/>
  <c r="L6"/>
  <c r="L5"/>
  <c r="L3"/>
  <c r="L4"/>
  <c r="B5" i="4"/>
  <c r="B7"/>
  <c r="B3"/>
  <c r="G7"/>
  <c r="I7" s="1"/>
  <c r="I5"/>
  <c r="G3"/>
  <c r="I3" s="1"/>
  <c r="AH7" i="16"/>
  <c r="AH5"/>
  <c r="AH3"/>
  <c r="R5"/>
  <c r="R3"/>
  <c r="D32"/>
  <c r="D26"/>
  <c r="D18"/>
  <c r="N7" i="1"/>
  <c r="G7" i="12"/>
  <c r="H57" i="1"/>
  <c r="H58" s="1"/>
  <c r="I57"/>
  <c r="J57"/>
  <c r="L57"/>
  <c r="M57"/>
  <c r="N5"/>
  <c r="M44"/>
  <c r="L44"/>
  <c r="J44"/>
  <c r="I44"/>
  <c r="H44"/>
  <c r="H45" s="1"/>
  <c r="N3"/>
  <c r="V3" i="26"/>
  <c r="V4"/>
  <c r="V5"/>
  <c r="M3"/>
  <c r="M4"/>
  <c r="M5"/>
  <c r="G5" i="13"/>
  <c r="G4"/>
  <c r="G3"/>
  <c r="I4" i="16"/>
  <c r="I3"/>
  <c r="AF21" i="5"/>
  <c r="AF20"/>
  <c r="AF19"/>
  <c r="AF18"/>
  <c r="AF17"/>
  <c r="AF16"/>
  <c r="AA22"/>
  <c r="Y22"/>
  <c r="AF27" l="1"/>
  <c r="AF29"/>
  <c r="AF25"/>
  <c r="AF22"/>
  <c r="N57" i="1"/>
  <c r="N44"/>
  <c r="B5" i="5"/>
  <c r="R9" i="24"/>
  <c r="S9"/>
  <c r="T9"/>
  <c r="U9"/>
  <c r="V9"/>
  <c r="W9"/>
  <c r="X9"/>
  <c r="Y9"/>
  <c r="Z9"/>
  <c r="AA9"/>
  <c r="AB9"/>
  <c r="AC9"/>
  <c r="AD9"/>
  <c r="P9" i="20"/>
  <c r="Q9"/>
  <c r="R9"/>
  <c r="S9"/>
  <c r="U9"/>
  <c r="V4"/>
  <c r="V5"/>
  <c r="V6"/>
  <c r="V7"/>
  <c r="V8"/>
  <c r="V3"/>
  <c r="T9" l="1"/>
  <c r="P4" i="1"/>
  <c r="P5"/>
  <c r="P6"/>
  <c r="P7"/>
  <c r="P8"/>
  <c r="P3"/>
  <c r="G5" i="12"/>
  <c r="G3"/>
  <c r="F5"/>
  <c r="F4"/>
  <c r="F3"/>
  <c r="F6"/>
  <c r="M31" i="1"/>
  <c r="L31"/>
  <c r="J31"/>
  <c r="I31"/>
  <c r="H31"/>
  <c r="H32" s="1"/>
  <c r="N31" l="1"/>
  <c r="A4" i="26"/>
  <c r="A5"/>
  <c r="A6"/>
  <c r="A7"/>
  <c r="A8"/>
  <c r="F7" i="12"/>
  <c r="F8"/>
  <c r="F27" i="13"/>
  <c r="D4" i="5"/>
  <c r="D5"/>
  <c r="D6"/>
  <c r="D7"/>
  <c r="D8"/>
  <c r="D3"/>
  <c r="B3"/>
  <c r="A7"/>
  <c r="A3"/>
  <c r="C4"/>
  <c r="C5"/>
  <c r="C6"/>
  <c r="C7"/>
  <c r="C8"/>
  <c r="C3"/>
  <c r="J8" i="1" l="1"/>
  <c r="J7"/>
  <c r="J6"/>
  <c r="J5"/>
  <c r="J4"/>
  <c r="J3"/>
  <c r="F3" i="24"/>
  <c r="F4"/>
  <c r="F5"/>
  <c r="F6"/>
  <c r="F7"/>
  <c r="F8"/>
  <c r="AM3" i="16"/>
  <c r="AM4"/>
  <c r="AM5"/>
  <c r="AM6"/>
  <c r="AM7"/>
  <c r="AM8"/>
  <c r="AN3"/>
  <c r="AN4"/>
  <c r="AN5"/>
  <c r="AN6"/>
  <c r="AN7"/>
  <c r="AN8"/>
  <c r="BZ3" i="24" l="1"/>
  <c r="BZ4"/>
  <c r="BZ5"/>
  <c r="BZ6"/>
  <c r="BZ7"/>
  <c r="BZ8"/>
  <c r="AF3" i="5" l="1"/>
  <c r="AF4"/>
  <c r="AF5"/>
  <c r="AF6"/>
  <c r="AF7"/>
  <c r="AF8"/>
  <c r="AC3"/>
  <c r="T3" s="1"/>
  <c r="AC4"/>
  <c r="AC5"/>
  <c r="T5" s="1"/>
  <c r="AC6"/>
  <c r="T6" s="1"/>
  <c r="AC7"/>
  <c r="T7" s="1"/>
  <c r="AC8"/>
  <c r="T8" s="1"/>
  <c r="J3" i="13"/>
  <c r="J4"/>
  <c r="J5"/>
  <c r="J6"/>
  <c r="J7"/>
  <c r="J8"/>
  <c r="T9" i="5" l="1"/>
  <c r="P9" i="4"/>
  <c r="BD3" i="24"/>
  <c r="BD4"/>
  <c r="BD5"/>
  <c r="BD6"/>
  <c r="BD7"/>
  <c r="BD8"/>
  <c r="AX3"/>
  <c r="AX4"/>
  <c r="AX5"/>
  <c r="AX6"/>
  <c r="AX7"/>
  <c r="AX8"/>
  <c r="Q9"/>
  <c r="P9" l="1"/>
  <c r="Q3" i="4"/>
  <c r="Q4"/>
  <c r="Q5"/>
  <c r="Q6"/>
  <c r="Q7"/>
  <c r="Q8"/>
  <c r="BT8" i="24"/>
  <c r="BT7"/>
  <c r="BT6"/>
  <c r="BT5"/>
  <c r="BT4"/>
  <c r="BT3"/>
  <c r="AH8"/>
  <c r="AH7"/>
  <c r="AH6"/>
  <c r="AH5"/>
  <c r="AH4"/>
  <c r="AH3"/>
  <c r="D7" l="1"/>
  <c r="D6"/>
  <c r="D4"/>
  <c r="D5"/>
  <c r="D8"/>
  <c r="D3"/>
  <c r="I3" i="1"/>
  <c r="I4"/>
  <c r="I5"/>
  <c r="I6"/>
  <c r="I7"/>
  <c r="I8"/>
  <c r="F3" l="1"/>
  <c r="F4"/>
  <c r="F5"/>
  <c r="F6"/>
  <c r="F7"/>
  <c r="F8"/>
  <c r="O9" i="24"/>
  <c r="AT9"/>
  <c r="AU9"/>
  <c r="T9" i="23"/>
  <c r="AD9" i="16" l="1"/>
  <c r="AE9"/>
  <c r="AF9"/>
  <c r="AH9"/>
  <c r="AI9"/>
  <c r="AL9"/>
  <c r="AM9"/>
  <c r="L9" i="9"/>
  <c r="D9" i="15" l="1"/>
  <c r="E9"/>
  <c r="F9"/>
  <c r="G9"/>
  <c r="H9"/>
  <c r="I9"/>
  <c r="J9"/>
  <c r="K9" l="1"/>
  <c r="K2" i="25"/>
  <c r="K3"/>
  <c r="K4"/>
  <c r="K5"/>
  <c r="K6"/>
  <c r="K7"/>
  <c r="Y9" i="5" l="1"/>
  <c r="E8" l="1"/>
  <c r="E7" l="1"/>
  <c r="E6"/>
  <c r="E5"/>
  <c r="E4"/>
  <c r="E3"/>
  <c r="AF9" l="1"/>
  <c r="C8" i="28" l="1"/>
  <c r="B8"/>
  <c r="C7"/>
  <c r="B7"/>
  <c r="A7"/>
  <c r="C6"/>
  <c r="B6"/>
  <c r="C5"/>
  <c r="B5"/>
  <c r="C4"/>
  <c r="B4"/>
  <c r="C3"/>
  <c r="B3"/>
  <c r="A3"/>
  <c r="S9" i="10"/>
  <c r="Q9" l="1"/>
  <c r="O9"/>
  <c r="L8"/>
  <c r="J8"/>
  <c r="H8"/>
  <c r="G8"/>
  <c r="E8"/>
  <c r="C8"/>
  <c r="L7"/>
  <c r="J7"/>
  <c r="H7"/>
  <c r="G7"/>
  <c r="E7"/>
  <c r="C7"/>
  <c r="A7"/>
  <c r="L6"/>
  <c r="J6"/>
  <c r="H6"/>
  <c r="G6"/>
  <c r="E6"/>
  <c r="C6"/>
  <c r="L5"/>
  <c r="J5"/>
  <c r="H5"/>
  <c r="G5"/>
  <c r="E5"/>
  <c r="C5"/>
  <c r="L4"/>
  <c r="J4"/>
  <c r="H4"/>
  <c r="G4"/>
  <c r="E4"/>
  <c r="C4"/>
  <c r="L3"/>
  <c r="J3"/>
  <c r="H3"/>
  <c r="G3"/>
  <c r="E3"/>
  <c r="C3"/>
  <c r="A3"/>
  <c r="L9" l="1"/>
  <c r="A7" i="22"/>
  <c r="A3"/>
  <c r="A7" i="8"/>
  <c r="A3"/>
  <c r="I9" i="9" l="1"/>
  <c r="H9"/>
  <c r="G9"/>
  <c r="F9"/>
  <c r="E9"/>
  <c r="D9"/>
  <c r="C8" l="1"/>
  <c r="B8"/>
  <c r="C7"/>
  <c r="B7"/>
  <c r="A7"/>
  <c r="C6"/>
  <c r="B6"/>
  <c r="C5"/>
  <c r="B5"/>
  <c r="C4"/>
  <c r="B4"/>
  <c r="C3"/>
  <c r="B3"/>
  <c r="A3"/>
  <c r="BS9" i="24" l="1"/>
  <c r="BP9"/>
  <c r="BO9"/>
  <c r="BN9"/>
  <c r="BM9"/>
  <c r="BL9"/>
  <c r="BK9"/>
  <c r="BJ9"/>
  <c r="BI9"/>
  <c r="BG9"/>
  <c r="BF9"/>
  <c r="BE9"/>
  <c r="BC9"/>
  <c r="BB9"/>
  <c r="BA9"/>
  <c r="AZ9"/>
  <c r="AY9"/>
  <c r="AW9"/>
  <c r="AS9"/>
  <c r="AR9"/>
  <c r="AQ9"/>
  <c r="AP9"/>
  <c r="AO9"/>
  <c r="AN9"/>
  <c r="AM9"/>
  <c r="AL9"/>
  <c r="AK9"/>
  <c r="AJ9"/>
  <c r="AG9"/>
  <c r="AF9"/>
  <c r="AE9"/>
  <c r="N9"/>
  <c r="M9"/>
  <c r="L9"/>
  <c r="K9"/>
  <c r="J9"/>
  <c r="BH8"/>
  <c r="I8"/>
  <c r="CB8" s="1"/>
  <c r="P8" i="9" s="1"/>
  <c r="G8" i="24"/>
  <c r="B8"/>
  <c r="BH7"/>
  <c r="I7"/>
  <c r="CB7" s="1"/>
  <c r="G7"/>
  <c r="B7"/>
  <c r="A7"/>
  <c r="BH6"/>
  <c r="I6"/>
  <c r="CB6" s="1"/>
  <c r="G6"/>
  <c r="B6"/>
  <c r="BH5"/>
  <c r="I5"/>
  <c r="CB5" s="1"/>
  <c r="P5" i="9" s="1"/>
  <c r="G5" i="24"/>
  <c r="B5"/>
  <c r="BH4"/>
  <c r="I4"/>
  <c r="CB4" s="1"/>
  <c r="G4"/>
  <c r="B4"/>
  <c r="BH3"/>
  <c r="I3"/>
  <c r="CB3" s="1"/>
  <c r="P3" i="9" s="1"/>
  <c r="G3" i="24"/>
  <c r="B3"/>
  <c r="A3"/>
  <c r="BD9"/>
  <c r="C18" i="23"/>
  <c r="S9"/>
  <c r="R9"/>
  <c r="Q9"/>
  <c r="P9"/>
  <c r="O9"/>
  <c r="N9"/>
  <c r="M9"/>
  <c r="L9"/>
  <c r="K9"/>
  <c r="J9"/>
  <c r="I9"/>
  <c r="P6" i="9" l="1"/>
  <c r="G6" i="5" s="1"/>
  <c r="P4" i="9"/>
  <c r="G4" i="5" s="1"/>
  <c r="P7" i="9"/>
  <c r="G7" i="5" s="1"/>
  <c r="G3"/>
  <c r="G5"/>
  <c r="G8"/>
  <c r="BH9" i="24"/>
  <c r="BT9"/>
  <c r="AX9"/>
  <c r="AH9"/>
  <c r="G9"/>
  <c r="F9" s="1"/>
  <c r="D9"/>
  <c r="I9"/>
  <c r="CB9" l="1"/>
  <c r="G9" i="5"/>
  <c r="P9" i="9"/>
  <c r="B8" i="23"/>
  <c r="B7"/>
  <c r="A7"/>
  <c r="B6"/>
  <c r="B5"/>
  <c r="B4"/>
  <c r="B3"/>
  <c r="A3"/>
  <c r="L9" i="15" l="1"/>
  <c r="C8"/>
  <c r="B8"/>
  <c r="C7"/>
  <c r="B7"/>
  <c r="A7"/>
  <c r="C6"/>
  <c r="B6"/>
  <c r="C5"/>
  <c r="B5"/>
  <c r="C4"/>
  <c r="B4"/>
  <c r="C3"/>
  <c r="B3"/>
  <c r="A3"/>
  <c r="A9" i="27" l="1"/>
  <c r="C8"/>
  <c r="B8"/>
  <c r="C7"/>
  <c r="B7"/>
  <c r="A7"/>
  <c r="C6"/>
  <c r="B6"/>
  <c r="C5"/>
  <c r="B5"/>
  <c r="C4"/>
  <c r="B4"/>
  <c r="C3"/>
  <c r="B3"/>
  <c r="A3"/>
  <c r="AH9" i="26"/>
  <c r="A9"/>
  <c r="C8" l="1"/>
  <c r="B8"/>
  <c r="C7"/>
  <c r="B7"/>
  <c r="C6"/>
  <c r="B6"/>
  <c r="C5"/>
  <c r="B5"/>
  <c r="C4"/>
  <c r="B4"/>
  <c r="C3"/>
  <c r="B3"/>
  <c r="A3"/>
  <c r="M8" l="1"/>
  <c r="V8"/>
  <c r="M6"/>
  <c r="E6" i="27" s="1"/>
  <c r="V6" i="26"/>
  <c r="M7"/>
  <c r="E7" i="27" s="1"/>
  <c r="V7" i="26"/>
  <c r="F7" i="27" s="1"/>
  <c r="D6"/>
  <c r="F6"/>
  <c r="D3"/>
  <c r="D5"/>
  <c r="D8"/>
  <c r="W9" i="20"/>
  <c r="O9"/>
  <c r="N9"/>
  <c r="M9"/>
  <c r="L9"/>
  <c r="K9"/>
  <c r="J9"/>
  <c r="I9"/>
  <c r="E9"/>
  <c r="H8" i="24"/>
  <c r="D8" i="20"/>
  <c r="C8"/>
  <c r="B8"/>
  <c r="H7" i="24"/>
  <c r="D7" i="20"/>
  <c r="C7"/>
  <c r="B7"/>
  <c r="A7"/>
  <c r="H6" i="24"/>
  <c r="D6" i="20"/>
  <c r="C6"/>
  <c r="B6"/>
  <c r="H5" i="24"/>
  <c r="D5" i="20"/>
  <c r="C5"/>
  <c r="B5"/>
  <c r="H4" i="24"/>
  <c r="D4" i="20"/>
  <c r="C4"/>
  <c r="B4"/>
  <c r="H3" i="24"/>
  <c r="D3" i="20"/>
  <c r="C3"/>
  <c r="B3"/>
  <c r="A3"/>
  <c r="BK9" i="4"/>
  <c r="BJ9"/>
  <c r="BI9"/>
  <c r="BH9"/>
  <c r="BG9"/>
  <c r="BF9"/>
  <c r="BE9"/>
  <c r="BD9"/>
  <c r="BC9"/>
  <c r="BB9"/>
  <c r="BA9"/>
  <c r="AZ9"/>
  <c r="AY9"/>
  <c r="AX9"/>
  <c r="AW9"/>
  <c r="AV9"/>
  <c r="AU9"/>
  <c r="AT9"/>
  <c r="AS9"/>
  <c r="AR9"/>
  <c r="AP9"/>
  <c r="AO9"/>
  <c r="AN9"/>
  <c r="AL9"/>
  <c r="AK9"/>
  <c r="AE9"/>
  <c r="AD9"/>
  <c r="AC9"/>
  <c r="AB9"/>
  <c r="AA9"/>
  <c r="Y9"/>
  <c r="W9"/>
  <c r="T9"/>
  <c r="S9"/>
  <c r="R9"/>
  <c r="O9"/>
  <c r="N9"/>
  <c r="M9"/>
  <c r="H9"/>
  <c r="G9"/>
  <c r="F9"/>
  <c r="E8" i="24"/>
  <c r="E8" i="4"/>
  <c r="D8"/>
  <c r="C8"/>
  <c r="E7" i="24"/>
  <c r="E7" i="4"/>
  <c r="D7"/>
  <c r="C7"/>
  <c r="A7"/>
  <c r="E6" i="24"/>
  <c r="E6" i="4"/>
  <c r="D6"/>
  <c r="C6"/>
  <c r="E5" i="24"/>
  <c r="E5" i="4"/>
  <c r="D5"/>
  <c r="C5"/>
  <c r="E4" i="24"/>
  <c r="E4" i="4"/>
  <c r="D4"/>
  <c r="C4"/>
  <c r="E3" i="24"/>
  <c r="E3" i="4"/>
  <c r="D3"/>
  <c r="C3"/>
  <c r="A3"/>
  <c r="AE6" i="26" l="1"/>
  <c r="AC9" i="5"/>
  <c r="H9" i="24"/>
  <c r="V9" i="20"/>
  <c r="E9" i="24"/>
  <c r="Q9" i="4"/>
  <c r="I9"/>
  <c r="D7" i="27"/>
  <c r="AE7" i="26"/>
  <c r="AC9" i="16"/>
  <c r="AB9"/>
  <c r="AA9"/>
  <c r="W9"/>
  <c r="V9"/>
  <c r="U9"/>
  <c r="T9"/>
  <c r="S9"/>
  <c r="R9"/>
  <c r="AG6" i="26" l="1"/>
  <c r="I6" i="5" s="1"/>
  <c r="AG7" i="26"/>
  <c r="O7" i="9" s="1"/>
  <c r="D9" i="26"/>
  <c r="M9"/>
  <c r="O6" i="9" l="1"/>
  <c r="C8" i="24"/>
  <c r="CA8" s="1"/>
  <c r="E8" i="16"/>
  <c r="I8" s="1"/>
  <c r="D8"/>
  <c r="H8" s="1"/>
  <c r="C8"/>
  <c r="B8"/>
  <c r="C7" i="24"/>
  <c r="CA7" s="1"/>
  <c r="Q7" i="9" l="1"/>
  <c r="Q8"/>
  <c r="P8" i="16"/>
  <c r="N8" s="1"/>
  <c r="L8"/>
  <c r="K8"/>
  <c r="J8"/>
  <c r="E7"/>
  <c r="I7" s="1"/>
  <c r="D7"/>
  <c r="H7" s="1"/>
  <c r="C7"/>
  <c r="B7"/>
  <c r="A7"/>
  <c r="C6" i="24"/>
  <c r="CA6" s="1"/>
  <c r="E6" i="16"/>
  <c r="I6" s="1"/>
  <c r="D6"/>
  <c r="H6" s="1"/>
  <c r="C6"/>
  <c r="B6"/>
  <c r="C5" i="24"/>
  <c r="CA5" s="1"/>
  <c r="E5" i="16"/>
  <c r="I5" s="1"/>
  <c r="D5"/>
  <c r="H5" s="1"/>
  <c r="C5"/>
  <c r="B5"/>
  <c r="C4" i="24"/>
  <c r="CA4" s="1"/>
  <c r="E4" i="16"/>
  <c r="D4"/>
  <c r="H4" s="1"/>
  <c r="C4"/>
  <c r="B4"/>
  <c r="C3" i="24"/>
  <c r="CA3" s="1"/>
  <c r="E3" i="16"/>
  <c r="D3"/>
  <c r="H3" s="1"/>
  <c r="C3"/>
  <c r="B3"/>
  <c r="A3"/>
  <c r="B8" i="14"/>
  <c r="B7"/>
  <c r="A7"/>
  <c r="B6"/>
  <c r="B5"/>
  <c r="B4"/>
  <c r="B3"/>
  <c r="A3"/>
  <c r="G9" i="12"/>
  <c r="Q4" i="9" l="1"/>
  <c r="Q3"/>
  <c r="Q5"/>
  <c r="Q6"/>
  <c r="O8" i="16"/>
  <c r="Q8" s="1"/>
  <c r="R8" i="10" s="1"/>
  <c r="K4" i="16"/>
  <c r="L4"/>
  <c r="J4"/>
  <c r="L6"/>
  <c r="J6"/>
  <c r="K6"/>
  <c r="L7"/>
  <c r="J7"/>
  <c r="K7"/>
  <c r="P5"/>
  <c r="N5" s="1"/>
  <c r="P4"/>
  <c r="N4" s="1"/>
  <c r="P6"/>
  <c r="N6" s="1"/>
  <c r="P3"/>
  <c r="N3" s="1"/>
  <c r="L3"/>
  <c r="K3"/>
  <c r="J3"/>
  <c r="L5"/>
  <c r="J5"/>
  <c r="K5"/>
  <c r="AN9"/>
  <c r="M8" l="1"/>
  <c r="H8" i="1" s="1"/>
  <c r="O5" i="16"/>
  <c r="Q5" s="1"/>
  <c r="R5" i="10" s="1"/>
  <c r="P7" i="16"/>
  <c r="N7" s="1"/>
  <c r="J9"/>
  <c r="O3"/>
  <c r="O6"/>
  <c r="O7"/>
  <c r="L9"/>
  <c r="O4"/>
  <c r="K9"/>
  <c r="I9"/>
  <c r="C9" i="24"/>
  <c r="H9" i="16"/>
  <c r="C8" i="12"/>
  <c r="B8"/>
  <c r="C7"/>
  <c r="B7"/>
  <c r="A7"/>
  <c r="C6"/>
  <c r="B6"/>
  <c r="C5"/>
  <c r="B5"/>
  <c r="C4"/>
  <c r="B4"/>
  <c r="C3"/>
  <c r="B3"/>
  <c r="A3"/>
  <c r="F9"/>
  <c r="M5" i="16" l="1"/>
  <c r="H5" i="1" s="1"/>
  <c r="Q7" i="16"/>
  <c r="R7" i="10" s="1"/>
  <c r="M7" i="16"/>
  <c r="H7" i="1" s="1"/>
  <c r="Q6" i="16"/>
  <c r="R6" i="10" s="1"/>
  <c r="M6" i="16"/>
  <c r="H6" i="1" s="1"/>
  <c r="P9" i="16"/>
  <c r="O9"/>
  <c r="M4"/>
  <c r="H4" i="1" s="1"/>
  <c r="Q4" i="16"/>
  <c r="R4" i="10" s="1"/>
  <c r="M3" i="16"/>
  <c r="H3" i="1" s="1"/>
  <c r="Q3" i="16"/>
  <c r="R3" i="10" s="1"/>
  <c r="CA9" i="24"/>
  <c r="Q9" i="9"/>
  <c r="F9" i="13"/>
  <c r="E9"/>
  <c r="D9"/>
  <c r="N9" i="16" l="1"/>
  <c r="Q9"/>
  <c r="R9" i="10"/>
  <c r="M9" i="16"/>
  <c r="N8" i="13" l="1"/>
  <c r="P8" i="14" s="1"/>
  <c r="G8" i="1" s="1"/>
  <c r="C8" i="13"/>
  <c r="B8"/>
  <c r="N7"/>
  <c r="P7" i="14" s="1"/>
  <c r="G7" i="1" s="1"/>
  <c r="C7" i="13"/>
  <c r="B7"/>
  <c r="A7"/>
  <c r="N6"/>
  <c r="P6" i="14" s="1"/>
  <c r="G6" i="1" s="1"/>
  <c r="C6" i="13"/>
  <c r="B6"/>
  <c r="N5"/>
  <c r="P5" i="14" s="1"/>
  <c r="G5" i="1" s="1"/>
  <c r="C5" i="13"/>
  <c r="B5"/>
  <c r="N4"/>
  <c r="P4" i="14" s="1"/>
  <c r="G4" i="1" s="1"/>
  <c r="C4" i="13"/>
  <c r="B4"/>
  <c r="N3"/>
  <c r="P3" i="14" s="1"/>
  <c r="G3" i="1" s="1"/>
  <c r="C3" i="13"/>
  <c r="B3"/>
  <c r="A3"/>
  <c r="I3" l="1"/>
  <c r="I4"/>
  <c r="I5"/>
  <c r="G6"/>
  <c r="I6" s="1"/>
  <c r="G7"/>
  <c r="I7" s="1"/>
  <c r="I8"/>
  <c r="K8" i="25"/>
  <c r="J8"/>
  <c r="I8"/>
  <c r="H8"/>
  <c r="G8"/>
  <c r="F8"/>
  <c r="E8"/>
  <c r="D8"/>
  <c r="A8"/>
  <c r="C7"/>
  <c r="B7"/>
  <c r="C6"/>
  <c r="B6"/>
  <c r="A6"/>
  <c r="C5"/>
  <c r="B5"/>
  <c r="C4"/>
  <c r="B4"/>
  <c r="C3"/>
  <c r="B3"/>
  <c r="C2"/>
  <c r="B2"/>
  <c r="A2"/>
  <c r="M9" i="1"/>
  <c r="K9"/>
  <c r="P9" i="14" l="1"/>
  <c r="F9" i="1" l="1"/>
  <c r="I9" l="1"/>
  <c r="J9"/>
  <c r="S3" i="5" l="1"/>
  <c r="S5"/>
  <c r="S6"/>
  <c r="S4"/>
  <c r="S8"/>
  <c r="G9" i="1" l="1"/>
  <c r="H9" l="1"/>
  <c r="H3" i="13" l="1"/>
  <c r="H4"/>
  <c r="H5"/>
  <c r="H6"/>
  <c r="H7"/>
  <c r="S7" i="5"/>
  <c r="H8" i="13"/>
  <c r="N9"/>
  <c r="AE3" i="26"/>
  <c r="F4" i="27"/>
  <c r="AE8" i="26"/>
  <c r="AB8" i="5" s="1"/>
  <c r="AF9" i="26"/>
  <c r="D4" i="27"/>
  <c r="E3"/>
  <c r="E4"/>
  <c r="E5"/>
  <c r="E8"/>
  <c r="AG8" i="26" l="1"/>
  <c r="O8" i="9" s="1"/>
  <c r="AG3" i="26"/>
  <c r="I3" i="5" s="1"/>
  <c r="S9"/>
  <c r="D9" i="27"/>
  <c r="E9"/>
  <c r="F3"/>
  <c r="AE4" i="26"/>
  <c r="AE5"/>
  <c r="F5" i="27"/>
  <c r="K8" i="13"/>
  <c r="K6"/>
  <c r="K4"/>
  <c r="L4"/>
  <c r="H4" i="27"/>
  <c r="K7" i="13"/>
  <c r="L7"/>
  <c r="F8" i="27"/>
  <c r="V9" i="26"/>
  <c r="H8" i="27"/>
  <c r="H6"/>
  <c r="L8" i="13"/>
  <c r="L6"/>
  <c r="H3" i="27"/>
  <c r="K3" i="13"/>
  <c r="L3"/>
  <c r="H5" i="27"/>
  <c r="K5" i="13"/>
  <c r="G9"/>
  <c r="L5"/>
  <c r="H7" i="27"/>
  <c r="H9" i="13"/>
  <c r="I8" i="5" l="1"/>
  <c r="O3" i="9"/>
  <c r="AG5" i="26"/>
  <c r="AG4"/>
  <c r="O4" i="9" s="1"/>
  <c r="V6" i="27"/>
  <c r="V5"/>
  <c r="V3"/>
  <c r="J5"/>
  <c r="X5"/>
  <c r="J7"/>
  <c r="X7"/>
  <c r="J4"/>
  <c r="X4"/>
  <c r="I5"/>
  <c r="W5"/>
  <c r="I7"/>
  <c r="W7"/>
  <c r="I4"/>
  <c r="W4"/>
  <c r="V8"/>
  <c r="J8"/>
  <c r="X8"/>
  <c r="I6"/>
  <c r="W6"/>
  <c r="I3"/>
  <c r="W3"/>
  <c r="J6"/>
  <c r="X6"/>
  <c r="J3"/>
  <c r="X3"/>
  <c r="G4"/>
  <c r="V4"/>
  <c r="I8"/>
  <c r="W8"/>
  <c r="G7"/>
  <c r="V7"/>
  <c r="O8" i="13"/>
  <c r="O4"/>
  <c r="G8" i="27"/>
  <c r="G6"/>
  <c r="O6" i="13"/>
  <c r="O7"/>
  <c r="J9"/>
  <c r="G3" i="27"/>
  <c r="O3" i="13"/>
  <c r="K9"/>
  <c r="AE9" i="26"/>
  <c r="L9" i="13"/>
  <c r="G5" i="27"/>
  <c r="O5" i="13"/>
  <c r="I9"/>
  <c r="F9" i="27"/>
  <c r="I4" i="5" l="1"/>
  <c r="AG9" i="26"/>
  <c r="O5" i="9"/>
  <c r="O9" s="1"/>
  <c r="M5" i="13"/>
  <c r="E5" i="1" s="1"/>
  <c r="L5" s="1"/>
  <c r="AB5" i="5" s="1"/>
  <c r="K5" i="9"/>
  <c r="M3" i="13"/>
  <c r="E3" i="1" s="1"/>
  <c r="L3" s="1"/>
  <c r="O3" s="1"/>
  <c r="M3" i="9" s="1"/>
  <c r="K3"/>
  <c r="M7" i="13"/>
  <c r="E7" i="1" s="1"/>
  <c r="L7" s="1"/>
  <c r="K7" i="9"/>
  <c r="M4" i="13"/>
  <c r="E4" i="1" s="1"/>
  <c r="L4" s="1"/>
  <c r="K4" i="9"/>
  <c r="I9" i="27"/>
  <c r="M8" i="13"/>
  <c r="E8" i="1" s="1"/>
  <c r="L8" s="1"/>
  <c r="K8" i="9"/>
  <c r="M6" i="13"/>
  <c r="E6" i="1" s="1"/>
  <c r="L6" s="1"/>
  <c r="K6" i="9"/>
  <c r="J9" i="27"/>
  <c r="H9"/>
  <c r="O9" i="13"/>
  <c r="G9" i="27"/>
  <c r="I9" i="5" l="1"/>
  <c r="O7" i="1"/>
  <c r="O6"/>
  <c r="M6" i="9" s="1"/>
  <c r="O8" i="1"/>
  <c r="O4"/>
  <c r="O5"/>
  <c r="N6" i="9"/>
  <c r="F6" i="5"/>
  <c r="H6" s="1"/>
  <c r="N8" i="9"/>
  <c r="F8" i="5"/>
  <c r="H8" s="1"/>
  <c r="N4" i="9"/>
  <c r="F4" i="5"/>
  <c r="H4" s="1"/>
  <c r="X17" s="1"/>
  <c r="N7" i="9"/>
  <c r="F7" i="5"/>
  <c r="H7" s="1"/>
  <c r="F3"/>
  <c r="H3" s="1"/>
  <c r="N3" i="9"/>
  <c r="N5"/>
  <c r="F5" i="5"/>
  <c r="H5" s="1"/>
  <c r="K9" i="9"/>
  <c r="M9" i="13"/>
  <c r="X19" i="5" l="1"/>
  <c r="AD7"/>
  <c r="X7" s="1"/>
  <c r="J3" i="9"/>
  <c r="P3" i="10" s="1"/>
  <c r="R3" i="5"/>
  <c r="X16" s="1"/>
  <c r="J5" i="9"/>
  <c r="P5" i="10" s="1"/>
  <c r="J7" i="9"/>
  <c r="P7" i="10" s="1"/>
  <c r="M7" i="9"/>
  <c r="X20" i="5" s="1"/>
  <c r="J8" i="9"/>
  <c r="P8" i="10" s="1"/>
  <c r="M8" i="9"/>
  <c r="X21" i="5" s="1"/>
  <c r="M5" i="9"/>
  <c r="R5" i="5" s="1"/>
  <c r="X18" s="1"/>
  <c r="J4" i="9"/>
  <c r="P4" i="10" s="1"/>
  <c r="M4" i="9"/>
  <c r="AD5" i="5"/>
  <c r="AD4"/>
  <c r="J6" i="9"/>
  <c r="P6" i="10" s="1"/>
  <c r="AD8" i="5"/>
  <c r="AD6"/>
  <c r="N9" i="9"/>
  <c r="F9" i="5"/>
  <c r="N9" i="1"/>
  <c r="E9"/>
  <c r="L9"/>
  <c r="W6" i="5" l="1"/>
  <c r="X6"/>
  <c r="Z18"/>
  <c r="X5"/>
  <c r="Z17"/>
  <c r="X4"/>
  <c r="W4"/>
  <c r="X8"/>
  <c r="W8"/>
  <c r="Z21"/>
  <c r="X22"/>
  <c r="Z20"/>
  <c r="Z19"/>
  <c r="AD3"/>
  <c r="X3" s="1"/>
  <c r="J9" i="9"/>
  <c r="H9" i="5"/>
  <c r="D9" i="23"/>
  <c r="W9" i="5" l="1"/>
  <c r="Z16"/>
  <c r="Z22" s="1"/>
  <c r="P9" i="10"/>
  <c r="AB9" i="5"/>
  <c r="E9" i="23"/>
  <c r="C9"/>
  <c r="O9" i="1"/>
  <c r="M9" i="9" l="1"/>
  <c r="AD9" i="5"/>
  <c r="R9" l="1"/>
  <c r="X9" l="1"/>
  <c r="A4"/>
  <c r="A4" i="22"/>
  <c r="A4" i="14"/>
  <c r="A4" i="9"/>
  <c r="A4" i="23"/>
  <c r="A4" i="13"/>
  <c r="A4" i="4"/>
  <c r="A4" i="15"/>
  <c r="A3" i="25"/>
  <c r="A4" i="10"/>
  <c r="A4" i="20"/>
  <c r="A4" i="28"/>
  <c r="A4" i="16"/>
  <c r="A4" i="8"/>
  <c r="A4" i="12"/>
  <c r="A4" i="24"/>
  <c r="A4" i="27"/>
  <c r="A6" i="5"/>
  <c r="A6" i="22"/>
  <c r="A6" i="24"/>
  <c r="A6" i="27"/>
  <c r="A6" i="28"/>
  <c r="A5" i="25"/>
  <c r="A6" i="16"/>
  <c r="A6" i="13"/>
  <c r="A6" i="15"/>
  <c r="A6" i="8"/>
  <c r="A6" i="10"/>
  <c r="A6" i="9"/>
  <c r="A6" i="20"/>
  <c r="A6" i="12"/>
  <c r="A6" i="23"/>
  <c r="A6" i="4"/>
  <c r="A6" i="14"/>
  <c r="A5" i="5"/>
  <c r="A5" i="24"/>
  <c r="A5" i="13"/>
  <c r="A5" i="12"/>
  <c r="A4" i="25"/>
  <c r="A5" i="23"/>
  <c r="A5" i="14"/>
  <c r="A5" i="9"/>
  <c r="A5" i="15"/>
  <c r="A5" i="22"/>
  <c r="A5" i="10"/>
  <c r="A5" i="20"/>
  <c r="A5" i="4"/>
  <c r="A5" i="27"/>
  <c r="A5" i="28"/>
  <c r="A5" i="8"/>
  <c r="A5" i="16"/>
  <c r="A7" i="25"/>
  <c r="A8" i="22"/>
  <c r="A8" i="12"/>
  <c r="A8" i="24"/>
  <c r="A8" i="27"/>
  <c r="A8" i="23"/>
  <c r="A8" i="9"/>
  <c r="A8" i="16"/>
  <c r="A8" i="28"/>
  <c r="A8" i="5"/>
  <c r="A8" i="14"/>
  <c r="A8" i="4"/>
  <c r="A8" i="15"/>
  <c r="A8" i="20"/>
  <c r="A8" i="8"/>
  <c r="A8" i="13"/>
  <c r="A8" i="10"/>
</calcChain>
</file>

<file path=xl/sharedStrings.xml><?xml version="1.0" encoding="utf-8"?>
<sst xmlns="http://schemas.openxmlformats.org/spreadsheetml/2006/main" count="1088" uniqueCount="589">
  <si>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</si>
  <si>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</si>
  <si>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</si>
  <si>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</si>
  <si>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</si>
  <si>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</si>
  <si>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</si>
  <si>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</si>
  <si>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</si>
  <si>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</si>
  <si>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</si>
  <si>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</si>
  <si>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</si>
  <si>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</si>
  <si>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</si>
  <si>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</si>
  <si>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</si>
  <si>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</si>
  <si>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</si>
  <si>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</si>
  <si>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</si>
  <si>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</si>
  <si>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</si>
  <si>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</si>
  <si>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</si>
  <si>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</si>
  <si>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</si>
  <si>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</si>
  <si>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</si>
  <si>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</si>
  <si>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</si>
  <si>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</si>
  <si>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</si>
  <si>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</si>
  <si>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</si>
  <si>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</si>
  <si>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</si>
  <si>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</si>
  <si>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</si>
  <si>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</si>
  <si>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</si>
  <si>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</si>
  <si>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</si>
  <si>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</si>
  <si>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</si>
  <si>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</si>
  <si>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</si>
  <si>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</si>
  <si>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</si>
  <si>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</si>
  <si>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</si>
  <si>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</si>
  <si>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</si>
  <si>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</si>
  <si>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</si>
  <si>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</si>
  <si>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</si>
  <si>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</si>
  <si>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</si>
  <si>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</si>
  <si>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</si>
  <si>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</si>
  <si>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</si>
  <si>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</si>
  <si>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</si>
  <si>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</si>
  <si>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</si>
  <si>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</si>
  <si>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</si>
  <si>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</si>
  <si>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</si>
  <si>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</si>
  <si>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</si>
  <si>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</si>
  <si>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</si>
  <si>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</si>
  <si>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</si>
  <si>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</si>
  <si>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</si>
  <si>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</si>
  <si>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</si>
  <si>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</si>
  <si>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</si>
  <si>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</si>
  <si>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</si>
  <si>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</si>
  <si>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</si>
  <si>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</si>
  <si>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</si>
  <si>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</si>
  <si>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</si>
  <si>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</si>
  <si>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</si>
  <si>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</si>
  <si>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</si>
  <si>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</si>
  <si>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</si>
  <si>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</si>
  <si>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</si>
  <si>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</si>
  <si>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</si>
  <si>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</si>
  <si>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</si>
  <si>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</si>
  <si>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</si>
  <si>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</si>
  <si>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</si>
  <si>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</si>
  <si>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</si>
  <si>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</si>
  <si>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</si>
  <si>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</si>
  <si>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</si>
  <si>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</si>
  <si>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</si>
  <si>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</si>
  <si>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</si>
  <si>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</si>
  <si>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</si>
  <si>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</si>
  <si>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</si>
  <si>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</si>
  <si>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</si>
  <si>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</si>
  <si>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</si>
  <si>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</si>
  <si>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</si>
  <si>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</si>
  <si>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</si>
  <si>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</si>
  <si>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</si>
  <si>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</si>
  <si>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</si>
  <si>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</si>
  <si>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</si>
  <si>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</si>
  <si>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</si>
  <si>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</si>
  <si>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</si>
  <si>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</si>
  <si>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</si>
  <si>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</si>
  <si>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</si>
  <si>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</si>
  <si>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</si>
  <si>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</si>
  <si>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</si>
  <si>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</si>
  <si>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</si>
  <si>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</si>
  <si>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</si>
  <si>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</si>
  <si>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</si>
  <si>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</si>
  <si>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</si>
  <si>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</si>
  <si>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</si>
  <si>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</si>
  <si>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</si>
  <si>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</si>
  <si>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</si>
  <si>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</si>
  <si>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</si>
  <si>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</si>
  <si>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</si>
  <si>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</si>
  <si>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</si>
  <si>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</si>
  <si>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</si>
  <si>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</si>
  <si>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</si>
  <si>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</si>
  <si>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</si>
  <si>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</si>
  <si>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</si>
  <si>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</si>
  <si>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</si>
  <si>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</si>
  <si>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</si>
  <si>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</si>
  <si>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</si>
  <si>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</si>
  <si>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</si>
  <si>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</si>
  <si>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</si>
  <si>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</si>
  <si>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</si>
  <si>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</si>
  <si>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</si>
  <si>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</si>
  <si>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</si>
  <si>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</si>
  <si>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</si>
  <si>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</si>
  <si>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</si>
  <si>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</si>
  <si>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</si>
  <si>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</si>
  <si>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</si>
  <si>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</si>
  <si>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</si>
  <si>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</si>
  <si>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</si>
  <si>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</si>
  <si>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</si>
  <si>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</si>
  <si>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</si>
  <si>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</si>
  <si>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</si>
  <si>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</si>
  <si>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</si>
  <si>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</si>
  <si>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</si>
  <si>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</si>
  <si>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</si>
  <si>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</si>
  <si>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</si>
  <si>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</si>
  <si>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</si>
  <si>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</si>
  <si>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</si>
  <si>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</si>
  <si>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</si>
  <si>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</si>
  <si>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</si>
  <si>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</si>
  <si>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</si>
  <si>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</si>
  <si>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</si>
  <si>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</si>
  <si>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</si>
  <si>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</si>
  <si>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</si>
  <si>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</si>
  <si>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</si>
  <si>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</si>
  <si>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</si>
  <si>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</si>
  <si>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</si>
  <si>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</si>
  <si>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</si>
  <si>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</si>
  <si>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</si>
  <si>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</si>
  <si>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</si>
  <si>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</si>
  <si>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</si>
  <si>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</si>
  <si>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</si>
  <si>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</si>
  <si>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</si>
  <si>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8γ1-8γ2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</si>
  <si>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</si>
  <si>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</si>
  <si>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</si>
  <si>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</si>
  <si>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</si>
  <si>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</si>
  <si>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</si>
  <si>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</si>
  <si>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</si>
  <si>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</si>
  <si>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</si>
  <si>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</si>
  <si>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</si>
  <si>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</si>
  <si>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</si>
  <si>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</si>
  <si>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</si>
  <si>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</si>
  <si>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</si>
  <si>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</si>
  <si>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</si>
  <si>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</si>
  <si>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</si>
  <si>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</si>
  <si>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</si>
  <si>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</si>
  <si>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</si>
  <si>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</si>
  <si>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</si>
  <si>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</si>
  <si>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</si>
  <si>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</si>
  <si>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</si>
  <si>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</si>
  <si>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</si>
  <si>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</si>
  <si>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</si>
  <si>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</si>
  <si>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</si>
  <si>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</si>
  <si>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</si>
  <si>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</si>
  <si>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</si>
  <si>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</si>
  <si>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</si>
  <si>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</si>
  <si>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</si>
  <si>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</si>
  <si>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</si>
  <si>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</si>
  <si>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</si>
  <si>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</si>
  <si>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</si>
  <si>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</si>
  <si>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</si>
  <si>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</si>
  <si>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</si>
  <si>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</si>
  <si>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</si>
  <si>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</si>
  <si>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</si>
  <si>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</si>
  <si>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</si>
  <si>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</si>
  <si>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</si>
  <si>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</si>
  <si>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</si>
  <si>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</si>
  <si>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</si>
  <si>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</si>
  <si>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</si>
  <si>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</si>
  <si>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</si>
  <si>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</si>
  <si>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</si>
  <si>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</si>
  <si>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</si>
  <si>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</si>
  <si>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</si>
  <si>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</si>
  <si>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</si>
  <si>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</si>
  <si>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</si>
  <si>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</si>
  <si>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</si>
  <si>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</si>
  <si>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</si>
  <si>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</si>
  <si>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</si>
  <si>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</si>
  <si>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</si>
  <si>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</si>
  <si>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</si>
  <si>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</si>
  <si>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</si>
  <si>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</si>
  <si>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</si>
  <si>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</si>
  <si>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</si>
  <si>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</si>
  <si>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</si>
  <si>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</si>
  <si>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</si>
  <si>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</si>
  <si>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</si>
  <si>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</si>
  <si>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</si>
  <si>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</si>
  <si>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</si>
  <si>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</si>
  <si>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</si>
  <si>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</si>
  <si>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</si>
  <si>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</si>
  <si>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</si>
  <si>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</si>
  <si>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</si>
  <si>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</si>
  <si>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</si>
  <si>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</si>
  <si>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</si>
  <si>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</si>
  <si>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</si>
  <si>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</si>
  <si>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</si>
  <si>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</si>
  <si>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</si>
  <si>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</si>
  <si>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</si>
  <si>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</si>
  <si>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</si>
  <si>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</si>
  <si>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</si>
  <si>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</si>
  <si>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</si>
  <si>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</si>
  <si>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</si>
  <si>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</si>
  <si>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</si>
  <si>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1δ2α</t>
  </si>
  <si>
    <t>1δ2β</t>
  </si>
  <si>
    <t>1δ3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</si>
  <si>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</si>
  <si>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</si>
  <si>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</si>
  <si>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</si>
  <si>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</si>
  <si>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</si>
  <si>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</si>
  <si>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</si>
  <si>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</si>
  <si>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</si>
  <si>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</si>
  <si>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</si>
  <si>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</si>
  <si>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</si>
  <si>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</si>
  <si>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</si>
  <si>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</si>
  <si>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</si>
  <si>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</si>
  <si>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</si>
  <si>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</si>
  <si>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</si>
  <si>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</si>
  <si>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</si>
  <si>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</si>
  <si>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</si>
  <si>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</si>
  <si>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</si>
  <si>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</si>
  <si>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</si>
  <si>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</si>
  <si>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</si>
  <si>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</si>
  <si>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</si>
  <si>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</si>
  <si>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</si>
  <si>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</si>
  <si>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</si>
  <si>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</si>
  <si>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</si>
  <si>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</si>
  <si>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</si>
  <si>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</si>
  <si>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</si>
  <si>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</si>
  <si>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</si>
  <si>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</si>
  <si>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</si>
  <si>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</si>
  <si>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</si>
  <si>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</si>
  <si>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</si>
  <si>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</si>
  <si>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</si>
  <si>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</si>
  <si>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</si>
  <si>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</si>
  <si>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</si>
  <si>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</si>
  <si>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</si>
  <si>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</si>
  <si>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</si>
  <si>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</si>
  <si>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</si>
  <si>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</si>
  <si>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</si>
  <si>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</si>
  <si>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</si>
  <si>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</si>
  <si>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</si>
  <si>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</si>
  <si>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</si>
  <si>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</si>
  <si>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</si>
  <si>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</si>
  <si>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ΤΑΣπρονείας = πάγιες = 10δρχ = 0,03 {{{ ΣΕ ΕΝΣΗΜΑ ( έως 2001 )}}} --- διαθήκες = 50δρχ  = 0,15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</si>
  <si>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</si>
  <si>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</si>
  <si>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</si>
  <si>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</si>
  <si>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</si>
  <si>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</si>
  <si>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</si>
  <si>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</si>
  <si>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</si>
  <si>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</si>
  <si>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</si>
  <si>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</si>
  <si>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</si>
  <si>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</si>
  <si>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</si>
  <si>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</si>
  <si>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</si>
  <si>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</si>
  <si>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</si>
  <si>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</si>
  <si>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</si>
  <si>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</si>
  <si>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</si>
  <si>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</si>
  <si>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</si>
  <si>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</si>
  <si>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</si>
  <si>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+ χαρτόσημα</t>
  </si>
  <si>
    <t>ΔΟΛΟΣ</t>
  </si>
  <si>
    <t>διαφυγών φόρος εισοδήματος</t>
  </si>
  <si>
    <t>ΤΟΓΚΑ</t>
  </si>
  <si>
    <t>έπρεπε ΝΑ χρεώσει</t>
  </si>
  <si>
    <t>χρέωσε</t>
  </si>
  <si>
    <t>ΑΓΑΠΕ ΤΕΛΙΚΟ</t>
  </si>
  <si>
    <t>πολίτης 200</t>
  </si>
  <si>
    <t>???</t>
  </si>
  <si>
    <t>**7αα**=σφραγίδα - υπογραφή στα ΑΤΕΛΩΣ = 1,47</t>
  </si>
  <si>
    <t>**7γ**=συν (+) 1 για Δ.Ο.Υ. = ΑΤΕΛΩΣ = 1,47</t>
  </si>
  <si>
    <t>διαφυγόντα κ-15-17</t>
  </si>
  <si>
    <t>2'+κλπ φύλλα =2,93 ή 2,35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</si>
  <si>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</si>
  <si>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</si>
  <si>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πάγιες = 3.000δρχ {8,8€} για 1ο φύλλο {{{ 1997 έως 9/5/2005 }}}</t>
  </si>
  <si>
    <t>*2α*</t>
  </si>
  <si>
    <t>ΧΡΗΣΙΚΤΗΣΙΑ αγροτεμαχίου = 1979 ΑΝΑΔΑΣΜΟΣ</t>
  </si>
  <si>
    <t>΄πρεπεΒασειΑΓΑΠΕ</t>
  </si>
  <si>
    <t>έπρεπεΒασειΖηλ</t>
  </si>
  <si>
    <t>παγιοΑναλ</t>
  </si>
  <si>
    <t>'3600''</t>
  </si>
  <si>
    <t>δικαιωματαΑναλ</t>
  </si>
  <si>
    <t>2α φυλα</t>
  </si>
  <si>
    <t>ως 8,8</t>
  </si>
  <si>
    <t>φ5</t>
  </si>
  <si>
    <t>13ζ</t>
  </si>
  <si>
    <t>13θ</t>
  </si>
  <si>
    <t>13ω1</t>
  </si>
  <si>
    <t>13ω2</t>
  </si>
  <si>
    <t>καβαλα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</si>
  <si>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</si>
  <si>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</si>
  <si>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</si>
  <si>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</si>
  <si>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</si>
  <si>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 xml:space="preserve"> *13α* </t>
  </si>
  <si>
    <t xml:space="preserve"> *13β* </t>
  </si>
  <si>
    <t>65δ</t>
  </si>
  <si>
    <t>71ι</t>
  </si>
  <si>
    <t>71ι = δήμος = δόμησης ΟΡΟΙ</t>
  </si>
  <si>
    <t>72ε</t>
  </si>
  <si>
    <t>72ε = Δ.Ο.Υ. = ΑΦΜ</t>
  </si>
  <si>
    <t>73β</t>
  </si>
  <si>
    <t>73β = Νομαρχία = τοπογραφική</t>
  </si>
  <si>
    <t>**71α** = δημοςΓη = αίτηση-πήγαινε-έλα = 5,87+5,87+3,23 = 14,97</t>
  </si>
  <si>
    <t>ζημία</t>
  </si>
  <si>
    <t>καθεστώς ΤΟΓΚΑΣ</t>
  </si>
  <si>
    <t>αν ΌΧΙ σε καθεστώς ΤΟΓΚΑΣ</t>
  </si>
  <si>
    <t>γονική</t>
  </si>
  <si>
    <t>αντίγραφο στο αρχείο</t>
  </si>
  <si>
    <t>αιτΥποθ = ΤΑΧΔΙΚ-1 , ΤΑΝ-1,96 , ΤΑΣ-1,47</t>
  </si>
  <si>
    <t>πληρεξούσιο</t>
  </si>
  <si>
    <t>2] αγροτεμάχιο 3.289 Πρίνος 192μ2</t>
  </si>
  <si>
    <t>ΜΕ κτίσμα ισόγειο 32μ2</t>
  </si>
  <si>
    <t>κληρΑποδ</t>
  </si>
  <si>
    <t>13265κ</t>
  </si>
  <si>
    <t>ΧΡΗΣΙΚΤΗΣΙΑ αγροτεμαχίων 2-4-5 = 1979 ΑΝΑΔΑΣΜΟΣ</t>
  </si>
  <si>
    <t>2] οικόπεδο Σκάλα Σωτήρος 808,50μ2 [= τμήμα</t>
  </si>
  <si>
    <t>3] οικόπεδο Σκάλα Σωτήρος 808,50μ2 [= τμήμα</t>
  </si>
  <si>
    <t xml:space="preserve">3] οικόπεδο Σκάλα Σωτήρος 675,59μ2 </t>
  </si>
  <si>
    <t>ΧΡΗΣΙΚΤΗΣΙΑ αγροτεμαχίων 1-4-5 = 1979 ΑΝΑΔΑΣΜΟΣ</t>
  </si>
  <si>
    <t>σημειώσεις</t>
  </si>
  <si>
    <t>219-154 = συζυγος</t>
  </si>
  <si>
    <t>φ7</t>
  </si>
  <si>
    <t>1 σε 1</t>
  </si>
  <si>
    <t>**73** = Νομαρχία = αίτηση-πήγαινε-έλα = 8,8 + 8,8 + 3,23 = 20,83</t>
  </si>
  <si>
    <t>μεταγραφές</t>
  </si>
  <si>
    <t>ΙΔΙΩΣ 3η = διπλοΠληρωμη</t>
  </si>
  <si>
    <t>8έτη +7μήνες</t>
  </si>
  <si>
    <t>16έτη +10μήνες</t>
  </si>
  <si>
    <t>ΜΑΛΛΟΝ η 1η = άλλο συμβόλαιο</t>
  </si>
  <si>
    <t>υπάρχει Δ.Ο.Υ. -χρησικτησίας ΦΟΡΟΣ = 196,64</t>
  </si>
  <si>
    <t>ΔΕΝ έχω</t>
  </si>
  <si>
    <t>1ο</t>
  </si>
  <si>
    <t>2ο</t>
  </si>
  <si>
    <t>3ο</t>
  </si>
  <si>
    <t>1] αγροτεμάχιο 1.105 Πρίνος -'';;;???'' 5.235,25μ2</t>
  </si>
  <si>
    <t>4] αγροτεμαχιο 1.107 Πρίνος -'';;;???'' 572,50μ2</t>
  </si>
  <si>
    <t>5] 1/2 αγροτεμαχίου 4.434 Πρίνος -'';;;???'' 675μ2</t>
  </si>
  <si>
    <t>1] αγροτεμαχιο 1.107 Πρίνος -'';;;???'' 436,50μ2</t>
  </si>
  <si>
    <t>4] 1/2 αγροτεμαχίου 4.434 Πρίνος -'';;;???'' 675μ2</t>
  </si>
  <si>
    <t>5] αγροτεμάχιο 661 Σωτήρος -'';;;???'' 1.822μ2</t>
  </si>
  <si>
    <t>219-154</t>
  </si>
  <si>
    <t>θυγατέρα 1η</t>
  </si>
  <si>
    <t>θυγατέρα 2η</t>
  </si>
  <si>
    <t>;;;???</t>
  </si>
  <si>
    <t>το 4ο στο 2008 ΑΜΕΣΩΣ</t>
  </si>
  <si>
    <t>ΜΑΛΛΟΝ για το 1ο</t>
  </si>
  <si>
    <t>γονική] αγροτεμαχιο 1.107 Πρίνος -'';;;???'' 136μ2</t>
  </si>
  <si>
    <t>καθεστώς πληρωμής από ΑΓΑΠΕ</t>
  </si>
  <si>
    <t>καθεστώς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</si>
</sst>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u/>
      <sz val="8"/>
      <color rgb="FFFF0000"/>
      <name val="Arial"/>
      <family val="2"/>
      <charset val="161"/>
    </font>
    <font>
      <sz val="8"/>
      <color rgb="FF00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rgb="FF000000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859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43" fontId="20" fillId="7" borderId="14" xfId="1" applyFont="1" applyFill="1" applyBorder="1"/>
    <xf numFmtId="14" fontId="20" fillId="0" borderId="0" xfId="0" applyNumberFormat="1" applyFont="1"/>
    <xf numFmtId="14" fontId="20" fillId="7" borderId="1" xfId="0" applyNumberFormat="1" applyFont="1" applyFill="1" applyBorder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43" fontId="20" fillId="7" borderId="1" xfId="1" applyFont="1" applyFill="1" applyBorder="1"/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23" fillId="0" borderId="0" xfId="1" applyFont="1"/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43" fontId="29" fillId="7" borderId="10" xfId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43" fontId="28" fillId="6" borderId="9" xfId="1" applyFont="1" applyFill="1" applyBorder="1" applyAlignment="1">
      <alignment horizontal="center" vertical="center" wrapText="1"/>
    </xf>
    <xf numFmtId="43" fontId="30" fillId="0" borderId="0" xfId="1" applyFont="1"/>
    <xf numFmtId="0" fontId="20" fillId="0" borderId="0" xfId="0" applyNumberFormat="1" applyFont="1" applyFill="1" applyAlignment="1">
      <alignment horizontal="left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27" fillId="0" borderId="0" xfId="0" applyFont="1" applyFill="1" applyAlignment="1"/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/>
    <xf numFmtId="14" fontId="19" fillId="0" borderId="13" xfId="1" applyNumberFormat="1" applyFont="1" applyFill="1" applyBorder="1" applyAlignment="1">
      <alignment horizontal="right"/>
    </xf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43" fontId="19" fillId="7" borderId="10" xfId="1" applyFont="1" applyFill="1" applyBorder="1" applyAlignment="1">
      <alignment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0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36" fillId="2" borderId="0" xfId="1" applyFont="1" applyFill="1" applyAlignment="1"/>
    <xf numFmtId="43" fontId="36" fillId="6" borderId="0" xfId="1" applyFont="1" applyFill="1" applyAlignment="1"/>
    <xf numFmtId="43" fontId="27" fillId="11" borderId="0" xfId="1" applyFont="1" applyFill="1" applyAlignment="1"/>
    <xf numFmtId="164" fontId="41" fillId="0" borderId="0" xfId="1" applyNumberFormat="1" applyFont="1"/>
    <xf numFmtId="3" fontId="20" fillId="0" borderId="0" xfId="0" applyNumberFormat="1" applyFont="1"/>
    <xf numFmtId="43" fontId="19" fillId="6" borderId="10" xfId="1" applyFont="1" applyFill="1" applyBorder="1" applyAlignment="1">
      <alignment horizontal="center" vertical="center" wrapText="1"/>
    </xf>
    <xf numFmtId="43" fontId="23" fillId="0" borderId="0" xfId="1" applyFont="1" applyFill="1" applyAlignment="1">
      <alignment horizontal="right"/>
    </xf>
    <xf numFmtId="43" fontId="33" fillId="0" borderId="0" xfId="1" applyFont="1" applyFill="1" applyAlignment="1">
      <alignment horizontal="right"/>
    </xf>
    <xf numFmtId="164" fontId="27" fillId="5" borderId="0" xfId="1" applyNumberFormat="1" applyFont="1" applyFill="1" applyAlignment="1"/>
    <xf numFmtId="43" fontId="20" fillId="0" borderId="10" xfId="1" applyFont="1" applyFill="1" applyBorder="1" applyAlignment="1">
      <alignment vertical="center" wrapText="1"/>
    </xf>
    <xf numFmtId="164" fontId="20" fillId="0" borderId="10" xfId="1" applyNumberFormat="1" applyFont="1" applyFill="1" applyBorder="1" applyAlignment="1">
      <alignment vertical="center" wrapText="1"/>
    </xf>
    <xf numFmtId="43" fontId="17" fillId="7" borderId="10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1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5" fillId="0" borderId="0" xfId="0" applyFont="1" applyFill="1" applyAlignment="1"/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43" fontId="18" fillId="9" borderId="1" xfId="1" applyFont="1" applyFill="1" applyBorder="1" applyAlignment="1"/>
    <xf numFmtId="0" fontId="19" fillId="2" borderId="10" xfId="0" applyFont="1" applyFill="1" applyBorder="1" applyAlignment="1">
      <alignment horizontal="center" vertical="center" wrapText="1"/>
    </xf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20" fillId="12" borderId="14" xfId="1" applyNumberFormat="1" applyFont="1" applyFill="1" applyBorder="1"/>
    <xf numFmtId="164" fontId="32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2" borderId="9" xfId="0" applyFont="1" applyFill="1" applyBorder="1" applyAlignment="1">
      <alignment wrapText="1"/>
    </xf>
    <xf numFmtId="0" fontId="41" fillId="12" borderId="14" xfId="0" applyFont="1" applyFill="1" applyBorder="1" applyAlignment="1">
      <alignment horizontal="center" wrapText="1"/>
    </xf>
    <xf numFmtId="43" fontId="17" fillId="12" borderId="0" xfId="1" applyFont="1" applyFill="1" applyAlignment="1"/>
    <xf numFmtId="164" fontId="17" fillId="0" borderId="1" xfId="1" applyNumberFormat="1" applyFont="1" applyFill="1" applyBorder="1"/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41" fillId="0" borderId="14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43" fontId="20" fillId="0" borderId="1" xfId="1" applyFont="1" applyFill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0" fillId="0" borderId="0" xfId="0" applyFont="1" applyFill="1" applyAlignment="1">
      <alignment horizontal="center" wrapText="1"/>
    </xf>
    <xf numFmtId="43" fontId="17" fillId="0" borderId="0" xfId="1" applyFont="1"/>
    <xf numFmtId="0" fontId="26" fillId="6" borderId="0" xfId="0" applyFont="1" applyFill="1" applyAlignment="1"/>
    <xf numFmtId="43" fontId="41" fillId="0" borderId="0" xfId="1" applyFont="1" applyFill="1" applyBorder="1"/>
    <xf numFmtId="43" fontId="20" fillId="0" borderId="0" xfId="1" applyFont="1" applyFill="1" applyBorder="1"/>
    <xf numFmtId="43" fontId="33" fillId="0" borderId="0" xfId="0" applyNumberFormat="1" applyFont="1" applyFill="1"/>
    <xf numFmtId="164" fontId="27" fillId="11" borderId="0" xfId="1" applyNumberFormat="1" applyFont="1" applyFill="1" applyAlignment="1"/>
    <xf numFmtId="164" fontId="27" fillId="0" borderId="0" xfId="1" applyNumberFormat="1" applyFont="1" applyFill="1" applyAlignment="1"/>
    <xf numFmtId="0" fontId="32" fillId="0" borderId="0" xfId="0" applyFont="1" applyAlignment="1">
      <alignment horizontal="left"/>
    </xf>
    <xf numFmtId="43" fontId="2" fillId="0" borderId="0" xfId="1" applyFont="1"/>
    <xf numFmtId="43" fontId="25" fillId="2" borderId="0" xfId="1" applyFont="1" applyFill="1" applyAlignment="1"/>
    <xf numFmtId="43" fontId="25" fillId="0" borderId="0" xfId="1" applyFont="1" applyFill="1" applyAlignment="1"/>
    <xf numFmtId="9" fontId="20" fillId="0" borderId="0" xfId="1" applyNumberFormat="1" applyFont="1"/>
    <xf numFmtId="43" fontId="27" fillId="0" borderId="0" xfId="1" applyFont="1" applyFill="1" applyAlignment="1"/>
    <xf numFmtId="43" fontId="45" fillId="0" borderId="0" xfId="1" applyFont="1"/>
    <xf numFmtId="43" fontId="36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43" fontId="25" fillId="0" borderId="10" xfId="1" applyFont="1" applyFill="1" applyBorder="1" applyAlignment="1">
      <alignment horizontal="center" vertical="center" wrapText="1"/>
    </xf>
    <xf numFmtId="43" fontId="20" fillId="0" borderId="1" xfId="1" applyFont="1" applyBorder="1"/>
    <xf numFmtId="43" fontId="20" fillId="0" borderId="15" xfId="1" applyFont="1" applyBorder="1"/>
    <xf numFmtId="164" fontId="26" fillId="8" borderId="0" xfId="1" applyNumberFormat="1" applyFont="1" applyFill="1" applyAlignment="1"/>
    <xf numFmtId="164" fontId="26" fillId="0" borderId="0" xfId="1" applyNumberFormat="1" applyFont="1" applyFill="1" applyAlignment="1"/>
    <xf numFmtId="0" fontId="41" fillId="7" borderId="0" xfId="0" applyFont="1" applyFill="1" applyAlignment="1">
      <alignment horizontal="left"/>
    </xf>
    <xf numFmtId="43" fontId="20" fillId="0" borderId="14" xfId="1" applyFont="1" applyFill="1" applyBorder="1" applyAlignment="1">
      <alignment horizontal="center" wrapText="1"/>
    </xf>
    <xf numFmtId="43" fontId="19" fillId="0" borderId="19" xfId="1" applyFont="1" applyFill="1" applyBorder="1" applyAlignment="1">
      <alignment vertical="center" wrapText="1"/>
    </xf>
    <xf numFmtId="0" fontId="17" fillId="0" borderId="0" xfId="0" applyFont="1" applyFill="1"/>
    <xf numFmtId="43" fontId="17" fillId="0" borderId="0" xfId="1" applyFont="1" applyFill="1"/>
    <xf numFmtId="43" fontId="26" fillId="0" borderId="0" xfId="1" applyFont="1"/>
    <xf numFmtId="43" fontId="1" fillId="0" borderId="0" xfId="1" applyFont="1" applyAlignment="1">
      <alignment wrapText="1"/>
    </xf>
    <xf numFmtId="43" fontId="1" fillId="0" borderId="0" xfId="1" applyFont="1"/>
    <xf numFmtId="164" fontId="32" fillId="5" borderId="9" xfId="1" applyNumberFormat="1" applyFont="1" applyFill="1" applyBorder="1" applyAlignment="1">
      <alignment vertical="center" wrapText="1"/>
    </xf>
    <xf numFmtId="0" fontId="20" fillId="0" borderId="15" xfId="0" applyFont="1" applyFill="1" applyBorder="1"/>
    <xf numFmtId="43" fontId="19" fillId="0" borderId="10" xfId="1" applyFont="1" applyFill="1" applyBorder="1" applyAlignment="1">
      <alignment horizontal="center" vertical="center" wrapText="1"/>
    </xf>
    <xf numFmtId="0" fontId="17" fillId="0" borderId="1" xfId="0" applyFont="1" applyFill="1" applyBorder="1"/>
    <xf numFmtId="43" fontId="17" fillId="0" borderId="1" xfId="1" applyFont="1" applyFill="1" applyBorder="1"/>
    <xf numFmtId="43" fontId="17" fillId="0" borderId="1" xfId="1" applyFont="1" applyFill="1" applyBorder="1" applyAlignment="1">
      <alignment horizontal="right" vertical="center"/>
    </xf>
    <xf numFmtId="43" fontId="17" fillId="0" borderId="14" xfId="1" applyFont="1" applyFill="1" applyBorder="1" applyAlignment="1">
      <alignment horizontal="right" vertical="center"/>
    </xf>
    <xf numFmtId="43" fontId="20" fillId="0" borderId="14" xfId="1" applyFont="1" applyFill="1" applyBorder="1"/>
    <xf numFmtId="0" fontId="41" fillId="0" borderId="1" xfId="0" applyFont="1" applyFill="1" applyBorder="1"/>
    <xf numFmtId="0" fontId="20" fillId="0" borderId="14" xfId="1" applyNumberFormat="1" applyFont="1" applyFill="1" applyBorder="1" applyAlignment="1">
      <alignment horizontal="left" wrapText="1"/>
    </xf>
    <xf numFmtId="43" fontId="17" fillId="0" borderId="14" xfId="1" applyFont="1" applyFill="1" applyBorder="1"/>
    <xf numFmtId="164" fontId="17" fillId="0" borderId="14" xfId="1" applyNumberFormat="1" applyFont="1" applyFill="1" applyBorder="1"/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0" fontId="17" fillId="0" borderId="1" xfId="0" applyFont="1" applyFill="1" applyBorder="1" applyAlignment="1">
      <alignment horizontal="left"/>
    </xf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43" fontId="35" fillId="0" borderId="13" xfId="1" applyFont="1" applyFill="1" applyBorder="1" applyAlignment="1">
      <alignment horizontal="center" vertical="center"/>
    </xf>
    <xf numFmtId="43" fontId="16" fillId="0" borderId="1" xfId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/>
    </xf>
    <xf numFmtId="43" fontId="17" fillId="0" borderId="3" xfId="1" applyFont="1" applyFill="1" applyBorder="1" applyAlignment="1">
      <alignment horizontal="right" vertical="center"/>
    </xf>
    <xf numFmtId="0" fontId="41" fillId="0" borderId="14" xfId="0" applyFont="1" applyFill="1" applyBorder="1" applyAlignment="1">
      <alignment horizontal="center" wrapText="1"/>
    </xf>
    <xf numFmtId="43" fontId="41" fillId="0" borderId="1" xfId="1" applyFont="1" applyFill="1" applyBorder="1"/>
    <xf numFmtId="164" fontId="10" fillId="0" borderId="1" xfId="1" applyNumberFormat="1" applyFont="1" applyFill="1" applyBorder="1"/>
    <xf numFmtId="43" fontId="41" fillId="0" borderId="14" xfId="1" applyFont="1" applyFill="1" applyBorder="1"/>
    <xf numFmtId="0" fontId="22" fillId="0" borderId="1" xfId="1" applyNumberFormat="1" applyFont="1" applyFill="1" applyBorder="1" applyAlignment="1">
      <alignment horizontal="left" vertical="center"/>
    </xf>
    <xf numFmtId="43" fontId="20" fillId="0" borderId="0" xfId="0" applyNumberFormat="1" applyFont="1" applyFill="1" applyAlignment="1">
      <alignment horizontal="center" wrapText="1"/>
    </xf>
    <xf numFmtId="43" fontId="20" fillId="0" borderId="0" xfId="1" applyFont="1" applyFill="1" applyAlignment="1">
      <alignment horizontal="center" wrapText="1"/>
    </xf>
    <xf numFmtId="43" fontId="20" fillId="0" borderId="0" xfId="1" applyFont="1" applyAlignment="1">
      <alignment horizontal="center" wrapText="1"/>
    </xf>
    <xf numFmtId="43" fontId="22" fillId="0" borderId="1" xfId="1" applyFont="1" applyFill="1" applyBorder="1" applyAlignment="1">
      <alignment horizontal="right" vertical="center"/>
    </xf>
    <xf numFmtId="164" fontId="20" fillId="0" borderId="1" xfId="1" applyNumberFormat="1" applyFont="1" applyFill="1" applyBorder="1" applyAlignment="1">
      <alignment horizontal="center"/>
    </xf>
    <xf numFmtId="14" fontId="17" fillId="0" borderId="14" xfId="1" applyNumberFormat="1" applyFont="1" applyFill="1" applyBorder="1" applyAlignment="1">
      <alignment horizontal="center" vertical="center"/>
    </xf>
    <xf numFmtId="14" fontId="20" fillId="0" borderId="0" xfId="1" applyNumberFormat="1" applyFont="1"/>
    <xf numFmtId="164" fontId="19" fillId="0" borderId="14" xfId="1" applyNumberFormat="1" applyFont="1" applyBorder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43" fontId="20" fillId="0" borderId="0" xfId="1" quotePrefix="1" applyFont="1"/>
    <xf numFmtId="164" fontId="23" fillId="0" borderId="0" xfId="1" applyNumberFormat="1" applyFont="1"/>
    <xf numFmtId="164" fontId="19" fillId="0" borderId="9" xfId="1" applyNumberFormat="1" applyFont="1" applyBorder="1" applyAlignment="1">
      <alignment horizontal="center" vertical="center" wrapText="1"/>
    </xf>
    <xf numFmtId="43" fontId="26" fillId="6" borderId="0" xfId="1" applyFont="1" applyFill="1" applyAlignment="1"/>
    <xf numFmtId="43" fontId="27" fillId="5" borderId="0" xfId="1" applyFont="1" applyFill="1" applyAlignment="1"/>
    <xf numFmtId="0" fontId="20" fillId="0" borderId="0" xfId="0" applyFont="1" applyAlignment="1">
      <alignment horizontal="right"/>
    </xf>
    <xf numFmtId="43" fontId="20" fillId="0" borderId="0" xfId="1" applyFont="1" applyAlignment="1">
      <alignment horizontal="right"/>
    </xf>
    <xf numFmtId="164" fontId="26" fillId="6" borderId="0" xfId="1" applyNumberFormat="1" applyFont="1" applyFill="1" applyAlignment="1"/>
    <xf numFmtId="14" fontId="20" fillId="0" borderId="0" xfId="1" applyNumberFormat="1" applyFont="1" applyFill="1"/>
    <xf numFmtId="43" fontId="20" fillId="0" borderId="14" xfId="0" applyNumberFormat="1" applyFont="1" applyFill="1" applyBorder="1" applyAlignment="1">
      <alignment horizontal="center" wrapText="1"/>
    </xf>
    <xf numFmtId="43" fontId="20" fillId="12" borderId="14" xfId="1" applyFont="1" applyFill="1" applyBorder="1"/>
    <xf numFmtId="14" fontId="20" fillId="0" borderId="14" xfId="0" applyNumberFormat="1" applyFont="1" applyFill="1" applyBorder="1"/>
    <xf numFmtId="0" fontId="20" fillId="0" borderId="14" xfId="0" applyFont="1" applyFill="1" applyBorder="1"/>
    <xf numFmtId="164" fontId="17" fillId="0" borderId="9" xfId="1" applyNumberFormat="1" applyFont="1" applyFill="1" applyBorder="1"/>
    <xf numFmtId="43" fontId="17" fillId="0" borderId="9" xfId="1" applyFont="1" applyFill="1" applyBorder="1"/>
    <xf numFmtId="43" fontId="20" fillId="0" borderId="9" xfId="1" applyFont="1" applyFill="1" applyBorder="1"/>
    <xf numFmtId="43" fontId="20" fillId="12" borderId="9" xfId="1" applyFont="1" applyFill="1" applyBorder="1"/>
    <xf numFmtId="164" fontId="20" fillId="0" borderId="9" xfId="1" applyNumberFormat="1" applyFont="1" applyFill="1" applyBorder="1"/>
    <xf numFmtId="0" fontId="20" fillId="0" borderId="9" xfId="0" applyFont="1" applyFill="1" applyBorder="1"/>
    <xf numFmtId="0" fontId="17" fillId="0" borderId="9" xfId="0" applyFont="1" applyFill="1" applyBorder="1"/>
    <xf numFmtId="43" fontId="17" fillId="0" borderId="9" xfId="1" applyFont="1" applyFill="1" applyBorder="1" applyAlignment="1">
      <alignment horizontal="right" vertical="center"/>
    </xf>
    <xf numFmtId="43" fontId="18" fillId="0" borderId="14" xfId="1" applyFont="1" applyFill="1" applyBorder="1" applyAlignment="1"/>
    <xf numFmtId="14" fontId="20" fillId="0" borderId="15" xfId="0" applyNumberFormat="1" applyFont="1" applyFill="1" applyBorder="1"/>
    <xf numFmtId="165" fontId="20" fillId="0" borderId="15" xfId="1" applyNumberFormat="1" applyFont="1" applyFill="1" applyBorder="1" applyAlignment="1">
      <alignment wrapText="1"/>
    </xf>
    <xf numFmtId="43" fontId="20" fillId="0" borderId="15" xfId="1" applyFont="1" applyFill="1" applyBorder="1"/>
    <xf numFmtId="164" fontId="20" fillId="0" borderId="15" xfId="1" applyNumberFormat="1" applyFont="1" applyFill="1" applyBorder="1"/>
    <xf numFmtId="165" fontId="20" fillId="0" borderId="14" xfId="1" applyNumberFormat="1" applyFont="1" applyFill="1" applyBorder="1" applyAlignment="1">
      <alignment wrapText="1"/>
    </xf>
    <xf numFmtId="164" fontId="20" fillId="2" borderId="14" xfId="1" applyNumberFormat="1" applyFont="1" applyFill="1" applyBorder="1" applyAlignment="1">
      <alignment wrapText="1"/>
    </xf>
    <xf numFmtId="43" fontId="20" fillId="0" borderId="19" xfId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43" fontId="34" fillId="0" borderId="1" xfId="1" applyFont="1" applyFill="1" applyBorder="1"/>
    <xf numFmtId="43" fontId="34" fillId="0" borderId="14" xfId="1" applyFont="1" applyFill="1" applyBorder="1"/>
    <xf numFmtId="0" fontId="34" fillId="0" borderId="0" xfId="0" applyFont="1" applyFill="1"/>
    <xf numFmtId="164" fontId="38" fillId="2" borderId="2" xfId="1" applyNumberFormat="1" applyFont="1" applyFill="1" applyBorder="1" applyAlignment="1">
      <alignment horizontal="center" vertical="center"/>
    </xf>
    <xf numFmtId="164" fontId="34" fillId="4" borderId="1" xfId="1" applyNumberFormat="1" applyFont="1" applyFill="1" applyBorder="1"/>
    <xf numFmtId="14" fontId="22" fillId="0" borderId="1" xfId="1" applyNumberFormat="1" applyFont="1" applyFill="1" applyBorder="1" applyAlignment="1">
      <alignment horizontal="center" vertical="center"/>
    </xf>
    <xf numFmtId="0" fontId="17" fillId="0" borderId="14" xfId="0" applyFont="1" applyFill="1" applyBorder="1"/>
    <xf numFmtId="164" fontId="17" fillId="0" borderId="0" xfId="1" applyNumberFormat="1" applyFont="1" applyAlignment="1">
      <alignment horizontal="center"/>
    </xf>
    <xf numFmtId="164" fontId="41" fillId="0" borderId="0" xfId="1" applyNumberFormat="1" applyFont="1" applyAlignment="1">
      <alignment horizontal="center"/>
    </xf>
    <xf numFmtId="43" fontId="17" fillId="0" borderId="0" xfId="1" applyFont="1" applyAlignment="1">
      <alignment horizontal="left"/>
    </xf>
    <xf numFmtId="43" fontId="33" fillId="3" borderId="0" xfId="1" applyFont="1" applyFill="1"/>
    <xf numFmtId="164" fontId="35" fillId="0" borderId="1" xfId="1" applyNumberFormat="1" applyFont="1" applyFill="1" applyBorder="1" applyAlignment="1">
      <alignment horizontal="center" vertical="center"/>
    </xf>
    <xf numFmtId="164" fontId="35" fillId="2" borderId="14" xfId="1" applyNumberFormat="1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left"/>
    </xf>
    <xf numFmtId="164" fontId="10" fillId="0" borderId="14" xfId="1" applyNumberFormat="1" applyFont="1" applyFill="1" applyBorder="1"/>
    <xf numFmtId="164" fontId="16" fillId="0" borderId="14" xfId="1" applyNumberFormat="1" applyFont="1" applyFill="1" applyBorder="1"/>
    <xf numFmtId="0" fontId="40" fillId="0" borderId="14" xfId="0" applyFont="1" applyFill="1" applyBorder="1" applyAlignment="1">
      <alignment horizontal="center" wrapText="1"/>
    </xf>
    <xf numFmtId="0" fontId="10" fillId="0" borderId="14" xfId="0" applyFont="1" applyFill="1" applyBorder="1" applyAlignment="1">
      <alignment horizontal="center" wrapText="1"/>
    </xf>
    <xf numFmtId="0" fontId="35" fillId="0" borderId="14" xfId="1" applyNumberFormat="1" applyFont="1" applyFill="1" applyBorder="1" applyAlignment="1">
      <alignment horizontal="left" vertical="center"/>
    </xf>
    <xf numFmtId="43" fontId="35" fillId="0" borderId="14" xfId="1" applyFont="1" applyFill="1" applyBorder="1" applyAlignment="1">
      <alignment horizontal="center" vertical="center"/>
    </xf>
    <xf numFmtId="43" fontId="16" fillId="0" borderId="14" xfId="1" applyFont="1" applyFill="1" applyBorder="1" applyAlignment="1">
      <alignment horizontal="right" vertical="center"/>
    </xf>
    <xf numFmtId="0" fontId="11" fillId="0" borderId="14" xfId="0" applyFont="1" applyFill="1" applyBorder="1" applyAlignment="1">
      <alignment horizontal="center" wrapText="1"/>
    </xf>
    <xf numFmtId="0" fontId="35" fillId="0" borderId="31" xfId="1" applyNumberFormat="1" applyFont="1" applyFill="1" applyBorder="1" applyAlignment="1">
      <alignment horizontal="left" vertical="center"/>
    </xf>
    <xf numFmtId="43" fontId="35" fillId="0" borderId="31" xfId="1" applyFont="1" applyFill="1" applyBorder="1" applyAlignment="1">
      <alignment horizontal="center" vertical="center"/>
    </xf>
    <xf numFmtId="164" fontId="35" fillId="0" borderId="9" xfId="1" applyNumberFormat="1" applyFont="1" applyFill="1" applyBorder="1" applyAlignment="1">
      <alignment horizontal="center" vertical="center"/>
    </xf>
    <xf numFmtId="0" fontId="41" fillId="0" borderId="9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164" fontId="22" fillId="2" borderId="14" xfId="1" applyNumberFormat="1" applyFont="1" applyFill="1" applyBorder="1" applyAlignment="1">
      <alignment horizontal="center" vertical="center"/>
    </xf>
    <xf numFmtId="0" fontId="17" fillId="0" borderId="14" xfId="0" applyFont="1" applyFill="1" applyBorder="1" applyAlignment="1">
      <alignment horizontal="left"/>
    </xf>
    <xf numFmtId="164" fontId="22" fillId="0" borderId="14" xfId="1" applyNumberFormat="1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left"/>
    </xf>
    <xf numFmtId="164" fontId="22" fillId="0" borderId="9" xfId="1" applyNumberFormat="1" applyFont="1" applyFill="1" applyBorder="1" applyAlignment="1">
      <alignment horizontal="center" vertical="center"/>
    </xf>
    <xf numFmtId="43" fontId="17" fillId="0" borderId="26" xfId="1" applyFont="1" applyFill="1" applyBorder="1" applyAlignment="1">
      <alignment horizontal="right" vertical="center"/>
    </xf>
    <xf numFmtId="164" fontId="22" fillId="2" borderId="9" xfId="1" applyNumberFormat="1" applyFont="1" applyFill="1" applyBorder="1" applyAlignment="1">
      <alignment horizontal="center" vertical="center"/>
    </xf>
    <xf numFmtId="164" fontId="20" fillId="2" borderId="9" xfId="1" applyNumberFormat="1" applyFont="1" applyFill="1" applyBorder="1"/>
    <xf numFmtId="0" fontId="22" fillId="0" borderId="14" xfId="1" applyNumberFormat="1" applyFont="1" applyFill="1" applyBorder="1" applyAlignment="1">
      <alignment horizontal="left" vertical="center"/>
    </xf>
    <xf numFmtId="43" fontId="22" fillId="0" borderId="14" xfId="1" applyFont="1" applyFill="1" applyBorder="1" applyAlignment="1">
      <alignment horizontal="right" vertical="center"/>
    </xf>
    <xf numFmtId="0" fontId="22" fillId="0" borderId="9" xfId="1" applyNumberFormat="1" applyFont="1" applyFill="1" applyBorder="1" applyAlignment="1">
      <alignment horizontal="left" vertical="center"/>
    </xf>
    <xf numFmtId="43" fontId="22" fillId="0" borderId="9" xfId="1" applyFont="1" applyFill="1" applyBorder="1" applyAlignment="1">
      <alignment horizontal="right" vertical="center"/>
    </xf>
    <xf numFmtId="164" fontId="41" fillId="0" borderId="9" xfId="1" applyNumberFormat="1" applyFont="1" applyFill="1" applyBorder="1"/>
    <xf numFmtId="0" fontId="41" fillId="0" borderId="14" xfId="0" applyFont="1" applyFill="1" applyBorder="1"/>
    <xf numFmtId="43" fontId="41" fillId="0" borderId="9" xfId="1" applyFont="1" applyFill="1" applyBorder="1"/>
    <xf numFmtId="0" fontId="20" fillId="0" borderId="14" xfId="0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0" fontId="17" fillId="0" borderId="1" xfId="0" applyFont="1" applyFill="1" applyBorder="1" applyAlignment="1">
      <alignment horizontal="center" wrapText="1"/>
    </xf>
    <xf numFmtId="43" fontId="17" fillId="0" borderId="1" xfId="1" applyFont="1" applyFill="1" applyBorder="1" applyAlignment="1">
      <alignment horizontal="center" wrapText="1"/>
    </xf>
    <xf numFmtId="0" fontId="17" fillId="0" borderId="14" xfId="0" applyFont="1" applyFill="1" applyBorder="1" applyAlignment="1">
      <alignment horizontal="center" wrapText="1"/>
    </xf>
    <xf numFmtId="43" fontId="17" fillId="0" borderId="14" xfId="0" applyNumberFormat="1" applyFont="1" applyFill="1" applyBorder="1" applyAlignment="1">
      <alignment horizontal="center" wrapText="1"/>
    </xf>
    <xf numFmtId="43" fontId="17" fillId="0" borderId="14" xfId="1" applyFont="1" applyFill="1" applyBorder="1" applyAlignment="1">
      <alignment horizontal="center" wrapText="1"/>
    </xf>
    <xf numFmtId="43" fontId="17" fillId="0" borderId="9" xfId="1" applyFont="1" applyFill="1" applyBorder="1" applyAlignment="1">
      <alignment horizontal="center" wrapText="1"/>
    </xf>
    <xf numFmtId="0" fontId="20" fillId="0" borderId="9" xfId="1" applyNumberFormat="1" applyFont="1" applyFill="1" applyBorder="1" applyAlignment="1">
      <alignment horizontal="left" wrapText="1"/>
    </xf>
    <xf numFmtId="164" fontId="20" fillId="2" borderId="9" xfId="1" applyNumberFormat="1" applyFont="1" applyFill="1" applyBorder="1" applyAlignment="1">
      <alignment wrapText="1"/>
    </xf>
    <xf numFmtId="165" fontId="41" fillId="0" borderId="1" xfId="1" applyNumberFormat="1" applyFont="1" applyFill="1" applyBorder="1" applyAlignment="1">
      <alignment horizontal="center" wrapText="1"/>
    </xf>
    <xf numFmtId="14" fontId="29" fillId="0" borderId="9" xfId="1" applyNumberFormat="1" applyFont="1" applyFill="1" applyBorder="1" applyAlignment="1">
      <alignment horizontal="center" vertical="center" wrapText="1"/>
    </xf>
    <xf numFmtId="43" fontId="32" fillId="7" borderId="0" xfId="1" applyFont="1" applyFill="1"/>
    <xf numFmtId="43" fontId="32" fillId="0" borderId="0" xfId="1" applyFont="1"/>
    <xf numFmtId="164" fontId="35" fillId="0" borderId="14" xfId="1" applyNumberFormat="1" applyFont="1" applyFill="1" applyBorder="1" applyAlignment="1">
      <alignment horizontal="center" vertical="center"/>
    </xf>
    <xf numFmtId="164" fontId="8" fillId="0" borderId="14" xfId="1" applyNumberFormat="1" applyFont="1" applyFill="1" applyBorder="1" applyAlignment="1">
      <alignment horizontal="center" wrapText="1"/>
    </xf>
    <xf numFmtId="0" fontId="7" fillId="0" borderId="14" xfId="0" applyFont="1" applyFill="1" applyBorder="1" applyAlignment="1">
      <alignment horizontal="center" wrapText="1"/>
    </xf>
    <xf numFmtId="164" fontId="16" fillId="0" borderId="9" xfId="1" applyNumberFormat="1" applyFont="1" applyFill="1" applyBorder="1" applyAlignment="1">
      <alignment horizontal="right" vertical="center"/>
    </xf>
    <xf numFmtId="164" fontId="8" fillId="0" borderId="9" xfId="1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43" fontId="20" fillId="0" borderId="9" xfId="1" applyFont="1" applyFill="1" applyBorder="1" applyAlignment="1">
      <alignment horizontal="center" wrapText="1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0" fillId="0" borderId="0" xfId="1" applyFont="1" applyBorder="1"/>
    <xf numFmtId="0" fontId="20" fillId="0" borderId="0" xfId="0" applyFont="1" applyFill="1" applyBorder="1" applyAlignment="1">
      <alignment horizontal="center" wrapText="1"/>
    </xf>
    <xf numFmtId="43" fontId="20" fillId="0" borderId="9" xfId="0" applyNumberFormat="1" applyFont="1" applyFill="1" applyBorder="1" applyAlignment="1">
      <alignment horizontal="center" wrapText="1"/>
    </xf>
    <xf numFmtId="0" fontId="20" fillId="0" borderId="21" xfId="1" applyNumberFormat="1" applyFont="1" applyFill="1" applyBorder="1" applyAlignment="1">
      <alignment horizontal="center" vertical="center" wrapText="1"/>
    </xf>
    <xf numFmtId="43" fontId="19" fillId="4" borderId="21" xfId="1" applyFont="1" applyFill="1" applyBorder="1" applyAlignment="1">
      <alignment horizontal="center" vertical="center" wrapText="1"/>
    </xf>
    <xf numFmtId="164" fontId="20" fillId="0" borderId="0" xfId="1" applyNumberFormat="1" applyFont="1" applyBorder="1"/>
    <xf numFmtId="14" fontId="20" fillId="0" borderId="0" xfId="1" applyNumberFormat="1" applyFont="1" applyBorder="1"/>
    <xf numFmtId="0" fontId="20" fillId="0" borderId="0" xfId="0" applyFont="1" applyBorder="1" applyAlignment="1">
      <alignment horizontal="left"/>
    </xf>
    <xf numFmtId="0" fontId="20" fillId="0" borderId="0" xfId="1" applyNumberFormat="1" applyFont="1" applyBorder="1"/>
    <xf numFmtId="14" fontId="20" fillId="0" borderId="0" xfId="0" applyNumberFormat="1" applyFont="1" applyBorder="1"/>
    <xf numFmtId="164" fontId="20" fillId="0" borderId="0" xfId="1" applyNumberFormat="1" applyFont="1" applyBorder="1" applyAlignment="1">
      <alignment horizontal="center"/>
    </xf>
    <xf numFmtId="14" fontId="22" fillId="0" borderId="14" xfId="1" applyNumberFormat="1" applyFont="1" applyFill="1" applyBorder="1" applyAlignment="1">
      <alignment horizontal="center" vertical="center"/>
    </xf>
    <xf numFmtId="14" fontId="22" fillId="0" borderId="9" xfId="1" applyNumberFormat="1" applyFont="1" applyFill="1" applyBorder="1" applyAlignment="1">
      <alignment horizontal="center" vertical="center"/>
    </xf>
    <xf numFmtId="14" fontId="41" fillId="0" borderId="1" xfId="0" applyNumberFormat="1" applyFont="1" applyBorder="1"/>
    <xf numFmtId="43" fontId="18" fillId="0" borderId="14" xfId="1" applyFont="1" applyBorder="1"/>
    <xf numFmtId="164" fontId="18" fillId="0" borderId="14" xfId="1" applyNumberFormat="1" applyFont="1" applyBorder="1"/>
    <xf numFmtId="164" fontId="20" fillId="0" borderId="14" xfId="1" applyNumberFormat="1" applyFont="1" applyFill="1" applyBorder="1" applyAlignment="1">
      <alignment horizontal="center"/>
    </xf>
    <xf numFmtId="0" fontId="41" fillId="0" borderId="1" xfId="0" applyFont="1" applyBorder="1"/>
    <xf numFmtId="43" fontId="17" fillId="0" borderId="1" xfId="0" applyNumberFormat="1" applyFont="1" applyFill="1" applyBorder="1" applyAlignment="1">
      <alignment horizontal="center" wrapText="1"/>
    </xf>
    <xf numFmtId="164" fontId="22" fillId="2" borderId="1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164" fontId="22" fillId="2" borderId="2" xfId="1" applyNumberFormat="1" applyFont="1" applyFill="1" applyBorder="1" applyAlignment="1">
      <alignment horizontal="center" vertical="center"/>
    </xf>
    <xf numFmtId="164" fontId="22" fillId="2" borderId="8" xfId="1" applyNumberFormat="1" applyFont="1" applyFill="1" applyBorder="1" applyAlignment="1">
      <alignment horizontal="center" vertical="center"/>
    </xf>
    <xf numFmtId="14" fontId="17" fillId="0" borderId="9" xfId="1" applyNumberFormat="1" applyFont="1" applyFill="1" applyBorder="1" applyAlignment="1">
      <alignment horizontal="center" vertical="center"/>
    </xf>
    <xf numFmtId="43" fontId="17" fillId="3" borderId="9" xfId="1" applyFont="1" applyFill="1" applyBorder="1"/>
    <xf numFmtId="164" fontId="35" fillId="2" borderId="2" xfId="1" applyNumberFormat="1" applyFont="1" applyFill="1" applyBorder="1" applyAlignment="1">
      <alignment horizontal="center" vertical="center"/>
    </xf>
    <xf numFmtId="164" fontId="35" fillId="2" borderId="8" xfId="1" applyNumberFormat="1" applyFont="1" applyFill="1" applyBorder="1" applyAlignment="1">
      <alignment horizontal="center" vertical="center"/>
    </xf>
    <xf numFmtId="164" fontId="20" fillId="2" borderId="1" xfId="1" applyNumberFormat="1" applyFont="1" applyFill="1" applyBorder="1"/>
    <xf numFmtId="0" fontId="20" fillId="0" borderId="19" xfId="0" applyFont="1" applyFill="1" applyBorder="1"/>
    <xf numFmtId="43" fontId="20" fillId="5" borderId="0" xfId="1" applyFont="1" applyFill="1"/>
    <xf numFmtId="164" fontId="22" fillId="8" borderId="14" xfId="1" applyNumberFormat="1" applyFont="1" applyFill="1" applyBorder="1" applyAlignment="1">
      <alignment horizontal="center" vertical="center"/>
    </xf>
    <xf numFmtId="164" fontId="22" fillId="8" borderId="9" xfId="1" applyNumberFormat="1" applyFont="1" applyFill="1" applyBorder="1" applyAlignment="1">
      <alignment horizontal="center" vertical="center"/>
    </xf>
    <xf numFmtId="164" fontId="35" fillId="8" borderId="14" xfId="1" applyNumberFormat="1" applyFont="1" applyFill="1" applyBorder="1" applyAlignment="1">
      <alignment horizontal="center" vertical="center"/>
    </xf>
    <xf numFmtId="164" fontId="35" fillId="8" borderId="9" xfId="1" applyNumberFormat="1" applyFont="1" applyFill="1" applyBorder="1" applyAlignment="1">
      <alignment horizontal="center" vertical="center"/>
    </xf>
    <xf numFmtId="43" fontId="35" fillId="0" borderId="9" xfId="1" applyFont="1" applyFill="1" applyBorder="1" applyAlignment="1">
      <alignment horizontal="center" vertical="center"/>
    </xf>
    <xf numFmtId="164" fontId="20" fillId="8" borderId="14" xfId="1" applyNumberFormat="1" applyFont="1" applyFill="1" applyBorder="1"/>
    <xf numFmtId="164" fontId="20" fillId="8" borderId="9" xfId="1" applyNumberFormat="1" applyFont="1" applyFill="1" applyBorder="1"/>
    <xf numFmtId="0" fontId="16" fillId="0" borderId="9" xfId="0" applyFont="1" applyFill="1" applyBorder="1" applyAlignment="1">
      <alignment horizontal="left"/>
    </xf>
    <xf numFmtId="164" fontId="10" fillId="0" borderId="9" xfId="1" applyNumberFormat="1" applyFont="1" applyFill="1" applyBorder="1"/>
    <xf numFmtId="164" fontId="16" fillId="0" borderId="9" xfId="1" applyNumberFormat="1" applyFont="1" applyFill="1" applyBorder="1"/>
    <xf numFmtId="43" fontId="16" fillId="0" borderId="9" xfId="1" applyFont="1" applyFill="1" applyBorder="1" applyAlignment="1">
      <alignment horizontal="right" vertical="center"/>
    </xf>
    <xf numFmtId="0" fontId="40" fillId="0" borderId="9" xfId="0" applyFont="1" applyFill="1" applyBorder="1" applyAlignment="1">
      <alignment horizontal="center" wrapText="1"/>
    </xf>
    <xf numFmtId="0" fontId="10" fillId="0" borderId="9" xfId="0" applyFont="1" applyFill="1" applyBorder="1" applyAlignment="1">
      <alignment horizontal="center" wrapText="1"/>
    </xf>
    <xf numFmtId="43" fontId="27" fillId="0" borderId="14" xfId="1" applyFont="1" applyFill="1" applyBorder="1" applyAlignment="1"/>
    <xf numFmtId="164" fontId="11" fillId="0" borderId="14" xfId="1" applyNumberFormat="1" applyFont="1" applyFill="1" applyBorder="1"/>
    <xf numFmtId="43" fontId="37" fillId="0" borderId="14" xfId="1" applyFont="1" applyFill="1" applyBorder="1" applyAlignment="1"/>
    <xf numFmtId="164" fontId="11" fillId="0" borderId="9" xfId="1" applyNumberFormat="1" applyFont="1" applyFill="1" applyBorder="1"/>
    <xf numFmtId="164" fontId="20" fillId="2" borderId="14" xfId="1" applyNumberFormat="1" applyFont="1" applyFill="1" applyBorder="1"/>
    <xf numFmtId="43" fontId="20" fillId="0" borderId="14" xfId="1" applyFont="1" applyBorder="1"/>
    <xf numFmtId="43" fontId="20" fillId="0" borderId="14" xfId="0" applyNumberFormat="1" applyFont="1" applyBorder="1"/>
    <xf numFmtId="0" fontId="41" fillId="0" borderId="9" xfId="0" applyFont="1" applyFill="1" applyBorder="1"/>
    <xf numFmtId="0" fontId="20" fillId="0" borderId="14" xfId="0" applyFont="1" applyBorder="1"/>
    <xf numFmtId="0" fontId="41" fillId="0" borderId="14" xfId="0" applyFont="1" applyBorder="1"/>
    <xf numFmtId="43" fontId="20" fillId="0" borderId="9" xfId="1" applyFont="1" applyBorder="1"/>
    <xf numFmtId="14" fontId="20" fillId="0" borderId="14" xfId="0" applyNumberFormat="1" applyFont="1" applyBorder="1"/>
    <xf numFmtId="43" fontId="20" fillId="0" borderId="0" xfId="0" applyNumberFormat="1" applyFont="1"/>
    <xf numFmtId="0" fontId="20" fillId="0" borderId="1" xfId="1" applyNumberFormat="1" applyFont="1" applyFill="1" applyBorder="1" applyAlignment="1">
      <alignment horizontal="left" wrapText="1"/>
    </xf>
    <xf numFmtId="164" fontId="20" fillId="2" borderId="1" xfId="1" applyNumberFormat="1" applyFont="1" applyFill="1" applyBorder="1" applyAlignment="1">
      <alignment wrapText="1"/>
    </xf>
    <xf numFmtId="164" fontId="20" fillId="8" borderId="1" xfId="1" applyNumberFormat="1" applyFont="1" applyFill="1" applyBorder="1" applyAlignment="1">
      <alignment wrapText="1"/>
    </xf>
    <xf numFmtId="14" fontId="20" fillId="0" borderId="1" xfId="1" applyNumberFormat="1" applyFont="1" applyFill="1" applyBorder="1" applyAlignment="1">
      <alignment wrapText="1"/>
    </xf>
    <xf numFmtId="165" fontId="41" fillId="0" borderId="14" xfId="1" applyNumberFormat="1" applyFont="1" applyFill="1" applyBorder="1" applyAlignment="1">
      <alignment horizontal="center" wrapText="1"/>
    </xf>
    <xf numFmtId="164" fontId="20" fillId="8" borderId="14" xfId="1" applyNumberFormat="1" applyFont="1" applyFill="1" applyBorder="1" applyAlignment="1">
      <alignment wrapText="1"/>
    </xf>
    <xf numFmtId="164" fontId="20" fillId="8" borderId="9" xfId="1" applyNumberFormat="1" applyFont="1" applyFill="1" applyBorder="1" applyAlignment="1">
      <alignment wrapText="1"/>
    </xf>
    <xf numFmtId="43" fontId="19" fillId="0" borderId="24" xfId="1" applyFont="1" applyFill="1" applyBorder="1" applyAlignment="1">
      <alignment horizontal="right"/>
    </xf>
    <xf numFmtId="164" fontId="35" fillId="2" borderId="1" xfId="1" applyNumberFormat="1" applyFont="1" applyFill="1" applyBorder="1" applyAlignment="1">
      <alignment horizontal="center" vertical="center"/>
    </xf>
    <xf numFmtId="164" fontId="38" fillId="8" borderId="18" xfId="1" applyNumberFormat="1" applyFont="1" applyFill="1" applyBorder="1" applyAlignment="1">
      <alignment horizontal="center" vertical="center"/>
    </xf>
    <xf numFmtId="0" fontId="39" fillId="0" borderId="14" xfId="0" applyFont="1" applyFill="1" applyBorder="1" applyAlignment="1">
      <alignment horizontal="left"/>
    </xf>
    <xf numFmtId="164" fontId="34" fillId="4" borderId="14" xfId="1" applyNumberFormat="1" applyFont="1" applyFill="1" applyBorder="1"/>
    <xf numFmtId="164" fontId="38" fillId="2" borderId="8" xfId="1" applyNumberFormat="1" applyFont="1" applyFill="1" applyBorder="1" applyAlignment="1">
      <alignment horizontal="center" vertical="center"/>
    </xf>
    <xf numFmtId="0" fontId="39" fillId="0" borderId="9" xfId="0" applyFont="1" applyFill="1" applyBorder="1" applyAlignment="1">
      <alignment horizontal="left"/>
    </xf>
    <xf numFmtId="164" fontId="39" fillId="0" borderId="9" xfId="1" applyNumberFormat="1" applyFont="1" applyFill="1" applyBorder="1"/>
    <xf numFmtId="164" fontId="34" fillId="4" borderId="9" xfId="1" applyNumberFormat="1" applyFont="1" applyFill="1" applyBorder="1"/>
    <xf numFmtId="43" fontId="34" fillId="0" borderId="9" xfId="1" applyFont="1" applyFill="1" applyBorder="1"/>
    <xf numFmtId="164" fontId="38" fillId="2" borderId="18" xfId="1" applyNumberFormat="1" applyFont="1" applyFill="1" applyBorder="1" applyAlignment="1">
      <alignment horizontal="center" vertical="center"/>
    </xf>
    <xf numFmtId="164" fontId="38" fillId="8" borderId="8" xfId="1" applyNumberFormat="1" applyFont="1" applyFill="1" applyBorder="1" applyAlignment="1">
      <alignment horizontal="center" vertical="center"/>
    </xf>
    <xf numFmtId="164" fontId="36" fillId="0" borderId="14" xfId="1" applyNumberFormat="1" applyFont="1" applyFill="1" applyBorder="1" applyAlignment="1"/>
    <xf numFmtId="43" fontId="36" fillId="0" borderId="14" xfId="1" applyFont="1" applyFill="1" applyBorder="1" applyAlignment="1"/>
    <xf numFmtId="164" fontId="27" fillId="0" borderId="14" xfId="1" applyNumberFormat="1" applyFont="1" applyFill="1" applyBorder="1" applyAlignment="1"/>
    <xf numFmtId="0" fontId="25" fillId="0" borderId="14" xfId="0" applyFont="1" applyBorder="1" applyAlignment="1">
      <alignment horizontal="center" wrapText="1"/>
    </xf>
    <xf numFmtId="43" fontId="20" fillId="6" borderId="1" xfId="1" applyFont="1" applyFill="1" applyBorder="1" applyAlignment="1">
      <alignment horizontal="center" wrapText="1"/>
    </xf>
    <xf numFmtId="164" fontId="20" fillId="6" borderId="1" xfId="1" applyNumberFormat="1" applyFont="1" applyFill="1" applyBorder="1" applyAlignment="1">
      <alignment horizontal="center" wrapText="1"/>
    </xf>
    <xf numFmtId="43" fontId="18" fillId="12" borderId="14" xfId="1" applyFont="1" applyFill="1" applyBorder="1" applyAlignment="1"/>
    <xf numFmtId="43" fontId="18" fillId="9" borderId="14" xfId="1" applyFont="1" applyFill="1" applyBorder="1" applyAlignment="1"/>
    <xf numFmtId="43" fontId="18" fillId="9" borderId="9" xfId="1" applyFont="1" applyFill="1" applyBorder="1" applyAlignment="1"/>
    <xf numFmtId="164" fontId="22" fillId="2" borderId="34" xfId="1" applyNumberFormat="1" applyFont="1" applyFill="1" applyBorder="1" applyAlignment="1">
      <alignment horizontal="center" vertical="center"/>
    </xf>
    <xf numFmtId="164" fontId="22" fillId="2" borderId="35" xfId="1" applyNumberFormat="1" applyFont="1" applyFill="1" applyBorder="1" applyAlignment="1">
      <alignment horizontal="center" vertical="center"/>
    </xf>
    <xf numFmtId="0" fontId="41" fillId="0" borderId="0" xfId="0" applyFont="1" applyAlignment="1">
      <alignment horizontal="center"/>
    </xf>
    <xf numFmtId="0" fontId="46" fillId="0" borderId="0" xfId="0" applyFont="1" applyAlignment="1">
      <alignment horizontal="left"/>
    </xf>
    <xf numFmtId="14" fontId="41" fillId="0" borderId="14" xfId="0" applyNumberFormat="1" applyFont="1" applyBorder="1" applyAlignment="1">
      <alignment horizontal="center"/>
    </xf>
    <xf numFmtId="14" fontId="41" fillId="0" borderId="9" xfId="0" applyNumberFormat="1" applyFont="1" applyBorder="1"/>
    <xf numFmtId="0" fontId="17" fillId="0" borderId="0" xfId="0" applyFont="1" applyAlignment="1">
      <alignment horizontal="center"/>
    </xf>
    <xf numFmtId="0" fontId="20" fillId="0" borderId="0" xfId="1" applyNumberFormat="1" applyFont="1" applyBorder="1" applyAlignment="1">
      <alignment horizontal="center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164" fontId="20" fillId="2" borderId="22" xfId="1" applyNumberFormat="1" applyFont="1" applyFill="1" applyBorder="1" applyAlignment="1">
      <alignment horizontal="right"/>
    </xf>
    <xf numFmtId="164" fontId="20" fillId="2" borderId="23" xfId="1" applyNumberFormat="1" applyFont="1" applyFill="1" applyBorder="1" applyAlignment="1">
      <alignment horizontal="right"/>
    </xf>
    <xf numFmtId="164" fontId="20" fillId="2" borderId="24" xfId="1" applyNumberFormat="1" applyFont="1" applyFill="1" applyBorder="1" applyAlignment="1">
      <alignment horizontal="right"/>
    </xf>
    <xf numFmtId="0" fontId="20" fillId="6" borderId="3" xfId="0" applyFont="1" applyFill="1" applyBorder="1" applyAlignment="1">
      <alignment horizontal="center"/>
    </xf>
    <xf numFmtId="0" fontId="20" fillId="6" borderId="12" xfId="0" applyFont="1" applyFill="1" applyBorder="1" applyAlignment="1">
      <alignment horizontal="center"/>
    </xf>
    <xf numFmtId="0" fontId="20" fillId="7" borderId="28" xfId="0" applyFont="1" applyFill="1" applyBorder="1" applyAlignment="1">
      <alignment horizontal="center"/>
    </xf>
    <xf numFmtId="0" fontId="20" fillId="7" borderId="29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22" xfId="0" applyFont="1" applyFill="1" applyBorder="1" applyAlignment="1">
      <alignment horizontal="right"/>
    </xf>
    <xf numFmtId="0" fontId="27" fillId="2" borderId="23" xfId="0" applyFont="1" applyFill="1" applyBorder="1" applyAlignment="1">
      <alignment horizontal="right"/>
    </xf>
    <xf numFmtId="0" fontId="27" fillId="2" borderId="24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43" fontId="25" fillId="0" borderId="19" xfId="1" applyFont="1" applyBorder="1" applyAlignment="1">
      <alignment horizontal="center" vertical="center" wrapText="1"/>
    </xf>
    <xf numFmtId="43" fontId="25" fillId="0" borderId="10" xfId="1" applyFont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8" fillId="2" borderId="24" xfId="0" applyFont="1" applyFill="1" applyBorder="1" applyAlignment="1">
      <alignment horizontal="right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43" fontId="19" fillId="7" borderId="22" xfId="1" applyFont="1" applyFill="1" applyBorder="1" applyAlignment="1">
      <alignment horizontal="center" vertical="center" wrapText="1"/>
    </xf>
    <xf numFmtId="43" fontId="19" fillId="7" borderId="24" xfId="1" applyFont="1" applyFill="1" applyBorder="1" applyAlignment="1">
      <alignment horizontal="center" vertical="center" wrapText="1"/>
    </xf>
    <xf numFmtId="43" fontId="19" fillId="6" borderId="22" xfId="1" applyFont="1" applyFill="1" applyBorder="1" applyAlignment="1">
      <alignment horizontal="center" vertical="center" wrapText="1"/>
    </xf>
    <xf numFmtId="43" fontId="19" fillId="6" borderId="24" xfId="1" applyFont="1" applyFill="1" applyBorder="1" applyAlignment="1">
      <alignment horizontal="center" vertical="center" wrapText="1"/>
    </xf>
    <xf numFmtId="43" fontId="19" fillId="4" borderId="19" xfId="1" applyFont="1" applyFill="1" applyBorder="1" applyAlignment="1">
      <alignment horizontal="center" vertical="center" wrapText="1"/>
    </xf>
    <xf numFmtId="43" fontId="19" fillId="4" borderId="10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43" fontId="19" fillId="0" borderId="31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43" fontId="19" fillId="2" borderId="22" xfId="1" applyFont="1" applyFill="1" applyBorder="1" applyAlignment="1">
      <alignment horizontal="right"/>
    </xf>
    <xf numFmtId="43" fontId="19" fillId="2" borderId="23" xfId="1" applyFont="1" applyFill="1" applyBorder="1" applyAlignment="1">
      <alignment horizontal="right"/>
    </xf>
    <xf numFmtId="43" fontId="19" fillId="2" borderId="24" xfId="1" applyFont="1" applyFill="1" applyBorder="1" applyAlignment="1">
      <alignment horizontal="right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0" xfId="0" applyFont="1" applyFill="1" applyBorder="1" applyAlignment="1">
      <alignment horizontal="center"/>
    </xf>
    <xf numFmtId="0" fontId="43" fillId="8" borderId="15" xfId="0" applyFont="1" applyFill="1" applyBorder="1" applyAlignment="1">
      <alignment horizontal="center"/>
    </xf>
    <xf numFmtId="0" fontId="43" fillId="8" borderId="10" xfId="0" applyFont="1" applyFill="1" applyBorder="1" applyAlignment="1">
      <alignment horizontal="center"/>
    </xf>
    <xf numFmtId="0" fontId="44" fillId="0" borderId="15" xfId="0" applyFont="1" applyBorder="1" applyAlignment="1">
      <alignment horizontal="center" wrapText="1"/>
    </xf>
    <xf numFmtId="0" fontId="44" fillId="0" borderId="10" xfId="0" applyFont="1" applyBorder="1" applyAlignment="1">
      <alignment horizontal="center" wrapText="1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0" fontId="18" fillId="2" borderId="14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43" fontId="33" fillId="7" borderId="0" xfId="1" applyFont="1" applyFill="1" applyAlignment="1">
      <alignment horizontal="center"/>
    </xf>
    <xf numFmtId="0" fontId="19" fillId="6" borderId="20" xfId="0" applyFont="1" applyFill="1" applyBorder="1" applyAlignment="1">
      <alignment horizontal="center"/>
    </xf>
    <xf numFmtId="0" fontId="19" fillId="6" borderId="0" xfId="0" applyFont="1" applyFill="1" applyBorder="1" applyAlignment="1">
      <alignment horizontal="center"/>
    </xf>
    <xf numFmtId="0" fontId="19" fillId="6" borderId="32" xfId="0" applyFont="1" applyFill="1" applyBorder="1" applyAlignment="1">
      <alignment horizontal="center"/>
    </xf>
    <xf numFmtId="0" fontId="19" fillId="6" borderId="22" xfId="0" applyFont="1" applyFill="1" applyBorder="1" applyAlignment="1">
      <alignment horizontal="center"/>
    </xf>
    <xf numFmtId="0" fontId="19" fillId="6" borderId="23" xfId="0" applyFont="1" applyFill="1" applyBorder="1" applyAlignment="1">
      <alignment horizontal="center"/>
    </xf>
    <xf numFmtId="0" fontId="19" fillId="6" borderId="24" xfId="0" applyFont="1" applyFill="1" applyBorder="1" applyAlignment="1">
      <alignment horizontal="center"/>
    </xf>
    <xf numFmtId="43" fontId="25" fillId="2" borderId="15" xfId="1" applyFont="1" applyFill="1" applyBorder="1" applyAlignment="1">
      <alignment horizontal="center" vertical="center" wrapText="1"/>
    </xf>
    <xf numFmtId="43" fontId="25" fillId="2" borderId="10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6" borderId="3" xfId="1" applyFont="1" applyFill="1" applyBorder="1" applyAlignment="1">
      <alignment horizontal="center" vertical="center" wrapText="1"/>
    </xf>
    <xf numFmtId="43" fontId="29" fillId="6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64" fontId="28" fillId="7" borderId="19" xfId="1" applyNumberFormat="1" applyFont="1" applyFill="1" applyBorder="1" applyAlignment="1">
      <alignment horizontal="center" textRotation="57" wrapText="1"/>
    </xf>
    <xf numFmtId="164" fontId="28" fillId="7" borderId="10" xfId="1" applyNumberFormat="1" applyFont="1" applyFill="1" applyBorder="1" applyAlignment="1">
      <alignment horizontal="center" textRotation="57" wrapText="1"/>
    </xf>
    <xf numFmtId="0" fontId="19" fillId="5" borderId="25" xfId="0" applyFont="1" applyFill="1" applyBorder="1" applyAlignment="1">
      <alignment horizontal="center" vertical="center" wrapText="1"/>
    </xf>
    <xf numFmtId="0" fontId="19" fillId="5" borderId="28" xfId="0" applyFont="1" applyFill="1" applyBorder="1" applyAlignment="1">
      <alignment horizontal="center" vertical="center" wrapText="1"/>
    </xf>
    <xf numFmtId="164" fontId="19" fillId="4" borderId="15" xfId="1" applyNumberFormat="1" applyFont="1" applyFill="1" applyBorder="1" applyAlignment="1">
      <alignment horizontal="center" vertical="center" wrapText="1"/>
    </xf>
    <xf numFmtId="43" fontId="19" fillId="5" borderId="28" xfId="1" applyFont="1" applyFill="1" applyBorder="1" applyAlignment="1">
      <alignment horizontal="center" vertical="center" wrapText="1"/>
    </xf>
    <xf numFmtId="43" fontId="19" fillId="5" borderId="30" xfId="1" applyFont="1" applyFill="1" applyBorder="1" applyAlignment="1">
      <alignment horizontal="center" vertical="center" wrapText="1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4" fontId="19" fillId="0" borderId="15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43" fontId="25" fillId="3" borderId="15" xfId="1" applyFont="1" applyFill="1" applyBorder="1" applyAlignment="1">
      <alignment horizontal="center" vertical="center" wrapText="1"/>
    </xf>
    <xf numFmtId="43" fontId="25" fillId="3" borderId="10" xfId="1" applyFont="1" applyFill="1" applyBorder="1" applyAlignment="1">
      <alignment horizontal="center" vertical="center" wrapText="1"/>
    </xf>
    <xf numFmtId="164" fontId="47" fillId="13" borderId="3" xfId="1" applyNumberFormat="1" applyFont="1" applyFill="1" applyBorder="1" applyAlignment="1">
      <alignment horizontal="center" vertical="center" wrapText="1"/>
    </xf>
    <xf numFmtId="164" fontId="47" fillId="13" borderId="12" xfId="1" applyNumberFormat="1" applyFont="1" applyFill="1" applyBorder="1" applyAlignment="1">
      <alignment horizontal="center" vertical="center" wrapText="1"/>
    </xf>
    <xf numFmtId="164" fontId="47" fillId="13" borderId="13" xfId="1" applyNumberFormat="1" applyFont="1" applyFill="1" applyBorder="1" applyAlignment="1">
      <alignment horizontal="center" vertical="center" wrapText="1"/>
    </xf>
    <xf numFmtId="164" fontId="47" fillId="0" borderId="10" xfId="1" applyNumberFormat="1" applyFont="1" applyFill="1" applyBorder="1" applyAlignment="1">
      <alignment horizontal="center" vertical="center" wrapText="1"/>
    </xf>
    <xf numFmtId="164" fontId="47" fillId="13" borderId="10" xfId="1" applyNumberFormat="1" applyFont="1" applyFill="1" applyBorder="1" applyAlignment="1">
      <alignment horizontal="center" vertical="center" wrapText="1"/>
    </xf>
    <xf numFmtId="164" fontId="20" fillId="0" borderId="14" xfId="1" applyNumberFormat="1" applyFont="1" applyBorder="1"/>
    <xf numFmtId="14" fontId="41" fillId="0" borderId="14" xfId="0" applyNumberFormat="1" applyFont="1" applyBorder="1"/>
    <xf numFmtId="164" fontId="20" fillId="0" borderId="1" xfId="1" applyNumberFormat="1" applyFont="1" applyBorder="1"/>
    <xf numFmtId="14" fontId="20" fillId="0" borderId="1" xfId="0" applyNumberFormat="1" applyFont="1" applyBorder="1"/>
    <xf numFmtId="164" fontId="20" fillId="12" borderId="9" xfId="1" applyNumberFormat="1" applyFont="1" applyFill="1" applyBorder="1"/>
    <xf numFmtId="14" fontId="20" fillId="0" borderId="9" xfId="0" applyNumberFormat="1" applyFont="1" applyFill="1" applyBorder="1"/>
    <xf numFmtId="164" fontId="20" fillId="0" borderId="9" xfId="1" applyNumberFormat="1" applyFont="1" applyFill="1" applyBorder="1" applyAlignment="1">
      <alignment horizontal="center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58"/>
  <sheetViews>
    <sheetView tabSelected="1" workbookViewId="0">
      <pane ySplit="2" topLeftCell="A3" activePane="bottomLeft" state="frozen"/>
      <selection pane="bottomLeft" activeCell="A13" sqref="A13"/>
    </sheetView>
  </sheetViews>
  <sheetFormatPr defaultRowHeight="11.25"/>
  <cols>
    <col min="1" max="1" width="12.28515625" style="8" customWidth="1"/>
    <col min="2" max="2" width="9" style="355" customWidth="1"/>
    <col min="3" max="3" width="44.7109375" style="3" customWidth="1"/>
    <col min="4" max="4" width="11.140625" style="2" customWidth="1"/>
    <col min="5" max="6" width="11.140625" style="2" bestFit="1" customWidth="1"/>
    <col min="7" max="7" width="9.140625" style="2" bestFit="1" customWidth="1"/>
    <col min="8" max="8" width="10.5703125" style="2" customWidth="1"/>
    <col min="9" max="9" width="10" style="2" customWidth="1"/>
    <col min="10" max="10" width="11.140625" style="2" bestFit="1" customWidth="1"/>
    <col min="11" max="11" width="11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5703125" style="3" customWidth="1"/>
    <col min="17" max="17" width="10.140625" style="3" customWidth="1"/>
    <col min="18" max="18" width="12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4" width="8" style="3" customWidth="1"/>
    <col min="25" max="25" width="39.28515625" style="3" bestFit="1" customWidth="1"/>
    <col min="26" max="26" width="6.42578125" style="3" customWidth="1"/>
    <col min="27" max="27" width="12" style="3" bestFit="1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63" t="s">
        <v>1</v>
      </c>
      <c r="B1" s="565" t="s">
        <v>2</v>
      </c>
      <c r="C1" s="567" t="s">
        <v>0</v>
      </c>
      <c r="D1" s="569" t="s">
        <v>62</v>
      </c>
      <c r="E1" s="558" t="s">
        <v>82</v>
      </c>
      <c r="F1" s="559"/>
      <c r="G1" s="559"/>
      <c r="H1" s="559"/>
      <c r="I1" s="559"/>
      <c r="J1" s="559"/>
      <c r="K1" s="559"/>
      <c r="L1" s="554" t="s">
        <v>363</v>
      </c>
      <c r="M1" s="554"/>
      <c r="N1" s="552" t="s">
        <v>503</v>
      </c>
      <c r="O1" s="553"/>
      <c r="P1" s="555" t="s">
        <v>29</v>
      </c>
      <c r="Q1" s="556"/>
      <c r="R1" s="556"/>
      <c r="S1" s="556"/>
      <c r="T1" s="556"/>
      <c r="U1" s="556"/>
      <c r="V1" s="556"/>
      <c r="W1" s="556"/>
      <c r="X1" s="556"/>
      <c r="Y1" s="556"/>
      <c r="Z1" s="556"/>
      <c r="AA1" s="557"/>
    </row>
    <row r="2" spans="1:27" ht="12" thickBot="1">
      <c r="A2" s="564"/>
      <c r="B2" s="566"/>
      <c r="C2" s="568"/>
      <c r="D2" s="570"/>
      <c r="E2" s="90" t="s">
        <v>91</v>
      </c>
      <c r="F2" s="90" t="s">
        <v>3</v>
      </c>
      <c r="G2" s="90" t="s">
        <v>139</v>
      </c>
      <c r="H2" s="90" t="s">
        <v>92</v>
      </c>
      <c r="I2" s="90" t="s">
        <v>93</v>
      </c>
      <c r="J2" s="90" t="s">
        <v>94</v>
      </c>
      <c r="K2" s="100" t="s">
        <v>137</v>
      </c>
      <c r="L2" s="67" t="s">
        <v>23</v>
      </c>
      <c r="M2" s="147" t="s">
        <v>68</v>
      </c>
      <c r="N2" s="139" t="s">
        <v>23</v>
      </c>
      <c r="O2" s="99" t="s">
        <v>138</v>
      </c>
      <c r="P2" s="148">
        <v>1</v>
      </c>
      <c r="Q2" s="148" t="s">
        <v>218</v>
      </c>
      <c r="R2" s="148" t="s">
        <v>219</v>
      </c>
      <c r="S2" s="148" t="s">
        <v>220</v>
      </c>
      <c r="T2" s="148" t="s">
        <v>221</v>
      </c>
      <c r="U2" s="148" t="s">
        <v>374</v>
      </c>
      <c r="V2" s="148" t="s">
        <v>375</v>
      </c>
      <c r="W2" s="148" t="s">
        <v>376</v>
      </c>
      <c r="X2" s="148" t="s">
        <v>377</v>
      </c>
      <c r="Y2" s="148"/>
      <c r="Z2" s="148"/>
      <c r="AA2" s="149"/>
    </row>
    <row r="3" spans="1:27" s="5" customFormat="1">
      <c r="A3" s="480" t="s">
        <v>571</v>
      </c>
      <c r="B3" s="354">
        <v>38427</v>
      </c>
      <c r="C3" s="398" t="s">
        <v>546</v>
      </c>
      <c r="D3" s="326">
        <v>47620.95</v>
      </c>
      <c r="E3" s="321">
        <f>'2-δικαιώμ'!M3</f>
        <v>494.01595600000002</v>
      </c>
      <c r="F3" s="322">
        <f>'3-φύλλα2α'!F3</f>
        <v>14.100000000000001</v>
      </c>
      <c r="G3" s="322">
        <f>'4-πολλυπρ'!P3</f>
        <v>0</v>
      </c>
      <c r="H3" s="320">
        <f>'5-αντίγρ'!M3</f>
        <v>40.245799999999996</v>
      </c>
      <c r="I3" s="320">
        <f>'6-μεταγρ'!I3</f>
        <v>12.92</v>
      </c>
      <c r="J3" s="320">
        <f>'7-προςΔΟΥ'!E3</f>
        <v>6.46</v>
      </c>
      <c r="K3" s="320"/>
      <c r="L3" s="321">
        <f t="shared" ref="L3:L8" si="0">E3+F3+G3+H3+I3+J3+K3</f>
        <v>567.74175600000001</v>
      </c>
      <c r="M3" s="321">
        <v>1014.06</v>
      </c>
      <c r="N3" s="323">
        <f>M3-P3-'8-κ-15-17'!AE3-'14-βιβλΕσ'!L3-3</f>
        <v>546.98763749999989</v>
      </c>
      <c r="O3" s="323">
        <f t="shared" ref="O3:O8" si="1">L3-N3</f>
        <v>20.754118500000118</v>
      </c>
      <c r="P3" s="345">
        <f>'1β-ΤΑΧΔΙΚκλπ'!D2</f>
        <v>3</v>
      </c>
      <c r="Q3" s="324"/>
      <c r="R3" s="324"/>
      <c r="S3" s="324"/>
      <c r="T3" s="324"/>
      <c r="U3" s="324"/>
      <c r="V3" s="324"/>
      <c r="W3" s="324"/>
      <c r="X3" s="324"/>
      <c r="Y3" s="324"/>
      <c r="Z3" s="76"/>
      <c r="AA3" s="76"/>
    </row>
    <row r="4" spans="1:27" s="5" customFormat="1" ht="12" thickBot="1">
      <c r="A4" s="482"/>
      <c r="B4" s="483"/>
      <c r="C4" s="380" t="s">
        <v>554</v>
      </c>
      <c r="D4" s="484">
        <v>1111</v>
      </c>
      <c r="E4" s="381">
        <f>'2-δικαιώμ'!M4</f>
        <v>19.614466</v>
      </c>
      <c r="F4" s="381">
        <f>'3-φύλλα2α'!F4</f>
        <v>14.100000000000001</v>
      </c>
      <c r="G4" s="381">
        <f>'4-πολλυπρ'!P4</f>
        <v>0</v>
      </c>
      <c r="H4" s="375">
        <f>'5-αντίγρ'!M4</f>
        <v>0</v>
      </c>
      <c r="I4" s="375">
        <f>'6-μεταγρ'!I4</f>
        <v>0</v>
      </c>
      <c r="J4" s="375">
        <f>'7-προςΔΟΥ'!E4</f>
        <v>6.46</v>
      </c>
      <c r="K4" s="375"/>
      <c r="L4" s="381">
        <f t="shared" si="0"/>
        <v>40.174466000000002</v>
      </c>
      <c r="M4" s="381"/>
      <c r="N4" s="376"/>
      <c r="O4" s="376">
        <f t="shared" si="1"/>
        <v>40.174466000000002</v>
      </c>
      <c r="P4" s="435">
        <f>'1β-ΤΑΧΔΙΚκλπ'!D3</f>
        <v>0</v>
      </c>
      <c r="Q4" s="510"/>
      <c r="R4" s="510"/>
      <c r="S4" s="510"/>
      <c r="T4" s="510"/>
      <c r="U4" s="510"/>
      <c r="V4" s="510"/>
      <c r="W4" s="510"/>
      <c r="X4" s="324"/>
      <c r="Y4" s="324"/>
      <c r="Z4" s="76"/>
      <c r="AA4" s="76"/>
    </row>
    <row r="5" spans="1:27" s="5" customFormat="1">
      <c r="A5" s="490" t="s">
        <v>572</v>
      </c>
      <c r="B5" s="354">
        <v>38427</v>
      </c>
      <c r="C5" s="398" t="s">
        <v>546</v>
      </c>
      <c r="D5" s="326">
        <v>71158.97</v>
      </c>
      <c r="E5" s="322">
        <f>'2-δικαιώμ'!M5</f>
        <v>734.10376000000008</v>
      </c>
      <c r="F5" s="322">
        <f>'3-φύλλα2α'!F5</f>
        <v>14.100000000000001</v>
      </c>
      <c r="G5" s="322">
        <f>'4-πολλυπρ'!P5</f>
        <v>0</v>
      </c>
      <c r="H5" s="326">
        <f>'5-αντίγρ'!M5</f>
        <v>40.245799999999996</v>
      </c>
      <c r="I5" s="326">
        <f>'6-μεταγρ'!I5</f>
        <v>40</v>
      </c>
      <c r="J5" s="326">
        <f>'7-προςΔΟΥ'!E5</f>
        <v>6.46</v>
      </c>
      <c r="K5" s="326"/>
      <c r="L5" s="322">
        <f t="shared" si="0"/>
        <v>834.90956000000017</v>
      </c>
      <c r="M5" s="322">
        <v>1478.92</v>
      </c>
      <c r="N5" s="323">
        <f>M5-P5-'8-κ-15-17'!AE5-'14-βιβλΕσ'!L5-3</f>
        <v>787.46798250000006</v>
      </c>
      <c r="O5" s="323">
        <f t="shared" si="1"/>
        <v>47.441577500000108</v>
      </c>
      <c r="P5" s="347">
        <f>'1β-ΤΑΧΔΙΚκλπ'!D4</f>
        <v>3</v>
      </c>
      <c r="Q5" s="434"/>
      <c r="R5" s="434"/>
      <c r="S5" s="434"/>
      <c r="T5" s="434"/>
      <c r="U5" s="434"/>
      <c r="V5" s="434"/>
      <c r="W5" s="434"/>
      <c r="X5" s="324"/>
      <c r="Y5" s="324"/>
      <c r="Z5" s="76"/>
      <c r="AA5" s="76"/>
    </row>
    <row r="6" spans="1:27" s="5" customFormat="1" ht="12" thickBot="1">
      <c r="A6" s="491"/>
      <c r="B6" s="483"/>
      <c r="C6" s="380" t="s">
        <v>558</v>
      </c>
      <c r="D6" s="484">
        <v>3333.33</v>
      </c>
      <c r="E6" s="381">
        <f>'2-δικαιώμ'!M6</f>
        <v>42.282232</v>
      </c>
      <c r="F6" s="381">
        <f>'3-φύλλα2α'!F6</f>
        <v>17.580000000000002</v>
      </c>
      <c r="G6" s="381">
        <f>'4-πολλυπρ'!P6</f>
        <v>0</v>
      </c>
      <c r="H6" s="375">
        <f>'5-αντίγρ'!M6</f>
        <v>0</v>
      </c>
      <c r="I6" s="375">
        <f>'6-μεταγρ'!I6</f>
        <v>0</v>
      </c>
      <c r="J6" s="375">
        <f>'7-προςΔΟΥ'!E6</f>
        <v>6.46</v>
      </c>
      <c r="K6" s="375"/>
      <c r="L6" s="381">
        <f t="shared" si="0"/>
        <v>66.322232</v>
      </c>
      <c r="M6" s="381"/>
      <c r="N6" s="376"/>
      <c r="O6" s="376">
        <f t="shared" si="1"/>
        <v>66.322232</v>
      </c>
      <c r="P6" s="435">
        <f>'1β-ΤΑΧΔΙΚκλπ'!D5</f>
        <v>0</v>
      </c>
      <c r="Q6" s="510"/>
      <c r="R6" s="510"/>
      <c r="S6" s="510"/>
      <c r="T6" s="510"/>
      <c r="U6" s="510"/>
      <c r="V6" s="510"/>
      <c r="W6" s="324"/>
      <c r="X6" s="324"/>
      <c r="Y6" s="324"/>
      <c r="Z6" s="76"/>
      <c r="AA6" s="76"/>
    </row>
    <row r="7" spans="1:27" s="5" customFormat="1">
      <c r="A7" s="421" t="s">
        <v>573</v>
      </c>
      <c r="B7" s="354">
        <v>38427</v>
      </c>
      <c r="C7" s="398" t="s">
        <v>586</v>
      </c>
      <c r="D7" s="326">
        <v>621.79999999999995</v>
      </c>
      <c r="E7" s="322">
        <f>'2-δικαιώμ'!M7</f>
        <v>14.624625999999999</v>
      </c>
      <c r="F7" s="322">
        <f>'3-φύλλα2α'!F7</f>
        <v>11.72</v>
      </c>
      <c r="G7" s="322">
        <f>'4-πολλυπρ'!P7</f>
        <v>0</v>
      </c>
      <c r="H7" s="326">
        <f>'5-αντίγρ'!M7</f>
        <v>28.746999999999996</v>
      </c>
      <c r="I7" s="326">
        <f>'6-μεταγρ'!I7</f>
        <v>9.69</v>
      </c>
      <c r="J7" s="326">
        <f>'7-προςΔΟΥ'!E7</f>
        <v>6.46</v>
      </c>
      <c r="K7" s="326"/>
      <c r="L7" s="322">
        <f t="shared" si="0"/>
        <v>71.241625999999982</v>
      </c>
      <c r="M7" s="322">
        <v>67.040000000000006</v>
      </c>
      <c r="N7" s="323">
        <f>M7-P7-'8-κ-15-17'!AE7-'14-βιβλΕσ'!L7-3</f>
        <v>50.231050000000003</v>
      </c>
      <c r="O7" s="323">
        <f t="shared" si="1"/>
        <v>21.010575999999979</v>
      </c>
      <c r="P7" s="347">
        <f>'1β-ΤΑΧΔΙΚκλπ'!D6</f>
        <v>3</v>
      </c>
      <c r="Q7" s="434"/>
      <c r="R7" s="434"/>
      <c r="S7" s="434"/>
      <c r="T7" s="434"/>
      <c r="U7" s="434"/>
      <c r="V7" s="434"/>
      <c r="W7" s="324"/>
      <c r="X7" s="324"/>
      <c r="Y7" s="324"/>
      <c r="Z7" s="76"/>
      <c r="AA7" s="76"/>
    </row>
    <row r="8" spans="1:27" s="5" customFormat="1" ht="12" thickBot="1">
      <c r="A8" s="482"/>
      <c r="B8" s="483"/>
      <c r="C8" s="380" t="s">
        <v>514</v>
      </c>
      <c r="D8" s="484">
        <v>111</v>
      </c>
      <c r="E8" s="381">
        <f>'2-δικαιώμ'!M8</f>
        <v>11.5837</v>
      </c>
      <c r="F8" s="381">
        <f>'3-φύλλα2α'!F8</f>
        <v>11.72</v>
      </c>
      <c r="G8" s="381">
        <f>'4-πολλυπρ'!P8</f>
        <v>0</v>
      </c>
      <c r="H8" s="375">
        <f>'5-αντίγρ'!M8</f>
        <v>0</v>
      </c>
      <c r="I8" s="375">
        <f>'6-μεταγρ'!I8</f>
        <v>0</v>
      </c>
      <c r="J8" s="375">
        <f>'7-προςΔΟΥ'!E8</f>
        <v>6.46</v>
      </c>
      <c r="K8" s="375"/>
      <c r="L8" s="381">
        <f t="shared" si="0"/>
        <v>29.7637</v>
      </c>
      <c r="M8" s="381"/>
      <c r="N8" s="376"/>
      <c r="O8" s="376">
        <f t="shared" si="1"/>
        <v>29.7637</v>
      </c>
      <c r="P8" s="435">
        <f>'1β-ΤΑΧΔΙΚκλπ'!D7</f>
        <v>0</v>
      </c>
      <c r="Q8" s="510"/>
      <c r="R8" s="510"/>
      <c r="S8" s="510"/>
      <c r="T8" s="510"/>
      <c r="U8" s="510"/>
      <c r="V8" s="510"/>
      <c r="W8" s="510"/>
      <c r="X8" s="324"/>
      <c r="Y8" s="324"/>
      <c r="Z8" s="76"/>
      <c r="AA8" s="76"/>
    </row>
    <row r="9" spans="1:27">
      <c r="A9" s="561" t="s">
        <v>47</v>
      </c>
      <c r="B9" s="562"/>
      <c r="C9" s="562"/>
      <c r="D9" s="562"/>
      <c r="E9" s="382">
        <f t="shared" ref="E9:O9" si="2">SUM(E3:E8)</f>
        <v>1316.2247400000001</v>
      </c>
      <c r="F9" s="382">
        <f t="shared" si="2"/>
        <v>83.320000000000007</v>
      </c>
      <c r="G9" s="382">
        <f t="shared" si="2"/>
        <v>0</v>
      </c>
      <c r="H9" s="382">
        <f t="shared" si="2"/>
        <v>109.23859999999999</v>
      </c>
      <c r="I9" s="382">
        <f t="shared" si="2"/>
        <v>62.61</v>
      </c>
      <c r="J9" s="382">
        <f t="shared" si="2"/>
        <v>38.76</v>
      </c>
      <c r="K9" s="382">
        <f t="shared" si="2"/>
        <v>0</v>
      </c>
      <c r="L9" s="382">
        <f t="shared" si="2"/>
        <v>1610.1533400000003</v>
      </c>
      <c r="M9" s="382">
        <f t="shared" si="2"/>
        <v>2560.02</v>
      </c>
      <c r="N9" s="382">
        <f t="shared" si="2"/>
        <v>1384.68667</v>
      </c>
      <c r="O9" s="382">
        <f t="shared" si="2"/>
        <v>225.46667000000019</v>
      </c>
    </row>
    <row r="10" spans="1:27">
      <c r="C10" s="9"/>
    </row>
    <row r="11" spans="1:27">
      <c r="C11" s="547" t="s">
        <v>564</v>
      </c>
      <c r="D11" s="8"/>
      <c r="P11" s="192" t="s">
        <v>97</v>
      </c>
      <c r="Q11" s="125"/>
      <c r="R11" s="125"/>
      <c r="S11" s="125"/>
      <c r="T11" s="131"/>
      <c r="U11" s="131"/>
      <c r="V11" s="131"/>
      <c r="W11" s="131"/>
      <c r="X11" s="131"/>
      <c r="Z11" s="125"/>
      <c r="AA11" s="125"/>
    </row>
    <row r="12" spans="1:27">
      <c r="C12" s="546" t="s">
        <v>565</v>
      </c>
      <c r="D12" s="8"/>
      <c r="K12" s="206" t="s">
        <v>470</v>
      </c>
      <c r="L12" s="8"/>
      <c r="M12" s="8"/>
      <c r="P12" s="8"/>
      <c r="Q12" s="115" t="s">
        <v>368</v>
      </c>
      <c r="R12" s="115"/>
      <c r="S12" s="115"/>
      <c r="T12" s="127"/>
      <c r="U12" s="131"/>
      <c r="V12" s="131"/>
      <c r="W12" s="131"/>
      <c r="X12" s="131"/>
      <c r="Z12" s="126"/>
      <c r="AA12" s="115"/>
    </row>
    <row r="13" spans="1:27">
      <c r="C13" s="366" t="s">
        <v>568</v>
      </c>
      <c r="K13" s="151" t="s">
        <v>222</v>
      </c>
      <c r="L13" s="117"/>
      <c r="M13" s="117"/>
      <c r="P13" s="8"/>
      <c r="Q13" s="115"/>
      <c r="R13" s="115" t="s">
        <v>134</v>
      </c>
      <c r="S13" s="115"/>
      <c r="T13" s="131"/>
      <c r="U13" s="131"/>
      <c r="V13" s="131"/>
      <c r="W13" s="131"/>
      <c r="X13" s="131"/>
      <c r="Z13" s="115"/>
    </row>
    <row r="14" spans="1:27">
      <c r="C14" s="550" t="s">
        <v>584</v>
      </c>
      <c r="D14" s="8"/>
      <c r="K14" s="205" t="s">
        <v>223</v>
      </c>
      <c r="P14" s="8"/>
      <c r="S14" s="115" t="s">
        <v>367</v>
      </c>
      <c r="T14" s="94"/>
      <c r="U14" s="94"/>
      <c r="V14" s="94"/>
      <c r="W14" s="94"/>
      <c r="X14" s="94"/>
    </row>
    <row r="15" spans="1:27">
      <c r="C15" s="547" t="s">
        <v>569</v>
      </c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T15" s="115" t="s">
        <v>369</v>
      </c>
      <c r="U15" s="131"/>
      <c r="V15" s="131"/>
      <c r="W15" s="131"/>
      <c r="X15" s="131"/>
    </row>
    <row r="16" spans="1:27">
      <c r="C16" s="366" t="s">
        <v>585</v>
      </c>
      <c r="D16" s="362"/>
      <c r="P16" s="8"/>
      <c r="T16" s="94"/>
      <c r="U16" s="131" t="s">
        <v>370</v>
      </c>
      <c r="V16" s="131"/>
      <c r="W16" s="131"/>
      <c r="X16" s="131"/>
    </row>
    <row r="17" spans="1:25">
      <c r="C17" s="9"/>
      <c r="P17" s="8"/>
      <c r="T17" s="94"/>
      <c r="U17" s="94"/>
      <c r="V17" s="131" t="s">
        <v>371</v>
      </c>
      <c r="W17" s="94"/>
      <c r="X17" s="94"/>
    </row>
    <row r="18" spans="1:25">
      <c r="A18" s="80" t="s">
        <v>583</v>
      </c>
      <c r="B18" s="355">
        <v>38196</v>
      </c>
      <c r="C18" s="94" t="s">
        <v>549</v>
      </c>
      <c r="F18" s="361"/>
      <c r="P18" s="8"/>
      <c r="T18" s="94"/>
      <c r="U18" s="94"/>
      <c r="V18" s="94"/>
      <c r="W18" s="207" t="s">
        <v>372</v>
      </c>
      <c r="X18" s="94"/>
    </row>
    <row r="19" spans="1:25">
      <c r="C19" s="9"/>
      <c r="U19" s="131"/>
      <c r="V19" s="131"/>
      <c r="W19" s="94"/>
      <c r="X19" s="95" t="s">
        <v>373</v>
      </c>
      <c r="Y19" s="131"/>
    </row>
    <row r="20" spans="1:25">
      <c r="C20" s="9"/>
    </row>
    <row r="21" spans="1:25">
      <c r="C21" s="9"/>
      <c r="H21" s="165" t="s">
        <v>559</v>
      </c>
      <c r="I21" s="8" t="s">
        <v>249</v>
      </c>
      <c r="J21" s="399" t="s">
        <v>515</v>
      </c>
      <c r="K21" s="400"/>
      <c r="L21" s="560" t="s">
        <v>516</v>
      </c>
      <c r="M21" s="560"/>
    </row>
    <row r="22" spans="1:25">
      <c r="C22" s="94" t="s">
        <v>574</v>
      </c>
      <c r="E22" s="362">
        <v>4659</v>
      </c>
      <c r="F22" s="4">
        <v>1014.06</v>
      </c>
      <c r="G22" s="2" t="s">
        <v>314</v>
      </c>
      <c r="H22" s="4">
        <v>3</v>
      </c>
      <c r="I22" s="4"/>
      <c r="J22" s="4">
        <v>3</v>
      </c>
      <c r="K22" s="4"/>
      <c r="L22" s="4">
        <v>0.5</v>
      </c>
      <c r="M22" s="4">
        <v>0.5</v>
      </c>
      <c r="N22" s="4"/>
      <c r="O22" s="4"/>
      <c r="P22" s="4"/>
    </row>
    <row r="23" spans="1:25">
      <c r="C23" s="94" t="s">
        <v>550</v>
      </c>
      <c r="E23" s="401"/>
      <c r="G23" s="2" t="s">
        <v>362</v>
      </c>
      <c r="H23" s="4">
        <v>369.07</v>
      </c>
      <c r="I23" s="4"/>
      <c r="J23" s="4">
        <v>369.06</v>
      </c>
      <c r="K23" s="4"/>
      <c r="L23" s="4">
        <v>369.06</v>
      </c>
      <c r="M23" s="4">
        <v>8.61</v>
      </c>
      <c r="N23" s="4"/>
      <c r="O23" s="4"/>
      <c r="P23" s="4"/>
    </row>
    <row r="24" spans="1:25">
      <c r="C24" s="94" t="s">
        <v>556</v>
      </c>
      <c r="E24" s="362"/>
      <c r="G24" s="2" t="s">
        <v>77</v>
      </c>
      <c r="H24" s="4"/>
      <c r="I24" s="4"/>
      <c r="J24" s="4"/>
      <c r="K24" s="4"/>
      <c r="L24" s="4"/>
      <c r="M24" s="4"/>
      <c r="N24" s="4"/>
      <c r="O24" s="4"/>
      <c r="P24" s="4"/>
      <c r="R24" s="8"/>
    </row>
    <row r="25" spans="1:25">
      <c r="C25" s="366" t="s">
        <v>551</v>
      </c>
      <c r="G25" s="2" t="s">
        <v>517</v>
      </c>
      <c r="H25" s="4">
        <v>2.93</v>
      </c>
      <c r="I25" s="4"/>
      <c r="J25" s="4">
        <v>2.93</v>
      </c>
      <c r="K25" s="4"/>
      <c r="L25" s="4">
        <v>2.93</v>
      </c>
      <c r="M25" s="4">
        <v>2.93</v>
      </c>
      <c r="N25" s="4"/>
      <c r="O25" s="4"/>
      <c r="P25" s="4"/>
      <c r="R25" s="8"/>
    </row>
    <row r="26" spans="1:25">
      <c r="C26" s="94" t="s">
        <v>575</v>
      </c>
      <c r="G26" s="361" t="s">
        <v>518</v>
      </c>
      <c r="H26" s="489">
        <v>8.8000000000000007</v>
      </c>
      <c r="I26" s="4"/>
      <c r="J26" s="4">
        <v>10.56</v>
      </c>
      <c r="K26" s="4"/>
      <c r="L26" s="4">
        <v>10.56</v>
      </c>
      <c r="M26" s="4">
        <v>10.56</v>
      </c>
      <c r="N26" s="4"/>
      <c r="O26" s="4"/>
      <c r="P26" s="4"/>
      <c r="R26" s="2"/>
    </row>
    <row r="27" spans="1:25">
      <c r="C27" s="94" t="s">
        <v>576</v>
      </c>
      <c r="G27" s="367" t="s">
        <v>519</v>
      </c>
      <c r="H27" s="4">
        <v>567.23</v>
      </c>
      <c r="I27" s="4">
        <v>87.04</v>
      </c>
      <c r="J27" s="4">
        <v>567.57000000000005</v>
      </c>
      <c r="K27" s="4"/>
      <c r="L27" s="4">
        <v>567.57000000000005</v>
      </c>
      <c r="M27" s="4">
        <v>9.4499999999999993</v>
      </c>
      <c r="N27" s="4"/>
      <c r="O27" s="4"/>
      <c r="P27" s="4"/>
      <c r="R27" s="2"/>
    </row>
    <row r="28" spans="1:25">
      <c r="C28" s="366"/>
      <c r="G28" s="2" t="s">
        <v>520</v>
      </c>
      <c r="H28" s="4">
        <v>17.579999999999998</v>
      </c>
      <c r="I28" s="4"/>
      <c r="J28" s="4">
        <v>14.1</v>
      </c>
      <c r="K28" s="4"/>
      <c r="L28" s="4">
        <v>14.1</v>
      </c>
      <c r="M28" s="4">
        <v>14.1</v>
      </c>
      <c r="N28" s="4"/>
      <c r="O28" s="4"/>
      <c r="P28" s="4"/>
    </row>
    <row r="29" spans="1:25">
      <c r="C29" s="366"/>
      <c r="G29" s="2" t="s">
        <v>92</v>
      </c>
      <c r="H29" s="4">
        <v>45.22</v>
      </c>
      <c r="I29" s="4">
        <v>4.97</v>
      </c>
      <c r="J29" s="4">
        <v>45.22</v>
      </c>
      <c r="K29" s="4"/>
      <c r="L29" s="4">
        <v>45.22</v>
      </c>
      <c r="M29" s="4"/>
      <c r="N29" s="4"/>
      <c r="O29" s="4"/>
      <c r="P29" s="4"/>
    </row>
    <row r="30" spans="1:25">
      <c r="C30" s="94"/>
      <c r="G30" s="195" t="s">
        <v>505</v>
      </c>
      <c r="H30" s="195">
        <v>0.23</v>
      </c>
      <c r="I30" s="4"/>
      <c r="J30" s="4"/>
      <c r="K30" s="4"/>
      <c r="L30" s="4"/>
      <c r="M30" s="4"/>
      <c r="N30" s="4"/>
      <c r="O30" s="4"/>
      <c r="P30" s="4"/>
    </row>
    <row r="31" spans="1:25">
      <c r="C31" s="94"/>
      <c r="H31" s="165">
        <f>SUM(H22:H30)</f>
        <v>1014.0600000000001</v>
      </c>
      <c r="I31" s="165">
        <f>SUM(I22:I30)</f>
        <v>92.01</v>
      </c>
      <c r="J31" s="165">
        <f>SUM(J22:J30)</f>
        <v>1012.4400000000002</v>
      </c>
      <c r="K31" s="165"/>
      <c r="L31" s="165">
        <f>SUM(L22:L30)</f>
        <v>1009.9400000000002</v>
      </c>
      <c r="M31" s="165">
        <f>SUM(M22:M30)</f>
        <v>46.15</v>
      </c>
      <c r="N31" s="402">
        <f>SUM(L31:M31)</f>
        <v>1056.0900000000001</v>
      </c>
      <c r="O31" s="128"/>
      <c r="P31" s="2"/>
      <c r="R31" s="2"/>
    </row>
    <row r="32" spans="1:25">
      <c r="A32" s="60"/>
      <c r="B32" s="369"/>
      <c r="C32" s="94"/>
      <c r="H32" s="2">
        <f>F22-H31</f>
        <v>0</v>
      </c>
      <c r="R32" s="2"/>
    </row>
    <row r="33" spans="3:14">
      <c r="C33" s="94"/>
    </row>
    <row r="34" spans="3:14">
      <c r="C34" s="94"/>
      <c r="H34" s="165" t="s">
        <v>559</v>
      </c>
      <c r="I34" s="8" t="s">
        <v>249</v>
      </c>
      <c r="J34" s="399" t="s">
        <v>515</v>
      </c>
      <c r="K34" s="400"/>
      <c r="L34" s="560" t="s">
        <v>516</v>
      </c>
      <c r="M34" s="560"/>
    </row>
    <row r="35" spans="3:14">
      <c r="C35" s="94" t="s">
        <v>577</v>
      </c>
      <c r="E35" s="362">
        <v>4660</v>
      </c>
      <c r="F35" s="4">
        <v>1478.92</v>
      </c>
      <c r="G35" s="2" t="s">
        <v>314</v>
      </c>
      <c r="H35" s="4">
        <v>3</v>
      </c>
      <c r="I35" s="4"/>
      <c r="J35" s="4">
        <v>3</v>
      </c>
      <c r="K35" s="4"/>
      <c r="L35" s="4">
        <v>0.5</v>
      </c>
      <c r="M35" s="4">
        <v>0.5</v>
      </c>
      <c r="N35" s="4"/>
    </row>
    <row r="36" spans="3:14">
      <c r="C36" s="94" t="s">
        <v>555</v>
      </c>
      <c r="E36" s="401"/>
      <c r="G36" s="2" t="s">
        <v>362</v>
      </c>
      <c r="H36" s="4">
        <v>551.48</v>
      </c>
      <c r="I36" s="4"/>
      <c r="J36" s="4">
        <v>551.48</v>
      </c>
      <c r="K36" s="4"/>
      <c r="L36" s="4">
        <v>551.48</v>
      </c>
      <c r="M36" s="4">
        <v>25.83</v>
      </c>
      <c r="N36" s="4"/>
    </row>
    <row r="37" spans="3:14">
      <c r="C37" s="94" t="s">
        <v>557</v>
      </c>
      <c r="E37" s="362"/>
      <c r="G37" s="2" t="s">
        <v>77</v>
      </c>
      <c r="H37" s="4"/>
      <c r="I37" s="4"/>
      <c r="J37" s="4"/>
      <c r="K37" s="4"/>
      <c r="L37" s="4"/>
      <c r="M37" s="4"/>
      <c r="N37" s="4"/>
    </row>
    <row r="38" spans="3:14">
      <c r="C38" s="94" t="s">
        <v>578</v>
      </c>
      <c r="G38" s="2" t="s">
        <v>517</v>
      </c>
      <c r="H38" s="4">
        <v>2.93</v>
      </c>
      <c r="I38" s="4"/>
      <c r="J38" s="4">
        <v>2.93</v>
      </c>
      <c r="K38" s="4"/>
      <c r="L38" s="4">
        <v>2.93</v>
      </c>
      <c r="M38" s="4">
        <v>2.93</v>
      </c>
      <c r="N38" s="4"/>
    </row>
    <row r="39" spans="3:14">
      <c r="C39" s="94" t="s">
        <v>579</v>
      </c>
      <c r="G39" s="361" t="s">
        <v>518</v>
      </c>
      <c r="H39" s="489">
        <v>8.8000000000000007</v>
      </c>
      <c r="I39" s="4"/>
      <c r="J39" s="4">
        <v>10.56</v>
      </c>
      <c r="K39" s="4"/>
      <c r="L39" s="4">
        <v>10.56</v>
      </c>
      <c r="M39" s="4">
        <v>10.56</v>
      </c>
      <c r="N39" s="4"/>
    </row>
    <row r="40" spans="3:14">
      <c r="G40" s="367" t="s">
        <v>519</v>
      </c>
      <c r="H40" s="4">
        <v>849.68</v>
      </c>
      <c r="I40" s="4">
        <v>129</v>
      </c>
      <c r="J40" s="4">
        <v>850.02</v>
      </c>
      <c r="K40" s="4"/>
      <c r="L40" s="4">
        <v>850.02</v>
      </c>
      <c r="M40" s="4">
        <v>36.119999999999997</v>
      </c>
      <c r="N40" s="4"/>
    </row>
    <row r="41" spans="3:14">
      <c r="G41" s="2" t="s">
        <v>520</v>
      </c>
      <c r="H41" s="4">
        <v>17.579999999999998</v>
      </c>
      <c r="I41" s="4"/>
      <c r="J41" s="4">
        <v>14.1</v>
      </c>
      <c r="K41" s="4"/>
      <c r="L41" s="4">
        <v>14.1</v>
      </c>
      <c r="M41" s="4">
        <v>14.1</v>
      </c>
      <c r="N41" s="4"/>
    </row>
    <row r="42" spans="3:14">
      <c r="G42" s="2" t="s">
        <v>92</v>
      </c>
      <c r="H42" s="4">
        <v>45.22</v>
      </c>
      <c r="I42" s="4">
        <v>4.97</v>
      </c>
      <c r="J42" s="4">
        <v>45.22</v>
      </c>
      <c r="K42" s="4"/>
      <c r="L42" s="4">
        <v>45.22</v>
      </c>
      <c r="M42" s="4"/>
      <c r="N42" s="4"/>
    </row>
    <row r="43" spans="3:14">
      <c r="G43" s="195" t="s">
        <v>505</v>
      </c>
      <c r="H43" s="195">
        <v>0.23</v>
      </c>
      <c r="I43" s="4"/>
      <c r="J43" s="4"/>
      <c r="K43" s="4"/>
      <c r="L43" s="4"/>
      <c r="M43" s="4"/>
      <c r="N43" s="4"/>
    </row>
    <row r="44" spans="3:14">
      <c r="H44" s="165">
        <f>SUM(H35:H43)</f>
        <v>1478.9199999999998</v>
      </c>
      <c r="I44" s="165">
        <f>SUM(I35:I43)</f>
        <v>133.97</v>
      </c>
      <c r="J44" s="165">
        <f>SUM(J35:J43)</f>
        <v>1477.3099999999997</v>
      </c>
      <c r="K44" s="165"/>
      <c r="L44" s="165">
        <f>SUM(L35:L43)</f>
        <v>1474.8099999999997</v>
      </c>
      <c r="M44" s="165">
        <f>SUM(M35:M43)</f>
        <v>90.039999999999992</v>
      </c>
      <c r="N44" s="402">
        <f>SUM(L44:M44)</f>
        <v>1564.8499999999997</v>
      </c>
    </row>
    <row r="45" spans="3:14">
      <c r="H45" s="2">
        <f>F35-H44</f>
        <v>0</v>
      </c>
    </row>
    <row r="47" spans="3:14">
      <c r="H47" s="165" t="s">
        <v>559</v>
      </c>
      <c r="I47" s="8" t="s">
        <v>249</v>
      </c>
      <c r="J47" s="399" t="s">
        <v>515</v>
      </c>
      <c r="K47" s="400"/>
      <c r="L47" s="560" t="s">
        <v>516</v>
      </c>
      <c r="M47" s="560"/>
    </row>
    <row r="48" spans="3:14">
      <c r="C48" s="94"/>
      <c r="E48" s="362">
        <v>4661</v>
      </c>
      <c r="F48" s="4">
        <v>67.040000000000006</v>
      </c>
      <c r="G48" s="2" t="s">
        <v>314</v>
      </c>
      <c r="H48" s="4">
        <v>3</v>
      </c>
      <c r="I48" s="4"/>
      <c r="J48" s="4">
        <v>3</v>
      </c>
      <c r="K48" s="4"/>
      <c r="L48" s="4">
        <v>0.5</v>
      </c>
      <c r="M48" s="4">
        <v>0.5</v>
      </c>
      <c r="N48" s="4"/>
    </row>
    <row r="49" spans="5:14">
      <c r="E49" s="401"/>
      <c r="G49" s="2" t="s">
        <v>362</v>
      </c>
      <c r="H49" s="4">
        <v>4.82</v>
      </c>
      <c r="I49" s="4"/>
      <c r="J49" s="4">
        <v>4.82</v>
      </c>
      <c r="K49" s="4"/>
      <c r="L49" s="4">
        <v>4.82</v>
      </c>
      <c r="M49" s="4">
        <v>0.86</v>
      </c>
      <c r="N49" s="4"/>
    </row>
    <row r="50" spans="5:14">
      <c r="E50" s="362"/>
      <c r="G50" s="2" t="s">
        <v>77</v>
      </c>
      <c r="H50" s="4"/>
      <c r="I50" s="4"/>
      <c r="J50" s="4"/>
      <c r="K50" s="4"/>
      <c r="L50" s="4"/>
      <c r="M50" s="4"/>
      <c r="N50" s="4"/>
    </row>
    <row r="51" spans="5:14">
      <c r="G51" s="2" t="s">
        <v>517</v>
      </c>
      <c r="H51" s="4">
        <v>2.93</v>
      </c>
      <c r="I51" s="4"/>
      <c r="J51" s="4">
        <v>2.93</v>
      </c>
      <c r="K51" s="4"/>
      <c r="L51" s="4">
        <v>2.93</v>
      </c>
      <c r="M51" s="4">
        <v>2.93</v>
      </c>
      <c r="N51" s="4"/>
    </row>
    <row r="52" spans="5:14">
      <c r="G52" s="361" t="s">
        <v>518</v>
      </c>
      <c r="H52" s="489">
        <v>8.8000000000000007</v>
      </c>
      <c r="I52" s="4"/>
      <c r="J52" s="4">
        <v>10.56</v>
      </c>
      <c r="K52" s="4"/>
      <c r="L52" s="4">
        <v>10.56</v>
      </c>
      <c r="M52" s="4">
        <v>10.56</v>
      </c>
      <c r="N52" s="4"/>
    </row>
    <row r="53" spans="5:14">
      <c r="G53" s="367" t="s">
        <v>519</v>
      </c>
      <c r="H53" s="4">
        <v>3.24</v>
      </c>
      <c r="I53" s="4">
        <v>2.44</v>
      </c>
      <c r="J53" s="4">
        <v>3.58</v>
      </c>
      <c r="K53" s="4"/>
      <c r="L53" s="4">
        <v>3.58</v>
      </c>
      <c r="M53" s="4"/>
      <c r="N53" s="4"/>
    </row>
    <row r="54" spans="5:14">
      <c r="G54" s="2" t="s">
        <v>520</v>
      </c>
      <c r="H54" s="4">
        <v>11.72</v>
      </c>
      <c r="I54" s="4"/>
      <c r="J54" s="4">
        <v>11.72</v>
      </c>
      <c r="K54" s="4"/>
      <c r="L54" s="4">
        <v>11.72</v>
      </c>
      <c r="M54" s="4">
        <v>11.72</v>
      </c>
      <c r="N54" s="4"/>
    </row>
    <row r="55" spans="5:14">
      <c r="G55" s="2" t="s">
        <v>92</v>
      </c>
      <c r="H55" s="4">
        <v>32.299999999999997</v>
      </c>
      <c r="I55" s="4">
        <v>3.55</v>
      </c>
      <c r="J55" s="4">
        <v>32.299999999999997</v>
      </c>
      <c r="K55" s="4"/>
      <c r="L55" s="4">
        <v>32.299999999999997</v>
      </c>
      <c r="M55" s="4"/>
      <c r="N55" s="4"/>
    </row>
    <row r="56" spans="5:14">
      <c r="G56" s="195" t="s">
        <v>505</v>
      </c>
      <c r="H56" s="195">
        <v>0.23</v>
      </c>
      <c r="I56" s="4"/>
      <c r="J56" s="4"/>
      <c r="K56" s="4"/>
      <c r="L56" s="4"/>
      <c r="M56" s="4"/>
      <c r="N56" s="4"/>
    </row>
    <row r="57" spans="5:14">
      <c r="H57" s="165">
        <f>SUM(H48:H56)</f>
        <v>67.040000000000006</v>
      </c>
      <c r="I57" s="165">
        <f>SUM(I48:I56)</f>
        <v>5.99</v>
      </c>
      <c r="J57" s="165">
        <f>SUM(J48:J56)</f>
        <v>68.91</v>
      </c>
      <c r="K57" s="165"/>
      <c r="L57" s="165">
        <f>SUM(L48:L56)</f>
        <v>66.41</v>
      </c>
      <c r="M57" s="165">
        <f>SUM(M48:M56)</f>
        <v>26.57</v>
      </c>
      <c r="N57" s="402">
        <f>SUM(L57:M57)</f>
        <v>92.97999999999999</v>
      </c>
    </row>
    <row r="58" spans="5:14">
      <c r="H58" s="2">
        <f>F48-H57</f>
        <v>0</v>
      </c>
    </row>
  </sheetData>
  <mergeCells count="12">
    <mergeCell ref="A9:D9"/>
    <mergeCell ref="A1:A2"/>
    <mergeCell ref="B1:B2"/>
    <mergeCell ref="C1:C2"/>
    <mergeCell ref="D1:D2"/>
    <mergeCell ref="N1:O1"/>
    <mergeCell ref="L1:M1"/>
    <mergeCell ref="P1:AA1"/>
    <mergeCell ref="E1:K1"/>
    <mergeCell ref="L47:M47"/>
    <mergeCell ref="L34:M34"/>
    <mergeCell ref="L21:M2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5"/>
  <sheetViews>
    <sheetView workbookViewId="0">
      <pane ySplit="2" topLeftCell="A3" activePane="bottomLeft" state="frozen"/>
      <selection pane="bottomLeft" activeCell="E25" sqref="E25"/>
    </sheetView>
  </sheetViews>
  <sheetFormatPr defaultRowHeight="11.25"/>
  <cols>
    <col min="1" max="1" width="9.42578125" style="3" bestFit="1" customWidth="1"/>
    <col min="2" max="2" width="92.140625" style="3" customWidth="1"/>
    <col min="3" max="3" width="14.5703125" style="3" bestFit="1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05" t="s">
        <v>19</v>
      </c>
      <c r="B1" s="707" t="s">
        <v>347</v>
      </c>
      <c r="C1" s="707" t="s">
        <v>84</v>
      </c>
      <c r="D1" s="709" t="s">
        <v>348</v>
      </c>
      <c r="E1" s="710"/>
      <c r="F1" s="710"/>
      <c r="G1" s="711" t="s">
        <v>318</v>
      </c>
      <c r="H1" s="712"/>
      <c r="I1" s="701" t="s">
        <v>319</v>
      </c>
      <c r="J1" s="701"/>
      <c r="K1" s="250"/>
      <c r="L1" s="251"/>
      <c r="M1" s="702" t="s">
        <v>349</v>
      </c>
      <c r="N1" s="702"/>
      <c r="O1" s="702"/>
      <c r="P1" s="251"/>
      <c r="Q1" s="702" t="s">
        <v>350</v>
      </c>
      <c r="R1" s="702"/>
      <c r="S1" s="702"/>
      <c r="T1" s="702"/>
      <c r="U1" s="252"/>
      <c r="V1" s="703" t="s">
        <v>318</v>
      </c>
      <c r="W1" s="703" t="s">
        <v>351</v>
      </c>
      <c r="X1" s="703" t="s">
        <v>352</v>
      </c>
      <c r="Y1" s="252"/>
      <c r="Z1" s="695" t="s">
        <v>353</v>
      </c>
      <c r="AA1" s="696"/>
      <c r="AB1" s="696"/>
      <c r="AC1" s="696"/>
      <c r="AD1" s="697"/>
    </row>
    <row r="2" spans="1:30" ht="12" thickBot="1">
      <c r="A2" s="706"/>
      <c r="B2" s="708"/>
      <c r="C2" s="708"/>
      <c r="D2" s="200" t="s">
        <v>325</v>
      </c>
      <c r="E2" s="200" t="s">
        <v>331</v>
      </c>
      <c r="F2" s="142" t="s">
        <v>332</v>
      </c>
      <c r="G2" s="201" t="s">
        <v>354</v>
      </c>
      <c r="H2" s="202" t="s">
        <v>355</v>
      </c>
      <c r="I2" s="201" t="s">
        <v>356</v>
      </c>
      <c r="J2" s="203" t="s">
        <v>357</v>
      </c>
      <c r="K2" s="253" t="s">
        <v>358</v>
      </c>
      <c r="L2" s="254"/>
      <c r="M2" s="255" t="s">
        <v>361</v>
      </c>
      <c r="N2" s="255" t="s">
        <v>359</v>
      </c>
      <c r="O2" s="255" t="s">
        <v>360</v>
      </c>
      <c r="P2" s="254"/>
      <c r="Q2" s="256" t="s">
        <v>361</v>
      </c>
      <c r="R2" s="257">
        <v>1.2999999999999999E-2</v>
      </c>
      <c r="S2" s="257">
        <v>6.4999999999999997E-3</v>
      </c>
      <c r="T2" s="258">
        <v>1.25E-3</v>
      </c>
      <c r="U2" s="259"/>
      <c r="V2" s="704"/>
      <c r="W2" s="704"/>
      <c r="X2" s="704"/>
      <c r="Y2" s="259"/>
      <c r="Z2" s="260" t="s">
        <v>361</v>
      </c>
      <c r="AA2" s="260" t="s">
        <v>359</v>
      </c>
      <c r="AB2" s="261" t="s">
        <v>360</v>
      </c>
      <c r="AC2" s="260" t="s">
        <v>351</v>
      </c>
      <c r="AD2" s="260" t="s">
        <v>352</v>
      </c>
    </row>
    <row r="3" spans="1:30" s="18" customFormat="1">
      <c r="A3" s="204" t="str">
        <f>'1-συμβολαια'!A3</f>
        <v>1ο</v>
      </c>
      <c r="B3" s="122" t="str">
        <f>'1-συμβολαια'!C3</f>
        <v>γονική</v>
      </c>
      <c r="C3" s="204">
        <f>'1-συμβολαια'!D3</f>
        <v>47620.95</v>
      </c>
      <c r="D3" s="28">
        <f>'8-κ-15-17'!D3</f>
        <v>0</v>
      </c>
      <c r="E3" s="28">
        <f>'8-κ-15-17'!M3</f>
        <v>309.53617500000001</v>
      </c>
      <c r="F3" s="28">
        <f>'8-κ-15-17'!V3</f>
        <v>59.526187499999999</v>
      </c>
      <c r="G3" s="28">
        <f>'2-δικαιώμ'!I3</f>
        <v>52.031462399999995</v>
      </c>
      <c r="H3" s="28">
        <f>'2-δικαιώμ'!J3</f>
        <v>0.14650000000000002</v>
      </c>
      <c r="I3" s="28">
        <f>'2-δικαιώμ'!K3</f>
        <v>29.052868000000004</v>
      </c>
      <c r="J3" s="28">
        <f>'2-δικαιώμ'!L3</f>
        <v>5.8105736000000006</v>
      </c>
      <c r="K3" s="146"/>
      <c r="L3" s="146"/>
      <c r="M3" s="36"/>
      <c r="N3" s="36"/>
      <c r="O3" s="36"/>
      <c r="P3" s="146"/>
      <c r="Q3" s="36"/>
      <c r="R3" s="36"/>
      <c r="S3" s="36"/>
      <c r="T3" s="36"/>
      <c r="U3" s="146"/>
      <c r="V3" s="36">
        <f>'2-δικαιώμ'!I3+'2-δικαιώμ'!J3</f>
        <v>52.177962399999998</v>
      </c>
      <c r="W3" s="36">
        <f>'2-δικαιώμ'!K3</f>
        <v>29.052868000000004</v>
      </c>
      <c r="X3" s="36">
        <f>'2-δικαιώμ'!L3</f>
        <v>5.8105736000000006</v>
      </c>
      <c r="Y3" s="146"/>
      <c r="Z3" s="36"/>
      <c r="AA3" s="36"/>
      <c r="AB3" s="36"/>
      <c r="AC3" s="36"/>
      <c r="AD3" s="36"/>
    </row>
    <row r="4" spans="1:30" s="18" customFormat="1">
      <c r="A4" s="204">
        <f>'1-συμβολαια'!A4</f>
        <v>0</v>
      </c>
      <c r="B4" s="122" t="str">
        <f>'1-συμβολαια'!C4</f>
        <v>ΧΡΗΣΙΚΤΗΣΙΑ αγροτεμαχίων 2-4-5 = 1979 ΑΝΑΔΑΣΜΟΣ</v>
      </c>
      <c r="C4" s="204">
        <f>'1-συμβολαια'!D4</f>
        <v>1111</v>
      </c>
      <c r="D4" s="28">
        <f>'8-κ-15-17'!D4</f>
        <v>0</v>
      </c>
      <c r="E4" s="28">
        <f>'8-κ-15-17'!M4</f>
        <v>7.2215000000000007</v>
      </c>
      <c r="F4" s="28">
        <f>'8-κ-15-17'!V4</f>
        <v>1.3887499999999999</v>
      </c>
      <c r="G4" s="28">
        <f>'2-δικαιώμ'!I4</f>
        <v>1.8007164</v>
      </c>
      <c r="H4" s="28">
        <f>'2-δικαιώμ'!J4</f>
        <v>0.14650000000000002</v>
      </c>
      <c r="I4" s="28">
        <f>'2-δικαιώμ'!K4</f>
        <v>1.146898</v>
      </c>
      <c r="J4" s="28">
        <f>'2-δικαιώμ'!L4</f>
        <v>0.22937960000000002</v>
      </c>
      <c r="K4" s="146"/>
      <c r="L4" s="146"/>
      <c r="M4" s="36"/>
      <c r="N4" s="36"/>
      <c r="O4" s="36"/>
      <c r="P4" s="146"/>
      <c r="Q4" s="36"/>
      <c r="R4" s="36"/>
      <c r="S4" s="36"/>
      <c r="T4" s="36"/>
      <c r="U4" s="146"/>
      <c r="V4" s="36">
        <f>'2-δικαιώμ'!I4+'2-δικαιώμ'!J4</f>
        <v>1.9472164000000001</v>
      </c>
      <c r="W4" s="36">
        <f>'2-δικαιώμ'!K4</f>
        <v>1.146898</v>
      </c>
      <c r="X4" s="36">
        <f>'2-δικαιώμ'!L4</f>
        <v>0.22937960000000002</v>
      </c>
      <c r="Y4" s="146"/>
      <c r="Z4" s="36"/>
      <c r="AA4" s="36"/>
      <c r="AB4" s="36"/>
      <c r="AC4" s="36"/>
      <c r="AD4" s="36"/>
    </row>
    <row r="5" spans="1:30" s="18" customFormat="1">
      <c r="A5" s="204" t="str">
        <f>'1-συμβολαια'!A5</f>
        <v>2ο</v>
      </c>
      <c r="B5" s="122" t="str">
        <f>'1-συμβολαια'!C5</f>
        <v>γονική</v>
      </c>
      <c r="C5" s="204">
        <f>'1-συμβολαια'!D5</f>
        <v>71158.97</v>
      </c>
      <c r="D5" s="28">
        <f>'8-κ-15-17'!D5</f>
        <v>0</v>
      </c>
      <c r="E5" s="28">
        <f>'8-κ-15-17'!M5</f>
        <v>462.53330500000004</v>
      </c>
      <c r="F5" s="28">
        <f>'8-κ-15-17'!V5</f>
        <v>88.948712499999999</v>
      </c>
      <c r="G5" s="28">
        <f>'2-δικαιώμ'!I5</f>
        <v>77.452523999999997</v>
      </c>
      <c r="H5" s="28">
        <f>'2-δικαιώμ'!J5</f>
        <v>0.14650000000000002</v>
      </c>
      <c r="I5" s="28">
        <f>'2-δικαιώμ'!K5</f>
        <v>43.175680000000007</v>
      </c>
      <c r="J5" s="28">
        <f>'2-δικαιώμ'!L5</f>
        <v>8.635136000000001</v>
      </c>
      <c r="K5" s="146"/>
      <c r="L5" s="146"/>
      <c r="M5" s="36"/>
      <c r="N5" s="36"/>
      <c r="O5" s="36"/>
      <c r="P5" s="146"/>
      <c r="Q5" s="36"/>
      <c r="R5" s="36"/>
      <c r="S5" s="36"/>
      <c r="T5" s="36"/>
      <c r="U5" s="146"/>
      <c r="V5" s="36">
        <f>'2-δικαιώμ'!I5+'2-δικαιώμ'!J5</f>
        <v>77.599024</v>
      </c>
      <c r="W5" s="36">
        <f>'2-δικαιώμ'!K5</f>
        <v>43.175680000000007</v>
      </c>
      <c r="X5" s="36">
        <f>'2-δικαιώμ'!L5</f>
        <v>8.635136000000001</v>
      </c>
      <c r="Y5" s="146"/>
      <c r="Z5" s="36"/>
      <c r="AA5" s="36"/>
      <c r="AB5" s="36"/>
      <c r="AC5" s="36"/>
      <c r="AD5" s="36"/>
    </row>
    <row r="6" spans="1:30" s="18" customFormat="1">
      <c r="A6" s="204">
        <f>'1-συμβολαια'!A6</f>
        <v>0</v>
      </c>
      <c r="B6" s="122" t="str">
        <f>'1-συμβολαια'!C6</f>
        <v>ΧΡΗΣΙΚΤΗΣΙΑ αγροτεμαχίων 1-4-5 = 1979 ΑΝΑΔΑΣΜΟΣ</v>
      </c>
      <c r="C6" s="204">
        <f>'1-συμβολαια'!D6</f>
        <v>3333.33</v>
      </c>
      <c r="D6" s="28">
        <f>'8-κ-15-17'!D6</f>
        <v>0</v>
      </c>
      <c r="E6" s="28">
        <f>'8-κ-15-17'!M6</f>
        <v>21.666645000000003</v>
      </c>
      <c r="F6" s="28">
        <f>'8-κ-15-17'!V6</f>
        <v>4.1666625000000002</v>
      </c>
      <c r="G6" s="28">
        <f>'2-δικαιώμ'!I6</f>
        <v>4.2008327999999997</v>
      </c>
      <c r="H6" s="28">
        <f>'2-δικαιώμ'!J6</f>
        <v>0.14650000000000002</v>
      </c>
      <c r="I6" s="28">
        <f>'2-δικαιώμ'!K6</f>
        <v>2.4802960000000001</v>
      </c>
      <c r="J6" s="28">
        <f>'2-δικαιώμ'!L6</f>
        <v>0.49605919999999998</v>
      </c>
      <c r="K6" s="146"/>
      <c r="L6" s="146"/>
      <c r="M6" s="36"/>
      <c r="N6" s="36"/>
      <c r="O6" s="36"/>
      <c r="P6" s="146"/>
      <c r="Q6" s="36"/>
      <c r="R6" s="36"/>
      <c r="S6" s="36"/>
      <c r="T6" s="36"/>
      <c r="U6" s="146"/>
      <c r="V6" s="36">
        <f>'2-δικαιώμ'!I6+'2-δικαιώμ'!J6</f>
        <v>4.3473327999999993</v>
      </c>
      <c r="W6" s="36">
        <f>'2-δικαιώμ'!K6</f>
        <v>2.4802960000000001</v>
      </c>
      <c r="X6" s="36">
        <f>'2-δικαιώμ'!L6</f>
        <v>0.49605919999999998</v>
      </c>
      <c r="Y6" s="146"/>
      <c r="Z6" s="36"/>
      <c r="AA6" s="36"/>
      <c r="AB6" s="36"/>
      <c r="AC6" s="36"/>
      <c r="AD6" s="36"/>
    </row>
    <row r="7" spans="1:30" s="18" customFormat="1">
      <c r="A7" s="204" t="str">
        <f>'1-συμβολαια'!A7</f>
        <v>3ο</v>
      </c>
      <c r="B7" s="122" t="str">
        <f>'1-συμβολαια'!C7</f>
        <v>γονική] αγροτεμαχιο 1.107 Πρίνος -'';;;???'' 136μ2</v>
      </c>
      <c r="C7" s="204">
        <f>'1-συμβολαια'!D7</f>
        <v>621.79999999999995</v>
      </c>
      <c r="D7" s="28">
        <f>'8-κ-15-17'!D7</f>
        <v>0</v>
      </c>
      <c r="E7" s="28">
        <f>'8-κ-15-17'!M7</f>
        <v>4.0416999999999996</v>
      </c>
      <c r="F7" s="28">
        <f>'8-κ-15-17'!V7</f>
        <v>0.77725</v>
      </c>
      <c r="G7" s="28">
        <f>'2-δικαιώμ'!I7</f>
        <v>1.2723804000000001</v>
      </c>
      <c r="H7" s="28">
        <f>'2-δικαιώμ'!J7</f>
        <v>0.14650000000000002</v>
      </c>
      <c r="I7" s="28">
        <f>'2-δικαιώμ'!K7</f>
        <v>0.85337800000000008</v>
      </c>
      <c r="J7" s="28">
        <f>'2-δικαιώμ'!L7</f>
        <v>0.17067560000000001</v>
      </c>
      <c r="K7" s="146"/>
      <c r="L7" s="146"/>
      <c r="M7" s="36"/>
      <c r="N7" s="36"/>
      <c r="O7" s="36"/>
      <c r="P7" s="146"/>
      <c r="Q7" s="36"/>
      <c r="R7" s="36"/>
      <c r="S7" s="36"/>
      <c r="T7" s="36"/>
      <c r="U7" s="146"/>
      <c r="V7" s="36">
        <f>'2-δικαιώμ'!I7+'2-δικαιώμ'!J7</f>
        <v>1.4188804000000002</v>
      </c>
      <c r="W7" s="36">
        <f>'2-δικαιώμ'!K7</f>
        <v>0.85337800000000008</v>
      </c>
      <c r="X7" s="36">
        <f>'2-δικαιώμ'!L7</f>
        <v>0.17067560000000001</v>
      </c>
      <c r="Y7" s="146"/>
      <c r="Z7" s="36"/>
      <c r="AA7" s="36"/>
      <c r="AB7" s="36"/>
      <c r="AC7" s="36"/>
      <c r="AD7" s="36"/>
    </row>
    <row r="8" spans="1:30" s="18" customFormat="1">
      <c r="A8" s="204">
        <f>'1-συμβολαια'!A8</f>
        <v>0</v>
      </c>
      <c r="B8" s="122" t="str">
        <f>'1-συμβολαια'!C8</f>
        <v>ΧΡΗΣΙΚΤΗΣΙΑ αγροτεμαχίου = 1979 ΑΝΑΔΑΣΜΟΣ</v>
      </c>
      <c r="C8" s="204">
        <f>'1-συμβολαια'!D8</f>
        <v>111</v>
      </c>
      <c r="D8" s="28">
        <f>'8-κ-15-17'!D8</f>
        <v>0</v>
      </c>
      <c r="E8" s="28">
        <f>'8-κ-15-17'!M8</f>
        <v>0.72150000000000003</v>
      </c>
      <c r="F8" s="28">
        <f>'8-κ-15-17'!V8</f>
        <v>0.13875000000000001</v>
      </c>
      <c r="G8" s="28">
        <f>'2-δικαιώμ'!I8</f>
        <v>0.95040000000000002</v>
      </c>
      <c r="H8" s="28">
        <f>'2-δικαιώμ'!J8</f>
        <v>0.14650000000000002</v>
      </c>
      <c r="I8" s="28">
        <f>'2-δικαιώμ'!K8</f>
        <v>0.6745000000000001</v>
      </c>
      <c r="J8" s="28">
        <f>'2-δικαιώμ'!L8</f>
        <v>0.13489999999999999</v>
      </c>
      <c r="K8" s="146"/>
      <c r="L8" s="146"/>
      <c r="M8" s="36"/>
      <c r="N8" s="36"/>
      <c r="O8" s="36"/>
      <c r="P8" s="146"/>
      <c r="Q8" s="36"/>
      <c r="R8" s="36"/>
      <c r="S8" s="36"/>
      <c r="T8" s="36"/>
      <c r="U8" s="146"/>
      <c r="V8" s="36">
        <f>'2-δικαιώμ'!I8+'2-δικαιώμ'!J8</f>
        <v>1.0969</v>
      </c>
      <c r="W8" s="36">
        <f>'2-δικαιώμ'!K8</f>
        <v>0.6745000000000001</v>
      </c>
      <c r="X8" s="36">
        <f>'2-δικαιώμ'!L8</f>
        <v>0.13489999999999999</v>
      </c>
      <c r="Y8" s="146"/>
      <c r="Z8" s="36"/>
      <c r="AA8" s="36"/>
      <c r="AB8" s="36"/>
      <c r="AC8" s="36"/>
      <c r="AD8" s="36"/>
    </row>
    <row r="9" spans="1:30">
      <c r="A9" s="698" t="str">
        <f>'1-συμβολαια'!A9</f>
        <v>σύνολο</v>
      </c>
      <c r="B9" s="699"/>
      <c r="C9" s="700"/>
      <c r="D9" s="304">
        <f t="shared" ref="D9:J9" si="0">SUM(D3:D8)</f>
        <v>0</v>
      </c>
      <c r="E9" s="304">
        <f t="shared" si="0"/>
        <v>805.72082499999999</v>
      </c>
      <c r="F9" s="304">
        <f t="shared" si="0"/>
        <v>154.9463125</v>
      </c>
      <c r="G9" s="304">
        <f t="shared" si="0"/>
        <v>137.708316</v>
      </c>
      <c r="H9" s="304">
        <f t="shared" si="0"/>
        <v>0.87900000000000023</v>
      </c>
      <c r="I9" s="304">
        <f t="shared" si="0"/>
        <v>77.383620000000008</v>
      </c>
      <c r="J9" s="304">
        <f t="shared" si="0"/>
        <v>15.476724000000001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</row>
    <row r="12" spans="1:30">
      <c r="B12" s="94"/>
      <c r="D12" s="2"/>
      <c r="E12" s="2"/>
      <c r="F12" s="2"/>
      <c r="G12" s="2"/>
      <c r="H12" s="2"/>
      <c r="I12" s="2"/>
      <c r="J12" s="2"/>
    </row>
    <row r="13" spans="1:30" ht="15.75">
      <c r="B13" s="212" t="s">
        <v>388</v>
      </c>
      <c r="D13" s="2"/>
      <c r="E13" s="2"/>
      <c r="F13" s="2"/>
      <c r="G13" s="133"/>
      <c r="H13" s="287"/>
      <c r="I13" s="288"/>
      <c r="J13" s="5"/>
      <c r="L13" s="289"/>
    </row>
    <row r="14" spans="1:30" ht="12.75">
      <c r="B14" s="213" t="s">
        <v>389</v>
      </c>
      <c r="D14" s="2"/>
      <c r="E14" s="2"/>
      <c r="F14" s="2"/>
      <c r="G14" s="2"/>
      <c r="H14" s="165"/>
      <c r="I14" s="285"/>
      <c r="L14" s="289"/>
    </row>
    <row r="15" spans="1:30" ht="15.75">
      <c r="B15" s="227" t="s">
        <v>390</v>
      </c>
      <c r="D15" s="2"/>
      <c r="E15" s="2"/>
      <c r="F15" s="2"/>
      <c r="G15" s="296"/>
      <c r="H15" s="8"/>
      <c r="I15" s="4"/>
      <c r="J15" s="5"/>
      <c r="L15" s="5"/>
    </row>
    <row r="16" spans="1:30">
      <c r="B16" s="94"/>
      <c r="D16" s="2"/>
      <c r="E16" s="2"/>
      <c r="F16" s="2"/>
      <c r="G16" s="296"/>
      <c r="H16" s="8"/>
      <c r="I16" s="4"/>
    </row>
    <row r="17" spans="2:12">
      <c r="B17" s="94"/>
      <c r="D17" s="2"/>
      <c r="E17" s="2"/>
      <c r="F17" s="2"/>
      <c r="G17" s="296"/>
      <c r="H17" s="8"/>
      <c r="I17" s="4"/>
      <c r="J17" s="5"/>
      <c r="K17" s="5"/>
      <c r="L17" s="5"/>
    </row>
    <row r="18" spans="2:12">
      <c r="B18" s="94"/>
      <c r="D18" s="2"/>
      <c r="E18" s="2"/>
      <c r="F18" s="2"/>
      <c r="G18" s="296"/>
      <c r="H18" s="8"/>
      <c r="I18" s="4"/>
      <c r="J18" s="5"/>
      <c r="K18" s="5"/>
      <c r="L18" s="5"/>
    </row>
    <row r="19" spans="2:12">
      <c r="B19" s="94"/>
      <c r="D19" s="2"/>
      <c r="E19" s="2"/>
      <c r="F19" s="2"/>
      <c r="G19" s="296"/>
      <c r="H19" s="8"/>
      <c r="I19" s="4"/>
      <c r="J19" s="5"/>
      <c r="K19" s="5"/>
      <c r="L19" s="5"/>
    </row>
    <row r="20" spans="2:12">
      <c r="B20" s="94"/>
      <c r="D20" s="2"/>
      <c r="E20" s="2"/>
      <c r="F20" s="2"/>
      <c r="G20" s="296"/>
      <c r="H20" s="8"/>
      <c r="I20" s="4"/>
      <c r="J20" s="5"/>
      <c r="K20" s="5"/>
      <c r="L20" s="5"/>
    </row>
    <row r="21" spans="2:12">
      <c r="B21" s="94"/>
      <c r="D21" s="2"/>
      <c r="E21" s="2"/>
      <c r="F21" s="2"/>
      <c r="G21" s="2"/>
      <c r="H21" s="5"/>
      <c r="I21" s="5"/>
      <c r="J21" s="5"/>
      <c r="K21" s="5"/>
      <c r="L21" s="5"/>
    </row>
    <row r="22" spans="2:12">
      <c r="G22" s="2"/>
      <c r="H22" s="5"/>
      <c r="I22" s="5"/>
      <c r="J22" s="5"/>
      <c r="K22" s="5"/>
      <c r="L22" s="5"/>
    </row>
    <row r="23" spans="2:12">
      <c r="G23" s="2"/>
      <c r="H23" s="5"/>
      <c r="I23" s="5"/>
      <c r="J23" s="5"/>
      <c r="K23" s="5"/>
      <c r="L23" s="5"/>
    </row>
    <row r="24" spans="2:12" ht="15">
      <c r="G24" s="2"/>
      <c r="H24" s="4"/>
      <c r="I24" s="301"/>
      <c r="J24" s="5"/>
      <c r="K24" s="5"/>
      <c r="L24" s="5"/>
    </row>
    <row r="25" spans="2:12" ht="15">
      <c r="G25" s="2"/>
      <c r="H25" s="2"/>
      <c r="I25" s="302"/>
      <c r="K25" s="5"/>
      <c r="L25" s="5"/>
    </row>
  </sheetData>
  <mergeCells count="13">
    <mergeCell ref="Z1:AD1"/>
    <mergeCell ref="A9:C9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9"/>
  <sheetViews>
    <sheetView workbookViewId="0">
      <pane ySplit="2" topLeftCell="A3" activePane="bottomLeft" state="frozen"/>
      <selection pane="bottomLeft" activeCell="H19" sqref="H19"/>
    </sheetView>
  </sheetViews>
  <sheetFormatPr defaultRowHeight="11.25"/>
  <cols>
    <col min="1" max="1" width="10.42578125" style="8" bestFit="1" customWidth="1"/>
    <col min="2" max="2" width="54.7109375" style="94" bestFit="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7" width="8.140625" style="2" bestFit="1" customWidth="1"/>
    <col min="8" max="8" width="8.5703125" style="2" customWidth="1"/>
    <col min="9" max="10" width="7.7109375" style="2" customWidth="1"/>
    <col min="11" max="11" width="9" style="2" customWidth="1"/>
    <col min="12" max="12" width="9.855468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86" t="s">
        <v>1</v>
      </c>
      <c r="B1" s="588" t="s">
        <v>0</v>
      </c>
      <c r="C1" s="623" t="s">
        <v>7</v>
      </c>
      <c r="D1" s="718" t="s">
        <v>45</v>
      </c>
      <c r="E1" s="719"/>
      <c r="F1" s="719"/>
      <c r="G1" s="720" t="s">
        <v>399</v>
      </c>
      <c r="H1" s="721"/>
      <c r="I1" s="721"/>
      <c r="J1" s="721"/>
      <c r="K1" s="722"/>
      <c r="L1" s="716" t="s">
        <v>57</v>
      </c>
      <c r="M1" s="713" t="s">
        <v>29</v>
      </c>
      <c r="N1" s="714"/>
      <c r="O1" s="714"/>
      <c r="P1" s="714"/>
      <c r="Q1" s="714"/>
      <c r="R1" s="714"/>
      <c r="S1" s="715"/>
    </row>
    <row r="2" spans="1:25" ht="34.5" customHeight="1" thickBot="1">
      <c r="A2" s="587"/>
      <c r="B2" s="589"/>
      <c r="C2" s="624"/>
      <c r="D2" s="224" t="s">
        <v>314</v>
      </c>
      <c r="E2" s="224" t="s">
        <v>398</v>
      </c>
      <c r="F2" s="230" t="s">
        <v>89</v>
      </c>
      <c r="G2" s="228" t="s">
        <v>314</v>
      </c>
      <c r="H2" s="229" t="s">
        <v>318</v>
      </c>
      <c r="I2" s="229" t="s">
        <v>400</v>
      </c>
      <c r="J2" s="229" t="s">
        <v>319</v>
      </c>
      <c r="K2" s="226" t="s">
        <v>33</v>
      </c>
      <c r="L2" s="717"/>
      <c r="M2" s="581"/>
      <c r="N2" s="582"/>
      <c r="O2" s="582"/>
      <c r="P2" s="582"/>
      <c r="Q2" s="582"/>
      <c r="R2" s="582"/>
      <c r="S2" s="583"/>
    </row>
    <row r="3" spans="1:25" s="394" customFormat="1" ht="14.25">
      <c r="A3" s="395" t="str">
        <f>'1-συμβολαια'!A3</f>
        <v>1ο</v>
      </c>
      <c r="B3" s="390" t="str">
        <f>'1-συμβολαια'!C3</f>
        <v>γονική</v>
      </c>
      <c r="C3" s="391">
        <f>'1-συμβολαια'!D3</f>
        <v>47620.95</v>
      </c>
      <c r="D3" s="396"/>
      <c r="E3" s="396"/>
      <c r="F3" s="396"/>
      <c r="G3" s="392">
        <v>3</v>
      </c>
      <c r="H3" s="393"/>
      <c r="I3" s="393"/>
      <c r="J3" s="393"/>
      <c r="K3" s="393"/>
      <c r="L3" s="393"/>
      <c r="M3" s="324"/>
      <c r="N3" s="324" t="s">
        <v>405</v>
      </c>
      <c r="O3" s="324"/>
      <c r="P3" s="324" t="s">
        <v>406</v>
      </c>
      <c r="Q3" s="324" t="s">
        <v>407</v>
      </c>
      <c r="R3" s="324" t="s">
        <v>408</v>
      </c>
      <c r="S3" s="76"/>
    </row>
    <row r="4" spans="1:25" s="394" customFormat="1" ht="15" thickBot="1">
      <c r="A4" s="528">
        <f>'1-συμβολαια'!A4</f>
        <v>0</v>
      </c>
      <c r="B4" s="529" t="str">
        <f>'1-συμβολαια'!C4</f>
        <v>ΧΡΗΣΙΚΤΗΣΙΑ αγροτεμαχίων 2-4-5 = 1979 ΑΝΑΔΑΣΜΟΣ</v>
      </c>
      <c r="C4" s="530">
        <f>'1-συμβολαια'!D4</f>
        <v>1111</v>
      </c>
      <c r="D4" s="531"/>
      <c r="E4" s="531"/>
      <c r="F4" s="531"/>
      <c r="G4" s="531"/>
      <c r="H4" s="532"/>
      <c r="I4" s="532"/>
      <c r="J4" s="532"/>
      <c r="K4" s="532"/>
      <c r="L4" s="532">
        <v>3</v>
      </c>
      <c r="M4" s="510" t="s">
        <v>133</v>
      </c>
      <c r="N4" s="510" t="s">
        <v>405</v>
      </c>
      <c r="O4" s="510" t="s">
        <v>131</v>
      </c>
      <c r="P4" s="510" t="s">
        <v>406</v>
      </c>
      <c r="Q4" s="510" t="s">
        <v>407</v>
      </c>
      <c r="R4" s="510" t="s">
        <v>408</v>
      </c>
      <c r="S4" s="379"/>
    </row>
    <row r="5" spans="1:25" s="394" customFormat="1" ht="14.25">
      <c r="A5" s="525" t="str">
        <f>'1-συμβολαια'!A5</f>
        <v>2ο</v>
      </c>
      <c r="B5" s="526" t="str">
        <f>'1-συμβολαια'!C5</f>
        <v>γονική</v>
      </c>
      <c r="C5" s="391">
        <f>'1-συμβολαια'!D5</f>
        <v>71158.97</v>
      </c>
      <c r="D5" s="527"/>
      <c r="E5" s="527"/>
      <c r="F5" s="527"/>
      <c r="G5" s="393">
        <v>3</v>
      </c>
      <c r="H5" s="393"/>
      <c r="I5" s="393"/>
      <c r="J5" s="393"/>
      <c r="K5" s="393"/>
      <c r="L5" s="393"/>
      <c r="M5" s="434"/>
      <c r="N5" s="434" t="s">
        <v>405</v>
      </c>
      <c r="O5" s="434"/>
      <c r="P5" s="434" t="s">
        <v>406</v>
      </c>
      <c r="Q5" s="434" t="s">
        <v>407</v>
      </c>
      <c r="R5" s="434" t="s">
        <v>408</v>
      </c>
      <c r="S5" s="373"/>
    </row>
    <row r="6" spans="1:25" s="394" customFormat="1" ht="15" thickBot="1">
      <c r="A6" s="534">
        <f>'1-συμβολαια'!A6</f>
        <v>0</v>
      </c>
      <c r="B6" s="529" t="str">
        <f>'1-συμβολαια'!C6</f>
        <v>ΧΡΗΣΙΚΤΗΣΙΑ αγροτεμαχίων 1-4-5 = 1979 ΑΝΑΔΑΣΜΟΣ</v>
      </c>
      <c r="C6" s="530">
        <f>'1-συμβολαια'!D6</f>
        <v>3333.33</v>
      </c>
      <c r="D6" s="531"/>
      <c r="E6" s="531"/>
      <c r="F6" s="531"/>
      <c r="G6" s="531"/>
      <c r="H6" s="532"/>
      <c r="I6" s="532"/>
      <c r="J6" s="532"/>
      <c r="K6" s="532"/>
      <c r="L6" s="532">
        <v>3</v>
      </c>
      <c r="M6" s="510" t="s">
        <v>133</v>
      </c>
      <c r="N6" s="510" t="s">
        <v>405</v>
      </c>
      <c r="O6" s="510" t="s">
        <v>131</v>
      </c>
      <c r="P6" s="510" t="s">
        <v>406</v>
      </c>
      <c r="Q6" s="510" t="s">
        <v>407</v>
      </c>
      <c r="R6" s="510" t="s">
        <v>408</v>
      </c>
      <c r="S6" s="379"/>
    </row>
    <row r="7" spans="1:25" s="394" customFormat="1" ht="14.25">
      <c r="A7" s="533" t="str">
        <f>'1-συμβολαια'!A7</f>
        <v>3ο</v>
      </c>
      <c r="B7" s="526" t="str">
        <f>'1-συμβολαια'!C7</f>
        <v>γονική] αγροτεμαχιο 1.107 Πρίνος -'';;;???'' 136μ2</v>
      </c>
      <c r="C7" s="391">
        <f>'1-συμβολαια'!D7</f>
        <v>621.79999999999995</v>
      </c>
      <c r="D7" s="527"/>
      <c r="E7" s="527"/>
      <c r="F7" s="527"/>
      <c r="G7" s="393">
        <v>3</v>
      </c>
      <c r="H7" s="393"/>
      <c r="I7" s="393"/>
      <c r="J7" s="393"/>
      <c r="K7" s="393"/>
      <c r="L7" s="393"/>
      <c r="M7" s="434"/>
      <c r="N7" s="434" t="s">
        <v>405</v>
      </c>
      <c r="O7" s="434"/>
      <c r="P7" s="434" t="s">
        <v>406</v>
      </c>
      <c r="Q7" s="434" t="s">
        <v>407</v>
      </c>
      <c r="R7" s="434" t="s">
        <v>408</v>
      </c>
      <c r="S7" s="373"/>
    </row>
    <row r="8" spans="1:25" s="394" customFormat="1" ht="15" thickBot="1">
      <c r="A8" s="528">
        <f>'1-συμβολαια'!A8</f>
        <v>0</v>
      </c>
      <c r="B8" s="529" t="str">
        <f>'1-συμβολαια'!C8</f>
        <v>ΧΡΗΣΙΚΤΗΣΙΑ αγροτεμαχίου = 1979 ΑΝΑΔΑΣΜΟΣ</v>
      </c>
      <c r="C8" s="530">
        <f>'1-συμβολαια'!D8</f>
        <v>111</v>
      </c>
      <c r="D8" s="531"/>
      <c r="E8" s="531"/>
      <c r="F8" s="531"/>
      <c r="G8" s="531"/>
      <c r="H8" s="532"/>
      <c r="I8" s="532"/>
      <c r="J8" s="532"/>
      <c r="K8" s="532"/>
      <c r="L8" s="532">
        <v>3</v>
      </c>
      <c r="M8" s="510" t="s">
        <v>133</v>
      </c>
      <c r="N8" s="510" t="s">
        <v>405</v>
      </c>
      <c r="O8" s="510" t="s">
        <v>131</v>
      </c>
      <c r="P8" s="510" t="s">
        <v>406</v>
      </c>
      <c r="Q8" s="510" t="s">
        <v>407</v>
      </c>
      <c r="R8" s="510" t="s">
        <v>408</v>
      </c>
      <c r="S8" s="379"/>
    </row>
    <row r="9" spans="1:25" ht="15.75">
      <c r="A9" s="602" t="s">
        <v>56</v>
      </c>
      <c r="B9" s="603"/>
      <c r="C9" s="603"/>
      <c r="D9" s="535">
        <f t="shared" ref="D9:L9" si="0">SUM(D3:D8)</f>
        <v>0</v>
      </c>
      <c r="E9" s="535">
        <f t="shared" si="0"/>
        <v>0</v>
      </c>
      <c r="F9" s="535">
        <f t="shared" si="0"/>
        <v>0</v>
      </c>
      <c r="G9" s="536">
        <f t="shared" si="0"/>
        <v>9</v>
      </c>
      <c r="H9" s="536">
        <f t="shared" si="0"/>
        <v>0</v>
      </c>
      <c r="I9" s="536">
        <f t="shared" si="0"/>
        <v>0</v>
      </c>
      <c r="J9" s="536">
        <f t="shared" si="0"/>
        <v>0</v>
      </c>
      <c r="K9" s="536">
        <f t="shared" si="0"/>
        <v>0</v>
      </c>
      <c r="L9" s="536">
        <f t="shared" si="0"/>
        <v>9</v>
      </c>
    </row>
    <row r="10" spans="1:25" ht="15.75">
      <c r="M10" s="123" t="s">
        <v>101</v>
      </c>
      <c r="N10" s="133"/>
      <c r="O10" s="133"/>
      <c r="P10" s="133"/>
      <c r="Q10" s="133"/>
      <c r="R10" s="133"/>
      <c r="S10" s="133"/>
      <c r="T10" s="120"/>
      <c r="U10" s="120"/>
      <c r="V10" s="120"/>
      <c r="W10" s="120"/>
      <c r="X10" s="5"/>
    </row>
    <row r="11" spans="1:25" ht="15.75">
      <c r="M11" s="225"/>
      <c r="N11" s="123" t="s">
        <v>401</v>
      </c>
      <c r="O11" s="225"/>
      <c r="P11" s="225"/>
      <c r="Q11" s="225"/>
      <c r="R11" s="225"/>
      <c r="S11" s="225"/>
      <c r="T11" s="225"/>
      <c r="U11" s="225"/>
      <c r="V11" s="225"/>
      <c r="W11" s="232"/>
      <c r="X11" s="232"/>
      <c r="Y11" s="232"/>
    </row>
    <row r="12" spans="1:25" ht="15.75">
      <c r="M12" s="232"/>
      <c r="N12" s="232"/>
      <c r="O12" s="133" t="s">
        <v>102</v>
      </c>
      <c r="P12" s="133"/>
      <c r="Q12" s="133"/>
      <c r="R12" s="133"/>
      <c r="S12" s="133"/>
      <c r="T12" s="133"/>
      <c r="U12" s="133"/>
      <c r="V12" s="133"/>
      <c r="W12" s="133"/>
      <c r="X12" s="232"/>
      <c r="Y12" s="231"/>
    </row>
    <row r="13" spans="1:25" ht="15.75">
      <c r="M13" s="232"/>
      <c r="N13" s="232"/>
      <c r="O13" s="232"/>
      <c r="P13" s="233" t="s">
        <v>402</v>
      </c>
      <c r="Q13" s="232"/>
      <c r="R13" s="232"/>
      <c r="S13" s="233"/>
      <c r="T13" s="233"/>
      <c r="U13" s="233"/>
      <c r="V13" s="233"/>
      <c r="W13" s="233"/>
      <c r="X13" s="233"/>
      <c r="Y13" s="231"/>
    </row>
    <row r="14" spans="1:25" ht="15.75">
      <c r="M14" s="232"/>
      <c r="N14" s="232"/>
      <c r="O14" s="232"/>
      <c r="P14" s="232"/>
      <c r="Q14" s="133" t="s">
        <v>403</v>
      </c>
      <c r="R14" s="133"/>
      <c r="S14" s="133"/>
      <c r="T14" s="233"/>
      <c r="U14" s="233"/>
      <c r="V14" s="133"/>
      <c r="W14" s="133"/>
      <c r="X14" s="133"/>
      <c r="Y14" s="231"/>
    </row>
    <row r="15" spans="1:25" ht="15.75">
      <c r="M15" s="232"/>
      <c r="N15" s="232"/>
      <c r="O15" s="232"/>
      <c r="P15" s="232"/>
      <c r="Q15" s="232"/>
      <c r="R15" s="233" t="s">
        <v>404</v>
      </c>
      <c r="S15" s="233"/>
      <c r="T15" s="233"/>
      <c r="U15" s="233"/>
      <c r="V15" s="233"/>
      <c r="W15" s="233"/>
      <c r="X15" s="233"/>
      <c r="Y15" s="231"/>
    </row>
    <row r="16" spans="1:25" ht="15.75">
      <c r="T16" s="124"/>
      <c r="Y16" s="231"/>
    </row>
    <row r="17" spans="20:20" ht="15.75">
      <c r="T17" s="124"/>
    </row>
    <row r="18" spans="20:20" ht="15.75">
      <c r="T18" s="124"/>
    </row>
    <row r="19" spans="20:20" ht="15.75">
      <c r="T19" s="124"/>
    </row>
  </sheetData>
  <mergeCells count="8">
    <mergeCell ref="M1:S2"/>
    <mergeCell ref="L1:L2"/>
    <mergeCell ref="A9:C9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8"/>
  <sheetViews>
    <sheetView workbookViewId="0">
      <pane ySplit="2" topLeftCell="A3" activePane="bottomLeft" state="frozen"/>
      <selection pane="bottomLeft" activeCell="E26" sqref="E26"/>
    </sheetView>
  </sheetViews>
  <sheetFormatPr defaultRowHeight="15"/>
  <cols>
    <col min="1" max="1" width="11.5703125" style="106" bestFit="1" customWidth="1"/>
    <col min="2" max="2" width="60" style="107" bestFit="1" customWidth="1"/>
    <col min="3" max="3" width="14.28515625" style="108" customWidth="1"/>
    <col min="4" max="4" width="10.42578125" style="108" bestFit="1" customWidth="1"/>
    <col min="5" max="5" width="16.7109375" style="108" bestFit="1" customWidth="1"/>
    <col min="6" max="6" width="7.85546875" style="105" customWidth="1"/>
    <col min="7" max="7" width="10" style="105" customWidth="1"/>
    <col min="8" max="8" width="6.140625" style="105" bestFit="1" customWidth="1"/>
    <col min="9" max="12" width="7.140625" style="105" customWidth="1"/>
    <col min="13" max="13" width="6.28515625" style="105" customWidth="1"/>
    <col min="14" max="21" width="7.140625" style="105" customWidth="1"/>
    <col min="22" max="22" width="30.85546875" style="105" customWidth="1"/>
    <col min="23" max="220" width="9.140625" style="101"/>
    <col min="221" max="221" width="9" style="101" bestFit="1" customWidth="1"/>
    <col min="222" max="222" width="9.85546875" style="101" bestFit="1" customWidth="1"/>
    <col min="223" max="223" width="9.140625" style="101" bestFit="1" customWidth="1"/>
    <col min="224" max="224" width="16" style="101" bestFit="1" customWidth="1"/>
    <col min="225" max="225" width="9" style="101" bestFit="1" customWidth="1"/>
    <col min="226" max="226" width="7.85546875" style="101" bestFit="1" customWidth="1"/>
    <col min="227" max="227" width="11.7109375" style="101" bestFit="1" customWidth="1"/>
    <col min="228" max="228" width="14.28515625" style="101" customWidth="1"/>
    <col min="229" max="229" width="11.7109375" style="101" bestFit="1" customWidth="1"/>
    <col min="230" max="230" width="14.140625" style="101" bestFit="1" customWidth="1"/>
    <col min="231" max="231" width="16.7109375" style="101" customWidth="1"/>
    <col min="232" max="232" width="16.5703125" style="101" customWidth="1"/>
    <col min="233" max="234" width="7.85546875" style="101" bestFit="1" customWidth="1"/>
    <col min="235" max="235" width="8" style="101" bestFit="1" customWidth="1"/>
    <col min="236" max="237" width="7.85546875" style="101" bestFit="1" customWidth="1"/>
    <col min="238" max="238" width="9.7109375" style="101" customWidth="1"/>
    <col min="239" max="239" width="12.85546875" style="101" customWidth="1"/>
    <col min="240" max="476" width="9.140625" style="101"/>
    <col min="477" max="477" width="9" style="101" bestFit="1" customWidth="1"/>
    <col min="478" max="478" width="9.85546875" style="101" bestFit="1" customWidth="1"/>
    <col min="479" max="479" width="9.140625" style="101" bestFit="1" customWidth="1"/>
    <col min="480" max="480" width="16" style="101" bestFit="1" customWidth="1"/>
    <col min="481" max="481" width="9" style="101" bestFit="1" customWidth="1"/>
    <col min="482" max="482" width="7.85546875" style="101" bestFit="1" customWidth="1"/>
    <col min="483" max="483" width="11.7109375" style="101" bestFit="1" customWidth="1"/>
    <col min="484" max="484" width="14.28515625" style="101" customWidth="1"/>
    <col min="485" max="485" width="11.7109375" style="101" bestFit="1" customWidth="1"/>
    <col min="486" max="486" width="14.140625" style="101" bestFit="1" customWidth="1"/>
    <col min="487" max="487" width="16.7109375" style="101" customWidth="1"/>
    <col min="488" max="488" width="16.5703125" style="101" customWidth="1"/>
    <col min="489" max="490" width="7.85546875" style="101" bestFit="1" customWidth="1"/>
    <col min="491" max="491" width="8" style="101" bestFit="1" customWidth="1"/>
    <col min="492" max="493" width="7.85546875" style="101" bestFit="1" customWidth="1"/>
    <col min="494" max="494" width="9.7109375" style="101" customWidth="1"/>
    <col min="495" max="495" width="12.85546875" style="101" customWidth="1"/>
    <col min="496" max="732" width="9.140625" style="101"/>
    <col min="733" max="733" width="9" style="101" bestFit="1" customWidth="1"/>
    <col min="734" max="734" width="9.85546875" style="101" bestFit="1" customWidth="1"/>
    <col min="735" max="735" width="9.140625" style="101" bestFit="1" customWidth="1"/>
    <col min="736" max="736" width="16" style="101" bestFit="1" customWidth="1"/>
    <col min="737" max="737" width="9" style="101" bestFit="1" customWidth="1"/>
    <col min="738" max="738" width="7.85546875" style="101" bestFit="1" customWidth="1"/>
    <col min="739" max="739" width="11.7109375" style="101" bestFit="1" customWidth="1"/>
    <col min="740" max="740" width="14.28515625" style="101" customWidth="1"/>
    <col min="741" max="741" width="11.7109375" style="101" bestFit="1" customWidth="1"/>
    <col min="742" max="742" width="14.140625" style="101" bestFit="1" customWidth="1"/>
    <col min="743" max="743" width="16.7109375" style="101" customWidth="1"/>
    <col min="744" max="744" width="16.5703125" style="101" customWidth="1"/>
    <col min="745" max="746" width="7.85546875" style="101" bestFit="1" customWidth="1"/>
    <col min="747" max="747" width="8" style="101" bestFit="1" customWidth="1"/>
    <col min="748" max="749" width="7.85546875" style="101" bestFit="1" customWidth="1"/>
    <col min="750" max="750" width="9.7109375" style="101" customWidth="1"/>
    <col min="751" max="751" width="12.85546875" style="101" customWidth="1"/>
    <col min="752" max="988" width="9.140625" style="101"/>
    <col min="989" max="989" width="9" style="101" bestFit="1" customWidth="1"/>
    <col min="990" max="990" width="9.85546875" style="101" bestFit="1" customWidth="1"/>
    <col min="991" max="991" width="9.140625" style="101" bestFit="1" customWidth="1"/>
    <col min="992" max="992" width="16" style="101" bestFit="1" customWidth="1"/>
    <col min="993" max="993" width="9" style="101" bestFit="1" customWidth="1"/>
    <col min="994" max="994" width="7.85546875" style="101" bestFit="1" customWidth="1"/>
    <col min="995" max="995" width="11.7109375" style="101" bestFit="1" customWidth="1"/>
    <col min="996" max="996" width="14.28515625" style="101" customWidth="1"/>
    <col min="997" max="997" width="11.7109375" style="101" bestFit="1" customWidth="1"/>
    <col min="998" max="998" width="14.140625" style="101" bestFit="1" customWidth="1"/>
    <col min="999" max="999" width="16.7109375" style="101" customWidth="1"/>
    <col min="1000" max="1000" width="16.5703125" style="101" customWidth="1"/>
    <col min="1001" max="1002" width="7.85546875" style="101" bestFit="1" customWidth="1"/>
    <col min="1003" max="1003" width="8" style="101" bestFit="1" customWidth="1"/>
    <col min="1004" max="1005" width="7.85546875" style="101" bestFit="1" customWidth="1"/>
    <col min="1006" max="1006" width="9.7109375" style="101" customWidth="1"/>
    <col min="1007" max="1007" width="12.85546875" style="101" customWidth="1"/>
    <col min="1008" max="1244" width="9.140625" style="101"/>
    <col min="1245" max="1245" width="9" style="101" bestFit="1" customWidth="1"/>
    <col min="1246" max="1246" width="9.85546875" style="101" bestFit="1" customWidth="1"/>
    <col min="1247" max="1247" width="9.140625" style="101" bestFit="1" customWidth="1"/>
    <col min="1248" max="1248" width="16" style="101" bestFit="1" customWidth="1"/>
    <col min="1249" max="1249" width="9" style="101" bestFit="1" customWidth="1"/>
    <col min="1250" max="1250" width="7.85546875" style="101" bestFit="1" customWidth="1"/>
    <col min="1251" max="1251" width="11.7109375" style="101" bestFit="1" customWidth="1"/>
    <col min="1252" max="1252" width="14.28515625" style="101" customWidth="1"/>
    <col min="1253" max="1253" width="11.7109375" style="101" bestFit="1" customWidth="1"/>
    <col min="1254" max="1254" width="14.140625" style="101" bestFit="1" customWidth="1"/>
    <col min="1255" max="1255" width="16.7109375" style="101" customWidth="1"/>
    <col min="1256" max="1256" width="16.5703125" style="101" customWidth="1"/>
    <col min="1257" max="1258" width="7.85546875" style="101" bestFit="1" customWidth="1"/>
    <col min="1259" max="1259" width="8" style="101" bestFit="1" customWidth="1"/>
    <col min="1260" max="1261" width="7.85546875" style="101" bestFit="1" customWidth="1"/>
    <col min="1262" max="1262" width="9.7109375" style="101" customWidth="1"/>
    <col min="1263" max="1263" width="12.85546875" style="101" customWidth="1"/>
    <col min="1264" max="1500" width="9.140625" style="101"/>
    <col min="1501" max="1501" width="9" style="101" bestFit="1" customWidth="1"/>
    <col min="1502" max="1502" width="9.85546875" style="101" bestFit="1" customWidth="1"/>
    <col min="1503" max="1503" width="9.140625" style="101" bestFit="1" customWidth="1"/>
    <col min="1504" max="1504" width="16" style="101" bestFit="1" customWidth="1"/>
    <col min="1505" max="1505" width="9" style="101" bestFit="1" customWidth="1"/>
    <col min="1506" max="1506" width="7.85546875" style="101" bestFit="1" customWidth="1"/>
    <col min="1507" max="1507" width="11.7109375" style="101" bestFit="1" customWidth="1"/>
    <col min="1508" max="1508" width="14.28515625" style="101" customWidth="1"/>
    <col min="1509" max="1509" width="11.7109375" style="101" bestFit="1" customWidth="1"/>
    <col min="1510" max="1510" width="14.140625" style="101" bestFit="1" customWidth="1"/>
    <col min="1511" max="1511" width="16.7109375" style="101" customWidth="1"/>
    <col min="1512" max="1512" width="16.5703125" style="101" customWidth="1"/>
    <col min="1513" max="1514" width="7.85546875" style="101" bestFit="1" customWidth="1"/>
    <col min="1515" max="1515" width="8" style="101" bestFit="1" customWidth="1"/>
    <col min="1516" max="1517" width="7.85546875" style="101" bestFit="1" customWidth="1"/>
    <col min="1518" max="1518" width="9.7109375" style="101" customWidth="1"/>
    <col min="1519" max="1519" width="12.85546875" style="101" customWidth="1"/>
    <col min="1520" max="1756" width="9.140625" style="101"/>
    <col min="1757" max="1757" width="9" style="101" bestFit="1" customWidth="1"/>
    <col min="1758" max="1758" width="9.85546875" style="101" bestFit="1" customWidth="1"/>
    <col min="1759" max="1759" width="9.140625" style="101" bestFit="1" customWidth="1"/>
    <col min="1760" max="1760" width="16" style="101" bestFit="1" customWidth="1"/>
    <col min="1761" max="1761" width="9" style="101" bestFit="1" customWidth="1"/>
    <col min="1762" max="1762" width="7.85546875" style="101" bestFit="1" customWidth="1"/>
    <col min="1763" max="1763" width="11.7109375" style="101" bestFit="1" customWidth="1"/>
    <col min="1764" max="1764" width="14.28515625" style="101" customWidth="1"/>
    <col min="1765" max="1765" width="11.7109375" style="101" bestFit="1" customWidth="1"/>
    <col min="1766" max="1766" width="14.140625" style="101" bestFit="1" customWidth="1"/>
    <col min="1767" max="1767" width="16.7109375" style="101" customWidth="1"/>
    <col min="1768" max="1768" width="16.5703125" style="101" customWidth="1"/>
    <col min="1769" max="1770" width="7.85546875" style="101" bestFit="1" customWidth="1"/>
    <col min="1771" max="1771" width="8" style="101" bestFit="1" customWidth="1"/>
    <col min="1772" max="1773" width="7.85546875" style="101" bestFit="1" customWidth="1"/>
    <col min="1774" max="1774" width="9.7109375" style="101" customWidth="1"/>
    <col min="1775" max="1775" width="12.85546875" style="101" customWidth="1"/>
    <col min="1776" max="2012" width="9.140625" style="101"/>
    <col min="2013" max="2013" width="9" style="101" bestFit="1" customWidth="1"/>
    <col min="2014" max="2014" width="9.85546875" style="101" bestFit="1" customWidth="1"/>
    <col min="2015" max="2015" width="9.140625" style="101" bestFit="1" customWidth="1"/>
    <col min="2016" max="2016" width="16" style="101" bestFit="1" customWidth="1"/>
    <col min="2017" max="2017" width="9" style="101" bestFit="1" customWidth="1"/>
    <col min="2018" max="2018" width="7.85546875" style="101" bestFit="1" customWidth="1"/>
    <col min="2019" max="2019" width="11.7109375" style="101" bestFit="1" customWidth="1"/>
    <col min="2020" max="2020" width="14.28515625" style="101" customWidth="1"/>
    <col min="2021" max="2021" width="11.7109375" style="101" bestFit="1" customWidth="1"/>
    <col min="2022" max="2022" width="14.140625" style="101" bestFit="1" customWidth="1"/>
    <col min="2023" max="2023" width="16.7109375" style="101" customWidth="1"/>
    <col min="2024" max="2024" width="16.5703125" style="101" customWidth="1"/>
    <col min="2025" max="2026" width="7.85546875" style="101" bestFit="1" customWidth="1"/>
    <col min="2027" max="2027" width="8" style="101" bestFit="1" customWidth="1"/>
    <col min="2028" max="2029" width="7.85546875" style="101" bestFit="1" customWidth="1"/>
    <col min="2030" max="2030" width="9.7109375" style="101" customWidth="1"/>
    <col min="2031" max="2031" width="12.85546875" style="101" customWidth="1"/>
    <col min="2032" max="2268" width="9.140625" style="101"/>
    <col min="2269" max="2269" width="9" style="101" bestFit="1" customWidth="1"/>
    <col min="2270" max="2270" width="9.85546875" style="101" bestFit="1" customWidth="1"/>
    <col min="2271" max="2271" width="9.140625" style="101" bestFit="1" customWidth="1"/>
    <col min="2272" max="2272" width="16" style="101" bestFit="1" customWidth="1"/>
    <col min="2273" max="2273" width="9" style="101" bestFit="1" customWidth="1"/>
    <col min="2274" max="2274" width="7.85546875" style="101" bestFit="1" customWidth="1"/>
    <col min="2275" max="2275" width="11.7109375" style="101" bestFit="1" customWidth="1"/>
    <col min="2276" max="2276" width="14.28515625" style="101" customWidth="1"/>
    <col min="2277" max="2277" width="11.7109375" style="101" bestFit="1" customWidth="1"/>
    <col min="2278" max="2278" width="14.140625" style="101" bestFit="1" customWidth="1"/>
    <col min="2279" max="2279" width="16.7109375" style="101" customWidth="1"/>
    <col min="2280" max="2280" width="16.5703125" style="101" customWidth="1"/>
    <col min="2281" max="2282" width="7.85546875" style="101" bestFit="1" customWidth="1"/>
    <col min="2283" max="2283" width="8" style="101" bestFit="1" customWidth="1"/>
    <col min="2284" max="2285" width="7.85546875" style="101" bestFit="1" customWidth="1"/>
    <col min="2286" max="2286" width="9.7109375" style="101" customWidth="1"/>
    <col min="2287" max="2287" width="12.85546875" style="101" customWidth="1"/>
    <col min="2288" max="2524" width="9.140625" style="101"/>
    <col min="2525" max="2525" width="9" style="101" bestFit="1" customWidth="1"/>
    <col min="2526" max="2526" width="9.85546875" style="101" bestFit="1" customWidth="1"/>
    <col min="2527" max="2527" width="9.140625" style="101" bestFit="1" customWidth="1"/>
    <col min="2528" max="2528" width="16" style="101" bestFit="1" customWidth="1"/>
    <col min="2529" max="2529" width="9" style="101" bestFit="1" customWidth="1"/>
    <col min="2530" max="2530" width="7.85546875" style="101" bestFit="1" customWidth="1"/>
    <col min="2531" max="2531" width="11.7109375" style="101" bestFit="1" customWidth="1"/>
    <col min="2532" max="2532" width="14.28515625" style="101" customWidth="1"/>
    <col min="2533" max="2533" width="11.7109375" style="101" bestFit="1" customWidth="1"/>
    <col min="2534" max="2534" width="14.140625" style="101" bestFit="1" customWidth="1"/>
    <col min="2535" max="2535" width="16.7109375" style="101" customWidth="1"/>
    <col min="2536" max="2536" width="16.5703125" style="101" customWidth="1"/>
    <col min="2537" max="2538" width="7.85546875" style="101" bestFit="1" customWidth="1"/>
    <col min="2539" max="2539" width="8" style="101" bestFit="1" customWidth="1"/>
    <col min="2540" max="2541" width="7.85546875" style="101" bestFit="1" customWidth="1"/>
    <col min="2542" max="2542" width="9.7109375" style="101" customWidth="1"/>
    <col min="2543" max="2543" width="12.85546875" style="101" customWidth="1"/>
    <col min="2544" max="2780" width="9.140625" style="101"/>
    <col min="2781" max="2781" width="9" style="101" bestFit="1" customWidth="1"/>
    <col min="2782" max="2782" width="9.85546875" style="101" bestFit="1" customWidth="1"/>
    <col min="2783" max="2783" width="9.140625" style="101" bestFit="1" customWidth="1"/>
    <col min="2784" max="2784" width="16" style="101" bestFit="1" customWidth="1"/>
    <col min="2785" max="2785" width="9" style="101" bestFit="1" customWidth="1"/>
    <col min="2786" max="2786" width="7.85546875" style="101" bestFit="1" customWidth="1"/>
    <col min="2787" max="2787" width="11.7109375" style="101" bestFit="1" customWidth="1"/>
    <col min="2788" max="2788" width="14.28515625" style="101" customWidth="1"/>
    <col min="2789" max="2789" width="11.7109375" style="101" bestFit="1" customWidth="1"/>
    <col min="2790" max="2790" width="14.140625" style="101" bestFit="1" customWidth="1"/>
    <col min="2791" max="2791" width="16.7109375" style="101" customWidth="1"/>
    <col min="2792" max="2792" width="16.5703125" style="101" customWidth="1"/>
    <col min="2793" max="2794" width="7.85546875" style="101" bestFit="1" customWidth="1"/>
    <col min="2795" max="2795" width="8" style="101" bestFit="1" customWidth="1"/>
    <col min="2796" max="2797" width="7.85546875" style="101" bestFit="1" customWidth="1"/>
    <col min="2798" max="2798" width="9.7109375" style="101" customWidth="1"/>
    <col min="2799" max="2799" width="12.85546875" style="101" customWidth="1"/>
    <col min="2800" max="3036" width="9.140625" style="101"/>
    <col min="3037" max="3037" width="9" style="101" bestFit="1" customWidth="1"/>
    <col min="3038" max="3038" width="9.85546875" style="101" bestFit="1" customWidth="1"/>
    <col min="3039" max="3039" width="9.140625" style="101" bestFit="1" customWidth="1"/>
    <col min="3040" max="3040" width="16" style="101" bestFit="1" customWidth="1"/>
    <col min="3041" max="3041" width="9" style="101" bestFit="1" customWidth="1"/>
    <col min="3042" max="3042" width="7.85546875" style="101" bestFit="1" customWidth="1"/>
    <col min="3043" max="3043" width="11.7109375" style="101" bestFit="1" customWidth="1"/>
    <col min="3044" max="3044" width="14.28515625" style="101" customWidth="1"/>
    <col min="3045" max="3045" width="11.7109375" style="101" bestFit="1" customWidth="1"/>
    <col min="3046" max="3046" width="14.140625" style="101" bestFit="1" customWidth="1"/>
    <col min="3047" max="3047" width="16.7109375" style="101" customWidth="1"/>
    <col min="3048" max="3048" width="16.5703125" style="101" customWidth="1"/>
    <col min="3049" max="3050" width="7.85546875" style="101" bestFit="1" customWidth="1"/>
    <col min="3051" max="3051" width="8" style="101" bestFit="1" customWidth="1"/>
    <col min="3052" max="3053" width="7.85546875" style="101" bestFit="1" customWidth="1"/>
    <col min="3054" max="3054" width="9.7109375" style="101" customWidth="1"/>
    <col min="3055" max="3055" width="12.85546875" style="101" customWidth="1"/>
    <col min="3056" max="3292" width="9.140625" style="101"/>
    <col min="3293" max="3293" width="9" style="101" bestFit="1" customWidth="1"/>
    <col min="3294" max="3294" width="9.85546875" style="101" bestFit="1" customWidth="1"/>
    <col min="3295" max="3295" width="9.140625" style="101" bestFit="1" customWidth="1"/>
    <col min="3296" max="3296" width="16" style="101" bestFit="1" customWidth="1"/>
    <col min="3297" max="3297" width="9" style="101" bestFit="1" customWidth="1"/>
    <col min="3298" max="3298" width="7.85546875" style="101" bestFit="1" customWidth="1"/>
    <col min="3299" max="3299" width="11.7109375" style="101" bestFit="1" customWidth="1"/>
    <col min="3300" max="3300" width="14.28515625" style="101" customWidth="1"/>
    <col min="3301" max="3301" width="11.7109375" style="101" bestFit="1" customWidth="1"/>
    <col min="3302" max="3302" width="14.140625" style="101" bestFit="1" customWidth="1"/>
    <col min="3303" max="3303" width="16.7109375" style="101" customWidth="1"/>
    <col min="3304" max="3304" width="16.5703125" style="101" customWidth="1"/>
    <col min="3305" max="3306" width="7.85546875" style="101" bestFit="1" customWidth="1"/>
    <col min="3307" max="3307" width="8" style="101" bestFit="1" customWidth="1"/>
    <col min="3308" max="3309" width="7.85546875" style="101" bestFit="1" customWidth="1"/>
    <col min="3310" max="3310" width="9.7109375" style="101" customWidth="1"/>
    <col min="3311" max="3311" width="12.85546875" style="101" customWidth="1"/>
    <col min="3312" max="3548" width="9.140625" style="101"/>
    <col min="3549" max="3549" width="9" style="101" bestFit="1" customWidth="1"/>
    <col min="3550" max="3550" width="9.85546875" style="101" bestFit="1" customWidth="1"/>
    <col min="3551" max="3551" width="9.140625" style="101" bestFit="1" customWidth="1"/>
    <col min="3552" max="3552" width="16" style="101" bestFit="1" customWidth="1"/>
    <col min="3553" max="3553" width="9" style="101" bestFit="1" customWidth="1"/>
    <col min="3554" max="3554" width="7.85546875" style="101" bestFit="1" customWidth="1"/>
    <col min="3555" max="3555" width="11.7109375" style="101" bestFit="1" customWidth="1"/>
    <col min="3556" max="3556" width="14.28515625" style="101" customWidth="1"/>
    <col min="3557" max="3557" width="11.7109375" style="101" bestFit="1" customWidth="1"/>
    <col min="3558" max="3558" width="14.140625" style="101" bestFit="1" customWidth="1"/>
    <col min="3559" max="3559" width="16.7109375" style="101" customWidth="1"/>
    <col min="3560" max="3560" width="16.5703125" style="101" customWidth="1"/>
    <col min="3561" max="3562" width="7.85546875" style="101" bestFit="1" customWidth="1"/>
    <col min="3563" max="3563" width="8" style="101" bestFit="1" customWidth="1"/>
    <col min="3564" max="3565" width="7.85546875" style="101" bestFit="1" customWidth="1"/>
    <col min="3566" max="3566" width="9.7109375" style="101" customWidth="1"/>
    <col min="3567" max="3567" width="12.85546875" style="101" customWidth="1"/>
    <col min="3568" max="3804" width="9.140625" style="101"/>
    <col min="3805" max="3805" width="9" style="101" bestFit="1" customWidth="1"/>
    <col min="3806" max="3806" width="9.85546875" style="101" bestFit="1" customWidth="1"/>
    <col min="3807" max="3807" width="9.140625" style="101" bestFit="1" customWidth="1"/>
    <col min="3808" max="3808" width="16" style="101" bestFit="1" customWidth="1"/>
    <col min="3809" max="3809" width="9" style="101" bestFit="1" customWidth="1"/>
    <col min="3810" max="3810" width="7.85546875" style="101" bestFit="1" customWidth="1"/>
    <col min="3811" max="3811" width="11.7109375" style="101" bestFit="1" customWidth="1"/>
    <col min="3812" max="3812" width="14.28515625" style="101" customWidth="1"/>
    <col min="3813" max="3813" width="11.7109375" style="101" bestFit="1" customWidth="1"/>
    <col min="3814" max="3814" width="14.140625" style="101" bestFit="1" customWidth="1"/>
    <col min="3815" max="3815" width="16.7109375" style="101" customWidth="1"/>
    <col min="3816" max="3816" width="16.5703125" style="101" customWidth="1"/>
    <col min="3817" max="3818" width="7.85546875" style="101" bestFit="1" customWidth="1"/>
    <col min="3819" max="3819" width="8" style="101" bestFit="1" customWidth="1"/>
    <col min="3820" max="3821" width="7.85546875" style="101" bestFit="1" customWidth="1"/>
    <col min="3822" max="3822" width="9.7109375" style="101" customWidth="1"/>
    <col min="3823" max="3823" width="12.85546875" style="101" customWidth="1"/>
    <col min="3824" max="4060" width="9.140625" style="101"/>
    <col min="4061" max="4061" width="9" style="101" bestFit="1" customWidth="1"/>
    <col min="4062" max="4062" width="9.85546875" style="101" bestFit="1" customWidth="1"/>
    <col min="4063" max="4063" width="9.140625" style="101" bestFit="1" customWidth="1"/>
    <col min="4064" max="4064" width="16" style="101" bestFit="1" customWidth="1"/>
    <col min="4065" max="4065" width="9" style="101" bestFit="1" customWidth="1"/>
    <col min="4066" max="4066" width="7.85546875" style="101" bestFit="1" customWidth="1"/>
    <col min="4067" max="4067" width="11.7109375" style="101" bestFit="1" customWidth="1"/>
    <col min="4068" max="4068" width="14.28515625" style="101" customWidth="1"/>
    <col min="4069" max="4069" width="11.7109375" style="101" bestFit="1" customWidth="1"/>
    <col min="4070" max="4070" width="14.140625" style="101" bestFit="1" customWidth="1"/>
    <col min="4071" max="4071" width="16.7109375" style="101" customWidth="1"/>
    <col min="4072" max="4072" width="16.5703125" style="101" customWidth="1"/>
    <col min="4073" max="4074" width="7.85546875" style="101" bestFit="1" customWidth="1"/>
    <col min="4075" max="4075" width="8" style="101" bestFit="1" customWidth="1"/>
    <col min="4076" max="4077" width="7.85546875" style="101" bestFit="1" customWidth="1"/>
    <col min="4078" max="4078" width="9.7109375" style="101" customWidth="1"/>
    <col min="4079" max="4079" width="12.85546875" style="101" customWidth="1"/>
    <col min="4080" max="4316" width="9.140625" style="101"/>
    <col min="4317" max="4317" width="9" style="101" bestFit="1" customWidth="1"/>
    <col min="4318" max="4318" width="9.85546875" style="101" bestFit="1" customWidth="1"/>
    <col min="4319" max="4319" width="9.140625" style="101" bestFit="1" customWidth="1"/>
    <col min="4320" max="4320" width="16" style="101" bestFit="1" customWidth="1"/>
    <col min="4321" max="4321" width="9" style="101" bestFit="1" customWidth="1"/>
    <col min="4322" max="4322" width="7.85546875" style="101" bestFit="1" customWidth="1"/>
    <col min="4323" max="4323" width="11.7109375" style="101" bestFit="1" customWidth="1"/>
    <col min="4324" max="4324" width="14.28515625" style="101" customWidth="1"/>
    <col min="4325" max="4325" width="11.7109375" style="101" bestFit="1" customWidth="1"/>
    <col min="4326" max="4326" width="14.140625" style="101" bestFit="1" customWidth="1"/>
    <col min="4327" max="4327" width="16.7109375" style="101" customWidth="1"/>
    <col min="4328" max="4328" width="16.5703125" style="101" customWidth="1"/>
    <col min="4329" max="4330" width="7.85546875" style="101" bestFit="1" customWidth="1"/>
    <col min="4331" max="4331" width="8" style="101" bestFit="1" customWidth="1"/>
    <col min="4332" max="4333" width="7.85546875" style="101" bestFit="1" customWidth="1"/>
    <col min="4334" max="4334" width="9.7109375" style="101" customWidth="1"/>
    <col min="4335" max="4335" width="12.85546875" style="101" customWidth="1"/>
    <col min="4336" max="4572" width="9.140625" style="101"/>
    <col min="4573" max="4573" width="9" style="101" bestFit="1" customWidth="1"/>
    <col min="4574" max="4574" width="9.85546875" style="101" bestFit="1" customWidth="1"/>
    <col min="4575" max="4575" width="9.140625" style="101" bestFit="1" customWidth="1"/>
    <col min="4576" max="4576" width="16" style="101" bestFit="1" customWidth="1"/>
    <col min="4577" max="4577" width="9" style="101" bestFit="1" customWidth="1"/>
    <col min="4578" max="4578" width="7.85546875" style="101" bestFit="1" customWidth="1"/>
    <col min="4579" max="4579" width="11.7109375" style="101" bestFit="1" customWidth="1"/>
    <col min="4580" max="4580" width="14.28515625" style="101" customWidth="1"/>
    <col min="4581" max="4581" width="11.7109375" style="101" bestFit="1" customWidth="1"/>
    <col min="4582" max="4582" width="14.140625" style="101" bestFit="1" customWidth="1"/>
    <col min="4583" max="4583" width="16.7109375" style="101" customWidth="1"/>
    <col min="4584" max="4584" width="16.5703125" style="101" customWidth="1"/>
    <col min="4585" max="4586" width="7.85546875" style="101" bestFit="1" customWidth="1"/>
    <col min="4587" max="4587" width="8" style="101" bestFit="1" customWidth="1"/>
    <col min="4588" max="4589" width="7.85546875" style="101" bestFit="1" customWidth="1"/>
    <col min="4590" max="4590" width="9.7109375" style="101" customWidth="1"/>
    <col min="4591" max="4591" width="12.85546875" style="101" customWidth="1"/>
    <col min="4592" max="4828" width="9.140625" style="101"/>
    <col min="4829" max="4829" width="9" style="101" bestFit="1" customWidth="1"/>
    <col min="4830" max="4830" width="9.85546875" style="101" bestFit="1" customWidth="1"/>
    <col min="4831" max="4831" width="9.140625" style="101" bestFit="1" customWidth="1"/>
    <col min="4832" max="4832" width="16" style="101" bestFit="1" customWidth="1"/>
    <col min="4833" max="4833" width="9" style="101" bestFit="1" customWidth="1"/>
    <col min="4834" max="4834" width="7.85546875" style="101" bestFit="1" customWidth="1"/>
    <col min="4835" max="4835" width="11.7109375" style="101" bestFit="1" customWidth="1"/>
    <col min="4836" max="4836" width="14.28515625" style="101" customWidth="1"/>
    <col min="4837" max="4837" width="11.7109375" style="101" bestFit="1" customWidth="1"/>
    <col min="4838" max="4838" width="14.140625" style="101" bestFit="1" customWidth="1"/>
    <col min="4839" max="4839" width="16.7109375" style="101" customWidth="1"/>
    <col min="4840" max="4840" width="16.5703125" style="101" customWidth="1"/>
    <col min="4841" max="4842" width="7.85546875" style="101" bestFit="1" customWidth="1"/>
    <col min="4843" max="4843" width="8" style="101" bestFit="1" customWidth="1"/>
    <col min="4844" max="4845" width="7.85546875" style="101" bestFit="1" customWidth="1"/>
    <col min="4846" max="4846" width="9.7109375" style="101" customWidth="1"/>
    <col min="4847" max="4847" width="12.85546875" style="101" customWidth="1"/>
    <col min="4848" max="5084" width="9.140625" style="101"/>
    <col min="5085" max="5085" width="9" style="101" bestFit="1" customWidth="1"/>
    <col min="5086" max="5086" width="9.85546875" style="101" bestFit="1" customWidth="1"/>
    <col min="5087" max="5087" width="9.140625" style="101" bestFit="1" customWidth="1"/>
    <col min="5088" max="5088" width="16" style="101" bestFit="1" customWidth="1"/>
    <col min="5089" max="5089" width="9" style="101" bestFit="1" customWidth="1"/>
    <col min="5090" max="5090" width="7.85546875" style="101" bestFit="1" customWidth="1"/>
    <col min="5091" max="5091" width="11.7109375" style="101" bestFit="1" customWidth="1"/>
    <col min="5092" max="5092" width="14.28515625" style="101" customWidth="1"/>
    <col min="5093" max="5093" width="11.7109375" style="101" bestFit="1" customWidth="1"/>
    <col min="5094" max="5094" width="14.140625" style="101" bestFit="1" customWidth="1"/>
    <col min="5095" max="5095" width="16.7109375" style="101" customWidth="1"/>
    <col min="5096" max="5096" width="16.5703125" style="101" customWidth="1"/>
    <col min="5097" max="5098" width="7.85546875" style="101" bestFit="1" customWidth="1"/>
    <col min="5099" max="5099" width="8" style="101" bestFit="1" customWidth="1"/>
    <col min="5100" max="5101" width="7.85546875" style="101" bestFit="1" customWidth="1"/>
    <col min="5102" max="5102" width="9.7109375" style="101" customWidth="1"/>
    <col min="5103" max="5103" width="12.85546875" style="101" customWidth="1"/>
    <col min="5104" max="5340" width="9.140625" style="101"/>
    <col min="5341" max="5341" width="9" style="101" bestFit="1" customWidth="1"/>
    <col min="5342" max="5342" width="9.85546875" style="101" bestFit="1" customWidth="1"/>
    <col min="5343" max="5343" width="9.140625" style="101" bestFit="1" customWidth="1"/>
    <col min="5344" max="5344" width="16" style="101" bestFit="1" customWidth="1"/>
    <col min="5345" max="5345" width="9" style="101" bestFit="1" customWidth="1"/>
    <col min="5346" max="5346" width="7.85546875" style="101" bestFit="1" customWidth="1"/>
    <col min="5347" max="5347" width="11.7109375" style="101" bestFit="1" customWidth="1"/>
    <col min="5348" max="5348" width="14.28515625" style="101" customWidth="1"/>
    <col min="5349" max="5349" width="11.7109375" style="101" bestFit="1" customWidth="1"/>
    <col min="5350" max="5350" width="14.140625" style="101" bestFit="1" customWidth="1"/>
    <col min="5351" max="5351" width="16.7109375" style="101" customWidth="1"/>
    <col min="5352" max="5352" width="16.5703125" style="101" customWidth="1"/>
    <col min="5353" max="5354" width="7.85546875" style="101" bestFit="1" customWidth="1"/>
    <col min="5355" max="5355" width="8" style="101" bestFit="1" customWidth="1"/>
    <col min="5356" max="5357" width="7.85546875" style="101" bestFit="1" customWidth="1"/>
    <col min="5358" max="5358" width="9.7109375" style="101" customWidth="1"/>
    <col min="5359" max="5359" width="12.85546875" style="101" customWidth="1"/>
    <col min="5360" max="5596" width="9.140625" style="101"/>
    <col min="5597" max="5597" width="9" style="101" bestFit="1" customWidth="1"/>
    <col min="5598" max="5598" width="9.85546875" style="101" bestFit="1" customWidth="1"/>
    <col min="5599" max="5599" width="9.140625" style="101" bestFit="1" customWidth="1"/>
    <col min="5600" max="5600" width="16" style="101" bestFit="1" customWidth="1"/>
    <col min="5601" max="5601" width="9" style="101" bestFit="1" customWidth="1"/>
    <col min="5602" max="5602" width="7.85546875" style="101" bestFit="1" customWidth="1"/>
    <col min="5603" max="5603" width="11.7109375" style="101" bestFit="1" customWidth="1"/>
    <col min="5604" max="5604" width="14.28515625" style="101" customWidth="1"/>
    <col min="5605" max="5605" width="11.7109375" style="101" bestFit="1" customWidth="1"/>
    <col min="5606" max="5606" width="14.140625" style="101" bestFit="1" customWidth="1"/>
    <col min="5607" max="5607" width="16.7109375" style="101" customWidth="1"/>
    <col min="5608" max="5608" width="16.5703125" style="101" customWidth="1"/>
    <col min="5609" max="5610" width="7.85546875" style="101" bestFit="1" customWidth="1"/>
    <col min="5611" max="5611" width="8" style="101" bestFit="1" customWidth="1"/>
    <col min="5612" max="5613" width="7.85546875" style="101" bestFit="1" customWidth="1"/>
    <col min="5614" max="5614" width="9.7109375" style="101" customWidth="1"/>
    <col min="5615" max="5615" width="12.85546875" style="101" customWidth="1"/>
    <col min="5616" max="5852" width="9.140625" style="101"/>
    <col min="5853" max="5853" width="9" style="101" bestFit="1" customWidth="1"/>
    <col min="5854" max="5854" width="9.85546875" style="101" bestFit="1" customWidth="1"/>
    <col min="5855" max="5855" width="9.140625" style="101" bestFit="1" customWidth="1"/>
    <col min="5856" max="5856" width="16" style="101" bestFit="1" customWidth="1"/>
    <col min="5857" max="5857" width="9" style="101" bestFit="1" customWidth="1"/>
    <col min="5858" max="5858" width="7.85546875" style="101" bestFit="1" customWidth="1"/>
    <col min="5859" max="5859" width="11.7109375" style="101" bestFit="1" customWidth="1"/>
    <col min="5860" max="5860" width="14.28515625" style="101" customWidth="1"/>
    <col min="5861" max="5861" width="11.7109375" style="101" bestFit="1" customWidth="1"/>
    <col min="5862" max="5862" width="14.140625" style="101" bestFit="1" customWidth="1"/>
    <col min="5863" max="5863" width="16.7109375" style="101" customWidth="1"/>
    <col min="5864" max="5864" width="16.5703125" style="101" customWidth="1"/>
    <col min="5865" max="5866" width="7.85546875" style="101" bestFit="1" customWidth="1"/>
    <col min="5867" max="5867" width="8" style="101" bestFit="1" customWidth="1"/>
    <col min="5868" max="5869" width="7.85546875" style="101" bestFit="1" customWidth="1"/>
    <col min="5870" max="5870" width="9.7109375" style="101" customWidth="1"/>
    <col min="5871" max="5871" width="12.85546875" style="101" customWidth="1"/>
    <col min="5872" max="6108" width="9.140625" style="101"/>
    <col min="6109" max="6109" width="9" style="101" bestFit="1" customWidth="1"/>
    <col min="6110" max="6110" width="9.85546875" style="101" bestFit="1" customWidth="1"/>
    <col min="6111" max="6111" width="9.140625" style="101" bestFit="1" customWidth="1"/>
    <col min="6112" max="6112" width="16" style="101" bestFit="1" customWidth="1"/>
    <col min="6113" max="6113" width="9" style="101" bestFit="1" customWidth="1"/>
    <col min="6114" max="6114" width="7.85546875" style="101" bestFit="1" customWidth="1"/>
    <col min="6115" max="6115" width="11.7109375" style="101" bestFit="1" customWidth="1"/>
    <col min="6116" max="6116" width="14.28515625" style="101" customWidth="1"/>
    <col min="6117" max="6117" width="11.7109375" style="101" bestFit="1" customWidth="1"/>
    <col min="6118" max="6118" width="14.140625" style="101" bestFit="1" customWidth="1"/>
    <col min="6119" max="6119" width="16.7109375" style="101" customWidth="1"/>
    <col min="6120" max="6120" width="16.5703125" style="101" customWidth="1"/>
    <col min="6121" max="6122" width="7.85546875" style="101" bestFit="1" customWidth="1"/>
    <col min="6123" max="6123" width="8" style="101" bestFit="1" customWidth="1"/>
    <col min="6124" max="6125" width="7.85546875" style="101" bestFit="1" customWidth="1"/>
    <col min="6126" max="6126" width="9.7109375" style="101" customWidth="1"/>
    <col min="6127" max="6127" width="12.85546875" style="101" customWidth="1"/>
    <col min="6128" max="6364" width="9.140625" style="101"/>
    <col min="6365" max="6365" width="9" style="101" bestFit="1" customWidth="1"/>
    <col min="6366" max="6366" width="9.85546875" style="101" bestFit="1" customWidth="1"/>
    <col min="6367" max="6367" width="9.140625" style="101" bestFit="1" customWidth="1"/>
    <col min="6368" max="6368" width="16" style="101" bestFit="1" customWidth="1"/>
    <col min="6369" max="6369" width="9" style="101" bestFit="1" customWidth="1"/>
    <col min="6370" max="6370" width="7.85546875" style="101" bestFit="1" customWidth="1"/>
    <col min="6371" max="6371" width="11.7109375" style="101" bestFit="1" customWidth="1"/>
    <col min="6372" max="6372" width="14.28515625" style="101" customWidth="1"/>
    <col min="6373" max="6373" width="11.7109375" style="101" bestFit="1" customWidth="1"/>
    <col min="6374" max="6374" width="14.140625" style="101" bestFit="1" customWidth="1"/>
    <col min="6375" max="6375" width="16.7109375" style="101" customWidth="1"/>
    <col min="6376" max="6376" width="16.5703125" style="101" customWidth="1"/>
    <col min="6377" max="6378" width="7.85546875" style="101" bestFit="1" customWidth="1"/>
    <col min="6379" max="6379" width="8" style="101" bestFit="1" customWidth="1"/>
    <col min="6380" max="6381" width="7.85546875" style="101" bestFit="1" customWidth="1"/>
    <col min="6382" max="6382" width="9.7109375" style="101" customWidth="1"/>
    <col min="6383" max="6383" width="12.85546875" style="101" customWidth="1"/>
    <col min="6384" max="6620" width="9.140625" style="101"/>
    <col min="6621" max="6621" width="9" style="101" bestFit="1" customWidth="1"/>
    <col min="6622" max="6622" width="9.85546875" style="101" bestFit="1" customWidth="1"/>
    <col min="6623" max="6623" width="9.140625" style="101" bestFit="1" customWidth="1"/>
    <col min="6624" max="6624" width="16" style="101" bestFit="1" customWidth="1"/>
    <col min="6625" max="6625" width="9" style="101" bestFit="1" customWidth="1"/>
    <col min="6626" max="6626" width="7.85546875" style="101" bestFit="1" customWidth="1"/>
    <col min="6627" max="6627" width="11.7109375" style="101" bestFit="1" customWidth="1"/>
    <col min="6628" max="6628" width="14.28515625" style="101" customWidth="1"/>
    <col min="6629" max="6629" width="11.7109375" style="101" bestFit="1" customWidth="1"/>
    <col min="6630" max="6630" width="14.140625" style="101" bestFit="1" customWidth="1"/>
    <col min="6631" max="6631" width="16.7109375" style="101" customWidth="1"/>
    <col min="6632" max="6632" width="16.5703125" style="101" customWidth="1"/>
    <col min="6633" max="6634" width="7.85546875" style="101" bestFit="1" customWidth="1"/>
    <col min="6635" max="6635" width="8" style="101" bestFit="1" customWidth="1"/>
    <col min="6636" max="6637" width="7.85546875" style="101" bestFit="1" customWidth="1"/>
    <col min="6638" max="6638" width="9.7109375" style="101" customWidth="1"/>
    <col min="6639" max="6639" width="12.85546875" style="101" customWidth="1"/>
    <col min="6640" max="6876" width="9.140625" style="101"/>
    <col min="6877" max="6877" width="9" style="101" bestFit="1" customWidth="1"/>
    <col min="6878" max="6878" width="9.85546875" style="101" bestFit="1" customWidth="1"/>
    <col min="6879" max="6879" width="9.140625" style="101" bestFit="1" customWidth="1"/>
    <col min="6880" max="6880" width="16" style="101" bestFit="1" customWidth="1"/>
    <col min="6881" max="6881" width="9" style="101" bestFit="1" customWidth="1"/>
    <col min="6882" max="6882" width="7.85546875" style="101" bestFit="1" customWidth="1"/>
    <col min="6883" max="6883" width="11.7109375" style="101" bestFit="1" customWidth="1"/>
    <col min="6884" max="6884" width="14.28515625" style="101" customWidth="1"/>
    <col min="6885" max="6885" width="11.7109375" style="101" bestFit="1" customWidth="1"/>
    <col min="6886" max="6886" width="14.140625" style="101" bestFit="1" customWidth="1"/>
    <col min="6887" max="6887" width="16.7109375" style="101" customWidth="1"/>
    <col min="6888" max="6888" width="16.5703125" style="101" customWidth="1"/>
    <col min="6889" max="6890" width="7.85546875" style="101" bestFit="1" customWidth="1"/>
    <col min="6891" max="6891" width="8" style="101" bestFit="1" customWidth="1"/>
    <col min="6892" max="6893" width="7.85546875" style="101" bestFit="1" customWidth="1"/>
    <col min="6894" max="6894" width="9.7109375" style="101" customWidth="1"/>
    <col min="6895" max="6895" width="12.85546875" style="101" customWidth="1"/>
    <col min="6896" max="7132" width="9.140625" style="101"/>
    <col min="7133" max="7133" width="9" style="101" bestFit="1" customWidth="1"/>
    <col min="7134" max="7134" width="9.85546875" style="101" bestFit="1" customWidth="1"/>
    <col min="7135" max="7135" width="9.140625" style="101" bestFit="1" customWidth="1"/>
    <col min="7136" max="7136" width="16" style="101" bestFit="1" customWidth="1"/>
    <col min="7137" max="7137" width="9" style="101" bestFit="1" customWidth="1"/>
    <col min="7138" max="7138" width="7.85546875" style="101" bestFit="1" customWidth="1"/>
    <col min="7139" max="7139" width="11.7109375" style="101" bestFit="1" customWidth="1"/>
    <col min="7140" max="7140" width="14.28515625" style="101" customWidth="1"/>
    <col min="7141" max="7141" width="11.7109375" style="101" bestFit="1" customWidth="1"/>
    <col min="7142" max="7142" width="14.140625" style="101" bestFit="1" customWidth="1"/>
    <col min="7143" max="7143" width="16.7109375" style="101" customWidth="1"/>
    <col min="7144" max="7144" width="16.5703125" style="101" customWidth="1"/>
    <col min="7145" max="7146" width="7.85546875" style="101" bestFit="1" customWidth="1"/>
    <col min="7147" max="7147" width="8" style="101" bestFit="1" customWidth="1"/>
    <col min="7148" max="7149" width="7.85546875" style="101" bestFit="1" customWidth="1"/>
    <col min="7150" max="7150" width="9.7109375" style="101" customWidth="1"/>
    <col min="7151" max="7151" width="12.85546875" style="101" customWidth="1"/>
    <col min="7152" max="7388" width="9.140625" style="101"/>
    <col min="7389" max="7389" width="9" style="101" bestFit="1" customWidth="1"/>
    <col min="7390" max="7390" width="9.85546875" style="101" bestFit="1" customWidth="1"/>
    <col min="7391" max="7391" width="9.140625" style="101" bestFit="1" customWidth="1"/>
    <col min="7392" max="7392" width="16" style="101" bestFit="1" customWidth="1"/>
    <col min="7393" max="7393" width="9" style="101" bestFit="1" customWidth="1"/>
    <col min="7394" max="7394" width="7.85546875" style="101" bestFit="1" customWidth="1"/>
    <col min="7395" max="7395" width="11.7109375" style="101" bestFit="1" customWidth="1"/>
    <col min="7396" max="7396" width="14.28515625" style="101" customWidth="1"/>
    <col min="7397" max="7397" width="11.7109375" style="101" bestFit="1" customWidth="1"/>
    <col min="7398" max="7398" width="14.140625" style="101" bestFit="1" customWidth="1"/>
    <col min="7399" max="7399" width="16.7109375" style="101" customWidth="1"/>
    <col min="7400" max="7400" width="16.5703125" style="101" customWidth="1"/>
    <col min="7401" max="7402" width="7.85546875" style="101" bestFit="1" customWidth="1"/>
    <col min="7403" max="7403" width="8" style="101" bestFit="1" customWidth="1"/>
    <col min="7404" max="7405" width="7.85546875" style="101" bestFit="1" customWidth="1"/>
    <col min="7406" max="7406" width="9.7109375" style="101" customWidth="1"/>
    <col min="7407" max="7407" width="12.85546875" style="101" customWidth="1"/>
    <col min="7408" max="7644" width="9.140625" style="101"/>
    <col min="7645" max="7645" width="9" style="101" bestFit="1" customWidth="1"/>
    <col min="7646" max="7646" width="9.85546875" style="101" bestFit="1" customWidth="1"/>
    <col min="7647" max="7647" width="9.140625" style="101" bestFit="1" customWidth="1"/>
    <col min="7648" max="7648" width="16" style="101" bestFit="1" customWidth="1"/>
    <col min="7649" max="7649" width="9" style="101" bestFit="1" customWidth="1"/>
    <col min="7650" max="7650" width="7.85546875" style="101" bestFit="1" customWidth="1"/>
    <col min="7651" max="7651" width="11.7109375" style="101" bestFit="1" customWidth="1"/>
    <col min="7652" max="7652" width="14.28515625" style="101" customWidth="1"/>
    <col min="7653" max="7653" width="11.7109375" style="101" bestFit="1" customWidth="1"/>
    <col min="7654" max="7654" width="14.140625" style="101" bestFit="1" customWidth="1"/>
    <col min="7655" max="7655" width="16.7109375" style="101" customWidth="1"/>
    <col min="7656" max="7656" width="16.5703125" style="101" customWidth="1"/>
    <col min="7657" max="7658" width="7.85546875" style="101" bestFit="1" customWidth="1"/>
    <col min="7659" max="7659" width="8" style="101" bestFit="1" customWidth="1"/>
    <col min="7660" max="7661" width="7.85546875" style="101" bestFit="1" customWidth="1"/>
    <col min="7662" max="7662" width="9.7109375" style="101" customWidth="1"/>
    <col min="7663" max="7663" width="12.85546875" style="101" customWidth="1"/>
    <col min="7664" max="7900" width="9.140625" style="101"/>
    <col min="7901" max="7901" width="9" style="101" bestFit="1" customWidth="1"/>
    <col min="7902" max="7902" width="9.85546875" style="101" bestFit="1" customWidth="1"/>
    <col min="7903" max="7903" width="9.140625" style="101" bestFit="1" customWidth="1"/>
    <col min="7904" max="7904" width="16" style="101" bestFit="1" customWidth="1"/>
    <col min="7905" max="7905" width="9" style="101" bestFit="1" customWidth="1"/>
    <col min="7906" max="7906" width="7.85546875" style="101" bestFit="1" customWidth="1"/>
    <col min="7907" max="7907" width="11.7109375" style="101" bestFit="1" customWidth="1"/>
    <col min="7908" max="7908" width="14.28515625" style="101" customWidth="1"/>
    <col min="7909" max="7909" width="11.7109375" style="101" bestFit="1" customWidth="1"/>
    <col min="7910" max="7910" width="14.140625" style="101" bestFit="1" customWidth="1"/>
    <col min="7911" max="7911" width="16.7109375" style="101" customWidth="1"/>
    <col min="7912" max="7912" width="16.5703125" style="101" customWidth="1"/>
    <col min="7913" max="7914" width="7.85546875" style="101" bestFit="1" customWidth="1"/>
    <col min="7915" max="7915" width="8" style="101" bestFit="1" customWidth="1"/>
    <col min="7916" max="7917" width="7.85546875" style="101" bestFit="1" customWidth="1"/>
    <col min="7918" max="7918" width="9.7109375" style="101" customWidth="1"/>
    <col min="7919" max="7919" width="12.85546875" style="101" customWidth="1"/>
    <col min="7920" max="8156" width="9.140625" style="101"/>
    <col min="8157" max="8157" width="9" style="101" bestFit="1" customWidth="1"/>
    <col min="8158" max="8158" width="9.85546875" style="101" bestFit="1" customWidth="1"/>
    <col min="8159" max="8159" width="9.140625" style="101" bestFit="1" customWidth="1"/>
    <col min="8160" max="8160" width="16" style="101" bestFit="1" customWidth="1"/>
    <col min="8161" max="8161" width="9" style="101" bestFit="1" customWidth="1"/>
    <col min="8162" max="8162" width="7.85546875" style="101" bestFit="1" customWidth="1"/>
    <col min="8163" max="8163" width="11.7109375" style="101" bestFit="1" customWidth="1"/>
    <col min="8164" max="8164" width="14.28515625" style="101" customWidth="1"/>
    <col min="8165" max="8165" width="11.7109375" style="101" bestFit="1" customWidth="1"/>
    <col min="8166" max="8166" width="14.140625" style="101" bestFit="1" customWidth="1"/>
    <col min="8167" max="8167" width="16.7109375" style="101" customWidth="1"/>
    <col min="8168" max="8168" width="16.5703125" style="101" customWidth="1"/>
    <col min="8169" max="8170" width="7.85546875" style="101" bestFit="1" customWidth="1"/>
    <col min="8171" max="8171" width="8" style="101" bestFit="1" customWidth="1"/>
    <col min="8172" max="8173" width="7.85546875" style="101" bestFit="1" customWidth="1"/>
    <col min="8174" max="8174" width="9.7109375" style="101" customWidth="1"/>
    <col min="8175" max="8175" width="12.85546875" style="101" customWidth="1"/>
    <col min="8176" max="8412" width="9.140625" style="101"/>
    <col min="8413" max="8413" width="9" style="101" bestFit="1" customWidth="1"/>
    <col min="8414" max="8414" width="9.85546875" style="101" bestFit="1" customWidth="1"/>
    <col min="8415" max="8415" width="9.140625" style="101" bestFit="1" customWidth="1"/>
    <col min="8416" max="8416" width="16" style="101" bestFit="1" customWidth="1"/>
    <col min="8417" max="8417" width="9" style="101" bestFit="1" customWidth="1"/>
    <col min="8418" max="8418" width="7.85546875" style="101" bestFit="1" customWidth="1"/>
    <col min="8419" max="8419" width="11.7109375" style="101" bestFit="1" customWidth="1"/>
    <col min="8420" max="8420" width="14.28515625" style="101" customWidth="1"/>
    <col min="8421" max="8421" width="11.7109375" style="101" bestFit="1" customWidth="1"/>
    <col min="8422" max="8422" width="14.140625" style="101" bestFit="1" customWidth="1"/>
    <col min="8423" max="8423" width="16.7109375" style="101" customWidth="1"/>
    <col min="8424" max="8424" width="16.5703125" style="101" customWidth="1"/>
    <col min="8425" max="8426" width="7.85546875" style="101" bestFit="1" customWidth="1"/>
    <col min="8427" max="8427" width="8" style="101" bestFit="1" customWidth="1"/>
    <col min="8428" max="8429" width="7.85546875" style="101" bestFit="1" customWidth="1"/>
    <col min="8430" max="8430" width="9.7109375" style="101" customWidth="1"/>
    <col min="8431" max="8431" width="12.85546875" style="101" customWidth="1"/>
    <col min="8432" max="8668" width="9.140625" style="101"/>
    <col min="8669" max="8669" width="9" style="101" bestFit="1" customWidth="1"/>
    <col min="8670" max="8670" width="9.85546875" style="101" bestFit="1" customWidth="1"/>
    <col min="8671" max="8671" width="9.140625" style="101" bestFit="1" customWidth="1"/>
    <col min="8672" max="8672" width="16" style="101" bestFit="1" customWidth="1"/>
    <col min="8673" max="8673" width="9" style="101" bestFit="1" customWidth="1"/>
    <col min="8674" max="8674" width="7.85546875" style="101" bestFit="1" customWidth="1"/>
    <col min="8675" max="8675" width="11.7109375" style="101" bestFit="1" customWidth="1"/>
    <col min="8676" max="8676" width="14.28515625" style="101" customWidth="1"/>
    <col min="8677" max="8677" width="11.7109375" style="101" bestFit="1" customWidth="1"/>
    <col min="8678" max="8678" width="14.140625" style="101" bestFit="1" customWidth="1"/>
    <col min="8679" max="8679" width="16.7109375" style="101" customWidth="1"/>
    <col min="8680" max="8680" width="16.5703125" style="101" customWidth="1"/>
    <col min="8681" max="8682" width="7.85546875" style="101" bestFit="1" customWidth="1"/>
    <col min="8683" max="8683" width="8" style="101" bestFit="1" customWidth="1"/>
    <col min="8684" max="8685" width="7.85546875" style="101" bestFit="1" customWidth="1"/>
    <col min="8686" max="8686" width="9.7109375" style="101" customWidth="1"/>
    <col min="8687" max="8687" width="12.85546875" style="101" customWidth="1"/>
    <col min="8688" max="8924" width="9.140625" style="101"/>
    <col min="8925" max="8925" width="9" style="101" bestFit="1" customWidth="1"/>
    <col min="8926" max="8926" width="9.85546875" style="101" bestFit="1" customWidth="1"/>
    <col min="8927" max="8927" width="9.140625" style="101" bestFit="1" customWidth="1"/>
    <col min="8928" max="8928" width="16" style="101" bestFit="1" customWidth="1"/>
    <col min="8929" max="8929" width="9" style="101" bestFit="1" customWidth="1"/>
    <col min="8930" max="8930" width="7.85546875" style="101" bestFit="1" customWidth="1"/>
    <col min="8931" max="8931" width="11.7109375" style="101" bestFit="1" customWidth="1"/>
    <col min="8932" max="8932" width="14.28515625" style="101" customWidth="1"/>
    <col min="8933" max="8933" width="11.7109375" style="101" bestFit="1" customWidth="1"/>
    <col min="8934" max="8934" width="14.140625" style="101" bestFit="1" customWidth="1"/>
    <col min="8935" max="8935" width="16.7109375" style="101" customWidth="1"/>
    <col min="8936" max="8936" width="16.5703125" style="101" customWidth="1"/>
    <col min="8937" max="8938" width="7.85546875" style="101" bestFit="1" customWidth="1"/>
    <col min="8939" max="8939" width="8" style="101" bestFit="1" customWidth="1"/>
    <col min="8940" max="8941" width="7.85546875" style="101" bestFit="1" customWidth="1"/>
    <col min="8942" max="8942" width="9.7109375" style="101" customWidth="1"/>
    <col min="8943" max="8943" width="12.85546875" style="101" customWidth="1"/>
    <col min="8944" max="9180" width="9.140625" style="101"/>
    <col min="9181" max="9181" width="9" style="101" bestFit="1" customWidth="1"/>
    <col min="9182" max="9182" width="9.85546875" style="101" bestFit="1" customWidth="1"/>
    <col min="9183" max="9183" width="9.140625" style="101" bestFit="1" customWidth="1"/>
    <col min="9184" max="9184" width="16" style="101" bestFit="1" customWidth="1"/>
    <col min="9185" max="9185" width="9" style="101" bestFit="1" customWidth="1"/>
    <col min="9186" max="9186" width="7.85546875" style="101" bestFit="1" customWidth="1"/>
    <col min="9187" max="9187" width="11.7109375" style="101" bestFit="1" customWidth="1"/>
    <col min="9188" max="9188" width="14.28515625" style="101" customWidth="1"/>
    <col min="9189" max="9189" width="11.7109375" style="101" bestFit="1" customWidth="1"/>
    <col min="9190" max="9190" width="14.140625" style="101" bestFit="1" customWidth="1"/>
    <col min="9191" max="9191" width="16.7109375" style="101" customWidth="1"/>
    <col min="9192" max="9192" width="16.5703125" style="101" customWidth="1"/>
    <col min="9193" max="9194" width="7.85546875" style="101" bestFit="1" customWidth="1"/>
    <col min="9195" max="9195" width="8" style="101" bestFit="1" customWidth="1"/>
    <col min="9196" max="9197" width="7.85546875" style="101" bestFit="1" customWidth="1"/>
    <col min="9198" max="9198" width="9.7109375" style="101" customWidth="1"/>
    <col min="9199" max="9199" width="12.85546875" style="101" customWidth="1"/>
    <col min="9200" max="9436" width="9.140625" style="101"/>
    <col min="9437" max="9437" width="9" style="101" bestFit="1" customWidth="1"/>
    <col min="9438" max="9438" width="9.85546875" style="101" bestFit="1" customWidth="1"/>
    <col min="9439" max="9439" width="9.140625" style="101" bestFit="1" customWidth="1"/>
    <col min="9440" max="9440" width="16" style="101" bestFit="1" customWidth="1"/>
    <col min="9441" max="9441" width="9" style="101" bestFit="1" customWidth="1"/>
    <col min="9442" max="9442" width="7.85546875" style="101" bestFit="1" customWidth="1"/>
    <col min="9443" max="9443" width="11.7109375" style="101" bestFit="1" customWidth="1"/>
    <col min="9444" max="9444" width="14.28515625" style="101" customWidth="1"/>
    <col min="9445" max="9445" width="11.7109375" style="101" bestFit="1" customWidth="1"/>
    <col min="9446" max="9446" width="14.140625" style="101" bestFit="1" customWidth="1"/>
    <col min="9447" max="9447" width="16.7109375" style="101" customWidth="1"/>
    <col min="9448" max="9448" width="16.5703125" style="101" customWidth="1"/>
    <col min="9449" max="9450" width="7.85546875" style="101" bestFit="1" customWidth="1"/>
    <col min="9451" max="9451" width="8" style="101" bestFit="1" customWidth="1"/>
    <col min="9452" max="9453" width="7.85546875" style="101" bestFit="1" customWidth="1"/>
    <col min="9454" max="9454" width="9.7109375" style="101" customWidth="1"/>
    <col min="9455" max="9455" width="12.85546875" style="101" customWidth="1"/>
    <col min="9456" max="9692" width="9.140625" style="101"/>
    <col min="9693" max="9693" width="9" style="101" bestFit="1" customWidth="1"/>
    <col min="9694" max="9694" width="9.85546875" style="101" bestFit="1" customWidth="1"/>
    <col min="9695" max="9695" width="9.140625" style="101" bestFit="1" customWidth="1"/>
    <col min="9696" max="9696" width="16" style="101" bestFit="1" customWidth="1"/>
    <col min="9697" max="9697" width="9" style="101" bestFit="1" customWidth="1"/>
    <col min="9698" max="9698" width="7.85546875" style="101" bestFit="1" customWidth="1"/>
    <col min="9699" max="9699" width="11.7109375" style="101" bestFit="1" customWidth="1"/>
    <col min="9700" max="9700" width="14.28515625" style="101" customWidth="1"/>
    <col min="9701" max="9701" width="11.7109375" style="101" bestFit="1" customWidth="1"/>
    <col min="9702" max="9702" width="14.140625" style="101" bestFit="1" customWidth="1"/>
    <col min="9703" max="9703" width="16.7109375" style="101" customWidth="1"/>
    <col min="9704" max="9704" width="16.5703125" style="101" customWidth="1"/>
    <col min="9705" max="9706" width="7.85546875" style="101" bestFit="1" customWidth="1"/>
    <col min="9707" max="9707" width="8" style="101" bestFit="1" customWidth="1"/>
    <col min="9708" max="9709" width="7.85546875" style="101" bestFit="1" customWidth="1"/>
    <col min="9710" max="9710" width="9.7109375" style="101" customWidth="1"/>
    <col min="9711" max="9711" width="12.85546875" style="101" customWidth="1"/>
    <col min="9712" max="9948" width="9.140625" style="101"/>
    <col min="9949" max="9949" width="9" style="101" bestFit="1" customWidth="1"/>
    <col min="9950" max="9950" width="9.85546875" style="101" bestFit="1" customWidth="1"/>
    <col min="9951" max="9951" width="9.140625" style="101" bestFit="1" customWidth="1"/>
    <col min="9952" max="9952" width="16" style="101" bestFit="1" customWidth="1"/>
    <col min="9953" max="9953" width="9" style="101" bestFit="1" customWidth="1"/>
    <col min="9954" max="9954" width="7.85546875" style="101" bestFit="1" customWidth="1"/>
    <col min="9955" max="9955" width="11.7109375" style="101" bestFit="1" customWidth="1"/>
    <col min="9956" max="9956" width="14.28515625" style="101" customWidth="1"/>
    <col min="9957" max="9957" width="11.7109375" style="101" bestFit="1" customWidth="1"/>
    <col min="9958" max="9958" width="14.140625" style="101" bestFit="1" customWidth="1"/>
    <col min="9959" max="9959" width="16.7109375" style="101" customWidth="1"/>
    <col min="9960" max="9960" width="16.5703125" style="101" customWidth="1"/>
    <col min="9961" max="9962" width="7.85546875" style="101" bestFit="1" customWidth="1"/>
    <col min="9963" max="9963" width="8" style="101" bestFit="1" customWidth="1"/>
    <col min="9964" max="9965" width="7.85546875" style="101" bestFit="1" customWidth="1"/>
    <col min="9966" max="9966" width="9.7109375" style="101" customWidth="1"/>
    <col min="9967" max="9967" width="12.85546875" style="101" customWidth="1"/>
    <col min="9968" max="10204" width="9.140625" style="101"/>
    <col min="10205" max="10205" width="9" style="101" bestFit="1" customWidth="1"/>
    <col min="10206" max="10206" width="9.85546875" style="101" bestFit="1" customWidth="1"/>
    <col min="10207" max="10207" width="9.140625" style="101" bestFit="1" customWidth="1"/>
    <col min="10208" max="10208" width="16" style="101" bestFit="1" customWidth="1"/>
    <col min="10209" max="10209" width="9" style="101" bestFit="1" customWidth="1"/>
    <col min="10210" max="10210" width="7.85546875" style="101" bestFit="1" customWidth="1"/>
    <col min="10211" max="10211" width="11.7109375" style="101" bestFit="1" customWidth="1"/>
    <col min="10212" max="10212" width="14.28515625" style="101" customWidth="1"/>
    <col min="10213" max="10213" width="11.7109375" style="101" bestFit="1" customWidth="1"/>
    <col min="10214" max="10214" width="14.140625" style="101" bestFit="1" customWidth="1"/>
    <col min="10215" max="10215" width="16.7109375" style="101" customWidth="1"/>
    <col min="10216" max="10216" width="16.5703125" style="101" customWidth="1"/>
    <col min="10217" max="10218" width="7.85546875" style="101" bestFit="1" customWidth="1"/>
    <col min="10219" max="10219" width="8" style="101" bestFit="1" customWidth="1"/>
    <col min="10220" max="10221" width="7.85546875" style="101" bestFit="1" customWidth="1"/>
    <col min="10222" max="10222" width="9.7109375" style="101" customWidth="1"/>
    <col min="10223" max="10223" width="12.85546875" style="101" customWidth="1"/>
    <col min="10224" max="10460" width="9.140625" style="101"/>
    <col min="10461" max="10461" width="9" style="101" bestFit="1" customWidth="1"/>
    <col min="10462" max="10462" width="9.85546875" style="101" bestFit="1" customWidth="1"/>
    <col min="10463" max="10463" width="9.140625" style="101" bestFit="1" customWidth="1"/>
    <col min="10464" max="10464" width="16" style="101" bestFit="1" customWidth="1"/>
    <col min="10465" max="10465" width="9" style="101" bestFit="1" customWidth="1"/>
    <col min="10466" max="10466" width="7.85546875" style="101" bestFit="1" customWidth="1"/>
    <col min="10467" max="10467" width="11.7109375" style="101" bestFit="1" customWidth="1"/>
    <col min="10468" max="10468" width="14.28515625" style="101" customWidth="1"/>
    <col min="10469" max="10469" width="11.7109375" style="101" bestFit="1" customWidth="1"/>
    <col min="10470" max="10470" width="14.140625" style="101" bestFit="1" customWidth="1"/>
    <col min="10471" max="10471" width="16.7109375" style="101" customWidth="1"/>
    <col min="10472" max="10472" width="16.5703125" style="101" customWidth="1"/>
    <col min="10473" max="10474" width="7.85546875" style="101" bestFit="1" customWidth="1"/>
    <col min="10475" max="10475" width="8" style="101" bestFit="1" customWidth="1"/>
    <col min="10476" max="10477" width="7.85546875" style="101" bestFit="1" customWidth="1"/>
    <col min="10478" max="10478" width="9.7109375" style="101" customWidth="1"/>
    <col min="10479" max="10479" width="12.85546875" style="101" customWidth="1"/>
    <col min="10480" max="10716" width="9.140625" style="101"/>
    <col min="10717" max="10717" width="9" style="101" bestFit="1" customWidth="1"/>
    <col min="10718" max="10718" width="9.85546875" style="101" bestFit="1" customWidth="1"/>
    <col min="10719" max="10719" width="9.140625" style="101" bestFit="1" customWidth="1"/>
    <col min="10720" max="10720" width="16" style="101" bestFit="1" customWidth="1"/>
    <col min="10721" max="10721" width="9" style="101" bestFit="1" customWidth="1"/>
    <col min="10722" max="10722" width="7.85546875" style="101" bestFit="1" customWidth="1"/>
    <col min="10723" max="10723" width="11.7109375" style="101" bestFit="1" customWidth="1"/>
    <col min="10724" max="10724" width="14.28515625" style="101" customWidth="1"/>
    <col min="10725" max="10725" width="11.7109375" style="101" bestFit="1" customWidth="1"/>
    <col min="10726" max="10726" width="14.140625" style="101" bestFit="1" customWidth="1"/>
    <col min="10727" max="10727" width="16.7109375" style="101" customWidth="1"/>
    <col min="10728" max="10728" width="16.5703125" style="101" customWidth="1"/>
    <col min="10729" max="10730" width="7.85546875" style="101" bestFit="1" customWidth="1"/>
    <col min="10731" max="10731" width="8" style="101" bestFit="1" customWidth="1"/>
    <col min="10732" max="10733" width="7.85546875" style="101" bestFit="1" customWidth="1"/>
    <col min="10734" max="10734" width="9.7109375" style="101" customWidth="1"/>
    <col min="10735" max="10735" width="12.85546875" style="101" customWidth="1"/>
    <col min="10736" max="10972" width="9.140625" style="101"/>
    <col min="10973" max="10973" width="9" style="101" bestFit="1" customWidth="1"/>
    <col min="10974" max="10974" width="9.85546875" style="101" bestFit="1" customWidth="1"/>
    <col min="10975" max="10975" width="9.140625" style="101" bestFit="1" customWidth="1"/>
    <col min="10976" max="10976" width="16" style="101" bestFit="1" customWidth="1"/>
    <col min="10977" max="10977" width="9" style="101" bestFit="1" customWidth="1"/>
    <col min="10978" max="10978" width="7.85546875" style="101" bestFit="1" customWidth="1"/>
    <col min="10979" max="10979" width="11.7109375" style="101" bestFit="1" customWidth="1"/>
    <col min="10980" max="10980" width="14.28515625" style="101" customWidth="1"/>
    <col min="10981" max="10981" width="11.7109375" style="101" bestFit="1" customWidth="1"/>
    <col min="10982" max="10982" width="14.140625" style="101" bestFit="1" customWidth="1"/>
    <col min="10983" max="10983" width="16.7109375" style="101" customWidth="1"/>
    <col min="10984" max="10984" width="16.5703125" style="101" customWidth="1"/>
    <col min="10985" max="10986" width="7.85546875" style="101" bestFit="1" customWidth="1"/>
    <col min="10987" max="10987" width="8" style="101" bestFit="1" customWidth="1"/>
    <col min="10988" max="10989" width="7.85546875" style="101" bestFit="1" customWidth="1"/>
    <col min="10990" max="10990" width="9.7109375" style="101" customWidth="1"/>
    <col min="10991" max="10991" width="12.85546875" style="101" customWidth="1"/>
    <col min="10992" max="11228" width="9.140625" style="101"/>
    <col min="11229" max="11229" width="9" style="101" bestFit="1" customWidth="1"/>
    <col min="11230" max="11230" width="9.85546875" style="101" bestFit="1" customWidth="1"/>
    <col min="11231" max="11231" width="9.140625" style="101" bestFit="1" customWidth="1"/>
    <col min="11232" max="11232" width="16" style="101" bestFit="1" customWidth="1"/>
    <col min="11233" max="11233" width="9" style="101" bestFit="1" customWidth="1"/>
    <col min="11234" max="11234" width="7.85546875" style="101" bestFit="1" customWidth="1"/>
    <col min="11235" max="11235" width="11.7109375" style="101" bestFit="1" customWidth="1"/>
    <col min="11236" max="11236" width="14.28515625" style="101" customWidth="1"/>
    <col min="11237" max="11237" width="11.7109375" style="101" bestFit="1" customWidth="1"/>
    <col min="11238" max="11238" width="14.140625" style="101" bestFit="1" customWidth="1"/>
    <col min="11239" max="11239" width="16.7109375" style="101" customWidth="1"/>
    <col min="11240" max="11240" width="16.5703125" style="101" customWidth="1"/>
    <col min="11241" max="11242" width="7.85546875" style="101" bestFit="1" customWidth="1"/>
    <col min="11243" max="11243" width="8" style="101" bestFit="1" customWidth="1"/>
    <col min="11244" max="11245" width="7.85546875" style="101" bestFit="1" customWidth="1"/>
    <col min="11246" max="11246" width="9.7109375" style="101" customWidth="1"/>
    <col min="11247" max="11247" width="12.85546875" style="101" customWidth="1"/>
    <col min="11248" max="11484" width="9.140625" style="101"/>
    <col min="11485" max="11485" width="9" style="101" bestFit="1" customWidth="1"/>
    <col min="11486" max="11486" width="9.85546875" style="101" bestFit="1" customWidth="1"/>
    <col min="11487" max="11487" width="9.140625" style="101" bestFit="1" customWidth="1"/>
    <col min="11488" max="11488" width="16" style="101" bestFit="1" customWidth="1"/>
    <col min="11489" max="11489" width="9" style="101" bestFit="1" customWidth="1"/>
    <col min="11490" max="11490" width="7.85546875" style="101" bestFit="1" customWidth="1"/>
    <col min="11491" max="11491" width="11.7109375" style="101" bestFit="1" customWidth="1"/>
    <col min="11492" max="11492" width="14.28515625" style="101" customWidth="1"/>
    <col min="11493" max="11493" width="11.7109375" style="101" bestFit="1" customWidth="1"/>
    <col min="11494" max="11494" width="14.140625" style="101" bestFit="1" customWidth="1"/>
    <col min="11495" max="11495" width="16.7109375" style="101" customWidth="1"/>
    <col min="11496" max="11496" width="16.5703125" style="101" customWidth="1"/>
    <col min="11497" max="11498" width="7.85546875" style="101" bestFit="1" customWidth="1"/>
    <col min="11499" max="11499" width="8" style="101" bestFit="1" customWidth="1"/>
    <col min="11500" max="11501" width="7.85546875" style="101" bestFit="1" customWidth="1"/>
    <col min="11502" max="11502" width="9.7109375" style="101" customWidth="1"/>
    <col min="11503" max="11503" width="12.85546875" style="101" customWidth="1"/>
    <col min="11504" max="11740" width="9.140625" style="101"/>
    <col min="11741" max="11741" width="9" style="101" bestFit="1" customWidth="1"/>
    <col min="11742" max="11742" width="9.85546875" style="101" bestFit="1" customWidth="1"/>
    <col min="11743" max="11743" width="9.140625" style="101" bestFit="1" customWidth="1"/>
    <col min="11744" max="11744" width="16" style="101" bestFit="1" customWidth="1"/>
    <col min="11745" max="11745" width="9" style="101" bestFit="1" customWidth="1"/>
    <col min="11746" max="11746" width="7.85546875" style="101" bestFit="1" customWidth="1"/>
    <col min="11747" max="11747" width="11.7109375" style="101" bestFit="1" customWidth="1"/>
    <col min="11748" max="11748" width="14.28515625" style="101" customWidth="1"/>
    <col min="11749" max="11749" width="11.7109375" style="101" bestFit="1" customWidth="1"/>
    <col min="11750" max="11750" width="14.140625" style="101" bestFit="1" customWidth="1"/>
    <col min="11751" max="11751" width="16.7109375" style="101" customWidth="1"/>
    <col min="11752" max="11752" width="16.5703125" style="101" customWidth="1"/>
    <col min="11753" max="11754" width="7.85546875" style="101" bestFit="1" customWidth="1"/>
    <col min="11755" max="11755" width="8" style="101" bestFit="1" customWidth="1"/>
    <col min="11756" max="11757" width="7.85546875" style="101" bestFit="1" customWidth="1"/>
    <col min="11758" max="11758" width="9.7109375" style="101" customWidth="1"/>
    <col min="11759" max="11759" width="12.85546875" style="101" customWidth="1"/>
    <col min="11760" max="11996" width="9.140625" style="101"/>
    <col min="11997" max="11997" width="9" style="101" bestFit="1" customWidth="1"/>
    <col min="11998" max="11998" width="9.85546875" style="101" bestFit="1" customWidth="1"/>
    <col min="11999" max="11999" width="9.140625" style="101" bestFit="1" customWidth="1"/>
    <col min="12000" max="12000" width="16" style="101" bestFit="1" customWidth="1"/>
    <col min="12001" max="12001" width="9" style="101" bestFit="1" customWidth="1"/>
    <col min="12002" max="12002" width="7.85546875" style="101" bestFit="1" customWidth="1"/>
    <col min="12003" max="12003" width="11.7109375" style="101" bestFit="1" customWidth="1"/>
    <col min="12004" max="12004" width="14.28515625" style="101" customWidth="1"/>
    <col min="12005" max="12005" width="11.7109375" style="101" bestFit="1" customWidth="1"/>
    <col min="12006" max="12006" width="14.140625" style="101" bestFit="1" customWidth="1"/>
    <col min="12007" max="12007" width="16.7109375" style="101" customWidth="1"/>
    <col min="12008" max="12008" width="16.5703125" style="101" customWidth="1"/>
    <col min="12009" max="12010" width="7.85546875" style="101" bestFit="1" customWidth="1"/>
    <col min="12011" max="12011" width="8" style="101" bestFit="1" customWidth="1"/>
    <col min="12012" max="12013" width="7.85546875" style="101" bestFit="1" customWidth="1"/>
    <col min="12014" max="12014" width="9.7109375" style="101" customWidth="1"/>
    <col min="12015" max="12015" width="12.85546875" style="101" customWidth="1"/>
    <col min="12016" max="12252" width="9.140625" style="101"/>
    <col min="12253" max="12253" width="9" style="101" bestFit="1" customWidth="1"/>
    <col min="12254" max="12254" width="9.85546875" style="101" bestFit="1" customWidth="1"/>
    <col min="12255" max="12255" width="9.140625" style="101" bestFit="1" customWidth="1"/>
    <col min="12256" max="12256" width="16" style="101" bestFit="1" customWidth="1"/>
    <col min="12257" max="12257" width="9" style="101" bestFit="1" customWidth="1"/>
    <col min="12258" max="12258" width="7.85546875" style="101" bestFit="1" customWidth="1"/>
    <col min="12259" max="12259" width="11.7109375" style="101" bestFit="1" customWidth="1"/>
    <col min="12260" max="12260" width="14.28515625" style="101" customWidth="1"/>
    <col min="12261" max="12261" width="11.7109375" style="101" bestFit="1" customWidth="1"/>
    <col min="12262" max="12262" width="14.140625" style="101" bestFit="1" customWidth="1"/>
    <col min="12263" max="12263" width="16.7109375" style="101" customWidth="1"/>
    <col min="12264" max="12264" width="16.5703125" style="101" customWidth="1"/>
    <col min="12265" max="12266" width="7.85546875" style="101" bestFit="1" customWidth="1"/>
    <col min="12267" max="12267" width="8" style="101" bestFit="1" customWidth="1"/>
    <col min="12268" max="12269" width="7.85546875" style="101" bestFit="1" customWidth="1"/>
    <col min="12270" max="12270" width="9.7109375" style="101" customWidth="1"/>
    <col min="12271" max="12271" width="12.85546875" style="101" customWidth="1"/>
    <col min="12272" max="12508" width="9.140625" style="101"/>
    <col min="12509" max="12509" width="9" style="101" bestFit="1" customWidth="1"/>
    <col min="12510" max="12510" width="9.85546875" style="101" bestFit="1" customWidth="1"/>
    <col min="12511" max="12511" width="9.140625" style="101" bestFit="1" customWidth="1"/>
    <col min="12512" max="12512" width="16" style="101" bestFit="1" customWidth="1"/>
    <col min="12513" max="12513" width="9" style="101" bestFit="1" customWidth="1"/>
    <col min="12514" max="12514" width="7.85546875" style="101" bestFit="1" customWidth="1"/>
    <col min="12515" max="12515" width="11.7109375" style="101" bestFit="1" customWidth="1"/>
    <col min="12516" max="12516" width="14.28515625" style="101" customWidth="1"/>
    <col min="12517" max="12517" width="11.7109375" style="101" bestFit="1" customWidth="1"/>
    <col min="12518" max="12518" width="14.140625" style="101" bestFit="1" customWidth="1"/>
    <col min="12519" max="12519" width="16.7109375" style="101" customWidth="1"/>
    <col min="12520" max="12520" width="16.5703125" style="101" customWidth="1"/>
    <col min="12521" max="12522" width="7.85546875" style="101" bestFit="1" customWidth="1"/>
    <col min="12523" max="12523" width="8" style="101" bestFit="1" customWidth="1"/>
    <col min="12524" max="12525" width="7.85546875" style="101" bestFit="1" customWidth="1"/>
    <col min="12526" max="12526" width="9.7109375" style="101" customWidth="1"/>
    <col min="12527" max="12527" width="12.85546875" style="101" customWidth="1"/>
    <col min="12528" max="12764" width="9.140625" style="101"/>
    <col min="12765" max="12765" width="9" style="101" bestFit="1" customWidth="1"/>
    <col min="12766" max="12766" width="9.85546875" style="101" bestFit="1" customWidth="1"/>
    <col min="12767" max="12767" width="9.140625" style="101" bestFit="1" customWidth="1"/>
    <col min="12768" max="12768" width="16" style="101" bestFit="1" customWidth="1"/>
    <col min="12769" max="12769" width="9" style="101" bestFit="1" customWidth="1"/>
    <col min="12770" max="12770" width="7.85546875" style="101" bestFit="1" customWidth="1"/>
    <col min="12771" max="12771" width="11.7109375" style="101" bestFit="1" customWidth="1"/>
    <col min="12772" max="12772" width="14.28515625" style="101" customWidth="1"/>
    <col min="12773" max="12773" width="11.7109375" style="101" bestFit="1" customWidth="1"/>
    <col min="12774" max="12774" width="14.140625" style="101" bestFit="1" customWidth="1"/>
    <col min="12775" max="12775" width="16.7109375" style="101" customWidth="1"/>
    <col min="12776" max="12776" width="16.5703125" style="101" customWidth="1"/>
    <col min="12777" max="12778" width="7.85546875" style="101" bestFit="1" customWidth="1"/>
    <col min="12779" max="12779" width="8" style="101" bestFit="1" customWidth="1"/>
    <col min="12780" max="12781" width="7.85546875" style="101" bestFit="1" customWidth="1"/>
    <col min="12782" max="12782" width="9.7109375" style="101" customWidth="1"/>
    <col min="12783" max="12783" width="12.85546875" style="101" customWidth="1"/>
    <col min="12784" max="13020" width="9.140625" style="101"/>
    <col min="13021" max="13021" width="9" style="101" bestFit="1" customWidth="1"/>
    <col min="13022" max="13022" width="9.85546875" style="101" bestFit="1" customWidth="1"/>
    <col min="13023" max="13023" width="9.140625" style="101" bestFit="1" customWidth="1"/>
    <col min="13024" max="13024" width="16" style="101" bestFit="1" customWidth="1"/>
    <col min="13025" max="13025" width="9" style="101" bestFit="1" customWidth="1"/>
    <col min="13026" max="13026" width="7.85546875" style="101" bestFit="1" customWidth="1"/>
    <col min="13027" max="13027" width="11.7109375" style="101" bestFit="1" customWidth="1"/>
    <col min="13028" max="13028" width="14.28515625" style="101" customWidth="1"/>
    <col min="13029" max="13029" width="11.7109375" style="101" bestFit="1" customWidth="1"/>
    <col min="13030" max="13030" width="14.140625" style="101" bestFit="1" customWidth="1"/>
    <col min="13031" max="13031" width="16.7109375" style="101" customWidth="1"/>
    <col min="13032" max="13032" width="16.5703125" style="101" customWidth="1"/>
    <col min="13033" max="13034" width="7.85546875" style="101" bestFit="1" customWidth="1"/>
    <col min="13035" max="13035" width="8" style="101" bestFit="1" customWidth="1"/>
    <col min="13036" max="13037" width="7.85546875" style="101" bestFit="1" customWidth="1"/>
    <col min="13038" max="13038" width="9.7109375" style="101" customWidth="1"/>
    <col min="13039" max="13039" width="12.85546875" style="101" customWidth="1"/>
    <col min="13040" max="13276" width="9.140625" style="101"/>
    <col min="13277" max="13277" width="9" style="101" bestFit="1" customWidth="1"/>
    <col min="13278" max="13278" width="9.85546875" style="101" bestFit="1" customWidth="1"/>
    <col min="13279" max="13279" width="9.140625" style="101" bestFit="1" customWidth="1"/>
    <col min="13280" max="13280" width="16" style="101" bestFit="1" customWidth="1"/>
    <col min="13281" max="13281" width="9" style="101" bestFit="1" customWidth="1"/>
    <col min="13282" max="13282" width="7.85546875" style="101" bestFit="1" customWidth="1"/>
    <col min="13283" max="13283" width="11.7109375" style="101" bestFit="1" customWidth="1"/>
    <col min="13284" max="13284" width="14.28515625" style="101" customWidth="1"/>
    <col min="13285" max="13285" width="11.7109375" style="101" bestFit="1" customWidth="1"/>
    <col min="13286" max="13286" width="14.140625" style="101" bestFit="1" customWidth="1"/>
    <col min="13287" max="13287" width="16.7109375" style="101" customWidth="1"/>
    <col min="13288" max="13288" width="16.5703125" style="101" customWidth="1"/>
    <col min="13289" max="13290" width="7.85546875" style="101" bestFit="1" customWidth="1"/>
    <col min="13291" max="13291" width="8" style="101" bestFit="1" customWidth="1"/>
    <col min="13292" max="13293" width="7.85546875" style="101" bestFit="1" customWidth="1"/>
    <col min="13294" max="13294" width="9.7109375" style="101" customWidth="1"/>
    <col min="13295" max="13295" width="12.85546875" style="101" customWidth="1"/>
    <col min="13296" max="13532" width="9.140625" style="101"/>
    <col min="13533" max="13533" width="9" style="101" bestFit="1" customWidth="1"/>
    <col min="13534" max="13534" width="9.85546875" style="101" bestFit="1" customWidth="1"/>
    <col min="13535" max="13535" width="9.140625" style="101" bestFit="1" customWidth="1"/>
    <col min="13536" max="13536" width="16" style="101" bestFit="1" customWidth="1"/>
    <col min="13537" max="13537" width="9" style="101" bestFit="1" customWidth="1"/>
    <col min="13538" max="13538" width="7.85546875" style="101" bestFit="1" customWidth="1"/>
    <col min="13539" max="13539" width="11.7109375" style="101" bestFit="1" customWidth="1"/>
    <col min="13540" max="13540" width="14.28515625" style="101" customWidth="1"/>
    <col min="13541" max="13541" width="11.7109375" style="101" bestFit="1" customWidth="1"/>
    <col min="13542" max="13542" width="14.140625" style="101" bestFit="1" customWidth="1"/>
    <col min="13543" max="13543" width="16.7109375" style="101" customWidth="1"/>
    <col min="13544" max="13544" width="16.5703125" style="101" customWidth="1"/>
    <col min="13545" max="13546" width="7.85546875" style="101" bestFit="1" customWidth="1"/>
    <col min="13547" max="13547" width="8" style="101" bestFit="1" customWidth="1"/>
    <col min="13548" max="13549" width="7.85546875" style="101" bestFit="1" customWidth="1"/>
    <col min="13550" max="13550" width="9.7109375" style="101" customWidth="1"/>
    <col min="13551" max="13551" width="12.85546875" style="101" customWidth="1"/>
    <col min="13552" max="13788" width="9.140625" style="101"/>
    <col min="13789" max="13789" width="9" style="101" bestFit="1" customWidth="1"/>
    <col min="13790" max="13790" width="9.85546875" style="101" bestFit="1" customWidth="1"/>
    <col min="13791" max="13791" width="9.140625" style="101" bestFit="1" customWidth="1"/>
    <col min="13792" max="13792" width="16" style="101" bestFit="1" customWidth="1"/>
    <col min="13793" max="13793" width="9" style="101" bestFit="1" customWidth="1"/>
    <col min="13794" max="13794" width="7.85546875" style="101" bestFit="1" customWidth="1"/>
    <col min="13795" max="13795" width="11.7109375" style="101" bestFit="1" customWidth="1"/>
    <col min="13796" max="13796" width="14.28515625" style="101" customWidth="1"/>
    <col min="13797" max="13797" width="11.7109375" style="101" bestFit="1" customWidth="1"/>
    <col min="13798" max="13798" width="14.140625" style="101" bestFit="1" customWidth="1"/>
    <col min="13799" max="13799" width="16.7109375" style="101" customWidth="1"/>
    <col min="13800" max="13800" width="16.5703125" style="101" customWidth="1"/>
    <col min="13801" max="13802" width="7.85546875" style="101" bestFit="1" customWidth="1"/>
    <col min="13803" max="13803" width="8" style="101" bestFit="1" customWidth="1"/>
    <col min="13804" max="13805" width="7.85546875" style="101" bestFit="1" customWidth="1"/>
    <col min="13806" max="13806" width="9.7109375" style="101" customWidth="1"/>
    <col min="13807" max="13807" width="12.85546875" style="101" customWidth="1"/>
    <col min="13808" max="14044" width="9.140625" style="101"/>
    <col min="14045" max="14045" width="9" style="101" bestFit="1" customWidth="1"/>
    <col min="14046" max="14046" width="9.85546875" style="101" bestFit="1" customWidth="1"/>
    <col min="14047" max="14047" width="9.140625" style="101" bestFit="1" customWidth="1"/>
    <col min="14048" max="14048" width="16" style="101" bestFit="1" customWidth="1"/>
    <col min="14049" max="14049" width="9" style="101" bestFit="1" customWidth="1"/>
    <col min="14050" max="14050" width="7.85546875" style="101" bestFit="1" customWidth="1"/>
    <col min="14051" max="14051" width="11.7109375" style="101" bestFit="1" customWidth="1"/>
    <col min="14052" max="14052" width="14.28515625" style="101" customWidth="1"/>
    <col min="14053" max="14053" width="11.7109375" style="101" bestFit="1" customWidth="1"/>
    <col min="14054" max="14054" width="14.140625" style="101" bestFit="1" customWidth="1"/>
    <col min="14055" max="14055" width="16.7109375" style="101" customWidth="1"/>
    <col min="14056" max="14056" width="16.5703125" style="101" customWidth="1"/>
    <col min="14057" max="14058" width="7.85546875" style="101" bestFit="1" customWidth="1"/>
    <col min="14059" max="14059" width="8" style="101" bestFit="1" customWidth="1"/>
    <col min="14060" max="14061" width="7.85546875" style="101" bestFit="1" customWidth="1"/>
    <col min="14062" max="14062" width="9.7109375" style="101" customWidth="1"/>
    <col min="14063" max="14063" width="12.85546875" style="101" customWidth="1"/>
    <col min="14064" max="14300" width="9.140625" style="101"/>
    <col min="14301" max="14301" width="9" style="101" bestFit="1" customWidth="1"/>
    <col min="14302" max="14302" width="9.85546875" style="101" bestFit="1" customWidth="1"/>
    <col min="14303" max="14303" width="9.140625" style="101" bestFit="1" customWidth="1"/>
    <col min="14304" max="14304" width="16" style="101" bestFit="1" customWidth="1"/>
    <col min="14305" max="14305" width="9" style="101" bestFit="1" customWidth="1"/>
    <col min="14306" max="14306" width="7.85546875" style="101" bestFit="1" customWidth="1"/>
    <col min="14307" max="14307" width="11.7109375" style="101" bestFit="1" customWidth="1"/>
    <col min="14308" max="14308" width="14.28515625" style="101" customWidth="1"/>
    <col min="14309" max="14309" width="11.7109375" style="101" bestFit="1" customWidth="1"/>
    <col min="14310" max="14310" width="14.140625" style="101" bestFit="1" customWidth="1"/>
    <col min="14311" max="14311" width="16.7109375" style="101" customWidth="1"/>
    <col min="14312" max="14312" width="16.5703125" style="101" customWidth="1"/>
    <col min="14313" max="14314" width="7.85546875" style="101" bestFit="1" customWidth="1"/>
    <col min="14315" max="14315" width="8" style="101" bestFit="1" customWidth="1"/>
    <col min="14316" max="14317" width="7.85546875" style="101" bestFit="1" customWidth="1"/>
    <col min="14318" max="14318" width="9.7109375" style="101" customWidth="1"/>
    <col min="14319" max="14319" width="12.85546875" style="101" customWidth="1"/>
    <col min="14320" max="14556" width="9.140625" style="101"/>
    <col min="14557" max="14557" width="9" style="101" bestFit="1" customWidth="1"/>
    <col min="14558" max="14558" width="9.85546875" style="101" bestFit="1" customWidth="1"/>
    <col min="14559" max="14559" width="9.140625" style="101" bestFit="1" customWidth="1"/>
    <col min="14560" max="14560" width="16" style="101" bestFit="1" customWidth="1"/>
    <col min="14561" max="14561" width="9" style="101" bestFit="1" customWidth="1"/>
    <col min="14562" max="14562" width="7.85546875" style="101" bestFit="1" customWidth="1"/>
    <col min="14563" max="14563" width="11.7109375" style="101" bestFit="1" customWidth="1"/>
    <col min="14564" max="14564" width="14.28515625" style="101" customWidth="1"/>
    <col min="14565" max="14565" width="11.7109375" style="101" bestFit="1" customWidth="1"/>
    <col min="14566" max="14566" width="14.140625" style="101" bestFit="1" customWidth="1"/>
    <col min="14567" max="14567" width="16.7109375" style="101" customWidth="1"/>
    <col min="14568" max="14568" width="16.5703125" style="101" customWidth="1"/>
    <col min="14569" max="14570" width="7.85546875" style="101" bestFit="1" customWidth="1"/>
    <col min="14571" max="14571" width="8" style="101" bestFit="1" customWidth="1"/>
    <col min="14572" max="14573" width="7.85546875" style="101" bestFit="1" customWidth="1"/>
    <col min="14574" max="14574" width="9.7109375" style="101" customWidth="1"/>
    <col min="14575" max="14575" width="12.85546875" style="101" customWidth="1"/>
    <col min="14576" max="14812" width="9.140625" style="101"/>
    <col min="14813" max="14813" width="9" style="101" bestFit="1" customWidth="1"/>
    <col min="14814" max="14814" width="9.85546875" style="101" bestFit="1" customWidth="1"/>
    <col min="14815" max="14815" width="9.140625" style="101" bestFit="1" customWidth="1"/>
    <col min="14816" max="14816" width="16" style="101" bestFit="1" customWidth="1"/>
    <col min="14817" max="14817" width="9" style="101" bestFit="1" customWidth="1"/>
    <col min="14818" max="14818" width="7.85546875" style="101" bestFit="1" customWidth="1"/>
    <col min="14819" max="14819" width="11.7109375" style="101" bestFit="1" customWidth="1"/>
    <col min="14820" max="14820" width="14.28515625" style="101" customWidth="1"/>
    <col min="14821" max="14821" width="11.7109375" style="101" bestFit="1" customWidth="1"/>
    <col min="14822" max="14822" width="14.140625" style="101" bestFit="1" customWidth="1"/>
    <col min="14823" max="14823" width="16.7109375" style="101" customWidth="1"/>
    <col min="14824" max="14824" width="16.5703125" style="101" customWidth="1"/>
    <col min="14825" max="14826" width="7.85546875" style="101" bestFit="1" customWidth="1"/>
    <col min="14827" max="14827" width="8" style="101" bestFit="1" customWidth="1"/>
    <col min="14828" max="14829" width="7.85546875" style="101" bestFit="1" customWidth="1"/>
    <col min="14830" max="14830" width="9.7109375" style="101" customWidth="1"/>
    <col min="14831" max="14831" width="12.85546875" style="101" customWidth="1"/>
    <col min="14832" max="15068" width="9.140625" style="101"/>
    <col min="15069" max="15069" width="9" style="101" bestFit="1" customWidth="1"/>
    <col min="15070" max="15070" width="9.85546875" style="101" bestFit="1" customWidth="1"/>
    <col min="15071" max="15071" width="9.140625" style="101" bestFit="1" customWidth="1"/>
    <col min="15072" max="15072" width="16" style="101" bestFit="1" customWidth="1"/>
    <col min="15073" max="15073" width="9" style="101" bestFit="1" customWidth="1"/>
    <col min="15074" max="15074" width="7.85546875" style="101" bestFit="1" customWidth="1"/>
    <col min="15075" max="15075" width="11.7109375" style="101" bestFit="1" customWidth="1"/>
    <col min="15076" max="15076" width="14.28515625" style="101" customWidth="1"/>
    <col min="15077" max="15077" width="11.7109375" style="101" bestFit="1" customWidth="1"/>
    <col min="15078" max="15078" width="14.140625" style="101" bestFit="1" customWidth="1"/>
    <col min="15079" max="15079" width="16.7109375" style="101" customWidth="1"/>
    <col min="15080" max="15080" width="16.5703125" style="101" customWidth="1"/>
    <col min="15081" max="15082" width="7.85546875" style="101" bestFit="1" customWidth="1"/>
    <col min="15083" max="15083" width="8" style="101" bestFit="1" customWidth="1"/>
    <col min="15084" max="15085" width="7.85546875" style="101" bestFit="1" customWidth="1"/>
    <col min="15086" max="15086" width="9.7109375" style="101" customWidth="1"/>
    <col min="15087" max="15087" width="12.85546875" style="101" customWidth="1"/>
    <col min="15088" max="15324" width="9.140625" style="101"/>
    <col min="15325" max="15325" width="9" style="101" bestFit="1" customWidth="1"/>
    <col min="15326" max="15326" width="9.85546875" style="101" bestFit="1" customWidth="1"/>
    <col min="15327" max="15327" width="9.140625" style="101" bestFit="1" customWidth="1"/>
    <col min="15328" max="15328" width="16" style="101" bestFit="1" customWidth="1"/>
    <col min="15329" max="15329" width="9" style="101" bestFit="1" customWidth="1"/>
    <col min="15330" max="15330" width="7.85546875" style="101" bestFit="1" customWidth="1"/>
    <col min="15331" max="15331" width="11.7109375" style="101" bestFit="1" customWidth="1"/>
    <col min="15332" max="15332" width="14.28515625" style="101" customWidth="1"/>
    <col min="15333" max="15333" width="11.7109375" style="101" bestFit="1" customWidth="1"/>
    <col min="15334" max="15334" width="14.140625" style="101" bestFit="1" customWidth="1"/>
    <col min="15335" max="15335" width="16.7109375" style="101" customWidth="1"/>
    <col min="15336" max="15336" width="16.5703125" style="101" customWidth="1"/>
    <col min="15337" max="15338" width="7.85546875" style="101" bestFit="1" customWidth="1"/>
    <col min="15339" max="15339" width="8" style="101" bestFit="1" customWidth="1"/>
    <col min="15340" max="15341" width="7.85546875" style="101" bestFit="1" customWidth="1"/>
    <col min="15342" max="15342" width="9.7109375" style="101" customWidth="1"/>
    <col min="15343" max="15343" width="12.85546875" style="101" customWidth="1"/>
    <col min="15344" max="15580" width="9.140625" style="101"/>
    <col min="15581" max="15581" width="9" style="101" bestFit="1" customWidth="1"/>
    <col min="15582" max="15582" width="9.85546875" style="101" bestFit="1" customWidth="1"/>
    <col min="15583" max="15583" width="9.140625" style="101" bestFit="1" customWidth="1"/>
    <col min="15584" max="15584" width="16" style="101" bestFit="1" customWidth="1"/>
    <col min="15585" max="15585" width="9" style="101" bestFit="1" customWidth="1"/>
    <col min="15586" max="15586" width="7.85546875" style="101" bestFit="1" customWidth="1"/>
    <col min="15587" max="15587" width="11.7109375" style="101" bestFit="1" customWidth="1"/>
    <col min="15588" max="15588" width="14.28515625" style="101" customWidth="1"/>
    <col min="15589" max="15589" width="11.7109375" style="101" bestFit="1" customWidth="1"/>
    <col min="15590" max="15590" width="14.140625" style="101" bestFit="1" customWidth="1"/>
    <col min="15591" max="15591" width="16.7109375" style="101" customWidth="1"/>
    <col min="15592" max="15592" width="16.5703125" style="101" customWidth="1"/>
    <col min="15593" max="15594" width="7.85546875" style="101" bestFit="1" customWidth="1"/>
    <col min="15595" max="15595" width="8" style="101" bestFit="1" customWidth="1"/>
    <col min="15596" max="15597" width="7.85546875" style="101" bestFit="1" customWidth="1"/>
    <col min="15598" max="15598" width="9.7109375" style="101" customWidth="1"/>
    <col min="15599" max="15599" width="12.85546875" style="101" customWidth="1"/>
    <col min="15600" max="15836" width="9.140625" style="101"/>
    <col min="15837" max="15837" width="9" style="101" bestFit="1" customWidth="1"/>
    <col min="15838" max="15838" width="9.85546875" style="101" bestFit="1" customWidth="1"/>
    <col min="15839" max="15839" width="9.140625" style="101" bestFit="1" customWidth="1"/>
    <col min="15840" max="15840" width="16" style="101" bestFit="1" customWidth="1"/>
    <col min="15841" max="15841" width="9" style="101" bestFit="1" customWidth="1"/>
    <col min="15842" max="15842" width="7.85546875" style="101" bestFit="1" customWidth="1"/>
    <col min="15843" max="15843" width="11.7109375" style="101" bestFit="1" customWidth="1"/>
    <col min="15844" max="15844" width="14.28515625" style="101" customWidth="1"/>
    <col min="15845" max="15845" width="11.7109375" style="101" bestFit="1" customWidth="1"/>
    <col min="15846" max="15846" width="14.140625" style="101" bestFit="1" customWidth="1"/>
    <col min="15847" max="15847" width="16.7109375" style="101" customWidth="1"/>
    <col min="15848" max="15848" width="16.5703125" style="101" customWidth="1"/>
    <col min="15849" max="15850" width="7.85546875" style="101" bestFit="1" customWidth="1"/>
    <col min="15851" max="15851" width="8" style="101" bestFit="1" customWidth="1"/>
    <col min="15852" max="15853" width="7.85546875" style="101" bestFit="1" customWidth="1"/>
    <col min="15854" max="15854" width="9.7109375" style="101" customWidth="1"/>
    <col min="15855" max="15855" width="12.85546875" style="101" customWidth="1"/>
    <col min="15856" max="16092" width="9.140625" style="101"/>
    <col min="16093" max="16093" width="9" style="101" bestFit="1" customWidth="1"/>
    <col min="16094" max="16094" width="9.85546875" style="101" bestFit="1" customWidth="1"/>
    <col min="16095" max="16095" width="9.140625" style="101" bestFit="1" customWidth="1"/>
    <col min="16096" max="16096" width="16" style="101" bestFit="1" customWidth="1"/>
    <col min="16097" max="16097" width="9" style="101" bestFit="1" customWidth="1"/>
    <col min="16098" max="16098" width="7.85546875" style="101" bestFit="1" customWidth="1"/>
    <col min="16099" max="16099" width="11.7109375" style="101" bestFit="1" customWidth="1"/>
    <col min="16100" max="16100" width="14.28515625" style="101" customWidth="1"/>
    <col min="16101" max="16101" width="11.7109375" style="101" bestFit="1" customWidth="1"/>
    <col min="16102" max="16102" width="14.140625" style="101" bestFit="1" customWidth="1"/>
    <col min="16103" max="16103" width="16.7109375" style="101" customWidth="1"/>
    <col min="16104" max="16104" width="16.5703125" style="101" customWidth="1"/>
    <col min="16105" max="16106" width="7.85546875" style="101" bestFit="1" customWidth="1"/>
    <col min="16107" max="16107" width="8" style="101" bestFit="1" customWidth="1"/>
    <col min="16108" max="16109" width="7.85546875" style="101" bestFit="1" customWidth="1"/>
    <col min="16110" max="16110" width="9.7109375" style="101" customWidth="1"/>
    <col min="16111" max="16111" width="12.85546875" style="101" customWidth="1"/>
    <col min="16112" max="16384" width="9.140625" style="101"/>
  </cols>
  <sheetData>
    <row r="1" spans="1:22" s="103" customFormat="1" ht="15.75" customHeight="1">
      <c r="A1" s="586" t="s">
        <v>1</v>
      </c>
      <c r="B1" s="723" t="s">
        <v>0</v>
      </c>
      <c r="C1" s="725" t="s">
        <v>140</v>
      </c>
      <c r="D1" s="725"/>
      <c r="E1" s="725"/>
      <c r="F1" s="726" t="s">
        <v>29</v>
      </c>
      <c r="G1" s="727"/>
      <c r="H1" s="727"/>
      <c r="I1" s="727"/>
      <c r="J1" s="727"/>
      <c r="K1" s="727"/>
      <c r="L1" s="727"/>
      <c r="M1" s="727"/>
      <c r="N1" s="727"/>
      <c r="O1" s="727"/>
      <c r="P1" s="727"/>
      <c r="Q1" s="727"/>
      <c r="R1" s="727"/>
      <c r="S1" s="727"/>
      <c r="T1" s="727"/>
      <c r="U1" s="727"/>
      <c r="V1" s="728"/>
    </row>
    <row r="2" spans="1:22" ht="16.5" thickBot="1">
      <c r="A2" s="587"/>
      <c r="B2" s="724"/>
      <c r="C2" s="104" t="s">
        <v>23</v>
      </c>
      <c r="D2" s="109" t="s">
        <v>9</v>
      </c>
      <c r="E2" s="110" t="s">
        <v>33</v>
      </c>
      <c r="F2" s="276">
        <v>61</v>
      </c>
      <c r="G2" s="276">
        <v>62</v>
      </c>
      <c r="H2" s="276">
        <v>63</v>
      </c>
      <c r="I2" s="277">
        <v>64</v>
      </c>
      <c r="J2" s="278" t="s">
        <v>432</v>
      </c>
      <c r="K2" s="278" t="s">
        <v>433</v>
      </c>
      <c r="L2" s="278" t="s">
        <v>434</v>
      </c>
      <c r="M2" s="279">
        <v>65</v>
      </c>
      <c r="N2" s="280" t="s">
        <v>435</v>
      </c>
      <c r="O2" s="280" t="s">
        <v>436</v>
      </c>
      <c r="P2" s="280" t="s">
        <v>437</v>
      </c>
      <c r="Q2" s="280" t="s">
        <v>535</v>
      </c>
      <c r="R2" s="280" t="s">
        <v>438</v>
      </c>
      <c r="S2" s="280" t="s">
        <v>439</v>
      </c>
      <c r="T2" s="276">
        <v>67</v>
      </c>
      <c r="U2" s="168"/>
      <c r="V2" s="275"/>
    </row>
    <row r="3" spans="1:22" s="130" customFormat="1">
      <c r="A3" s="524" t="str">
        <f>'1-συμβολαια'!A3</f>
        <v>1ο</v>
      </c>
      <c r="B3" s="357" t="str">
        <f>'1-συμβολαια'!C3</f>
        <v>γονική</v>
      </c>
      <c r="C3" s="339"/>
      <c r="D3" s="358"/>
      <c r="E3" s="358"/>
      <c r="F3" s="336"/>
      <c r="G3" s="336"/>
      <c r="H3" s="359"/>
      <c r="I3" s="360"/>
      <c r="J3" s="360"/>
      <c r="K3" s="360"/>
      <c r="L3" s="360"/>
      <c r="M3" s="360"/>
      <c r="N3" s="336"/>
      <c r="O3" s="336"/>
      <c r="P3" s="336"/>
      <c r="Q3" s="336"/>
      <c r="R3" s="336"/>
      <c r="S3" s="336"/>
      <c r="T3" s="336"/>
      <c r="U3" s="336"/>
      <c r="V3" s="336"/>
    </row>
    <row r="4" spans="1:22" s="130" customFormat="1" ht="15.75" thickBot="1">
      <c r="A4" s="419">
        <f>'1-συμβολαια'!A4</f>
        <v>0</v>
      </c>
      <c r="B4" s="420" t="str">
        <f>'1-συμβολαια'!C4</f>
        <v>ΧΡΗΣΙΚΤΗΣΙΑ αγροτεμαχίων 2-4-5 = 1979 ΑΝΑΔΑΣΜΟΣ</v>
      </c>
      <c r="C4" s="453">
        <f>'1-συμβολαια'!L4</f>
        <v>40.174466000000002</v>
      </c>
      <c r="D4" s="453"/>
      <c r="E4" s="453">
        <f t="shared" ref="E4:E6" si="0">C4-D4</f>
        <v>40.174466000000002</v>
      </c>
      <c r="F4" s="418">
        <v>61</v>
      </c>
      <c r="G4" s="418">
        <v>62</v>
      </c>
      <c r="H4" s="454"/>
      <c r="I4" s="455"/>
      <c r="J4" s="455"/>
      <c r="K4" s="455"/>
      <c r="L4" s="455"/>
      <c r="M4" s="455"/>
      <c r="N4" s="418"/>
      <c r="O4" s="418"/>
      <c r="P4" s="418"/>
      <c r="Q4" s="418"/>
      <c r="R4" s="418"/>
      <c r="S4" s="418"/>
      <c r="T4" s="418">
        <v>1</v>
      </c>
      <c r="U4" s="418"/>
      <c r="V4" s="418"/>
    </row>
    <row r="5" spans="1:22" s="130" customFormat="1">
      <c r="A5" s="492" t="str">
        <f>'1-συμβολαια'!A5</f>
        <v>2ο</v>
      </c>
      <c r="B5" s="410" t="str">
        <f>'1-συμβολαια'!C5</f>
        <v>γονική</v>
      </c>
      <c r="C5" s="358"/>
      <c r="D5" s="358"/>
      <c r="E5" s="358"/>
      <c r="F5" s="413"/>
      <c r="G5" s="413"/>
      <c r="H5" s="451"/>
      <c r="I5" s="452"/>
      <c r="J5" s="452"/>
      <c r="K5" s="452"/>
      <c r="L5" s="452"/>
      <c r="M5" s="452"/>
      <c r="N5" s="413"/>
      <c r="O5" s="413"/>
      <c r="P5" s="413"/>
      <c r="Q5" s="413"/>
      <c r="R5" s="413"/>
      <c r="S5" s="413"/>
      <c r="T5" s="413"/>
      <c r="U5" s="413"/>
      <c r="V5" s="413"/>
    </row>
    <row r="6" spans="1:22" s="130" customFormat="1" ht="15.75" thickBot="1">
      <c r="A6" s="493">
        <f>'1-συμβολαια'!A6</f>
        <v>0</v>
      </c>
      <c r="B6" s="420" t="str">
        <f>'1-συμβολαια'!C6</f>
        <v>ΧΡΗΣΙΚΤΗΣΙΑ αγροτεμαχίων 1-4-5 = 1979 ΑΝΑΔΑΣΜΟΣ</v>
      </c>
      <c r="C6" s="453">
        <f>'1-συμβολαια'!L6</f>
        <v>66.322232</v>
      </c>
      <c r="D6" s="453"/>
      <c r="E6" s="453">
        <f t="shared" si="0"/>
        <v>66.322232</v>
      </c>
      <c r="F6" s="418">
        <v>61</v>
      </c>
      <c r="G6" s="418">
        <v>62</v>
      </c>
      <c r="H6" s="454"/>
      <c r="I6" s="455"/>
      <c r="J6" s="455"/>
      <c r="K6" s="455"/>
      <c r="L6" s="455"/>
      <c r="M6" s="455"/>
      <c r="N6" s="418"/>
      <c r="O6" s="418"/>
      <c r="P6" s="418"/>
      <c r="Q6" s="418"/>
      <c r="R6" s="418"/>
      <c r="S6" s="418"/>
      <c r="T6" s="418">
        <v>1</v>
      </c>
      <c r="U6" s="418"/>
      <c r="V6" s="418"/>
    </row>
    <row r="7" spans="1:22" s="130" customFormat="1">
      <c r="A7" s="404" t="str">
        <f>'1-συμβολαια'!A7</f>
        <v>3ο</v>
      </c>
      <c r="B7" s="410" t="str">
        <f>'1-συμβολαια'!C7</f>
        <v>γονική] αγροτεμαχιο 1.107 Πρίνος -'';;;???'' 136μ2</v>
      </c>
      <c r="C7" s="358"/>
      <c r="D7" s="358"/>
      <c r="E7" s="358"/>
      <c r="F7" s="413"/>
      <c r="G7" s="413"/>
      <c r="H7" s="451"/>
      <c r="I7" s="452"/>
      <c r="J7" s="452"/>
      <c r="K7" s="452"/>
      <c r="L7" s="452"/>
      <c r="M7" s="452"/>
      <c r="N7" s="413"/>
      <c r="O7" s="413"/>
      <c r="P7" s="413"/>
      <c r="Q7" s="413"/>
      <c r="R7" s="413"/>
      <c r="S7" s="413"/>
      <c r="T7" s="413"/>
      <c r="U7" s="413"/>
      <c r="V7" s="413"/>
    </row>
    <row r="8" spans="1:22" s="130" customFormat="1" ht="15.75" thickBot="1">
      <c r="A8" s="419">
        <f>'1-συμβολαια'!A8</f>
        <v>0</v>
      </c>
      <c r="B8" s="420" t="str">
        <f>'1-συμβολαια'!C8</f>
        <v>ΧΡΗΣΙΚΤΗΣΙΑ αγροτεμαχίου = 1979 ΑΝΑΔΑΣΜΟΣ</v>
      </c>
      <c r="C8" s="453">
        <f>'1-συμβολαια'!L8</f>
        <v>29.7637</v>
      </c>
      <c r="D8" s="453"/>
      <c r="E8" s="453">
        <f t="shared" ref="E8" si="1">C8-D8</f>
        <v>29.7637</v>
      </c>
      <c r="F8" s="418">
        <v>61</v>
      </c>
      <c r="G8" s="418">
        <v>62</v>
      </c>
      <c r="H8" s="454"/>
      <c r="I8" s="455"/>
      <c r="J8" s="455"/>
      <c r="K8" s="455"/>
      <c r="L8" s="455"/>
      <c r="M8" s="455"/>
      <c r="N8" s="418"/>
      <c r="O8" s="418"/>
      <c r="P8" s="418"/>
      <c r="Q8" s="418"/>
      <c r="R8" s="418"/>
      <c r="S8" s="418"/>
      <c r="T8" s="418">
        <v>1</v>
      </c>
      <c r="U8" s="418"/>
      <c r="V8" s="418"/>
    </row>
    <row r="9" spans="1:22" ht="15.75">
      <c r="A9" s="602" t="s">
        <v>47</v>
      </c>
      <c r="B9" s="603"/>
      <c r="C9" s="537">
        <f>SUM(C3:C8)</f>
        <v>136.26039800000001</v>
      </c>
      <c r="D9" s="537">
        <f>SUM(D3:D8)</f>
        <v>0</v>
      </c>
      <c r="E9" s="537">
        <f>SUM(E3:E8)</f>
        <v>136.26039800000001</v>
      </c>
      <c r="I9" s="538">
        <f t="shared" ref="I9:T9" si="2">SUM(I3:I8)</f>
        <v>0</v>
      </c>
      <c r="J9" s="538">
        <f t="shared" si="2"/>
        <v>0</v>
      </c>
      <c r="K9" s="538">
        <f t="shared" si="2"/>
        <v>0</v>
      </c>
      <c r="L9" s="538">
        <f t="shared" si="2"/>
        <v>0</v>
      </c>
      <c r="M9" s="538">
        <f t="shared" si="2"/>
        <v>0</v>
      </c>
      <c r="N9" s="538">
        <f t="shared" si="2"/>
        <v>0</v>
      </c>
      <c r="O9" s="538">
        <f t="shared" si="2"/>
        <v>0</v>
      </c>
      <c r="P9" s="538">
        <f t="shared" si="2"/>
        <v>0</v>
      </c>
      <c r="Q9" s="538">
        <f t="shared" si="2"/>
        <v>0</v>
      </c>
      <c r="R9" s="538">
        <f t="shared" si="2"/>
        <v>0</v>
      </c>
      <c r="S9" s="538">
        <f t="shared" si="2"/>
        <v>0</v>
      </c>
      <c r="T9" s="538">
        <f t="shared" si="2"/>
        <v>3</v>
      </c>
    </row>
    <row r="10" spans="1:22"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18"/>
      <c r="U10" s="118"/>
    </row>
    <row r="11" spans="1:22" ht="15.75">
      <c r="F11" s="150" t="s">
        <v>235</v>
      </c>
      <c r="G11" s="123"/>
      <c r="H11" s="281"/>
      <c r="I11" s="281"/>
      <c r="J11" s="281"/>
      <c r="K11" s="281"/>
      <c r="L11" s="281"/>
      <c r="M11" s="281"/>
      <c r="N11" s="281"/>
      <c r="O11" s="281"/>
      <c r="P11" s="281"/>
      <c r="Q11" s="281"/>
      <c r="R11" s="281"/>
      <c r="S11" s="281"/>
      <c r="T11" s="281"/>
      <c r="U11" s="281"/>
      <c r="V11" s="282"/>
    </row>
    <row r="12" spans="1:22" ht="15.75">
      <c r="F12" s="283"/>
      <c r="G12" s="133" t="s">
        <v>236</v>
      </c>
      <c r="H12" s="281"/>
      <c r="I12" s="281"/>
      <c r="J12" s="281"/>
      <c r="K12" s="281"/>
      <c r="L12" s="281"/>
      <c r="M12" s="281"/>
      <c r="N12" s="281"/>
      <c r="O12" s="281"/>
      <c r="P12" s="281"/>
      <c r="Q12" s="281"/>
      <c r="R12" s="281"/>
      <c r="S12" s="281"/>
      <c r="T12" s="281"/>
      <c r="U12" s="281"/>
      <c r="V12" s="282"/>
    </row>
    <row r="13" spans="1:22" ht="15.75">
      <c r="F13" s="282"/>
      <c r="G13" s="282"/>
      <c r="H13" s="150" t="s">
        <v>237</v>
      </c>
      <c r="I13" s="123"/>
      <c r="J13" s="123"/>
      <c r="K13" s="123"/>
      <c r="L13" s="281"/>
      <c r="M13" s="281"/>
      <c r="N13" s="281"/>
      <c r="O13" s="281"/>
      <c r="P13" s="281"/>
      <c r="Q13" s="281"/>
      <c r="R13" s="281"/>
      <c r="S13" s="281"/>
      <c r="T13" s="281"/>
      <c r="U13" s="281"/>
      <c r="V13" s="282"/>
    </row>
    <row r="14" spans="1:22" ht="15.75">
      <c r="F14" s="282"/>
      <c r="G14" s="283"/>
      <c r="H14" s="282"/>
      <c r="I14" s="133" t="s">
        <v>260</v>
      </c>
      <c r="J14" s="133"/>
      <c r="K14" s="133"/>
      <c r="L14" s="284"/>
      <c r="M14" s="284"/>
      <c r="N14" s="284"/>
      <c r="O14" s="284"/>
      <c r="P14" s="284"/>
      <c r="Q14" s="284"/>
      <c r="R14" s="284"/>
      <c r="S14" s="284"/>
      <c r="T14" s="284"/>
      <c r="U14" s="281"/>
      <c r="V14" s="282"/>
    </row>
    <row r="15" spans="1:22" ht="15.75">
      <c r="F15" s="282"/>
      <c r="G15" s="283"/>
      <c r="H15" s="282"/>
      <c r="I15" s="133"/>
      <c r="J15" s="150" t="s">
        <v>440</v>
      </c>
      <c r="K15" s="133"/>
      <c r="L15" s="284"/>
      <c r="M15" s="284"/>
      <c r="N15" s="284"/>
      <c r="O15" s="284"/>
      <c r="P15" s="284"/>
      <c r="Q15" s="284"/>
      <c r="R15" s="284"/>
      <c r="S15" s="284"/>
      <c r="T15" s="284"/>
      <c r="U15" s="281"/>
      <c r="V15" s="282"/>
    </row>
    <row r="16" spans="1:22" ht="15.75">
      <c r="F16" s="282"/>
      <c r="G16" s="283"/>
      <c r="H16" s="282"/>
      <c r="I16" s="133"/>
      <c r="J16" s="133"/>
      <c r="K16" s="133" t="s">
        <v>441</v>
      </c>
      <c r="L16" s="284"/>
      <c r="M16" s="284"/>
      <c r="N16" s="284"/>
      <c r="O16" s="284"/>
      <c r="P16" s="284"/>
      <c r="Q16" s="284"/>
      <c r="R16" s="284"/>
      <c r="S16" s="284"/>
      <c r="T16" s="284"/>
      <c r="U16" s="281"/>
      <c r="V16" s="282"/>
    </row>
    <row r="17" spans="2:22" ht="15.75">
      <c r="F17" s="282"/>
      <c r="G17" s="282"/>
      <c r="H17" s="281"/>
      <c r="I17" s="284"/>
      <c r="J17" s="284"/>
      <c r="K17" s="284"/>
      <c r="L17" s="150" t="s">
        <v>442</v>
      </c>
      <c r="M17" s="284"/>
      <c r="N17" s="284"/>
      <c r="O17" s="284"/>
      <c r="P17" s="284"/>
      <c r="Q17" s="284"/>
      <c r="R17" s="284"/>
      <c r="S17" s="284"/>
      <c r="T17" s="284"/>
      <c r="U17" s="281"/>
      <c r="V17" s="282"/>
    </row>
    <row r="18" spans="2:22" ht="15.75">
      <c r="C18" s="108">
        <f>SUM(C10:C11)</f>
        <v>0</v>
      </c>
      <c r="F18" s="281"/>
      <c r="G18" s="281"/>
      <c r="H18" s="281"/>
      <c r="I18" s="284"/>
      <c r="J18" s="284"/>
      <c r="K18" s="284"/>
      <c r="L18" s="284"/>
      <c r="M18" s="133" t="s">
        <v>261</v>
      </c>
      <c r="N18" s="284"/>
      <c r="O18" s="284"/>
      <c r="P18" s="284"/>
      <c r="Q18" s="284"/>
      <c r="R18" s="284"/>
      <c r="S18" s="284"/>
      <c r="T18" s="284"/>
      <c r="U18" s="281"/>
      <c r="V18" s="282"/>
    </row>
    <row r="19" spans="2:22" ht="15.75">
      <c r="F19" s="282"/>
      <c r="G19" s="282"/>
      <c r="H19" s="281"/>
      <c r="I19" s="284"/>
      <c r="J19" s="284"/>
      <c r="K19" s="284"/>
      <c r="L19" s="284"/>
      <c r="M19" s="284"/>
      <c r="N19" s="150" t="s">
        <v>443</v>
      </c>
      <c r="O19" s="284"/>
      <c r="P19" s="284"/>
      <c r="Q19" s="284"/>
      <c r="R19" s="284"/>
      <c r="S19" s="284"/>
      <c r="T19" s="284"/>
      <c r="U19" s="281"/>
      <c r="V19" s="282"/>
    </row>
    <row r="20" spans="2:22" ht="15.75">
      <c r="F20" s="282"/>
      <c r="G20" s="282"/>
      <c r="H20" s="281"/>
      <c r="I20" s="284"/>
      <c r="J20" s="284"/>
      <c r="K20" s="284"/>
      <c r="L20" s="284"/>
      <c r="M20" s="284"/>
      <c r="N20" s="284"/>
      <c r="O20" s="133" t="s">
        <v>444</v>
      </c>
      <c r="P20" s="284"/>
      <c r="Q20" s="284"/>
      <c r="R20" s="284"/>
      <c r="S20" s="284"/>
      <c r="T20" s="284"/>
      <c r="U20" s="281"/>
      <c r="V20" s="282"/>
    </row>
    <row r="21" spans="2:22" ht="15.75">
      <c r="F21" s="282"/>
      <c r="G21" s="282"/>
      <c r="H21" s="281"/>
      <c r="I21" s="284"/>
      <c r="J21" s="284"/>
      <c r="K21" s="284"/>
      <c r="L21" s="284"/>
      <c r="M21" s="284"/>
      <c r="N21" s="284"/>
      <c r="O21" s="284"/>
      <c r="P21" s="150" t="s">
        <v>262</v>
      </c>
      <c r="Q21" s="284"/>
      <c r="R21" s="284"/>
      <c r="S21" s="284"/>
      <c r="T21" s="284"/>
      <c r="U21" s="281"/>
      <c r="V21" s="282"/>
    </row>
    <row r="22" spans="2:22" ht="15.75">
      <c r="F22" s="282"/>
      <c r="G22" s="282"/>
      <c r="H22" s="281"/>
      <c r="I22" s="284"/>
      <c r="J22" s="284"/>
      <c r="K22" s="284"/>
      <c r="L22" s="284"/>
      <c r="M22" s="284"/>
      <c r="N22" s="284"/>
      <c r="O22" s="284"/>
      <c r="P22" s="284"/>
      <c r="Q22" s="133" t="s">
        <v>263</v>
      </c>
      <c r="R22" s="133"/>
      <c r="S22" s="133"/>
      <c r="T22" s="284"/>
      <c r="U22" s="281"/>
      <c r="V22" s="282"/>
    </row>
    <row r="23" spans="2:22" ht="15.75">
      <c r="F23" s="282"/>
      <c r="G23" s="282"/>
      <c r="H23" s="281"/>
      <c r="I23" s="284"/>
      <c r="J23" s="284"/>
      <c r="K23" s="284"/>
      <c r="L23" s="284"/>
      <c r="M23" s="284"/>
      <c r="N23" s="284"/>
      <c r="O23" s="284"/>
      <c r="P23" s="284"/>
      <c r="Q23" s="284"/>
      <c r="R23" s="150" t="s">
        <v>264</v>
      </c>
      <c r="S23" s="284"/>
      <c r="T23" s="284"/>
      <c r="U23" s="281"/>
      <c r="V23" s="282"/>
    </row>
    <row r="24" spans="2:22" ht="15.75">
      <c r="F24" s="282"/>
      <c r="G24" s="282"/>
      <c r="H24" s="281"/>
      <c r="I24" s="284"/>
      <c r="J24" s="284"/>
      <c r="K24" s="284"/>
      <c r="L24" s="284"/>
      <c r="M24" s="284"/>
      <c r="N24" s="284"/>
      <c r="O24" s="284"/>
      <c r="P24" s="284"/>
      <c r="Q24" s="284"/>
      <c r="R24" s="284"/>
      <c r="S24" s="133" t="s">
        <v>265</v>
      </c>
      <c r="T24" s="284"/>
      <c r="U24" s="281"/>
      <c r="V24" s="282"/>
    </row>
    <row r="25" spans="2:22" ht="15.75">
      <c r="F25" s="282"/>
      <c r="G25" s="282"/>
      <c r="H25" s="281"/>
      <c r="I25" s="284"/>
      <c r="J25" s="284"/>
      <c r="K25" s="284"/>
      <c r="L25" s="284"/>
      <c r="M25" s="284"/>
      <c r="N25" s="284"/>
      <c r="O25" s="284"/>
      <c r="P25" s="284"/>
      <c r="Q25" s="284"/>
      <c r="R25" s="284"/>
      <c r="S25" s="284"/>
      <c r="T25" s="150" t="s">
        <v>445</v>
      </c>
      <c r="U25" s="281"/>
      <c r="V25" s="282"/>
    </row>
    <row r="26" spans="2:22">
      <c r="F26" s="282"/>
      <c r="G26" s="282"/>
      <c r="H26" s="281"/>
      <c r="I26" s="281"/>
      <c r="J26" s="281"/>
      <c r="K26" s="281"/>
      <c r="L26" s="281"/>
      <c r="M26" s="281"/>
      <c r="N26" s="281"/>
      <c r="O26" s="281"/>
      <c r="P26" s="281"/>
      <c r="Q26" s="281"/>
      <c r="R26" s="281"/>
      <c r="S26" s="281"/>
      <c r="T26" s="281"/>
      <c r="U26" s="281"/>
      <c r="V26" s="282"/>
    </row>
    <row r="27" spans="2:22" ht="15.75" customHeight="1">
      <c r="B27" s="219"/>
      <c r="C27" s="313"/>
      <c r="D27" s="315"/>
      <c r="E27" s="314"/>
      <c r="F27" s="314"/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</row>
    <row r="28" spans="2:22" ht="15.75" customHeight="1">
      <c r="B28" s="218"/>
      <c r="C28" s="111"/>
      <c r="D28" s="315"/>
      <c r="E28" s="314"/>
      <c r="F28" s="314"/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</row>
    <row r="29" spans="2:22"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</row>
    <row r="30" spans="2:22"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</row>
    <row r="31" spans="2:22"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</row>
    <row r="32" spans="2:22">
      <c r="D32" s="315"/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</row>
    <row r="33" spans="8:21"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</row>
    <row r="34" spans="8:21"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</row>
    <row r="35" spans="8:21"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</row>
    <row r="36" spans="8:21"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</row>
    <row r="37" spans="8:21"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</row>
    <row r="38" spans="8:21"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</row>
  </sheetData>
  <mergeCells count="5">
    <mergeCell ref="A1:A2"/>
    <mergeCell ref="B1:B2"/>
    <mergeCell ref="C1:E1"/>
    <mergeCell ref="A9:B9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C37"/>
  <sheetViews>
    <sheetView workbookViewId="0">
      <pane ySplit="2" topLeftCell="A3" activePane="bottomLeft" state="frozen"/>
      <selection pane="bottomLeft" activeCell="B14" sqref="B14:C30"/>
    </sheetView>
  </sheetViews>
  <sheetFormatPr defaultRowHeight="11.25"/>
  <cols>
    <col min="1" max="1" width="7.28515625" style="8" bestFit="1" customWidth="1"/>
    <col min="2" max="2" width="43.7109375" style="136" customWidth="1"/>
    <col min="3" max="4" width="9.42578125" style="2" customWidth="1"/>
    <col min="5" max="5" width="9.42578125" style="84" customWidth="1"/>
    <col min="6" max="6" width="8.140625" style="84" customWidth="1"/>
    <col min="7" max="7" width="10.7109375" style="84" customWidth="1"/>
    <col min="8" max="8" width="9.42578125" style="84" customWidth="1"/>
    <col min="9" max="9" width="7.85546875" style="84" customWidth="1"/>
    <col min="10" max="10" width="7.42578125" style="84" customWidth="1"/>
    <col min="11" max="11" width="6.85546875" style="84" customWidth="1"/>
    <col min="12" max="27" width="7.140625" style="84" customWidth="1"/>
    <col min="28" max="28" width="6.140625" style="84" customWidth="1"/>
    <col min="29" max="29" width="7.140625" style="84" customWidth="1"/>
    <col min="30" max="32" width="6.140625" style="84" customWidth="1"/>
    <col min="33" max="33" width="8.85546875" style="84" customWidth="1"/>
    <col min="34" max="34" width="7.85546875" style="84" customWidth="1"/>
    <col min="35" max="35" width="16.28515625" style="84" customWidth="1"/>
    <col min="36" max="37" width="7.140625" style="84" customWidth="1"/>
    <col min="38" max="38" width="8.140625" style="84" customWidth="1"/>
    <col min="39" max="39" width="7.7109375" style="84" customWidth="1"/>
    <col min="40" max="40" width="7" style="84" customWidth="1"/>
    <col min="41" max="41" width="6.140625" style="84" customWidth="1"/>
    <col min="42" max="46" width="7.85546875" style="84" customWidth="1"/>
    <col min="47" max="47" width="6.140625" style="84" customWidth="1"/>
    <col min="48" max="48" width="6.140625" style="351" customWidth="1"/>
    <col min="49" max="49" width="6.140625" style="84" customWidth="1"/>
    <col min="50" max="51" width="8.28515625" style="84" customWidth="1"/>
    <col min="52" max="52" width="6.140625" style="84" customWidth="1"/>
    <col min="53" max="53" width="7.5703125" style="84" customWidth="1"/>
    <col min="54" max="55" width="6.140625" style="84" customWidth="1"/>
    <col min="56" max="56" width="8" style="84" customWidth="1"/>
    <col min="57" max="58" width="6.140625" style="84" customWidth="1"/>
    <col min="59" max="59" width="7.42578125" style="84" customWidth="1"/>
    <col min="60" max="60" width="8.5703125" style="84" customWidth="1"/>
    <col min="61" max="67" width="6.140625" style="84" customWidth="1"/>
    <col min="68" max="68" width="7.7109375" style="351" customWidth="1"/>
    <col min="69" max="70" width="6.140625" style="84" customWidth="1"/>
    <col min="71" max="71" width="5.5703125" style="84" customWidth="1"/>
    <col min="72" max="78" width="10.5703125" style="84" customWidth="1"/>
    <col min="79" max="80" width="12.42578125" style="84" customWidth="1"/>
    <col min="81" max="278" width="9.140625" style="3"/>
    <col min="279" max="279" width="9" style="3" bestFit="1" customWidth="1"/>
    <col min="280" max="280" width="9.85546875" style="3" bestFit="1" customWidth="1"/>
    <col min="281" max="281" width="9.140625" style="3" bestFit="1" customWidth="1"/>
    <col min="282" max="282" width="16" style="3" bestFit="1" customWidth="1"/>
    <col min="283" max="283" width="9" style="3" bestFit="1" customWidth="1"/>
    <col min="284" max="284" width="7.85546875" style="3" bestFit="1" customWidth="1"/>
    <col min="285" max="285" width="11.7109375" style="3" bestFit="1" customWidth="1"/>
    <col min="286" max="286" width="14.28515625" style="3" customWidth="1"/>
    <col min="287" max="287" width="11.7109375" style="3" bestFit="1" customWidth="1"/>
    <col min="288" max="288" width="14.140625" style="3" bestFit="1" customWidth="1"/>
    <col min="289" max="289" width="16.7109375" style="3" customWidth="1"/>
    <col min="290" max="290" width="16.5703125" style="3" customWidth="1"/>
    <col min="291" max="292" width="7.85546875" style="3" bestFit="1" customWidth="1"/>
    <col min="293" max="293" width="8" style="3" bestFit="1" customWidth="1"/>
    <col min="294" max="295" width="7.85546875" style="3" bestFit="1" customWidth="1"/>
    <col min="296" max="296" width="9.7109375" style="3" customWidth="1"/>
    <col min="297" max="297" width="12.85546875" style="3" customWidth="1"/>
    <col min="298" max="534" width="9.140625" style="3"/>
    <col min="535" max="535" width="9" style="3" bestFit="1" customWidth="1"/>
    <col min="536" max="536" width="9.85546875" style="3" bestFit="1" customWidth="1"/>
    <col min="537" max="537" width="9.140625" style="3" bestFit="1" customWidth="1"/>
    <col min="538" max="538" width="16" style="3" bestFit="1" customWidth="1"/>
    <col min="539" max="539" width="9" style="3" bestFit="1" customWidth="1"/>
    <col min="540" max="540" width="7.85546875" style="3" bestFit="1" customWidth="1"/>
    <col min="541" max="541" width="11.7109375" style="3" bestFit="1" customWidth="1"/>
    <col min="542" max="542" width="14.28515625" style="3" customWidth="1"/>
    <col min="543" max="543" width="11.7109375" style="3" bestFit="1" customWidth="1"/>
    <col min="544" max="544" width="14.140625" style="3" bestFit="1" customWidth="1"/>
    <col min="545" max="545" width="16.7109375" style="3" customWidth="1"/>
    <col min="546" max="546" width="16.5703125" style="3" customWidth="1"/>
    <col min="547" max="548" width="7.85546875" style="3" bestFit="1" customWidth="1"/>
    <col min="549" max="549" width="8" style="3" bestFit="1" customWidth="1"/>
    <col min="550" max="551" width="7.85546875" style="3" bestFit="1" customWidth="1"/>
    <col min="552" max="552" width="9.7109375" style="3" customWidth="1"/>
    <col min="553" max="553" width="12.85546875" style="3" customWidth="1"/>
    <col min="554" max="790" width="9.140625" style="3"/>
    <col min="791" max="791" width="9" style="3" bestFit="1" customWidth="1"/>
    <col min="792" max="792" width="9.85546875" style="3" bestFit="1" customWidth="1"/>
    <col min="793" max="793" width="9.140625" style="3" bestFit="1" customWidth="1"/>
    <col min="794" max="794" width="16" style="3" bestFit="1" customWidth="1"/>
    <col min="795" max="795" width="9" style="3" bestFit="1" customWidth="1"/>
    <col min="796" max="796" width="7.85546875" style="3" bestFit="1" customWidth="1"/>
    <col min="797" max="797" width="11.7109375" style="3" bestFit="1" customWidth="1"/>
    <col min="798" max="798" width="14.28515625" style="3" customWidth="1"/>
    <col min="799" max="799" width="11.7109375" style="3" bestFit="1" customWidth="1"/>
    <col min="800" max="800" width="14.140625" style="3" bestFit="1" customWidth="1"/>
    <col min="801" max="801" width="16.7109375" style="3" customWidth="1"/>
    <col min="802" max="802" width="16.5703125" style="3" customWidth="1"/>
    <col min="803" max="804" width="7.85546875" style="3" bestFit="1" customWidth="1"/>
    <col min="805" max="805" width="8" style="3" bestFit="1" customWidth="1"/>
    <col min="806" max="807" width="7.85546875" style="3" bestFit="1" customWidth="1"/>
    <col min="808" max="808" width="9.7109375" style="3" customWidth="1"/>
    <col min="809" max="809" width="12.85546875" style="3" customWidth="1"/>
    <col min="810" max="1046" width="9.140625" style="3"/>
    <col min="1047" max="1047" width="9" style="3" bestFit="1" customWidth="1"/>
    <col min="1048" max="1048" width="9.85546875" style="3" bestFit="1" customWidth="1"/>
    <col min="1049" max="1049" width="9.140625" style="3" bestFit="1" customWidth="1"/>
    <col min="1050" max="1050" width="16" style="3" bestFit="1" customWidth="1"/>
    <col min="1051" max="1051" width="9" style="3" bestFit="1" customWidth="1"/>
    <col min="1052" max="1052" width="7.85546875" style="3" bestFit="1" customWidth="1"/>
    <col min="1053" max="1053" width="11.7109375" style="3" bestFit="1" customWidth="1"/>
    <col min="1054" max="1054" width="14.28515625" style="3" customWidth="1"/>
    <col min="1055" max="1055" width="11.7109375" style="3" bestFit="1" customWidth="1"/>
    <col min="1056" max="1056" width="14.140625" style="3" bestFit="1" customWidth="1"/>
    <col min="1057" max="1057" width="16.7109375" style="3" customWidth="1"/>
    <col min="1058" max="1058" width="16.5703125" style="3" customWidth="1"/>
    <col min="1059" max="1060" width="7.85546875" style="3" bestFit="1" customWidth="1"/>
    <col min="1061" max="1061" width="8" style="3" bestFit="1" customWidth="1"/>
    <col min="1062" max="1063" width="7.85546875" style="3" bestFit="1" customWidth="1"/>
    <col min="1064" max="1064" width="9.7109375" style="3" customWidth="1"/>
    <col min="1065" max="1065" width="12.85546875" style="3" customWidth="1"/>
    <col min="1066" max="1302" width="9.140625" style="3"/>
    <col min="1303" max="1303" width="9" style="3" bestFit="1" customWidth="1"/>
    <col min="1304" max="1304" width="9.85546875" style="3" bestFit="1" customWidth="1"/>
    <col min="1305" max="1305" width="9.140625" style="3" bestFit="1" customWidth="1"/>
    <col min="1306" max="1306" width="16" style="3" bestFit="1" customWidth="1"/>
    <col min="1307" max="1307" width="9" style="3" bestFit="1" customWidth="1"/>
    <col min="1308" max="1308" width="7.85546875" style="3" bestFit="1" customWidth="1"/>
    <col min="1309" max="1309" width="11.7109375" style="3" bestFit="1" customWidth="1"/>
    <col min="1310" max="1310" width="14.28515625" style="3" customWidth="1"/>
    <col min="1311" max="1311" width="11.7109375" style="3" bestFit="1" customWidth="1"/>
    <col min="1312" max="1312" width="14.140625" style="3" bestFit="1" customWidth="1"/>
    <col min="1313" max="1313" width="16.7109375" style="3" customWidth="1"/>
    <col min="1314" max="1314" width="16.5703125" style="3" customWidth="1"/>
    <col min="1315" max="1316" width="7.85546875" style="3" bestFit="1" customWidth="1"/>
    <col min="1317" max="1317" width="8" style="3" bestFit="1" customWidth="1"/>
    <col min="1318" max="1319" width="7.85546875" style="3" bestFit="1" customWidth="1"/>
    <col min="1320" max="1320" width="9.7109375" style="3" customWidth="1"/>
    <col min="1321" max="1321" width="12.85546875" style="3" customWidth="1"/>
    <col min="1322" max="1558" width="9.140625" style="3"/>
    <col min="1559" max="1559" width="9" style="3" bestFit="1" customWidth="1"/>
    <col min="1560" max="1560" width="9.85546875" style="3" bestFit="1" customWidth="1"/>
    <col min="1561" max="1561" width="9.140625" style="3" bestFit="1" customWidth="1"/>
    <col min="1562" max="1562" width="16" style="3" bestFit="1" customWidth="1"/>
    <col min="1563" max="1563" width="9" style="3" bestFit="1" customWidth="1"/>
    <col min="1564" max="1564" width="7.85546875" style="3" bestFit="1" customWidth="1"/>
    <col min="1565" max="1565" width="11.7109375" style="3" bestFit="1" customWidth="1"/>
    <col min="1566" max="1566" width="14.28515625" style="3" customWidth="1"/>
    <col min="1567" max="1567" width="11.7109375" style="3" bestFit="1" customWidth="1"/>
    <col min="1568" max="1568" width="14.140625" style="3" bestFit="1" customWidth="1"/>
    <col min="1569" max="1569" width="16.7109375" style="3" customWidth="1"/>
    <col min="1570" max="1570" width="16.5703125" style="3" customWidth="1"/>
    <col min="1571" max="1572" width="7.85546875" style="3" bestFit="1" customWidth="1"/>
    <col min="1573" max="1573" width="8" style="3" bestFit="1" customWidth="1"/>
    <col min="1574" max="1575" width="7.85546875" style="3" bestFit="1" customWidth="1"/>
    <col min="1576" max="1576" width="9.7109375" style="3" customWidth="1"/>
    <col min="1577" max="1577" width="12.85546875" style="3" customWidth="1"/>
    <col min="1578" max="1814" width="9.140625" style="3"/>
    <col min="1815" max="1815" width="9" style="3" bestFit="1" customWidth="1"/>
    <col min="1816" max="1816" width="9.85546875" style="3" bestFit="1" customWidth="1"/>
    <col min="1817" max="1817" width="9.140625" style="3" bestFit="1" customWidth="1"/>
    <col min="1818" max="1818" width="16" style="3" bestFit="1" customWidth="1"/>
    <col min="1819" max="1819" width="9" style="3" bestFit="1" customWidth="1"/>
    <col min="1820" max="1820" width="7.85546875" style="3" bestFit="1" customWidth="1"/>
    <col min="1821" max="1821" width="11.7109375" style="3" bestFit="1" customWidth="1"/>
    <col min="1822" max="1822" width="14.28515625" style="3" customWidth="1"/>
    <col min="1823" max="1823" width="11.7109375" style="3" bestFit="1" customWidth="1"/>
    <col min="1824" max="1824" width="14.140625" style="3" bestFit="1" customWidth="1"/>
    <col min="1825" max="1825" width="16.7109375" style="3" customWidth="1"/>
    <col min="1826" max="1826" width="16.5703125" style="3" customWidth="1"/>
    <col min="1827" max="1828" width="7.85546875" style="3" bestFit="1" customWidth="1"/>
    <col min="1829" max="1829" width="8" style="3" bestFit="1" customWidth="1"/>
    <col min="1830" max="1831" width="7.85546875" style="3" bestFit="1" customWidth="1"/>
    <col min="1832" max="1832" width="9.7109375" style="3" customWidth="1"/>
    <col min="1833" max="1833" width="12.85546875" style="3" customWidth="1"/>
    <col min="1834" max="2070" width="9.140625" style="3"/>
    <col min="2071" max="2071" width="9" style="3" bestFit="1" customWidth="1"/>
    <col min="2072" max="2072" width="9.85546875" style="3" bestFit="1" customWidth="1"/>
    <col min="2073" max="2073" width="9.140625" style="3" bestFit="1" customWidth="1"/>
    <col min="2074" max="2074" width="16" style="3" bestFit="1" customWidth="1"/>
    <col min="2075" max="2075" width="9" style="3" bestFit="1" customWidth="1"/>
    <col min="2076" max="2076" width="7.85546875" style="3" bestFit="1" customWidth="1"/>
    <col min="2077" max="2077" width="11.7109375" style="3" bestFit="1" customWidth="1"/>
    <col min="2078" max="2078" width="14.28515625" style="3" customWidth="1"/>
    <col min="2079" max="2079" width="11.7109375" style="3" bestFit="1" customWidth="1"/>
    <col min="2080" max="2080" width="14.140625" style="3" bestFit="1" customWidth="1"/>
    <col min="2081" max="2081" width="16.7109375" style="3" customWidth="1"/>
    <col min="2082" max="2082" width="16.5703125" style="3" customWidth="1"/>
    <col min="2083" max="2084" width="7.85546875" style="3" bestFit="1" customWidth="1"/>
    <col min="2085" max="2085" width="8" style="3" bestFit="1" customWidth="1"/>
    <col min="2086" max="2087" width="7.85546875" style="3" bestFit="1" customWidth="1"/>
    <col min="2088" max="2088" width="9.7109375" style="3" customWidth="1"/>
    <col min="2089" max="2089" width="12.85546875" style="3" customWidth="1"/>
    <col min="2090" max="2326" width="9.140625" style="3"/>
    <col min="2327" max="2327" width="9" style="3" bestFit="1" customWidth="1"/>
    <col min="2328" max="2328" width="9.85546875" style="3" bestFit="1" customWidth="1"/>
    <col min="2329" max="2329" width="9.140625" style="3" bestFit="1" customWidth="1"/>
    <col min="2330" max="2330" width="16" style="3" bestFit="1" customWidth="1"/>
    <col min="2331" max="2331" width="9" style="3" bestFit="1" customWidth="1"/>
    <col min="2332" max="2332" width="7.85546875" style="3" bestFit="1" customWidth="1"/>
    <col min="2333" max="2333" width="11.7109375" style="3" bestFit="1" customWidth="1"/>
    <col min="2334" max="2334" width="14.28515625" style="3" customWidth="1"/>
    <col min="2335" max="2335" width="11.7109375" style="3" bestFit="1" customWidth="1"/>
    <col min="2336" max="2336" width="14.140625" style="3" bestFit="1" customWidth="1"/>
    <col min="2337" max="2337" width="16.7109375" style="3" customWidth="1"/>
    <col min="2338" max="2338" width="16.5703125" style="3" customWidth="1"/>
    <col min="2339" max="2340" width="7.85546875" style="3" bestFit="1" customWidth="1"/>
    <col min="2341" max="2341" width="8" style="3" bestFit="1" customWidth="1"/>
    <col min="2342" max="2343" width="7.85546875" style="3" bestFit="1" customWidth="1"/>
    <col min="2344" max="2344" width="9.7109375" style="3" customWidth="1"/>
    <col min="2345" max="2345" width="12.85546875" style="3" customWidth="1"/>
    <col min="2346" max="2582" width="9.140625" style="3"/>
    <col min="2583" max="2583" width="9" style="3" bestFit="1" customWidth="1"/>
    <col min="2584" max="2584" width="9.85546875" style="3" bestFit="1" customWidth="1"/>
    <col min="2585" max="2585" width="9.140625" style="3" bestFit="1" customWidth="1"/>
    <col min="2586" max="2586" width="16" style="3" bestFit="1" customWidth="1"/>
    <col min="2587" max="2587" width="9" style="3" bestFit="1" customWidth="1"/>
    <col min="2588" max="2588" width="7.85546875" style="3" bestFit="1" customWidth="1"/>
    <col min="2589" max="2589" width="11.7109375" style="3" bestFit="1" customWidth="1"/>
    <col min="2590" max="2590" width="14.28515625" style="3" customWidth="1"/>
    <col min="2591" max="2591" width="11.7109375" style="3" bestFit="1" customWidth="1"/>
    <col min="2592" max="2592" width="14.140625" style="3" bestFit="1" customWidth="1"/>
    <col min="2593" max="2593" width="16.7109375" style="3" customWidth="1"/>
    <col min="2594" max="2594" width="16.5703125" style="3" customWidth="1"/>
    <col min="2595" max="2596" width="7.85546875" style="3" bestFit="1" customWidth="1"/>
    <col min="2597" max="2597" width="8" style="3" bestFit="1" customWidth="1"/>
    <col min="2598" max="2599" width="7.85546875" style="3" bestFit="1" customWidth="1"/>
    <col min="2600" max="2600" width="9.7109375" style="3" customWidth="1"/>
    <col min="2601" max="2601" width="12.85546875" style="3" customWidth="1"/>
    <col min="2602" max="2838" width="9.140625" style="3"/>
    <col min="2839" max="2839" width="9" style="3" bestFit="1" customWidth="1"/>
    <col min="2840" max="2840" width="9.85546875" style="3" bestFit="1" customWidth="1"/>
    <col min="2841" max="2841" width="9.140625" style="3" bestFit="1" customWidth="1"/>
    <col min="2842" max="2842" width="16" style="3" bestFit="1" customWidth="1"/>
    <col min="2843" max="2843" width="9" style="3" bestFit="1" customWidth="1"/>
    <col min="2844" max="2844" width="7.85546875" style="3" bestFit="1" customWidth="1"/>
    <col min="2845" max="2845" width="11.7109375" style="3" bestFit="1" customWidth="1"/>
    <col min="2846" max="2846" width="14.28515625" style="3" customWidth="1"/>
    <col min="2847" max="2847" width="11.7109375" style="3" bestFit="1" customWidth="1"/>
    <col min="2848" max="2848" width="14.140625" style="3" bestFit="1" customWidth="1"/>
    <col min="2849" max="2849" width="16.7109375" style="3" customWidth="1"/>
    <col min="2850" max="2850" width="16.5703125" style="3" customWidth="1"/>
    <col min="2851" max="2852" width="7.85546875" style="3" bestFit="1" customWidth="1"/>
    <col min="2853" max="2853" width="8" style="3" bestFit="1" customWidth="1"/>
    <col min="2854" max="2855" width="7.85546875" style="3" bestFit="1" customWidth="1"/>
    <col min="2856" max="2856" width="9.7109375" style="3" customWidth="1"/>
    <col min="2857" max="2857" width="12.85546875" style="3" customWidth="1"/>
    <col min="2858" max="3094" width="9.140625" style="3"/>
    <col min="3095" max="3095" width="9" style="3" bestFit="1" customWidth="1"/>
    <col min="3096" max="3096" width="9.85546875" style="3" bestFit="1" customWidth="1"/>
    <col min="3097" max="3097" width="9.140625" style="3" bestFit="1" customWidth="1"/>
    <col min="3098" max="3098" width="16" style="3" bestFit="1" customWidth="1"/>
    <col min="3099" max="3099" width="9" style="3" bestFit="1" customWidth="1"/>
    <col min="3100" max="3100" width="7.85546875" style="3" bestFit="1" customWidth="1"/>
    <col min="3101" max="3101" width="11.7109375" style="3" bestFit="1" customWidth="1"/>
    <col min="3102" max="3102" width="14.28515625" style="3" customWidth="1"/>
    <col min="3103" max="3103" width="11.7109375" style="3" bestFit="1" customWidth="1"/>
    <col min="3104" max="3104" width="14.140625" style="3" bestFit="1" customWidth="1"/>
    <col min="3105" max="3105" width="16.7109375" style="3" customWidth="1"/>
    <col min="3106" max="3106" width="16.5703125" style="3" customWidth="1"/>
    <col min="3107" max="3108" width="7.85546875" style="3" bestFit="1" customWidth="1"/>
    <col min="3109" max="3109" width="8" style="3" bestFit="1" customWidth="1"/>
    <col min="3110" max="3111" width="7.85546875" style="3" bestFit="1" customWidth="1"/>
    <col min="3112" max="3112" width="9.7109375" style="3" customWidth="1"/>
    <col min="3113" max="3113" width="12.85546875" style="3" customWidth="1"/>
    <col min="3114" max="3350" width="9.140625" style="3"/>
    <col min="3351" max="3351" width="9" style="3" bestFit="1" customWidth="1"/>
    <col min="3352" max="3352" width="9.85546875" style="3" bestFit="1" customWidth="1"/>
    <col min="3353" max="3353" width="9.140625" style="3" bestFit="1" customWidth="1"/>
    <col min="3354" max="3354" width="16" style="3" bestFit="1" customWidth="1"/>
    <col min="3355" max="3355" width="9" style="3" bestFit="1" customWidth="1"/>
    <col min="3356" max="3356" width="7.85546875" style="3" bestFit="1" customWidth="1"/>
    <col min="3357" max="3357" width="11.7109375" style="3" bestFit="1" customWidth="1"/>
    <col min="3358" max="3358" width="14.28515625" style="3" customWidth="1"/>
    <col min="3359" max="3359" width="11.7109375" style="3" bestFit="1" customWidth="1"/>
    <col min="3360" max="3360" width="14.140625" style="3" bestFit="1" customWidth="1"/>
    <col min="3361" max="3361" width="16.7109375" style="3" customWidth="1"/>
    <col min="3362" max="3362" width="16.5703125" style="3" customWidth="1"/>
    <col min="3363" max="3364" width="7.85546875" style="3" bestFit="1" customWidth="1"/>
    <col min="3365" max="3365" width="8" style="3" bestFit="1" customWidth="1"/>
    <col min="3366" max="3367" width="7.85546875" style="3" bestFit="1" customWidth="1"/>
    <col min="3368" max="3368" width="9.7109375" style="3" customWidth="1"/>
    <col min="3369" max="3369" width="12.85546875" style="3" customWidth="1"/>
    <col min="3370" max="3606" width="9.140625" style="3"/>
    <col min="3607" max="3607" width="9" style="3" bestFit="1" customWidth="1"/>
    <col min="3608" max="3608" width="9.85546875" style="3" bestFit="1" customWidth="1"/>
    <col min="3609" max="3609" width="9.140625" style="3" bestFit="1" customWidth="1"/>
    <col min="3610" max="3610" width="16" style="3" bestFit="1" customWidth="1"/>
    <col min="3611" max="3611" width="9" style="3" bestFit="1" customWidth="1"/>
    <col min="3612" max="3612" width="7.85546875" style="3" bestFit="1" customWidth="1"/>
    <col min="3613" max="3613" width="11.7109375" style="3" bestFit="1" customWidth="1"/>
    <col min="3614" max="3614" width="14.28515625" style="3" customWidth="1"/>
    <col min="3615" max="3615" width="11.7109375" style="3" bestFit="1" customWidth="1"/>
    <col min="3616" max="3616" width="14.140625" style="3" bestFit="1" customWidth="1"/>
    <col min="3617" max="3617" width="16.7109375" style="3" customWidth="1"/>
    <col min="3618" max="3618" width="16.5703125" style="3" customWidth="1"/>
    <col min="3619" max="3620" width="7.85546875" style="3" bestFit="1" customWidth="1"/>
    <col min="3621" max="3621" width="8" style="3" bestFit="1" customWidth="1"/>
    <col min="3622" max="3623" width="7.85546875" style="3" bestFit="1" customWidth="1"/>
    <col min="3624" max="3624" width="9.7109375" style="3" customWidth="1"/>
    <col min="3625" max="3625" width="12.85546875" style="3" customWidth="1"/>
    <col min="3626" max="3862" width="9.140625" style="3"/>
    <col min="3863" max="3863" width="9" style="3" bestFit="1" customWidth="1"/>
    <col min="3864" max="3864" width="9.85546875" style="3" bestFit="1" customWidth="1"/>
    <col min="3865" max="3865" width="9.140625" style="3" bestFit="1" customWidth="1"/>
    <col min="3866" max="3866" width="16" style="3" bestFit="1" customWidth="1"/>
    <col min="3867" max="3867" width="9" style="3" bestFit="1" customWidth="1"/>
    <col min="3868" max="3868" width="7.85546875" style="3" bestFit="1" customWidth="1"/>
    <col min="3869" max="3869" width="11.7109375" style="3" bestFit="1" customWidth="1"/>
    <col min="3870" max="3870" width="14.28515625" style="3" customWidth="1"/>
    <col min="3871" max="3871" width="11.7109375" style="3" bestFit="1" customWidth="1"/>
    <col min="3872" max="3872" width="14.140625" style="3" bestFit="1" customWidth="1"/>
    <col min="3873" max="3873" width="16.7109375" style="3" customWidth="1"/>
    <col min="3874" max="3874" width="16.5703125" style="3" customWidth="1"/>
    <col min="3875" max="3876" width="7.85546875" style="3" bestFit="1" customWidth="1"/>
    <col min="3877" max="3877" width="8" style="3" bestFit="1" customWidth="1"/>
    <col min="3878" max="3879" width="7.85546875" style="3" bestFit="1" customWidth="1"/>
    <col min="3880" max="3880" width="9.7109375" style="3" customWidth="1"/>
    <col min="3881" max="3881" width="12.85546875" style="3" customWidth="1"/>
    <col min="3882" max="4118" width="9.140625" style="3"/>
    <col min="4119" max="4119" width="9" style="3" bestFit="1" customWidth="1"/>
    <col min="4120" max="4120" width="9.85546875" style="3" bestFit="1" customWidth="1"/>
    <col min="4121" max="4121" width="9.140625" style="3" bestFit="1" customWidth="1"/>
    <col min="4122" max="4122" width="16" style="3" bestFit="1" customWidth="1"/>
    <col min="4123" max="4123" width="9" style="3" bestFit="1" customWidth="1"/>
    <col min="4124" max="4124" width="7.85546875" style="3" bestFit="1" customWidth="1"/>
    <col min="4125" max="4125" width="11.7109375" style="3" bestFit="1" customWidth="1"/>
    <col min="4126" max="4126" width="14.28515625" style="3" customWidth="1"/>
    <col min="4127" max="4127" width="11.7109375" style="3" bestFit="1" customWidth="1"/>
    <col min="4128" max="4128" width="14.140625" style="3" bestFit="1" customWidth="1"/>
    <col min="4129" max="4129" width="16.7109375" style="3" customWidth="1"/>
    <col min="4130" max="4130" width="16.5703125" style="3" customWidth="1"/>
    <col min="4131" max="4132" width="7.85546875" style="3" bestFit="1" customWidth="1"/>
    <col min="4133" max="4133" width="8" style="3" bestFit="1" customWidth="1"/>
    <col min="4134" max="4135" width="7.85546875" style="3" bestFit="1" customWidth="1"/>
    <col min="4136" max="4136" width="9.7109375" style="3" customWidth="1"/>
    <col min="4137" max="4137" width="12.85546875" style="3" customWidth="1"/>
    <col min="4138" max="4374" width="9.140625" style="3"/>
    <col min="4375" max="4375" width="9" style="3" bestFit="1" customWidth="1"/>
    <col min="4376" max="4376" width="9.85546875" style="3" bestFit="1" customWidth="1"/>
    <col min="4377" max="4377" width="9.140625" style="3" bestFit="1" customWidth="1"/>
    <col min="4378" max="4378" width="16" style="3" bestFit="1" customWidth="1"/>
    <col min="4379" max="4379" width="9" style="3" bestFit="1" customWidth="1"/>
    <col min="4380" max="4380" width="7.85546875" style="3" bestFit="1" customWidth="1"/>
    <col min="4381" max="4381" width="11.7109375" style="3" bestFit="1" customWidth="1"/>
    <col min="4382" max="4382" width="14.28515625" style="3" customWidth="1"/>
    <col min="4383" max="4383" width="11.7109375" style="3" bestFit="1" customWidth="1"/>
    <col min="4384" max="4384" width="14.140625" style="3" bestFit="1" customWidth="1"/>
    <col min="4385" max="4385" width="16.7109375" style="3" customWidth="1"/>
    <col min="4386" max="4386" width="16.5703125" style="3" customWidth="1"/>
    <col min="4387" max="4388" width="7.85546875" style="3" bestFit="1" customWidth="1"/>
    <col min="4389" max="4389" width="8" style="3" bestFit="1" customWidth="1"/>
    <col min="4390" max="4391" width="7.85546875" style="3" bestFit="1" customWidth="1"/>
    <col min="4392" max="4392" width="9.7109375" style="3" customWidth="1"/>
    <col min="4393" max="4393" width="12.85546875" style="3" customWidth="1"/>
    <col min="4394" max="4630" width="9.140625" style="3"/>
    <col min="4631" max="4631" width="9" style="3" bestFit="1" customWidth="1"/>
    <col min="4632" max="4632" width="9.85546875" style="3" bestFit="1" customWidth="1"/>
    <col min="4633" max="4633" width="9.140625" style="3" bestFit="1" customWidth="1"/>
    <col min="4634" max="4634" width="16" style="3" bestFit="1" customWidth="1"/>
    <col min="4635" max="4635" width="9" style="3" bestFit="1" customWidth="1"/>
    <col min="4636" max="4636" width="7.85546875" style="3" bestFit="1" customWidth="1"/>
    <col min="4637" max="4637" width="11.7109375" style="3" bestFit="1" customWidth="1"/>
    <col min="4638" max="4638" width="14.28515625" style="3" customWidth="1"/>
    <col min="4639" max="4639" width="11.7109375" style="3" bestFit="1" customWidth="1"/>
    <col min="4640" max="4640" width="14.140625" style="3" bestFit="1" customWidth="1"/>
    <col min="4641" max="4641" width="16.7109375" style="3" customWidth="1"/>
    <col min="4642" max="4642" width="16.5703125" style="3" customWidth="1"/>
    <col min="4643" max="4644" width="7.85546875" style="3" bestFit="1" customWidth="1"/>
    <col min="4645" max="4645" width="8" style="3" bestFit="1" customWidth="1"/>
    <col min="4646" max="4647" width="7.85546875" style="3" bestFit="1" customWidth="1"/>
    <col min="4648" max="4648" width="9.7109375" style="3" customWidth="1"/>
    <col min="4649" max="4649" width="12.85546875" style="3" customWidth="1"/>
    <col min="4650" max="4886" width="9.140625" style="3"/>
    <col min="4887" max="4887" width="9" style="3" bestFit="1" customWidth="1"/>
    <col min="4888" max="4888" width="9.85546875" style="3" bestFit="1" customWidth="1"/>
    <col min="4889" max="4889" width="9.140625" style="3" bestFit="1" customWidth="1"/>
    <col min="4890" max="4890" width="16" style="3" bestFit="1" customWidth="1"/>
    <col min="4891" max="4891" width="9" style="3" bestFit="1" customWidth="1"/>
    <col min="4892" max="4892" width="7.85546875" style="3" bestFit="1" customWidth="1"/>
    <col min="4893" max="4893" width="11.7109375" style="3" bestFit="1" customWidth="1"/>
    <col min="4894" max="4894" width="14.28515625" style="3" customWidth="1"/>
    <col min="4895" max="4895" width="11.7109375" style="3" bestFit="1" customWidth="1"/>
    <col min="4896" max="4896" width="14.140625" style="3" bestFit="1" customWidth="1"/>
    <col min="4897" max="4897" width="16.7109375" style="3" customWidth="1"/>
    <col min="4898" max="4898" width="16.5703125" style="3" customWidth="1"/>
    <col min="4899" max="4900" width="7.85546875" style="3" bestFit="1" customWidth="1"/>
    <col min="4901" max="4901" width="8" style="3" bestFit="1" customWidth="1"/>
    <col min="4902" max="4903" width="7.85546875" style="3" bestFit="1" customWidth="1"/>
    <col min="4904" max="4904" width="9.7109375" style="3" customWidth="1"/>
    <col min="4905" max="4905" width="12.85546875" style="3" customWidth="1"/>
    <col min="4906" max="5142" width="9.140625" style="3"/>
    <col min="5143" max="5143" width="9" style="3" bestFit="1" customWidth="1"/>
    <col min="5144" max="5144" width="9.85546875" style="3" bestFit="1" customWidth="1"/>
    <col min="5145" max="5145" width="9.140625" style="3" bestFit="1" customWidth="1"/>
    <col min="5146" max="5146" width="16" style="3" bestFit="1" customWidth="1"/>
    <col min="5147" max="5147" width="9" style="3" bestFit="1" customWidth="1"/>
    <col min="5148" max="5148" width="7.85546875" style="3" bestFit="1" customWidth="1"/>
    <col min="5149" max="5149" width="11.7109375" style="3" bestFit="1" customWidth="1"/>
    <col min="5150" max="5150" width="14.28515625" style="3" customWidth="1"/>
    <col min="5151" max="5151" width="11.7109375" style="3" bestFit="1" customWidth="1"/>
    <col min="5152" max="5152" width="14.140625" style="3" bestFit="1" customWidth="1"/>
    <col min="5153" max="5153" width="16.7109375" style="3" customWidth="1"/>
    <col min="5154" max="5154" width="16.5703125" style="3" customWidth="1"/>
    <col min="5155" max="5156" width="7.85546875" style="3" bestFit="1" customWidth="1"/>
    <col min="5157" max="5157" width="8" style="3" bestFit="1" customWidth="1"/>
    <col min="5158" max="5159" width="7.85546875" style="3" bestFit="1" customWidth="1"/>
    <col min="5160" max="5160" width="9.7109375" style="3" customWidth="1"/>
    <col min="5161" max="5161" width="12.85546875" style="3" customWidth="1"/>
    <col min="5162" max="5398" width="9.140625" style="3"/>
    <col min="5399" max="5399" width="9" style="3" bestFit="1" customWidth="1"/>
    <col min="5400" max="5400" width="9.85546875" style="3" bestFit="1" customWidth="1"/>
    <col min="5401" max="5401" width="9.140625" style="3" bestFit="1" customWidth="1"/>
    <col min="5402" max="5402" width="16" style="3" bestFit="1" customWidth="1"/>
    <col min="5403" max="5403" width="9" style="3" bestFit="1" customWidth="1"/>
    <col min="5404" max="5404" width="7.85546875" style="3" bestFit="1" customWidth="1"/>
    <col min="5405" max="5405" width="11.7109375" style="3" bestFit="1" customWidth="1"/>
    <col min="5406" max="5406" width="14.28515625" style="3" customWidth="1"/>
    <col min="5407" max="5407" width="11.7109375" style="3" bestFit="1" customWidth="1"/>
    <col min="5408" max="5408" width="14.140625" style="3" bestFit="1" customWidth="1"/>
    <col min="5409" max="5409" width="16.7109375" style="3" customWidth="1"/>
    <col min="5410" max="5410" width="16.5703125" style="3" customWidth="1"/>
    <col min="5411" max="5412" width="7.85546875" style="3" bestFit="1" customWidth="1"/>
    <col min="5413" max="5413" width="8" style="3" bestFit="1" customWidth="1"/>
    <col min="5414" max="5415" width="7.85546875" style="3" bestFit="1" customWidth="1"/>
    <col min="5416" max="5416" width="9.7109375" style="3" customWidth="1"/>
    <col min="5417" max="5417" width="12.85546875" style="3" customWidth="1"/>
    <col min="5418" max="5654" width="9.140625" style="3"/>
    <col min="5655" max="5655" width="9" style="3" bestFit="1" customWidth="1"/>
    <col min="5656" max="5656" width="9.85546875" style="3" bestFit="1" customWidth="1"/>
    <col min="5657" max="5657" width="9.140625" style="3" bestFit="1" customWidth="1"/>
    <col min="5658" max="5658" width="16" style="3" bestFit="1" customWidth="1"/>
    <col min="5659" max="5659" width="9" style="3" bestFit="1" customWidth="1"/>
    <col min="5660" max="5660" width="7.85546875" style="3" bestFit="1" customWidth="1"/>
    <col min="5661" max="5661" width="11.7109375" style="3" bestFit="1" customWidth="1"/>
    <col min="5662" max="5662" width="14.28515625" style="3" customWidth="1"/>
    <col min="5663" max="5663" width="11.7109375" style="3" bestFit="1" customWidth="1"/>
    <col min="5664" max="5664" width="14.140625" style="3" bestFit="1" customWidth="1"/>
    <col min="5665" max="5665" width="16.7109375" style="3" customWidth="1"/>
    <col min="5666" max="5666" width="16.5703125" style="3" customWidth="1"/>
    <col min="5667" max="5668" width="7.85546875" style="3" bestFit="1" customWidth="1"/>
    <col min="5669" max="5669" width="8" style="3" bestFit="1" customWidth="1"/>
    <col min="5670" max="5671" width="7.85546875" style="3" bestFit="1" customWidth="1"/>
    <col min="5672" max="5672" width="9.7109375" style="3" customWidth="1"/>
    <col min="5673" max="5673" width="12.85546875" style="3" customWidth="1"/>
    <col min="5674" max="5910" width="9.140625" style="3"/>
    <col min="5911" max="5911" width="9" style="3" bestFit="1" customWidth="1"/>
    <col min="5912" max="5912" width="9.85546875" style="3" bestFit="1" customWidth="1"/>
    <col min="5913" max="5913" width="9.140625" style="3" bestFit="1" customWidth="1"/>
    <col min="5914" max="5914" width="16" style="3" bestFit="1" customWidth="1"/>
    <col min="5915" max="5915" width="9" style="3" bestFit="1" customWidth="1"/>
    <col min="5916" max="5916" width="7.85546875" style="3" bestFit="1" customWidth="1"/>
    <col min="5917" max="5917" width="11.7109375" style="3" bestFit="1" customWidth="1"/>
    <col min="5918" max="5918" width="14.28515625" style="3" customWidth="1"/>
    <col min="5919" max="5919" width="11.7109375" style="3" bestFit="1" customWidth="1"/>
    <col min="5920" max="5920" width="14.140625" style="3" bestFit="1" customWidth="1"/>
    <col min="5921" max="5921" width="16.7109375" style="3" customWidth="1"/>
    <col min="5922" max="5922" width="16.5703125" style="3" customWidth="1"/>
    <col min="5923" max="5924" width="7.85546875" style="3" bestFit="1" customWidth="1"/>
    <col min="5925" max="5925" width="8" style="3" bestFit="1" customWidth="1"/>
    <col min="5926" max="5927" width="7.85546875" style="3" bestFit="1" customWidth="1"/>
    <col min="5928" max="5928" width="9.7109375" style="3" customWidth="1"/>
    <col min="5929" max="5929" width="12.85546875" style="3" customWidth="1"/>
    <col min="5930" max="6166" width="9.140625" style="3"/>
    <col min="6167" max="6167" width="9" style="3" bestFit="1" customWidth="1"/>
    <col min="6168" max="6168" width="9.85546875" style="3" bestFit="1" customWidth="1"/>
    <col min="6169" max="6169" width="9.140625" style="3" bestFit="1" customWidth="1"/>
    <col min="6170" max="6170" width="16" style="3" bestFit="1" customWidth="1"/>
    <col min="6171" max="6171" width="9" style="3" bestFit="1" customWidth="1"/>
    <col min="6172" max="6172" width="7.85546875" style="3" bestFit="1" customWidth="1"/>
    <col min="6173" max="6173" width="11.7109375" style="3" bestFit="1" customWidth="1"/>
    <col min="6174" max="6174" width="14.28515625" style="3" customWidth="1"/>
    <col min="6175" max="6175" width="11.7109375" style="3" bestFit="1" customWidth="1"/>
    <col min="6176" max="6176" width="14.140625" style="3" bestFit="1" customWidth="1"/>
    <col min="6177" max="6177" width="16.7109375" style="3" customWidth="1"/>
    <col min="6178" max="6178" width="16.5703125" style="3" customWidth="1"/>
    <col min="6179" max="6180" width="7.85546875" style="3" bestFit="1" customWidth="1"/>
    <col min="6181" max="6181" width="8" style="3" bestFit="1" customWidth="1"/>
    <col min="6182" max="6183" width="7.85546875" style="3" bestFit="1" customWidth="1"/>
    <col min="6184" max="6184" width="9.7109375" style="3" customWidth="1"/>
    <col min="6185" max="6185" width="12.85546875" style="3" customWidth="1"/>
    <col min="6186" max="6422" width="9.140625" style="3"/>
    <col min="6423" max="6423" width="9" style="3" bestFit="1" customWidth="1"/>
    <col min="6424" max="6424" width="9.85546875" style="3" bestFit="1" customWidth="1"/>
    <col min="6425" max="6425" width="9.140625" style="3" bestFit="1" customWidth="1"/>
    <col min="6426" max="6426" width="16" style="3" bestFit="1" customWidth="1"/>
    <col min="6427" max="6427" width="9" style="3" bestFit="1" customWidth="1"/>
    <col min="6428" max="6428" width="7.85546875" style="3" bestFit="1" customWidth="1"/>
    <col min="6429" max="6429" width="11.7109375" style="3" bestFit="1" customWidth="1"/>
    <col min="6430" max="6430" width="14.28515625" style="3" customWidth="1"/>
    <col min="6431" max="6431" width="11.7109375" style="3" bestFit="1" customWidth="1"/>
    <col min="6432" max="6432" width="14.140625" style="3" bestFit="1" customWidth="1"/>
    <col min="6433" max="6433" width="16.7109375" style="3" customWidth="1"/>
    <col min="6434" max="6434" width="16.5703125" style="3" customWidth="1"/>
    <col min="6435" max="6436" width="7.85546875" style="3" bestFit="1" customWidth="1"/>
    <col min="6437" max="6437" width="8" style="3" bestFit="1" customWidth="1"/>
    <col min="6438" max="6439" width="7.85546875" style="3" bestFit="1" customWidth="1"/>
    <col min="6440" max="6440" width="9.7109375" style="3" customWidth="1"/>
    <col min="6441" max="6441" width="12.85546875" style="3" customWidth="1"/>
    <col min="6442" max="6678" width="9.140625" style="3"/>
    <col min="6679" max="6679" width="9" style="3" bestFit="1" customWidth="1"/>
    <col min="6680" max="6680" width="9.85546875" style="3" bestFit="1" customWidth="1"/>
    <col min="6681" max="6681" width="9.140625" style="3" bestFit="1" customWidth="1"/>
    <col min="6682" max="6682" width="16" style="3" bestFit="1" customWidth="1"/>
    <col min="6683" max="6683" width="9" style="3" bestFit="1" customWidth="1"/>
    <col min="6684" max="6684" width="7.85546875" style="3" bestFit="1" customWidth="1"/>
    <col min="6685" max="6685" width="11.7109375" style="3" bestFit="1" customWidth="1"/>
    <col min="6686" max="6686" width="14.28515625" style="3" customWidth="1"/>
    <col min="6687" max="6687" width="11.7109375" style="3" bestFit="1" customWidth="1"/>
    <col min="6688" max="6688" width="14.140625" style="3" bestFit="1" customWidth="1"/>
    <col min="6689" max="6689" width="16.7109375" style="3" customWidth="1"/>
    <col min="6690" max="6690" width="16.5703125" style="3" customWidth="1"/>
    <col min="6691" max="6692" width="7.85546875" style="3" bestFit="1" customWidth="1"/>
    <col min="6693" max="6693" width="8" style="3" bestFit="1" customWidth="1"/>
    <col min="6694" max="6695" width="7.85546875" style="3" bestFit="1" customWidth="1"/>
    <col min="6696" max="6696" width="9.7109375" style="3" customWidth="1"/>
    <col min="6697" max="6697" width="12.85546875" style="3" customWidth="1"/>
    <col min="6698" max="6934" width="9.140625" style="3"/>
    <col min="6935" max="6935" width="9" style="3" bestFit="1" customWidth="1"/>
    <col min="6936" max="6936" width="9.85546875" style="3" bestFit="1" customWidth="1"/>
    <col min="6937" max="6937" width="9.140625" style="3" bestFit="1" customWidth="1"/>
    <col min="6938" max="6938" width="16" style="3" bestFit="1" customWidth="1"/>
    <col min="6939" max="6939" width="9" style="3" bestFit="1" customWidth="1"/>
    <col min="6940" max="6940" width="7.85546875" style="3" bestFit="1" customWidth="1"/>
    <col min="6941" max="6941" width="11.7109375" style="3" bestFit="1" customWidth="1"/>
    <col min="6942" max="6942" width="14.28515625" style="3" customWidth="1"/>
    <col min="6943" max="6943" width="11.7109375" style="3" bestFit="1" customWidth="1"/>
    <col min="6944" max="6944" width="14.140625" style="3" bestFit="1" customWidth="1"/>
    <col min="6945" max="6945" width="16.7109375" style="3" customWidth="1"/>
    <col min="6946" max="6946" width="16.5703125" style="3" customWidth="1"/>
    <col min="6947" max="6948" width="7.85546875" style="3" bestFit="1" customWidth="1"/>
    <col min="6949" max="6949" width="8" style="3" bestFit="1" customWidth="1"/>
    <col min="6950" max="6951" width="7.85546875" style="3" bestFit="1" customWidth="1"/>
    <col min="6952" max="6952" width="9.7109375" style="3" customWidth="1"/>
    <col min="6953" max="6953" width="12.85546875" style="3" customWidth="1"/>
    <col min="6954" max="7190" width="9.140625" style="3"/>
    <col min="7191" max="7191" width="9" style="3" bestFit="1" customWidth="1"/>
    <col min="7192" max="7192" width="9.85546875" style="3" bestFit="1" customWidth="1"/>
    <col min="7193" max="7193" width="9.140625" style="3" bestFit="1" customWidth="1"/>
    <col min="7194" max="7194" width="16" style="3" bestFit="1" customWidth="1"/>
    <col min="7195" max="7195" width="9" style="3" bestFit="1" customWidth="1"/>
    <col min="7196" max="7196" width="7.85546875" style="3" bestFit="1" customWidth="1"/>
    <col min="7197" max="7197" width="11.7109375" style="3" bestFit="1" customWidth="1"/>
    <col min="7198" max="7198" width="14.28515625" style="3" customWidth="1"/>
    <col min="7199" max="7199" width="11.7109375" style="3" bestFit="1" customWidth="1"/>
    <col min="7200" max="7200" width="14.140625" style="3" bestFit="1" customWidth="1"/>
    <col min="7201" max="7201" width="16.7109375" style="3" customWidth="1"/>
    <col min="7202" max="7202" width="16.5703125" style="3" customWidth="1"/>
    <col min="7203" max="7204" width="7.85546875" style="3" bestFit="1" customWidth="1"/>
    <col min="7205" max="7205" width="8" style="3" bestFit="1" customWidth="1"/>
    <col min="7206" max="7207" width="7.85546875" style="3" bestFit="1" customWidth="1"/>
    <col min="7208" max="7208" width="9.7109375" style="3" customWidth="1"/>
    <col min="7209" max="7209" width="12.85546875" style="3" customWidth="1"/>
    <col min="7210" max="7446" width="9.140625" style="3"/>
    <col min="7447" max="7447" width="9" style="3" bestFit="1" customWidth="1"/>
    <col min="7448" max="7448" width="9.85546875" style="3" bestFit="1" customWidth="1"/>
    <col min="7449" max="7449" width="9.140625" style="3" bestFit="1" customWidth="1"/>
    <col min="7450" max="7450" width="16" style="3" bestFit="1" customWidth="1"/>
    <col min="7451" max="7451" width="9" style="3" bestFit="1" customWidth="1"/>
    <col min="7452" max="7452" width="7.85546875" style="3" bestFit="1" customWidth="1"/>
    <col min="7453" max="7453" width="11.7109375" style="3" bestFit="1" customWidth="1"/>
    <col min="7454" max="7454" width="14.28515625" style="3" customWidth="1"/>
    <col min="7455" max="7455" width="11.7109375" style="3" bestFit="1" customWidth="1"/>
    <col min="7456" max="7456" width="14.140625" style="3" bestFit="1" customWidth="1"/>
    <col min="7457" max="7457" width="16.7109375" style="3" customWidth="1"/>
    <col min="7458" max="7458" width="16.5703125" style="3" customWidth="1"/>
    <col min="7459" max="7460" width="7.85546875" style="3" bestFit="1" customWidth="1"/>
    <col min="7461" max="7461" width="8" style="3" bestFit="1" customWidth="1"/>
    <col min="7462" max="7463" width="7.85546875" style="3" bestFit="1" customWidth="1"/>
    <col min="7464" max="7464" width="9.7109375" style="3" customWidth="1"/>
    <col min="7465" max="7465" width="12.85546875" style="3" customWidth="1"/>
    <col min="7466" max="7702" width="9.140625" style="3"/>
    <col min="7703" max="7703" width="9" style="3" bestFit="1" customWidth="1"/>
    <col min="7704" max="7704" width="9.85546875" style="3" bestFit="1" customWidth="1"/>
    <col min="7705" max="7705" width="9.140625" style="3" bestFit="1" customWidth="1"/>
    <col min="7706" max="7706" width="16" style="3" bestFit="1" customWidth="1"/>
    <col min="7707" max="7707" width="9" style="3" bestFit="1" customWidth="1"/>
    <col min="7708" max="7708" width="7.85546875" style="3" bestFit="1" customWidth="1"/>
    <col min="7709" max="7709" width="11.7109375" style="3" bestFit="1" customWidth="1"/>
    <col min="7710" max="7710" width="14.28515625" style="3" customWidth="1"/>
    <col min="7711" max="7711" width="11.7109375" style="3" bestFit="1" customWidth="1"/>
    <col min="7712" max="7712" width="14.140625" style="3" bestFit="1" customWidth="1"/>
    <col min="7713" max="7713" width="16.7109375" style="3" customWidth="1"/>
    <col min="7714" max="7714" width="16.5703125" style="3" customWidth="1"/>
    <col min="7715" max="7716" width="7.85546875" style="3" bestFit="1" customWidth="1"/>
    <col min="7717" max="7717" width="8" style="3" bestFit="1" customWidth="1"/>
    <col min="7718" max="7719" width="7.85546875" style="3" bestFit="1" customWidth="1"/>
    <col min="7720" max="7720" width="9.7109375" style="3" customWidth="1"/>
    <col min="7721" max="7721" width="12.85546875" style="3" customWidth="1"/>
    <col min="7722" max="7958" width="9.140625" style="3"/>
    <col min="7959" max="7959" width="9" style="3" bestFit="1" customWidth="1"/>
    <col min="7960" max="7960" width="9.85546875" style="3" bestFit="1" customWidth="1"/>
    <col min="7961" max="7961" width="9.140625" style="3" bestFit="1" customWidth="1"/>
    <col min="7962" max="7962" width="16" style="3" bestFit="1" customWidth="1"/>
    <col min="7963" max="7963" width="9" style="3" bestFit="1" customWidth="1"/>
    <col min="7964" max="7964" width="7.85546875" style="3" bestFit="1" customWidth="1"/>
    <col min="7965" max="7965" width="11.7109375" style="3" bestFit="1" customWidth="1"/>
    <col min="7966" max="7966" width="14.28515625" style="3" customWidth="1"/>
    <col min="7967" max="7967" width="11.7109375" style="3" bestFit="1" customWidth="1"/>
    <col min="7968" max="7968" width="14.140625" style="3" bestFit="1" customWidth="1"/>
    <col min="7969" max="7969" width="16.7109375" style="3" customWidth="1"/>
    <col min="7970" max="7970" width="16.5703125" style="3" customWidth="1"/>
    <col min="7971" max="7972" width="7.85546875" style="3" bestFit="1" customWidth="1"/>
    <col min="7973" max="7973" width="8" style="3" bestFit="1" customWidth="1"/>
    <col min="7974" max="7975" width="7.85546875" style="3" bestFit="1" customWidth="1"/>
    <col min="7976" max="7976" width="9.7109375" style="3" customWidth="1"/>
    <col min="7977" max="7977" width="12.85546875" style="3" customWidth="1"/>
    <col min="7978" max="8214" width="9.140625" style="3"/>
    <col min="8215" max="8215" width="9" style="3" bestFit="1" customWidth="1"/>
    <col min="8216" max="8216" width="9.85546875" style="3" bestFit="1" customWidth="1"/>
    <col min="8217" max="8217" width="9.140625" style="3" bestFit="1" customWidth="1"/>
    <col min="8218" max="8218" width="16" style="3" bestFit="1" customWidth="1"/>
    <col min="8219" max="8219" width="9" style="3" bestFit="1" customWidth="1"/>
    <col min="8220" max="8220" width="7.85546875" style="3" bestFit="1" customWidth="1"/>
    <col min="8221" max="8221" width="11.7109375" style="3" bestFit="1" customWidth="1"/>
    <col min="8222" max="8222" width="14.28515625" style="3" customWidth="1"/>
    <col min="8223" max="8223" width="11.7109375" style="3" bestFit="1" customWidth="1"/>
    <col min="8224" max="8224" width="14.140625" style="3" bestFit="1" customWidth="1"/>
    <col min="8225" max="8225" width="16.7109375" style="3" customWidth="1"/>
    <col min="8226" max="8226" width="16.5703125" style="3" customWidth="1"/>
    <col min="8227" max="8228" width="7.85546875" style="3" bestFit="1" customWidth="1"/>
    <col min="8229" max="8229" width="8" style="3" bestFit="1" customWidth="1"/>
    <col min="8230" max="8231" width="7.85546875" style="3" bestFit="1" customWidth="1"/>
    <col min="8232" max="8232" width="9.7109375" style="3" customWidth="1"/>
    <col min="8233" max="8233" width="12.85546875" style="3" customWidth="1"/>
    <col min="8234" max="8470" width="9.140625" style="3"/>
    <col min="8471" max="8471" width="9" style="3" bestFit="1" customWidth="1"/>
    <col min="8472" max="8472" width="9.85546875" style="3" bestFit="1" customWidth="1"/>
    <col min="8473" max="8473" width="9.140625" style="3" bestFit="1" customWidth="1"/>
    <col min="8474" max="8474" width="16" style="3" bestFit="1" customWidth="1"/>
    <col min="8475" max="8475" width="9" style="3" bestFit="1" customWidth="1"/>
    <col min="8476" max="8476" width="7.85546875" style="3" bestFit="1" customWidth="1"/>
    <col min="8477" max="8477" width="11.7109375" style="3" bestFit="1" customWidth="1"/>
    <col min="8478" max="8478" width="14.28515625" style="3" customWidth="1"/>
    <col min="8479" max="8479" width="11.7109375" style="3" bestFit="1" customWidth="1"/>
    <col min="8480" max="8480" width="14.140625" style="3" bestFit="1" customWidth="1"/>
    <col min="8481" max="8481" width="16.7109375" style="3" customWidth="1"/>
    <col min="8482" max="8482" width="16.5703125" style="3" customWidth="1"/>
    <col min="8483" max="8484" width="7.85546875" style="3" bestFit="1" customWidth="1"/>
    <col min="8485" max="8485" width="8" style="3" bestFit="1" customWidth="1"/>
    <col min="8486" max="8487" width="7.85546875" style="3" bestFit="1" customWidth="1"/>
    <col min="8488" max="8488" width="9.7109375" style="3" customWidth="1"/>
    <col min="8489" max="8489" width="12.85546875" style="3" customWidth="1"/>
    <col min="8490" max="8726" width="9.140625" style="3"/>
    <col min="8727" max="8727" width="9" style="3" bestFit="1" customWidth="1"/>
    <col min="8728" max="8728" width="9.85546875" style="3" bestFit="1" customWidth="1"/>
    <col min="8729" max="8729" width="9.140625" style="3" bestFit="1" customWidth="1"/>
    <col min="8730" max="8730" width="16" style="3" bestFit="1" customWidth="1"/>
    <col min="8731" max="8731" width="9" style="3" bestFit="1" customWidth="1"/>
    <col min="8732" max="8732" width="7.85546875" style="3" bestFit="1" customWidth="1"/>
    <col min="8733" max="8733" width="11.7109375" style="3" bestFit="1" customWidth="1"/>
    <col min="8734" max="8734" width="14.28515625" style="3" customWidth="1"/>
    <col min="8735" max="8735" width="11.7109375" style="3" bestFit="1" customWidth="1"/>
    <col min="8736" max="8736" width="14.140625" style="3" bestFit="1" customWidth="1"/>
    <col min="8737" max="8737" width="16.7109375" style="3" customWidth="1"/>
    <col min="8738" max="8738" width="16.5703125" style="3" customWidth="1"/>
    <col min="8739" max="8740" width="7.85546875" style="3" bestFit="1" customWidth="1"/>
    <col min="8741" max="8741" width="8" style="3" bestFit="1" customWidth="1"/>
    <col min="8742" max="8743" width="7.85546875" style="3" bestFit="1" customWidth="1"/>
    <col min="8744" max="8744" width="9.7109375" style="3" customWidth="1"/>
    <col min="8745" max="8745" width="12.85546875" style="3" customWidth="1"/>
    <col min="8746" max="8982" width="9.140625" style="3"/>
    <col min="8983" max="8983" width="9" style="3" bestFit="1" customWidth="1"/>
    <col min="8984" max="8984" width="9.85546875" style="3" bestFit="1" customWidth="1"/>
    <col min="8985" max="8985" width="9.140625" style="3" bestFit="1" customWidth="1"/>
    <col min="8986" max="8986" width="16" style="3" bestFit="1" customWidth="1"/>
    <col min="8987" max="8987" width="9" style="3" bestFit="1" customWidth="1"/>
    <col min="8988" max="8988" width="7.85546875" style="3" bestFit="1" customWidth="1"/>
    <col min="8989" max="8989" width="11.7109375" style="3" bestFit="1" customWidth="1"/>
    <col min="8990" max="8990" width="14.28515625" style="3" customWidth="1"/>
    <col min="8991" max="8991" width="11.7109375" style="3" bestFit="1" customWidth="1"/>
    <col min="8992" max="8992" width="14.140625" style="3" bestFit="1" customWidth="1"/>
    <col min="8993" max="8993" width="16.7109375" style="3" customWidth="1"/>
    <col min="8994" max="8994" width="16.5703125" style="3" customWidth="1"/>
    <col min="8995" max="8996" width="7.85546875" style="3" bestFit="1" customWidth="1"/>
    <col min="8997" max="8997" width="8" style="3" bestFit="1" customWidth="1"/>
    <col min="8998" max="8999" width="7.85546875" style="3" bestFit="1" customWidth="1"/>
    <col min="9000" max="9000" width="9.7109375" style="3" customWidth="1"/>
    <col min="9001" max="9001" width="12.85546875" style="3" customWidth="1"/>
    <col min="9002" max="9238" width="9.140625" style="3"/>
    <col min="9239" max="9239" width="9" style="3" bestFit="1" customWidth="1"/>
    <col min="9240" max="9240" width="9.85546875" style="3" bestFit="1" customWidth="1"/>
    <col min="9241" max="9241" width="9.140625" style="3" bestFit="1" customWidth="1"/>
    <col min="9242" max="9242" width="16" style="3" bestFit="1" customWidth="1"/>
    <col min="9243" max="9243" width="9" style="3" bestFit="1" customWidth="1"/>
    <col min="9244" max="9244" width="7.85546875" style="3" bestFit="1" customWidth="1"/>
    <col min="9245" max="9245" width="11.7109375" style="3" bestFit="1" customWidth="1"/>
    <col min="9246" max="9246" width="14.28515625" style="3" customWidth="1"/>
    <col min="9247" max="9247" width="11.7109375" style="3" bestFit="1" customWidth="1"/>
    <col min="9248" max="9248" width="14.140625" style="3" bestFit="1" customWidth="1"/>
    <col min="9249" max="9249" width="16.7109375" style="3" customWidth="1"/>
    <col min="9250" max="9250" width="16.5703125" style="3" customWidth="1"/>
    <col min="9251" max="9252" width="7.85546875" style="3" bestFit="1" customWidth="1"/>
    <col min="9253" max="9253" width="8" style="3" bestFit="1" customWidth="1"/>
    <col min="9254" max="9255" width="7.85546875" style="3" bestFit="1" customWidth="1"/>
    <col min="9256" max="9256" width="9.7109375" style="3" customWidth="1"/>
    <col min="9257" max="9257" width="12.85546875" style="3" customWidth="1"/>
    <col min="9258" max="9494" width="9.140625" style="3"/>
    <col min="9495" max="9495" width="9" style="3" bestFit="1" customWidth="1"/>
    <col min="9496" max="9496" width="9.85546875" style="3" bestFit="1" customWidth="1"/>
    <col min="9497" max="9497" width="9.140625" style="3" bestFit="1" customWidth="1"/>
    <col min="9498" max="9498" width="16" style="3" bestFit="1" customWidth="1"/>
    <col min="9499" max="9499" width="9" style="3" bestFit="1" customWidth="1"/>
    <col min="9500" max="9500" width="7.85546875" style="3" bestFit="1" customWidth="1"/>
    <col min="9501" max="9501" width="11.7109375" style="3" bestFit="1" customWidth="1"/>
    <col min="9502" max="9502" width="14.28515625" style="3" customWidth="1"/>
    <col min="9503" max="9503" width="11.7109375" style="3" bestFit="1" customWidth="1"/>
    <col min="9504" max="9504" width="14.140625" style="3" bestFit="1" customWidth="1"/>
    <col min="9505" max="9505" width="16.7109375" style="3" customWidth="1"/>
    <col min="9506" max="9506" width="16.5703125" style="3" customWidth="1"/>
    <col min="9507" max="9508" width="7.85546875" style="3" bestFit="1" customWidth="1"/>
    <col min="9509" max="9509" width="8" style="3" bestFit="1" customWidth="1"/>
    <col min="9510" max="9511" width="7.85546875" style="3" bestFit="1" customWidth="1"/>
    <col min="9512" max="9512" width="9.7109375" style="3" customWidth="1"/>
    <col min="9513" max="9513" width="12.85546875" style="3" customWidth="1"/>
    <col min="9514" max="9750" width="9.140625" style="3"/>
    <col min="9751" max="9751" width="9" style="3" bestFit="1" customWidth="1"/>
    <col min="9752" max="9752" width="9.85546875" style="3" bestFit="1" customWidth="1"/>
    <col min="9753" max="9753" width="9.140625" style="3" bestFit="1" customWidth="1"/>
    <col min="9754" max="9754" width="16" style="3" bestFit="1" customWidth="1"/>
    <col min="9755" max="9755" width="9" style="3" bestFit="1" customWidth="1"/>
    <col min="9756" max="9756" width="7.85546875" style="3" bestFit="1" customWidth="1"/>
    <col min="9757" max="9757" width="11.7109375" style="3" bestFit="1" customWidth="1"/>
    <col min="9758" max="9758" width="14.28515625" style="3" customWidth="1"/>
    <col min="9759" max="9759" width="11.7109375" style="3" bestFit="1" customWidth="1"/>
    <col min="9760" max="9760" width="14.140625" style="3" bestFit="1" customWidth="1"/>
    <col min="9761" max="9761" width="16.7109375" style="3" customWidth="1"/>
    <col min="9762" max="9762" width="16.5703125" style="3" customWidth="1"/>
    <col min="9763" max="9764" width="7.85546875" style="3" bestFit="1" customWidth="1"/>
    <col min="9765" max="9765" width="8" style="3" bestFit="1" customWidth="1"/>
    <col min="9766" max="9767" width="7.85546875" style="3" bestFit="1" customWidth="1"/>
    <col min="9768" max="9768" width="9.7109375" style="3" customWidth="1"/>
    <col min="9769" max="9769" width="12.85546875" style="3" customWidth="1"/>
    <col min="9770" max="10006" width="9.140625" style="3"/>
    <col min="10007" max="10007" width="9" style="3" bestFit="1" customWidth="1"/>
    <col min="10008" max="10008" width="9.85546875" style="3" bestFit="1" customWidth="1"/>
    <col min="10009" max="10009" width="9.140625" style="3" bestFit="1" customWidth="1"/>
    <col min="10010" max="10010" width="16" style="3" bestFit="1" customWidth="1"/>
    <col min="10011" max="10011" width="9" style="3" bestFit="1" customWidth="1"/>
    <col min="10012" max="10012" width="7.85546875" style="3" bestFit="1" customWidth="1"/>
    <col min="10013" max="10013" width="11.7109375" style="3" bestFit="1" customWidth="1"/>
    <col min="10014" max="10014" width="14.28515625" style="3" customWidth="1"/>
    <col min="10015" max="10015" width="11.7109375" style="3" bestFit="1" customWidth="1"/>
    <col min="10016" max="10016" width="14.140625" style="3" bestFit="1" customWidth="1"/>
    <col min="10017" max="10017" width="16.7109375" style="3" customWidth="1"/>
    <col min="10018" max="10018" width="16.5703125" style="3" customWidth="1"/>
    <col min="10019" max="10020" width="7.85546875" style="3" bestFit="1" customWidth="1"/>
    <col min="10021" max="10021" width="8" style="3" bestFit="1" customWidth="1"/>
    <col min="10022" max="10023" width="7.85546875" style="3" bestFit="1" customWidth="1"/>
    <col min="10024" max="10024" width="9.7109375" style="3" customWidth="1"/>
    <col min="10025" max="10025" width="12.85546875" style="3" customWidth="1"/>
    <col min="10026" max="10262" width="9.140625" style="3"/>
    <col min="10263" max="10263" width="9" style="3" bestFit="1" customWidth="1"/>
    <col min="10264" max="10264" width="9.85546875" style="3" bestFit="1" customWidth="1"/>
    <col min="10265" max="10265" width="9.140625" style="3" bestFit="1" customWidth="1"/>
    <col min="10266" max="10266" width="16" style="3" bestFit="1" customWidth="1"/>
    <col min="10267" max="10267" width="9" style="3" bestFit="1" customWidth="1"/>
    <col min="10268" max="10268" width="7.85546875" style="3" bestFit="1" customWidth="1"/>
    <col min="10269" max="10269" width="11.7109375" style="3" bestFit="1" customWidth="1"/>
    <col min="10270" max="10270" width="14.28515625" style="3" customWidth="1"/>
    <col min="10271" max="10271" width="11.7109375" style="3" bestFit="1" customWidth="1"/>
    <col min="10272" max="10272" width="14.140625" style="3" bestFit="1" customWidth="1"/>
    <col min="10273" max="10273" width="16.7109375" style="3" customWidth="1"/>
    <col min="10274" max="10274" width="16.5703125" style="3" customWidth="1"/>
    <col min="10275" max="10276" width="7.85546875" style="3" bestFit="1" customWidth="1"/>
    <col min="10277" max="10277" width="8" style="3" bestFit="1" customWidth="1"/>
    <col min="10278" max="10279" width="7.85546875" style="3" bestFit="1" customWidth="1"/>
    <col min="10280" max="10280" width="9.7109375" style="3" customWidth="1"/>
    <col min="10281" max="10281" width="12.85546875" style="3" customWidth="1"/>
    <col min="10282" max="10518" width="9.140625" style="3"/>
    <col min="10519" max="10519" width="9" style="3" bestFit="1" customWidth="1"/>
    <col min="10520" max="10520" width="9.85546875" style="3" bestFit="1" customWidth="1"/>
    <col min="10521" max="10521" width="9.140625" style="3" bestFit="1" customWidth="1"/>
    <col min="10522" max="10522" width="16" style="3" bestFit="1" customWidth="1"/>
    <col min="10523" max="10523" width="9" style="3" bestFit="1" customWidth="1"/>
    <col min="10524" max="10524" width="7.85546875" style="3" bestFit="1" customWidth="1"/>
    <col min="10525" max="10525" width="11.7109375" style="3" bestFit="1" customWidth="1"/>
    <col min="10526" max="10526" width="14.28515625" style="3" customWidth="1"/>
    <col min="10527" max="10527" width="11.7109375" style="3" bestFit="1" customWidth="1"/>
    <col min="10528" max="10528" width="14.140625" style="3" bestFit="1" customWidth="1"/>
    <col min="10529" max="10529" width="16.7109375" style="3" customWidth="1"/>
    <col min="10530" max="10530" width="16.5703125" style="3" customWidth="1"/>
    <col min="10531" max="10532" width="7.85546875" style="3" bestFit="1" customWidth="1"/>
    <col min="10533" max="10533" width="8" style="3" bestFit="1" customWidth="1"/>
    <col min="10534" max="10535" width="7.85546875" style="3" bestFit="1" customWidth="1"/>
    <col min="10536" max="10536" width="9.7109375" style="3" customWidth="1"/>
    <col min="10537" max="10537" width="12.85546875" style="3" customWidth="1"/>
    <col min="10538" max="10774" width="9.140625" style="3"/>
    <col min="10775" max="10775" width="9" style="3" bestFit="1" customWidth="1"/>
    <col min="10776" max="10776" width="9.85546875" style="3" bestFit="1" customWidth="1"/>
    <col min="10777" max="10777" width="9.140625" style="3" bestFit="1" customWidth="1"/>
    <col min="10778" max="10778" width="16" style="3" bestFit="1" customWidth="1"/>
    <col min="10779" max="10779" width="9" style="3" bestFit="1" customWidth="1"/>
    <col min="10780" max="10780" width="7.85546875" style="3" bestFit="1" customWidth="1"/>
    <col min="10781" max="10781" width="11.7109375" style="3" bestFit="1" customWidth="1"/>
    <col min="10782" max="10782" width="14.28515625" style="3" customWidth="1"/>
    <col min="10783" max="10783" width="11.7109375" style="3" bestFit="1" customWidth="1"/>
    <col min="10784" max="10784" width="14.140625" style="3" bestFit="1" customWidth="1"/>
    <col min="10785" max="10785" width="16.7109375" style="3" customWidth="1"/>
    <col min="10786" max="10786" width="16.5703125" style="3" customWidth="1"/>
    <col min="10787" max="10788" width="7.85546875" style="3" bestFit="1" customWidth="1"/>
    <col min="10789" max="10789" width="8" style="3" bestFit="1" customWidth="1"/>
    <col min="10790" max="10791" width="7.85546875" style="3" bestFit="1" customWidth="1"/>
    <col min="10792" max="10792" width="9.7109375" style="3" customWidth="1"/>
    <col min="10793" max="10793" width="12.85546875" style="3" customWidth="1"/>
    <col min="10794" max="11030" width="9.140625" style="3"/>
    <col min="11031" max="11031" width="9" style="3" bestFit="1" customWidth="1"/>
    <col min="11032" max="11032" width="9.85546875" style="3" bestFit="1" customWidth="1"/>
    <col min="11033" max="11033" width="9.140625" style="3" bestFit="1" customWidth="1"/>
    <col min="11034" max="11034" width="16" style="3" bestFit="1" customWidth="1"/>
    <col min="11035" max="11035" width="9" style="3" bestFit="1" customWidth="1"/>
    <col min="11036" max="11036" width="7.85546875" style="3" bestFit="1" customWidth="1"/>
    <col min="11037" max="11037" width="11.7109375" style="3" bestFit="1" customWidth="1"/>
    <col min="11038" max="11038" width="14.28515625" style="3" customWidth="1"/>
    <col min="11039" max="11039" width="11.7109375" style="3" bestFit="1" customWidth="1"/>
    <col min="11040" max="11040" width="14.140625" style="3" bestFit="1" customWidth="1"/>
    <col min="11041" max="11041" width="16.7109375" style="3" customWidth="1"/>
    <col min="11042" max="11042" width="16.5703125" style="3" customWidth="1"/>
    <col min="11043" max="11044" width="7.85546875" style="3" bestFit="1" customWidth="1"/>
    <col min="11045" max="11045" width="8" style="3" bestFit="1" customWidth="1"/>
    <col min="11046" max="11047" width="7.85546875" style="3" bestFit="1" customWidth="1"/>
    <col min="11048" max="11048" width="9.7109375" style="3" customWidth="1"/>
    <col min="11049" max="11049" width="12.85546875" style="3" customWidth="1"/>
    <col min="11050" max="11286" width="9.140625" style="3"/>
    <col min="11287" max="11287" width="9" style="3" bestFit="1" customWidth="1"/>
    <col min="11288" max="11288" width="9.85546875" style="3" bestFit="1" customWidth="1"/>
    <col min="11289" max="11289" width="9.140625" style="3" bestFit="1" customWidth="1"/>
    <col min="11290" max="11290" width="16" style="3" bestFit="1" customWidth="1"/>
    <col min="11291" max="11291" width="9" style="3" bestFit="1" customWidth="1"/>
    <col min="11292" max="11292" width="7.85546875" style="3" bestFit="1" customWidth="1"/>
    <col min="11293" max="11293" width="11.7109375" style="3" bestFit="1" customWidth="1"/>
    <col min="11294" max="11294" width="14.28515625" style="3" customWidth="1"/>
    <col min="11295" max="11295" width="11.7109375" style="3" bestFit="1" customWidth="1"/>
    <col min="11296" max="11296" width="14.140625" style="3" bestFit="1" customWidth="1"/>
    <col min="11297" max="11297" width="16.7109375" style="3" customWidth="1"/>
    <col min="11298" max="11298" width="16.5703125" style="3" customWidth="1"/>
    <col min="11299" max="11300" width="7.85546875" style="3" bestFit="1" customWidth="1"/>
    <col min="11301" max="11301" width="8" style="3" bestFit="1" customWidth="1"/>
    <col min="11302" max="11303" width="7.85546875" style="3" bestFit="1" customWidth="1"/>
    <col min="11304" max="11304" width="9.7109375" style="3" customWidth="1"/>
    <col min="11305" max="11305" width="12.85546875" style="3" customWidth="1"/>
    <col min="11306" max="11542" width="9.140625" style="3"/>
    <col min="11543" max="11543" width="9" style="3" bestFit="1" customWidth="1"/>
    <col min="11544" max="11544" width="9.85546875" style="3" bestFit="1" customWidth="1"/>
    <col min="11545" max="11545" width="9.140625" style="3" bestFit="1" customWidth="1"/>
    <col min="11546" max="11546" width="16" style="3" bestFit="1" customWidth="1"/>
    <col min="11547" max="11547" width="9" style="3" bestFit="1" customWidth="1"/>
    <col min="11548" max="11548" width="7.85546875" style="3" bestFit="1" customWidth="1"/>
    <col min="11549" max="11549" width="11.7109375" style="3" bestFit="1" customWidth="1"/>
    <col min="11550" max="11550" width="14.28515625" style="3" customWidth="1"/>
    <col min="11551" max="11551" width="11.7109375" style="3" bestFit="1" customWidth="1"/>
    <col min="11552" max="11552" width="14.140625" style="3" bestFit="1" customWidth="1"/>
    <col min="11553" max="11553" width="16.7109375" style="3" customWidth="1"/>
    <col min="11554" max="11554" width="16.5703125" style="3" customWidth="1"/>
    <col min="11555" max="11556" width="7.85546875" style="3" bestFit="1" customWidth="1"/>
    <col min="11557" max="11557" width="8" style="3" bestFit="1" customWidth="1"/>
    <col min="11558" max="11559" width="7.85546875" style="3" bestFit="1" customWidth="1"/>
    <col min="11560" max="11560" width="9.7109375" style="3" customWidth="1"/>
    <col min="11561" max="11561" width="12.85546875" style="3" customWidth="1"/>
    <col min="11562" max="11798" width="9.140625" style="3"/>
    <col min="11799" max="11799" width="9" style="3" bestFit="1" customWidth="1"/>
    <col min="11800" max="11800" width="9.85546875" style="3" bestFit="1" customWidth="1"/>
    <col min="11801" max="11801" width="9.140625" style="3" bestFit="1" customWidth="1"/>
    <col min="11802" max="11802" width="16" style="3" bestFit="1" customWidth="1"/>
    <col min="11803" max="11803" width="9" style="3" bestFit="1" customWidth="1"/>
    <col min="11804" max="11804" width="7.85546875" style="3" bestFit="1" customWidth="1"/>
    <col min="11805" max="11805" width="11.7109375" style="3" bestFit="1" customWidth="1"/>
    <col min="11806" max="11806" width="14.28515625" style="3" customWidth="1"/>
    <col min="11807" max="11807" width="11.7109375" style="3" bestFit="1" customWidth="1"/>
    <col min="11808" max="11808" width="14.140625" style="3" bestFit="1" customWidth="1"/>
    <col min="11809" max="11809" width="16.7109375" style="3" customWidth="1"/>
    <col min="11810" max="11810" width="16.5703125" style="3" customWidth="1"/>
    <col min="11811" max="11812" width="7.85546875" style="3" bestFit="1" customWidth="1"/>
    <col min="11813" max="11813" width="8" style="3" bestFit="1" customWidth="1"/>
    <col min="11814" max="11815" width="7.85546875" style="3" bestFit="1" customWidth="1"/>
    <col min="11816" max="11816" width="9.7109375" style="3" customWidth="1"/>
    <col min="11817" max="11817" width="12.85546875" style="3" customWidth="1"/>
    <col min="11818" max="12054" width="9.140625" style="3"/>
    <col min="12055" max="12055" width="9" style="3" bestFit="1" customWidth="1"/>
    <col min="12056" max="12056" width="9.85546875" style="3" bestFit="1" customWidth="1"/>
    <col min="12057" max="12057" width="9.140625" style="3" bestFit="1" customWidth="1"/>
    <col min="12058" max="12058" width="16" style="3" bestFit="1" customWidth="1"/>
    <col min="12059" max="12059" width="9" style="3" bestFit="1" customWidth="1"/>
    <col min="12060" max="12060" width="7.85546875" style="3" bestFit="1" customWidth="1"/>
    <col min="12061" max="12061" width="11.7109375" style="3" bestFit="1" customWidth="1"/>
    <col min="12062" max="12062" width="14.28515625" style="3" customWidth="1"/>
    <col min="12063" max="12063" width="11.7109375" style="3" bestFit="1" customWidth="1"/>
    <col min="12064" max="12064" width="14.140625" style="3" bestFit="1" customWidth="1"/>
    <col min="12065" max="12065" width="16.7109375" style="3" customWidth="1"/>
    <col min="12066" max="12066" width="16.5703125" style="3" customWidth="1"/>
    <col min="12067" max="12068" width="7.85546875" style="3" bestFit="1" customWidth="1"/>
    <col min="12069" max="12069" width="8" style="3" bestFit="1" customWidth="1"/>
    <col min="12070" max="12071" width="7.85546875" style="3" bestFit="1" customWidth="1"/>
    <col min="12072" max="12072" width="9.7109375" style="3" customWidth="1"/>
    <col min="12073" max="12073" width="12.85546875" style="3" customWidth="1"/>
    <col min="12074" max="12310" width="9.140625" style="3"/>
    <col min="12311" max="12311" width="9" style="3" bestFit="1" customWidth="1"/>
    <col min="12312" max="12312" width="9.85546875" style="3" bestFit="1" customWidth="1"/>
    <col min="12313" max="12313" width="9.140625" style="3" bestFit="1" customWidth="1"/>
    <col min="12314" max="12314" width="16" style="3" bestFit="1" customWidth="1"/>
    <col min="12315" max="12315" width="9" style="3" bestFit="1" customWidth="1"/>
    <col min="12316" max="12316" width="7.85546875" style="3" bestFit="1" customWidth="1"/>
    <col min="12317" max="12317" width="11.7109375" style="3" bestFit="1" customWidth="1"/>
    <col min="12318" max="12318" width="14.28515625" style="3" customWidth="1"/>
    <col min="12319" max="12319" width="11.7109375" style="3" bestFit="1" customWidth="1"/>
    <col min="12320" max="12320" width="14.140625" style="3" bestFit="1" customWidth="1"/>
    <col min="12321" max="12321" width="16.7109375" style="3" customWidth="1"/>
    <col min="12322" max="12322" width="16.5703125" style="3" customWidth="1"/>
    <col min="12323" max="12324" width="7.85546875" style="3" bestFit="1" customWidth="1"/>
    <col min="12325" max="12325" width="8" style="3" bestFit="1" customWidth="1"/>
    <col min="12326" max="12327" width="7.85546875" style="3" bestFit="1" customWidth="1"/>
    <col min="12328" max="12328" width="9.7109375" style="3" customWidth="1"/>
    <col min="12329" max="12329" width="12.85546875" style="3" customWidth="1"/>
    <col min="12330" max="12566" width="9.140625" style="3"/>
    <col min="12567" max="12567" width="9" style="3" bestFit="1" customWidth="1"/>
    <col min="12568" max="12568" width="9.85546875" style="3" bestFit="1" customWidth="1"/>
    <col min="12569" max="12569" width="9.140625" style="3" bestFit="1" customWidth="1"/>
    <col min="12570" max="12570" width="16" style="3" bestFit="1" customWidth="1"/>
    <col min="12571" max="12571" width="9" style="3" bestFit="1" customWidth="1"/>
    <col min="12572" max="12572" width="7.85546875" style="3" bestFit="1" customWidth="1"/>
    <col min="12573" max="12573" width="11.7109375" style="3" bestFit="1" customWidth="1"/>
    <col min="12574" max="12574" width="14.28515625" style="3" customWidth="1"/>
    <col min="12575" max="12575" width="11.7109375" style="3" bestFit="1" customWidth="1"/>
    <col min="12576" max="12576" width="14.140625" style="3" bestFit="1" customWidth="1"/>
    <col min="12577" max="12577" width="16.7109375" style="3" customWidth="1"/>
    <col min="12578" max="12578" width="16.5703125" style="3" customWidth="1"/>
    <col min="12579" max="12580" width="7.85546875" style="3" bestFit="1" customWidth="1"/>
    <col min="12581" max="12581" width="8" style="3" bestFit="1" customWidth="1"/>
    <col min="12582" max="12583" width="7.85546875" style="3" bestFit="1" customWidth="1"/>
    <col min="12584" max="12584" width="9.7109375" style="3" customWidth="1"/>
    <col min="12585" max="12585" width="12.85546875" style="3" customWidth="1"/>
    <col min="12586" max="12822" width="9.140625" style="3"/>
    <col min="12823" max="12823" width="9" style="3" bestFit="1" customWidth="1"/>
    <col min="12824" max="12824" width="9.85546875" style="3" bestFit="1" customWidth="1"/>
    <col min="12825" max="12825" width="9.140625" style="3" bestFit="1" customWidth="1"/>
    <col min="12826" max="12826" width="16" style="3" bestFit="1" customWidth="1"/>
    <col min="12827" max="12827" width="9" style="3" bestFit="1" customWidth="1"/>
    <col min="12828" max="12828" width="7.85546875" style="3" bestFit="1" customWidth="1"/>
    <col min="12829" max="12829" width="11.7109375" style="3" bestFit="1" customWidth="1"/>
    <col min="12830" max="12830" width="14.28515625" style="3" customWidth="1"/>
    <col min="12831" max="12831" width="11.7109375" style="3" bestFit="1" customWidth="1"/>
    <col min="12832" max="12832" width="14.140625" style="3" bestFit="1" customWidth="1"/>
    <col min="12833" max="12833" width="16.7109375" style="3" customWidth="1"/>
    <col min="12834" max="12834" width="16.5703125" style="3" customWidth="1"/>
    <col min="12835" max="12836" width="7.85546875" style="3" bestFit="1" customWidth="1"/>
    <col min="12837" max="12837" width="8" style="3" bestFit="1" customWidth="1"/>
    <col min="12838" max="12839" width="7.85546875" style="3" bestFit="1" customWidth="1"/>
    <col min="12840" max="12840" width="9.7109375" style="3" customWidth="1"/>
    <col min="12841" max="12841" width="12.85546875" style="3" customWidth="1"/>
    <col min="12842" max="13078" width="9.140625" style="3"/>
    <col min="13079" max="13079" width="9" style="3" bestFit="1" customWidth="1"/>
    <col min="13080" max="13080" width="9.85546875" style="3" bestFit="1" customWidth="1"/>
    <col min="13081" max="13081" width="9.140625" style="3" bestFit="1" customWidth="1"/>
    <col min="13082" max="13082" width="16" style="3" bestFit="1" customWidth="1"/>
    <col min="13083" max="13083" width="9" style="3" bestFit="1" customWidth="1"/>
    <col min="13084" max="13084" width="7.85546875" style="3" bestFit="1" customWidth="1"/>
    <col min="13085" max="13085" width="11.7109375" style="3" bestFit="1" customWidth="1"/>
    <col min="13086" max="13086" width="14.28515625" style="3" customWidth="1"/>
    <col min="13087" max="13087" width="11.7109375" style="3" bestFit="1" customWidth="1"/>
    <col min="13088" max="13088" width="14.140625" style="3" bestFit="1" customWidth="1"/>
    <col min="13089" max="13089" width="16.7109375" style="3" customWidth="1"/>
    <col min="13090" max="13090" width="16.5703125" style="3" customWidth="1"/>
    <col min="13091" max="13092" width="7.85546875" style="3" bestFit="1" customWidth="1"/>
    <col min="13093" max="13093" width="8" style="3" bestFit="1" customWidth="1"/>
    <col min="13094" max="13095" width="7.85546875" style="3" bestFit="1" customWidth="1"/>
    <col min="13096" max="13096" width="9.7109375" style="3" customWidth="1"/>
    <col min="13097" max="13097" width="12.85546875" style="3" customWidth="1"/>
    <col min="13098" max="13334" width="9.140625" style="3"/>
    <col min="13335" max="13335" width="9" style="3" bestFit="1" customWidth="1"/>
    <col min="13336" max="13336" width="9.85546875" style="3" bestFit="1" customWidth="1"/>
    <col min="13337" max="13337" width="9.140625" style="3" bestFit="1" customWidth="1"/>
    <col min="13338" max="13338" width="16" style="3" bestFit="1" customWidth="1"/>
    <col min="13339" max="13339" width="9" style="3" bestFit="1" customWidth="1"/>
    <col min="13340" max="13340" width="7.85546875" style="3" bestFit="1" customWidth="1"/>
    <col min="13341" max="13341" width="11.7109375" style="3" bestFit="1" customWidth="1"/>
    <col min="13342" max="13342" width="14.28515625" style="3" customWidth="1"/>
    <col min="13343" max="13343" width="11.7109375" style="3" bestFit="1" customWidth="1"/>
    <col min="13344" max="13344" width="14.140625" style="3" bestFit="1" customWidth="1"/>
    <col min="13345" max="13345" width="16.7109375" style="3" customWidth="1"/>
    <col min="13346" max="13346" width="16.5703125" style="3" customWidth="1"/>
    <col min="13347" max="13348" width="7.85546875" style="3" bestFit="1" customWidth="1"/>
    <col min="13349" max="13349" width="8" style="3" bestFit="1" customWidth="1"/>
    <col min="13350" max="13351" width="7.85546875" style="3" bestFit="1" customWidth="1"/>
    <col min="13352" max="13352" width="9.7109375" style="3" customWidth="1"/>
    <col min="13353" max="13353" width="12.85546875" style="3" customWidth="1"/>
    <col min="13354" max="13590" width="9.140625" style="3"/>
    <col min="13591" max="13591" width="9" style="3" bestFit="1" customWidth="1"/>
    <col min="13592" max="13592" width="9.85546875" style="3" bestFit="1" customWidth="1"/>
    <col min="13593" max="13593" width="9.140625" style="3" bestFit="1" customWidth="1"/>
    <col min="13594" max="13594" width="16" style="3" bestFit="1" customWidth="1"/>
    <col min="13595" max="13595" width="9" style="3" bestFit="1" customWidth="1"/>
    <col min="13596" max="13596" width="7.85546875" style="3" bestFit="1" customWidth="1"/>
    <col min="13597" max="13597" width="11.7109375" style="3" bestFit="1" customWidth="1"/>
    <col min="13598" max="13598" width="14.28515625" style="3" customWidth="1"/>
    <col min="13599" max="13599" width="11.7109375" style="3" bestFit="1" customWidth="1"/>
    <col min="13600" max="13600" width="14.140625" style="3" bestFit="1" customWidth="1"/>
    <col min="13601" max="13601" width="16.7109375" style="3" customWidth="1"/>
    <col min="13602" max="13602" width="16.5703125" style="3" customWidth="1"/>
    <col min="13603" max="13604" width="7.85546875" style="3" bestFit="1" customWidth="1"/>
    <col min="13605" max="13605" width="8" style="3" bestFit="1" customWidth="1"/>
    <col min="13606" max="13607" width="7.85546875" style="3" bestFit="1" customWidth="1"/>
    <col min="13608" max="13608" width="9.7109375" style="3" customWidth="1"/>
    <col min="13609" max="13609" width="12.85546875" style="3" customWidth="1"/>
    <col min="13610" max="13846" width="9.140625" style="3"/>
    <col min="13847" max="13847" width="9" style="3" bestFit="1" customWidth="1"/>
    <col min="13848" max="13848" width="9.85546875" style="3" bestFit="1" customWidth="1"/>
    <col min="13849" max="13849" width="9.140625" style="3" bestFit="1" customWidth="1"/>
    <col min="13850" max="13850" width="16" style="3" bestFit="1" customWidth="1"/>
    <col min="13851" max="13851" width="9" style="3" bestFit="1" customWidth="1"/>
    <col min="13852" max="13852" width="7.85546875" style="3" bestFit="1" customWidth="1"/>
    <col min="13853" max="13853" width="11.7109375" style="3" bestFit="1" customWidth="1"/>
    <col min="13854" max="13854" width="14.28515625" style="3" customWidth="1"/>
    <col min="13855" max="13855" width="11.7109375" style="3" bestFit="1" customWidth="1"/>
    <col min="13856" max="13856" width="14.140625" style="3" bestFit="1" customWidth="1"/>
    <col min="13857" max="13857" width="16.7109375" style="3" customWidth="1"/>
    <col min="13858" max="13858" width="16.5703125" style="3" customWidth="1"/>
    <col min="13859" max="13860" width="7.85546875" style="3" bestFit="1" customWidth="1"/>
    <col min="13861" max="13861" width="8" style="3" bestFit="1" customWidth="1"/>
    <col min="13862" max="13863" width="7.85546875" style="3" bestFit="1" customWidth="1"/>
    <col min="13864" max="13864" width="9.7109375" style="3" customWidth="1"/>
    <col min="13865" max="13865" width="12.85546875" style="3" customWidth="1"/>
    <col min="13866" max="14102" width="9.140625" style="3"/>
    <col min="14103" max="14103" width="9" style="3" bestFit="1" customWidth="1"/>
    <col min="14104" max="14104" width="9.85546875" style="3" bestFit="1" customWidth="1"/>
    <col min="14105" max="14105" width="9.140625" style="3" bestFit="1" customWidth="1"/>
    <col min="14106" max="14106" width="16" style="3" bestFit="1" customWidth="1"/>
    <col min="14107" max="14107" width="9" style="3" bestFit="1" customWidth="1"/>
    <col min="14108" max="14108" width="7.85546875" style="3" bestFit="1" customWidth="1"/>
    <col min="14109" max="14109" width="11.7109375" style="3" bestFit="1" customWidth="1"/>
    <col min="14110" max="14110" width="14.28515625" style="3" customWidth="1"/>
    <col min="14111" max="14111" width="11.7109375" style="3" bestFit="1" customWidth="1"/>
    <col min="14112" max="14112" width="14.140625" style="3" bestFit="1" customWidth="1"/>
    <col min="14113" max="14113" width="16.7109375" style="3" customWidth="1"/>
    <col min="14114" max="14114" width="16.5703125" style="3" customWidth="1"/>
    <col min="14115" max="14116" width="7.85546875" style="3" bestFit="1" customWidth="1"/>
    <col min="14117" max="14117" width="8" style="3" bestFit="1" customWidth="1"/>
    <col min="14118" max="14119" width="7.85546875" style="3" bestFit="1" customWidth="1"/>
    <col min="14120" max="14120" width="9.7109375" style="3" customWidth="1"/>
    <col min="14121" max="14121" width="12.85546875" style="3" customWidth="1"/>
    <col min="14122" max="14358" width="9.140625" style="3"/>
    <col min="14359" max="14359" width="9" style="3" bestFit="1" customWidth="1"/>
    <col min="14360" max="14360" width="9.85546875" style="3" bestFit="1" customWidth="1"/>
    <col min="14361" max="14361" width="9.140625" style="3" bestFit="1" customWidth="1"/>
    <col min="14362" max="14362" width="16" style="3" bestFit="1" customWidth="1"/>
    <col min="14363" max="14363" width="9" style="3" bestFit="1" customWidth="1"/>
    <col min="14364" max="14364" width="7.85546875" style="3" bestFit="1" customWidth="1"/>
    <col min="14365" max="14365" width="11.7109375" style="3" bestFit="1" customWidth="1"/>
    <col min="14366" max="14366" width="14.28515625" style="3" customWidth="1"/>
    <col min="14367" max="14367" width="11.7109375" style="3" bestFit="1" customWidth="1"/>
    <col min="14368" max="14368" width="14.140625" style="3" bestFit="1" customWidth="1"/>
    <col min="14369" max="14369" width="16.7109375" style="3" customWidth="1"/>
    <col min="14370" max="14370" width="16.5703125" style="3" customWidth="1"/>
    <col min="14371" max="14372" width="7.85546875" style="3" bestFit="1" customWidth="1"/>
    <col min="14373" max="14373" width="8" style="3" bestFit="1" customWidth="1"/>
    <col min="14374" max="14375" width="7.85546875" style="3" bestFit="1" customWidth="1"/>
    <col min="14376" max="14376" width="9.7109375" style="3" customWidth="1"/>
    <col min="14377" max="14377" width="12.85546875" style="3" customWidth="1"/>
    <col min="14378" max="14614" width="9.140625" style="3"/>
    <col min="14615" max="14615" width="9" style="3" bestFit="1" customWidth="1"/>
    <col min="14616" max="14616" width="9.85546875" style="3" bestFit="1" customWidth="1"/>
    <col min="14617" max="14617" width="9.140625" style="3" bestFit="1" customWidth="1"/>
    <col min="14618" max="14618" width="16" style="3" bestFit="1" customWidth="1"/>
    <col min="14619" max="14619" width="9" style="3" bestFit="1" customWidth="1"/>
    <col min="14620" max="14620" width="7.85546875" style="3" bestFit="1" customWidth="1"/>
    <col min="14621" max="14621" width="11.7109375" style="3" bestFit="1" customWidth="1"/>
    <col min="14622" max="14622" width="14.28515625" style="3" customWidth="1"/>
    <col min="14623" max="14623" width="11.7109375" style="3" bestFit="1" customWidth="1"/>
    <col min="14624" max="14624" width="14.140625" style="3" bestFit="1" customWidth="1"/>
    <col min="14625" max="14625" width="16.7109375" style="3" customWidth="1"/>
    <col min="14626" max="14626" width="16.5703125" style="3" customWidth="1"/>
    <col min="14627" max="14628" width="7.85546875" style="3" bestFit="1" customWidth="1"/>
    <col min="14629" max="14629" width="8" style="3" bestFit="1" customWidth="1"/>
    <col min="14630" max="14631" width="7.85546875" style="3" bestFit="1" customWidth="1"/>
    <col min="14632" max="14632" width="9.7109375" style="3" customWidth="1"/>
    <col min="14633" max="14633" width="12.85546875" style="3" customWidth="1"/>
    <col min="14634" max="14870" width="9.140625" style="3"/>
    <col min="14871" max="14871" width="9" style="3" bestFit="1" customWidth="1"/>
    <col min="14872" max="14872" width="9.85546875" style="3" bestFit="1" customWidth="1"/>
    <col min="14873" max="14873" width="9.140625" style="3" bestFit="1" customWidth="1"/>
    <col min="14874" max="14874" width="16" style="3" bestFit="1" customWidth="1"/>
    <col min="14875" max="14875" width="9" style="3" bestFit="1" customWidth="1"/>
    <col min="14876" max="14876" width="7.85546875" style="3" bestFit="1" customWidth="1"/>
    <col min="14877" max="14877" width="11.7109375" style="3" bestFit="1" customWidth="1"/>
    <col min="14878" max="14878" width="14.28515625" style="3" customWidth="1"/>
    <col min="14879" max="14879" width="11.7109375" style="3" bestFit="1" customWidth="1"/>
    <col min="14880" max="14880" width="14.140625" style="3" bestFit="1" customWidth="1"/>
    <col min="14881" max="14881" width="16.7109375" style="3" customWidth="1"/>
    <col min="14882" max="14882" width="16.5703125" style="3" customWidth="1"/>
    <col min="14883" max="14884" width="7.85546875" style="3" bestFit="1" customWidth="1"/>
    <col min="14885" max="14885" width="8" style="3" bestFit="1" customWidth="1"/>
    <col min="14886" max="14887" width="7.85546875" style="3" bestFit="1" customWidth="1"/>
    <col min="14888" max="14888" width="9.7109375" style="3" customWidth="1"/>
    <col min="14889" max="14889" width="12.85546875" style="3" customWidth="1"/>
    <col min="14890" max="15126" width="9.140625" style="3"/>
    <col min="15127" max="15127" width="9" style="3" bestFit="1" customWidth="1"/>
    <col min="15128" max="15128" width="9.85546875" style="3" bestFit="1" customWidth="1"/>
    <col min="15129" max="15129" width="9.140625" style="3" bestFit="1" customWidth="1"/>
    <col min="15130" max="15130" width="16" style="3" bestFit="1" customWidth="1"/>
    <col min="15131" max="15131" width="9" style="3" bestFit="1" customWidth="1"/>
    <col min="15132" max="15132" width="7.85546875" style="3" bestFit="1" customWidth="1"/>
    <col min="15133" max="15133" width="11.7109375" style="3" bestFit="1" customWidth="1"/>
    <col min="15134" max="15134" width="14.28515625" style="3" customWidth="1"/>
    <col min="15135" max="15135" width="11.7109375" style="3" bestFit="1" customWidth="1"/>
    <col min="15136" max="15136" width="14.140625" style="3" bestFit="1" customWidth="1"/>
    <col min="15137" max="15137" width="16.7109375" style="3" customWidth="1"/>
    <col min="15138" max="15138" width="16.5703125" style="3" customWidth="1"/>
    <col min="15139" max="15140" width="7.85546875" style="3" bestFit="1" customWidth="1"/>
    <col min="15141" max="15141" width="8" style="3" bestFit="1" customWidth="1"/>
    <col min="15142" max="15143" width="7.85546875" style="3" bestFit="1" customWidth="1"/>
    <col min="15144" max="15144" width="9.7109375" style="3" customWidth="1"/>
    <col min="15145" max="15145" width="12.85546875" style="3" customWidth="1"/>
    <col min="15146" max="15382" width="9.140625" style="3"/>
    <col min="15383" max="15383" width="9" style="3" bestFit="1" customWidth="1"/>
    <col min="15384" max="15384" width="9.85546875" style="3" bestFit="1" customWidth="1"/>
    <col min="15385" max="15385" width="9.140625" style="3" bestFit="1" customWidth="1"/>
    <col min="15386" max="15386" width="16" style="3" bestFit="1" customWidth="1"/>
    <col min="15387" max="15387" width="9" style="3" bestFit="1" customWidth="1"/>
    <col min="15388" max="15388" width="7.85546875" style="3" bestFit="1" customWidth="1"/>
    <col min="15389" max="15389" width="11.7109375" style="3" bestFit="1" customWidth="1"/>
    <col min="15390" max="15390" width="14.28515625" style="3" customWidth="1"/>
    <col min="15391" max="15391" width="11.7109375" style="3" bestFit="1" customWidth="1"/>
    <col min="15392" max="15392" width="14.140625" style="3" bestFit="1" customWidth="1"/>
    <col min="15393" max="15393" width="16.7109375" style="3" customWidth="1"/>
    <col min="15394" max="15394" width="16.5703125" style="3" customWidth="1"/>
    <col min="15395" max="15396" width="7.85546875" style="3" bestFit="1" customWidth="1"/>
    <col min="15397" max="15397" width="8" style="3" bestFit="1" customWidth="1"/>
    <col min="15398" max="15399" width="7.85546875" style="3" bestFit="1" customWidth="1"/>
    <col min="15400" max="15400" width="9.7109375" style="3" customWidth="1"/>
    <col min="15401" max="15401" width="12.85546875" style="3" customWidth="1"/>
    <col min="15402" max="15638" width="9.140625" style="3"/>
    <col min="15639" max="15639" width="9" style="3" bestFit="1" customWidth="1"/>
    <col min="15640" max="15640" width="9.85546875" style="3" bestFit="1" customWidth="1"/>
    <col min="15641" max="15641" width="9.140625" style="3" bestFit="1" customWidth="1"/>
    <col min="15642" max="15642" width="16" style="3" bestFit="1" customWidth="1"/>
    <col min="15643" max="15643" width="9" style="3" bestFit="1" customWidth="1"/>
    <col min="15644" max="15644" width="7.85546875" style="3" bestFit="1" customWidth="1"/>
    <col min="15645" max="15645" width="11.7109375" style="3" bestFit="1" customWidth="1"/>
    <col min="15646" max="15646" width="14.28515625" style="3" customWidth="1"/>
    <col min="15647" max="15647" width="11.7109375" style="3" bestFit="1" customWidth="1"/>
    <col min="15648" max="15648" width="14.140625" style="3" bestFit="1" customWidth="1"/>
    <col min="15649" max="15649" width="16.7109375" style="3" customWidth="1"/>
    <col min="15650" max="15650" width="16.5703125" style="3" customWidth="1"/>
    <col min="15651" max="15652" width="7.85546875" style="3" bestFit="1" customWidth="1"/>
    <col min="15653" max="15653" width="8" style="3" bestFit="1" customWidth="1"/>
    <col min="15654" max="15655" width="7.85546875" style="3" bestFit="1" customWidth="1"/>
    <col min="15656" max="15656" width="9.7109375" style="3" customWidth="1"/>
    <col min="15657" max="15657" width="12.85546875" style="3" customWidth="1"/>
    <col min="15658" max="15894" width="9.140625" style="3"/>
    <col min="15895" max="15895" width="9" style="3" bestFit="1" customWidth="1"/>
    <col min="15896" max="15896" width="9.85546875" style="3" bestFit="1" customWidth="1"/>
    <col min="15897" max="15897" width="9.140625" style="3" bestFit="1" customWidth="1"/>
    <col min="15898" max="15898" width="16" style="3" bestFit="1" customWidth="1"/>
    <col min="15899" max="15899" width="9" style="3" bestFit="1" customWidth="1"/>
    <col min="15900" max="15900" width="7.85546875" style="3" bestFit="1" customWidth="1"/>
    <col min="15901" max="15901" width="11.7109375" style="3" bestFit="1" customWidth="1"/>
    <col min="15902" max="15902" width="14.28515625" style="3" customWidth="1"/>
    <col min="15903" max="15903" width="11.7109375" style="3" bestFit="1" customWidth="1"/>
    <col min="15904" max="15904" width="14.140625" style="3" bestFit="1" customWidth="1"/>
    <col min="15905" max="15905" width="16.7109375" style="3" customWidth="1"/>
    <col min="15906" max="15906" width="16.5703125" style="3" customWidth="1"/>
    <col min="15907" max="15908" width="7.85546875" style="3" bestFit="1" customWidth="1"/>
    <col min="15909" max="15909" width="8" style="3" bestFit="1" customWidth="1"/>
    <col min="15910" max="15911" width="7.85546875" style="3" bestFit="1" customWidth="1"/>
    <col min="15912" max="15912" width="9.7109375" style="3" customWidth="1"/>
    <col min="15913" max="15913" width="12.85546875" style="3" customWidth="1"/>
    <col min="15914" max="16150" width="9.140625" style="3"/>
    <col min="16151" max="16151" width="9" style="3" bestFit="1" customWidth="1"/>
    <col min="16152" max="16152" width="9.85546875" style="3" bestFit="1" customWidth="1"/>
    <col min="16153" max="16153" width="9.140625" style="3" bestFit="1" customWidth="1"/>
    <col min="16154" max="16154" width="16" style="3" bestFit="1" customWidth="1"/>
    <col min="16155" max="16155" width="9" style="3" bestFit="1" customWidth="1"/>
    <col min="16156" max="16156" width="7.85546875" style="3" bestFit="1" customWidth="1"/>
    <col min="16157" max="16157" width="11.7109375" style="3" bestFit="1" customWidth="1"/>
    <col min="16158" max="16158" width="14.28515625" style="3" customWidth="1"/>
    <col min="16159" max="16159" width="11.7109375" style="3" bestFit="1" customWidth="1"/>
    <col min="16160" max="16160" width="14.140625" style="3" bestFit="1" customWidth="1"/>
    <col min="16161" max="16161" width="16.7109375" style="3" customWidth="1"/>
    <col min="16162" max="16162" width="16.5703125" style="3" customWidth="1"/>
    <col min="16163" max="16164" width="7.85546875" style="3" bestFit="1" customWidth="1"/>
    <col min="16165" max="16165" width="8" style="3" bestFit="1" customWidth="1"/>
    <col min="16166" max="16167" width="7.85546875" style="3" bestFit="1" customWidth="1"/>
    <col min="16168" max="16168" width="9.7109375" style="3" customWidth="1"/>
    <col min="16169" max="16169" width="12.85546875" style="3" customWidth="1"/>
    <col min="16170" max="16384" width="9.140625" style="3"/>
  </cols>
  <sheetData>
    <row r="1" spans="1:81" s="6" customFormat="1" ht="15.75" customHeight="1">
      <c r="A1" s="563" t="s">
        <v>1</v>
      </c>
      <c r="B1" s="739" t="s">
        <v>0</v>
      </c>
      <c r="C1" s="742" t="s">
        <v>92</v>
      </c>
      <c r="D1" s="743"/>
      <c r="E1" s="730" t="s">
        <v>93</v>
      </c>
      <c r="F1" s="730"/>
      <c r="G1" s="730"/>
      <c r="H1" s="731" t="s">
        <v>166</v>
      </c>
      <c r="I1" s="731"/>
      <c r="J1" s="730" t="s">
        <v>170</v>
      </c>
      <c r="K1" s="730"/>
      <c r="L1" s="730"/>
      <c r="M1" s="730"/>
      <c r="N1" s="730"/>
      <c r="O1" s="730"/>
      <c r="P1" s="730"/>
      <c r="Q1" s="730"/>
      <c r="R1" s="730"/>
      <c r="S1" s="730"/>
      <c r="T1" s="730"/>
      <c r="U1" s="730"/>
      <c r="V1" s="730"/>
      <c r="W1" s="730"/>
      <c r="X1" s="730"/>
      <c r="Y1" s="730"/>
      <c r="Z1" s="730"/>
      <c r="AA1" s="730"/>
      <c r="AB1" s="730"/>
      <c r="AC1" s="730"/>
      <c r="AD1" s="730"/>
      <c r="AE1" s="730"/>
      <c r="AF1" s="730"/>
      <c r="AG1" s="730"/>
      <c r="AH1" s="730"/>
      <c r="AI1" s="730"/>
      <c r="AJ1" s="741" t="s">
        <v>171</v>
      </c>
      <c r="AK1" s="741"/>
      <c r="AL1" s="741"/>
      <c r="AM1" s="741"/>
      <c r="AN1" s="741"/>
      <c r="AO1" s="741"/>
      <c r="AP1" s="741"/>
      <c r="AQ1" s="741"/>
      <c r="AR1" s="741"/>
      <c r="AS1" s="741"/>
      <c r="AT1" s="741"/>
      <c r="AU1" s="741"/>
      <c r="AV1" s="741"/>
      <c r="AW1" s="741"/>
      <c r="AX1" s="741"/>
      <c r="AY1" s="732" t="s">
        <v>187</v>
      </c>
      <c r="AZ1" s="733"/>
      <c r="BA1" s="733"/>
      <c r="BB1" s="733"/>
      <c r="BC1" s="733"/>
      <c r="BD1" s="734"/>
      <c r="BE1" s="735" t="s">
        <v>191</v>
      </c>
      <c r="BF1" s="736"/>
      <c r="BG1" s="736"/>
      <c r="BH1" s="737"/>
      <c r="BI1" s="738" t="s">
        <v>179</v>
      </c>
      <c r="BJ1" s="738"/>
      <c r="BK1" s="738"/>
      <c r="BL1" s="738"/>
      <c r="BM1" s="738"/>
      <c r="BN1" s="738"/>
      <c r="BO1" s="738"/>
      <c r="BP1" s="738"/>
      <c r="BQ1" s="738"/>
      <c r="BR1" s="738"/>
      <c r="BS1" s="738"/>
      <c r="BT1" s="738"/>
      <c r="BU1" s="744" t="s">
        <v>492</v>
      </c>
      <c r="BV1" s="745"/>
      <c r="BW1" s="745"/>
      <c r="BX1" s="745"/>
      <c r="BY1" s="745"/>
      <c r="BZ1" s="746"/>
      <c r="CA1" s="729" t="s">
        <v>286</v>
      </c>
      <c r="CB1" s="729"/>
      <c r="CC1" s="729"/>
    </row>
    <row r="2" spans="1:81" ht="23.25" thickBot="1">
      <c r="A2" s="564"/>
      <c r="B2" s="740"/>
      <c r="C2" s="157"/>
      <c r="D2" s="176" t="s">
        <v>90</v>
      </c>
      <c r="E2" s="139"/>
      <c r="F2" s="177" t="s">
        <v>90</v>
      </c>
      <c r="G2" s="138" t="s">
        <v>165</v>
      </c>
      <c r="H2" s="139"/>
      <c r="I2" s="203" t="s">
        <v>90</v>
      </c>
      <c r="J2" s="139" t="s">
        <v>238</v>
      </c>
      <c r="K2" s="139" t="s">
        <v>239</v>
      </c>
      <c r="L2" s="139" t="s">
        <v>240</v>
      </c>
      <c r="M2" s="139" t="s">
        <v>241</v>
      </c>
      <c r="N2" s="139" t="s">
        <v>242</v>
      </c>
      <c r="O2" s="139" t="s">
        <v>463</v>
      </c>
      <c r="P2" s="139" t="s">
        <v>479</v>
      </c>
      <c r="Q2" s="139" t="s">
        <v>483</v>
      </c>
      <c r="R2" s="139" t="s">
        <v>536</v>
      </c>
      <c r="S2" s="139" t="s">
        <v>243</v>
      </c>
      <c r="T2" s="139" t="s">
        <v>428</v>
      </c>
      <c r="U2" s="139" t="s">
        <v>429</v>
      </c>
      <c r="V2" s="139" t="s">
        <v>457</v>
      </c>
      <c r="W2" s="139" t="s">
        <v>538</v>
      </c>
      <c r="X2" s="139" t="s">
        <v>465</v>
      </c>
      <c r="Y2" s="139" t="s">
        <v>540</v>
      </c>
      <c r="Z2" s="139" t="s">
        <v>244</v>
      </c>
      <c r="AA2" s="139" t="s">
        <v>245</v>
      </c>
      <c r="AB2" s="139" t="s">
        <v>246</v>
      </c>
      <c r="AC2" s="139" t="s">
        <v>280</v>
      </c>
      <c r="AD2" s="139" t="s">
        <v>278</v>
      </c>
      <c r="AE2" s="139" t="s">
        <v>279</v>
      </c>
      <c r="AF2" s="139"/>
      <c r="AG2" s="139"/>
      <c r="AH2" s="139" t="s">
        <v>47</v>
      </c>
      <c r="AI2" s="137" t="s">
        <v>29</v>
      </c>
      <c r="AJ2" s="139" t="s">
        <v>172</v>
      </c>
      <c r="AK2" s="139" t="s">
        <v>173</v>
      </c>
      <c r="AL2" s="139" t="s">
        <v>174</v>
      </c>
      <c r="AM2" s="139" t="s">
        <v>176</v>
      </c>
      <c r="AN2" s="139" t="s">
        <v>177</v>
      </c>
      <c r="AO2" s="139" t="s">
        <v>178</v>
      </c>
      <c r="AP2" s="139" t="s">
        <v>266</v>
      </c>
      <c r="AQ2" s="139" t="s">
        <v>267</v>
      </c>
      <c r="AR2" s="139" t="s">
        <v>268</v>
      </c>
      <c r="AS2" s="139" t="s">
        <v>486</v>
      </c>
      <c r="AT2" s="139" t="s">
        <v>459</v>
      </c>
      <c r="AU2" s="139" t="s">
        <v>460</v>
      </c>
      <c r="AV2" s="139"/>
      <c r="AW2" s="139"/>
      <c r="AX2" s="142" t="s">
        <v>47</v>
      </c>
      <c r="AY2" s="139" t="s">
        <v>184</v>
      </c>
      <c r="AZ2" s="139" t="s">
        <v>185</v>
      </c>
      <c r="BA2" s="139" t="s">
        <v>188</v>
      </c>
      <c r="BB2" s="139" t="s">
        <v>186</v>
      </c>
      <c r="BC2" s="139" t="s">
        <v>190</v>
      </c>
      <c r="BD2" s="137" t="s">
        <v>47</v>
      </c>
      <c r="BE2" s="139" t="s">
        <v>195</v>
      </c>
      <c r="BF2" s="139" t="s">
        <v>196</v>
      </c>
      <c r="BG2" s="139" t="s">
        <v>197</v>
      </c>
      <c r="BH2" s="140" t="s">
        <v>47</v>
      </c>
      <c r="BI2" s="139" t="s">
        <v>206</v>
      </c>
      <c r="BJ2" s="139" t="s">
        <v>207</v>
      </c>
      <c r="BK2" s="139" t="s">
        <v>210</v>
      </c>
      <c r="BL2" s="139" t="s">
        <v>215</v>
      </c>
      <c r="BM2" s="139" t="s">
        <v>216</v>
      </c>
      <c r="BN2" s="139" t="s">
        <v>217</v>
      </c>
      <c r="BO2" s="139" t="s">
        <v>281</v>
      </c>
      <c r="BP2" s="139" t="s">
        <v>282</v>
      </c>
      <c r="BQ2" s="139" t="s">
        <v>446</v>
      </c>
      <c r="BR2" s="139" t="s">
        <v>447</v>
      </c>
      <c r="BS2" s="139"/>
      <c r="BT2" s="137" t="s">
        <v>47</v>
      </c>
      <c r="BU2" s="139"/>
      <c r="BV2" s="139"/>
      <c r="BW2" s="139"/>
      <c r="BX2" s="139"/>
      <c r="BY2" s="139"/>
      <c r="BZ2" s="142" t="s">
        <v>493</v>
      </c>
      <c r="CA2" s="157" t="s">
        <v>135</v>
      </c>
      <c r="CB2" s="310" t="s">
        <v>478</v>
      </c>
      <c r="CC2" s="175" t="s">
        <v>285</v>
      </c>
    </row>
    <row r="3" spans="1:81" s="5" customFormat="1">
      <c r="A3" s="479" t="str">
        <f>'1-συμβολαια'!A3</f>
        <v>1ο</v>
      </c>
      <c r="B3" s="348" t="str">
        <f>'1-συμβολαια'!C3</f>
        <v>γονική</v>
      </c>
      <c r="C3" s="442">
        <f>'5-αντίγρ'!AN3</f>
        <v>85.159999999999982</v>
      </c>
      <c r="D3" s="442">
        <f>'5-αντίγρ'!AM3</f>
        <v>3.96</v>
      </c>
      <c r="E3" s="309">
        <f>'6-μεταγρ'!Q3</f>
        <v>20</v>
      </c>
      <c r="F3" s="309">
        <f>'6-μεταγρ'!O3+'6-μεταγρ'!P3</f>
        <v>1.5</v>
      </c>
      <c r="G3" s="309">
        <f>'6-μεταγρ'!R3</f>
        <v>0</v>
      </c>
      <c r="H3" s="309">
        <f>'7-προςΔΟΥ'!V3</f>
        <v>316.64999999999998</v>
      </c>
      <c r="I3" s="273">
        <f>'7-προςΔΟΥ'!K3</f>
        <v>0</v>
      </c>
      <c r="J3" s="274">
        <f>5.87+5.87+3*3.23</f>
        <v>21.43</v>
      </c>
      <c r="K3" s="274">
        <v>3.23</v>
      </c>
      <c r="L3" s="274">
        <v>3.23</v>
      </c>
      <c r="M3" s="274"/>
      <c r="N3" s="274"/>
      <c r="O3" s="274">
        <v>3.23</v>
      </c>
      <c r="P3" s="274">
        <v>3.23</v>
      </c>
      <c r="Q3" s="274">
        <v>3.23</v>
      </c>
      <c r="R3" s="274">
        <v>3.23</v>
      </c>
      <c r="S3" s="274">
        <v>3.23</v>
      </c>
      <c r="T3" s="274">
        <v>3.23</v>
      </c>
      <c r="U3" s="274">
        <v>3.23</v>
      </c>
      <c r="V3" s="274">
        <v>3.23</v>
      </c>
      <c r="W3" s="274"/>
      <c r="X3" s="274"/>
      <c r="Y3" s="274">
        <f>4*3.23</f>
        <v>12.92</v>
      </c>
      <c r="Z3" s="274"/>
      <c r="AA3" s="272"/>
      <c r="AB3" s="272"/>
      <c r="AC3" s="274"/>
      <c r="AD3" s="274"/>
      <c r="AE3" s="272"/>
      <c r="AF3" s="272"/>
      <c r="AG3" s="539">
        <f>2*150</f>
        <v>300</v>
      </c>
      <c r="AH3" s="274">
        <f t="shared" ref="AH3:AH8" si="0">SUM(J3:AG3)</f>
        <v>366.65</v>
      </c>
      <c r="AI3" s="540" t="s">
        <v>527</v>
      </c>
      <c r="AJ3" s="274">
        <f>2*3.23</f>
        <v>6.46</v>
      </c>
      <c r="AK3" s="274">
        <f>2*4*3.23</f>
        <v>25.84</v>
      </c>
      <c r="AL3" s="274">
        <f>2*3.23</f>
        <v>6.46</v>
      </c>
      <c r="AM3" s="274">
        <v>3.23</v>
      </c>
      <c r="AN3" s="274"/>
      <c r="AO3" s="274"/>
      <c r="AP3" s="274"/>
      <c r="AQ3" s="274">
        <f>5*3.23</f>
        <v>16.149999999999999</v>
      </c>
      <c r="AR3" s="274">
        <f>2*3.23</f>
        <v>6.46</v>
      </c>
      <c r="AS3" s="274"/>
      <c r="AT3" s="274"/>
      <c r="AU3" s="274"/>
      <c r="AV3" s="274"/>
      <c r="AW3" s="272"/>
      <c r="AX3" s="274">
        <f t="shared" ref="AX3:AX8" si="1">SUM(AJ3:AW3)</f>
        <v>64.599999999999994</v>
      </c>
      <c r="AY3" s="274">
        <f>5.87+2*3.23</f>
        <v>12.33</v>
      </c>
      <c r="AZ3" s="272"/>
      <c r="BA3" s="274">
        <f>5.87+2*3.23</f>
        <v>12.33</v>
      </c>
      <c r="BB3" s="272"/>
      <c r="BC3" s="272"/>
      <c r="BD3" s="274">
        <f t="shared" ref="BD3:BD8" si="2">SUM(AY3:BC3)</f>
        <v>24.66</v>
      </c>
      <c r="BE3" s="272"/>
      <c r="BF3" s="272"/>
      <c r="BG3" s="272"/>
      <c r="BH3" s="272">
        <f t="shared" ref="BH3:BH8" si="3">SUM(BE3:BG3)</f>
        <v>0</v>
      </c>
      <c r="BI3" s="272"/>
      <c r="BJ3" s="272"/>
      <c r="BK3" s="272"/>
      <c r="BL3" s="272"/>
      <c r="BM3" s="272"/>
      <c r="BN3" s="272"/>
      <c r="BO3" s="272"/>
      <c r="BP3" s="274">
        <f>5*1.47</f>
        <v>7.35</v>
      </c>
      <c r="BQ3" s="274">
        <v>0.3</v>
      </c>
      <c r="BR3" s="274">
        <v>0.6</v>
      </c>
      <c r="BS3" s="268"/>
      <c r="BT3" s="274">
        <f t="shared" ref="BT3:BT8" si="4">SUM(BI3:BS3)</f>
        <v>8.25</v>
      </c>
      <c r="BU3" s="309">
        <v>3.23</v>
      </c>
      <c r="BV3" s="309">
        <v>6.46</v>
      </c>
      <c r="BW3" s="309">
        <v>22.61</v>
      </c>
      <c r="BX3" s="309"/>
      <c r="BY3" s="309">
        <v>4.43</v>
      </c>
      <c r="BZ3" s="309">
        <f t="shared" ref="BZ3:BZ8" si="5">BU3+BV3+BW3+BX3</f>
        <v>32.299999999999997</v>
      </c>
      <c r="CA3" s="370">
        <f t="shared" ref="CA3:CA8" si="6">C3+G3+H3+AH3-AB3+AX3+BD3+BH3+BT3-BP3+BZ3-BX3</f>
        <v>890.91999999999985</v>
      </c>
      <c r="CB3" s="370">
        <f t="shared" ref="CB3:CB8" si="7">D3+F3+I3+AD3+BY3</f>
        <v>9.89</v>
      </c>
      <c r="CC3" s="238"/>
    </row>
    <row r="4" spans="1:81" s="5" customFormat="1" ht="12" thickBot="1">
      <c r="A4" s="427">
        <f>'1-συμβολαια'!A4</f>
        <v>0</v>
      </c>
      <c r="B4" s="431" t="str">
        <f>'1-συμβολαια'!C4</f>
        <v>ΧΡΗΣΙΚΤΗΣΙΑ αγροτεμαχίων 2-4-5 = 1979 ΑΝΑΔΑΣΜΟΣ</v>
      </c>
      <c r="C4" s="443">
        <f>'5-αντίγρ'!AN4</f>
        <v>0</v>
      </c>
      <c r="D4" s="443">
        <f>'5-αντίγρ'!AM4</f>
        <v>0</v>
      </c>
      <c r="E4" s="457">
        <f>'6-μεταγρ'!Q4</f>
        <v>0</v>
      </c>
      <c r="F4" s="457">
        <f>'6-μεταγρ'!O4+'6-μεταγρ'!P4</f>
        <v>0</v>
      </c>
      <c r="G4" s="457">
        <f>'6-μεταγρ'!R4</f>
        <v>0</v>
      </c>
      <c r="H4" s="457">
        <f>'7-προςΔΟΥ'!V4</f>
        <v>177.24</v>
      </c>
      <c r="I4" s="458">
        <f>'7-προςΔΟΥ'!K4</f>
        <v>0</v>
      </c>
      <c r="J4" s="457"/>
      <c r="K4" s="457"/>
      <c r="L4" s="457"/>
      <c r="M4" s="457"/>
      <c r="N4" s="457"/>
      <c r="O4" s="457"/>
      <c r="P4" s="457"/>
      <c r="Q4" s="457"/>
      <c r="R4" s="457"/>
      <c r="S4" s="457"/>
      <c r="T4" s="457"/>
      <c r="U4" s="457"/>
      <c r="V4" s="457"/>
      <c r="W4" s="457"/>
      <c r="X4" s="457"/>
      <c r="Y4" s="457"/>
      <c r="Z4" s="457"/>
      <c r="AA4" s="459"/>
      <c r="AB4" s="459"/>
      <c r="AC4" s="457"/>
      <c r="AD4" s="457"/>
      <c r="AE4" s="459"/>
      <c r="AF4" s="459"/>
      <c r="AG4" s="459"/>
      <c r="AH4" s="457">
        <f t="shared" si="0"/>
        <v>0</v>
      </c>
      <c r="AI4" s="459"/>
      <c r="AJ4" s="457"/>
      <c r="AK4" s="457"/>
      <c r="AL4" s="457"/>
      <c r="AM4" s="457"/>
      <c r="AN4" s="457"/>
      <c r="AO4" s="457"/>
      <c r="AP4" s="457"/>
      <c r="AQ4" s="457"/>
      <c r="AR4" s="457"/>
      <c r="AS4" s="457"/>
      <c r="AT4" s="457"/>
      <c r="AU4" s="457"/>
      <c r="AV4" s="457"/>
      <c r="AW4" s="459"/>
      <c r="AX4" s="457">
        <f t="shared" si="1"/>
        <v>0</v>
      </c>
      <c r="AY4" s="457"/>
      <c r="AZ4" s="459"/>
      <c r="BA4" s="457"/>
      <c r="BB4" s="459"/>
      <c r="BC4" s="459"/>
      <c r="BD4" s="457">
        <f t="shared" si="2"/>
        <v>0</v>
      </c>
      <c r="BE4" s="459"/>
      <c r="BF4" s="459"/>
      <c r="BG4" s="459"/>
      <c r="BH4" s="459">
        <f t="shared" si="3"/>
        <v>0</v>
      </c>
      <c r="BI4" s="459"/>
      <c r="BJ4" s="459"/>
      <c r="BK4" s="459"/>
      <c r="BL4" s="459"/>
      <c r="BM4" s="459"/>
      <c r="BN4" s="459"/>
      <c r="BO4" s="459"/>
      <c r="BP4" s="457"/>
      <c r="BQ4" s="457"/>
      <c r="BR4" s="457"/>
      <c r="BS4" s="437"/>
      <c r="BT4" s="457">
        <f t="shared" si="4"/>
        <v>0</v>
      </c>
      <c r="BU4" s="457"/>
      <c r="BV4" s="457"/>
      <c r="BW4" s="457"/>
      <c r="BX4" s="457"/>
      <c r="BY4" s="457"/>
      <c r="BZ4" s="457">
        <f t="shared" si="5"/>
        <v>0</v>
      </c>
      <c r="CA4" s="462">
        <f t="shared" si="6"/>
        <v>177.24</v>
      </c>
      <c r="CB4" s="462">
        <f t="shared" si="7"/>
        <v>0</v>
      </c>
      <c r="CC4" s="543"/>
    </row>
    <row r="5" spans="1:81" s="5" customFormat="1">
      <c r="A5" s="490" t="str">
        <f>'1-συμβολαια'!A5</f>
        <v>2ο</v>
      </c>
      <c r="B5" s="429" t="str">
        <f>'1-συμβολαια'!C5</f>
        <v>γονική</v>
      </c>
      <c r="C5" s="442">
        <f>'5-αντίγρ'!AN5</f>
        <v>85.159999999999982</v>
      </c>
      <c r="D5" s="442">
        <f>'5-αντίγρ'!AM5</f>
        <v>3.96</v>
      </c>
      <c r="E5" s="309">
        <f>'6-μεταγρ'!Q5</f>
        <v>20</v>
      </c>
      <c r="F5" s="309">
        <f>'6-μεταγρ'!O5+'6-μεταγρ'!P5</f>
        <v>1.5</v>
      </c>
      <c r="G5" s="309">
        <f>'6-μεταγρ'!R5</f>
        <v>0</v>
      </c>
      <c r="H5" s="309">
        <f>'7-προςΔΟΥ'!V5</f>
        <v>269.40999999999997</v>
      </c>
      <c r="I5" s="273">
        <f>'7-προςΔΟΥ'!K5</f>
        <v>0</v>
      </c>
      <c r="J5" s="309">
        <f>3*3.23</f>
        <v>9.69</v>
      </c>
      <c r="K5" s="309">
        <f>2*3.23</f>
        <v>6.46</v>
      </c>
      <c r="L5" s="309">
        <f>2*3.23</f>
        <v>6.46</v>
      </c>
      <c r="M5" s="309"/>
      <c r="N5" s="309"/>
      <c r="O5" s="309">
        <v>3.23</v>
      </c>
      <c r="P5" s="309">
        <f>2*3.23</f>
        <v>6.46</v>
      </c>
      <c r="Q5" s="309"/>
      <c r="R5" s="309">
        <f>2*3.23</f>
        <v>6.46</v>
      </c>
      <c r="S5" s="309">
        <v>3.23</v>
      </c>
      <c r="T5" s="309">
        <v>3.23</v>
      </c>
      <c r="U5" s="309">
        <v>3.23</v>
      </c>
      <c r="V5" s="309">
        <f>2*3.23</f>
        <v>6.46</v>
      </c>
      <c r="W5" s="309"/>
      <c r="X5" s="309"/>
      <c r="Y5" s="309">
        <f>3*3.23</f>
        <v>9.69</v>
      </c>
      <c r="Z5" s="309"/>
      <c r="AA5" s="456"/>
      <c r="AB5" s="456"/>
      <c r="AC5" s="309"/>
      <c r="AD5" s="309"/>
      <c r="AE5" s="456"/>
      <c r="AF5" s="456"/>
      <c r="AG5" s="456"/>
      <c r="AH5" s="309">
        <f t="shared" si="0"/>
        <v>64.599999999999994</v>
      </c>
      <c r="AI5" s="456"/>
      <c r="AJ5" s="309">
        <f>2*3.23</f>
        <v>6.46</v>
      </c>
      <c r="AK5" s="309">
        <f>5*2*3.23</f>
        <v>32.299999999999997</v>
      </c>
      <c r="AL5" s="309">
        <f>2*3.23</f>
        <v>6.46</v>
      </c>
      <c r="AM5" s="309"/>
      <c r="AN5" s="309"/>
      <c r="AO5" s="309"/>
      <c r="AP5" s="309"/>
      <c r="AQ5" s="309">
        <f>5*3.23</f>
        <v>16.149999999999999</v>
      </c>
      <c r="AR5" s="309">
        <f>2*3.23</f>
        <v>6.46</v>
      </c>
      <c r="AS5" s="309"/>
      <c r="AT5" s="309"/>
      <c r="AU5" s="309"/>
      <c r="AV5" s="309"/>
      <c r="AW5" s="456"/>
      <c r="AX5" s="309">
        <f t="shared" si="1"/>
        <v>67.83</v>
      </c>
      <c r="AY5" s="309">
        <f t="shared" ref="AY5:BA7" si="8">2*3.23</f>
        <v>6.46</v>
      </c>
      <c r="AZ5" s="456"/>
      <c r="BA5" s="309">
        <f t="shared" si="8"/>
        <v>6.46</v>
      </c>
      <c r="BB5" s="456"/>
      <c r="BC5" s="456"/>
      <c r="BD5" s="309">
        <f t="shared" si="2"/>
        <v>12.92</v>
      </c>
      <c r="BE5" s="456"/>
      <c r="BF5" s="456"/>
      <c r="BG5" s="456"/>
      <c r="BH5" s="456">
        <f t="shared" si="3"/>
        <v>0</v>
      </c>
      <c r="BI5" s="456"/>
      <c r="BJ5" s="456"/>
      <c r="BK5" s="456"/>
      <c r="BL5" s="456"/>
      <c r="BM5" s="456"/>
      <c r="BN5" s="456"/>
      <c r="BO5" s="456"/>
      <c r="BP5" s="309">
        <f>5*1.47</f>
        <v>7.35</v>
      </c>
      <c r="BQ5" s="309">
        <v>0.3</v>
      </c>
      <c r="BR5" s="309">
        <v>0.6</v>
      </c>
      <c r="BS5" s="436"/>
      <c r="BT5" s="309">
        <f t="shared" si="4"/>
        <v>8.25</v>
      </c>
      <c r="BU5" s="309">
        <v>3.23</v>
      </c>
      <c r="BV5" s="309">
        <v>6.46</v>
      </c>
      <c r="BW5" s="309">
        <v>22.61</v>
      </c>
      <c r="BX5" s="309"/>
      <c r="BY5" s="309">
        <v>4.43</v>
      </c>
      <c r="BZ5" s="309">
        <f t="shared" si="5"/>
        <v>32.299999999999997</v>
      </c>
      <c r="CA5" s="370">
        <f t="shared" si="6"/>
        <v>533.11999999999989</v>
      </c>
      <c r="CB5" s="370">
        <f t="shared" si="7"/>
        <v>9.89</v>
      </c>
      <c r="CC5" s="542"/>
    </row>
    <row r="6" spans="1:81" s="5" customFormat="1" ht="12" thickBot="1">
      <c r="A6" s="491">
        <f>'1-συμβολαια'!A6</f>
        <v>0</v>
      </c>
      <c r="B6" s="431" t="str">
        <f>'1-συμβολαια'!C6</f>
        <v>ΧΡΗΣΙΚΤΗΣΙΑ αγροτεμαχίων 1-4-5 = 1979 ΑΝΑΔΑΣΜΟΣ</v>
      </c>
      <c r="C6" s="443">
        <f>'5-αντίγρ'!AN6</f>
        <v>0</v>
      </c>
      <c r="D6" s="443">
        <f>'5-αντίγρ'!AM6</f>
        <v>0</v>
      </c>
      <c r="E6" s="457">
        <f>'6-μεταγρ'!Q6</f>
        <v>0</v>
      </c>
      <c r="F6" s="457">
        <f>'6-μεταγρ'!O6+'6-μεταγρ'!P6</f>
        <v>0</v>
      </c>
      <c r="G6" s="457">
        <f>'6-μεταγρ'!R6</f>
        <v>0</v>
      </c>
      <c r="H6" s="457">
        <f>'7-προςΔΟΥ'!V6</f>
        <v>238.64000000000001</v>
      </c>
      <c r="I6" s="458">
        <f>'7-προςΔΟΥ'!K6</f>
        <v>0</v>
      </c>
      <c r="J6" s="457"/>
      <c r="K6" s="457"/>
      <c r="L6" s="457"/>
      <c r="M6" s="457"/>
      <c r="N6" s="457"/>
      <c r="O6" s="457"/>
      <c r="P6" s="457"/>
      <c r="Q6" s="457"/>
      <c r="R6" s="457"/>
      <c r="S6" s="457"/>
      <c r="T6" s="457"/>
      <c r="U6" s="457"/>
      <c r="V6" s="457"/>
      <c r="W6" s="457"/>
      <c r="X6" s="457"/>
      <c r="Y6" s="457"/>
      <c r="Z6" s="457"/>
      <c r="AA6" s="459"/>
      <c r="AB6" s="459"/>
      <c r="AC6" s="457"/>
      <c r="AD6" s="457"/>
      <c r="AE6" s="459"/>
      <c r="AF6" s="459"/>
      <c r="AG6" s="459"/>
      <c r="AH6" s="457">
        <f t="shared" si="0"/>
        <v>0</v>
      </c>
      <c r="AI6" s="459"/>
      <c r="AJ6" s="457"/>
      <c r="AK6" s="457"/>
      <c r="AL6" s="457"/>
      <c r="AM6" s="457"/>
      <c r="AN6" s="457"/>
      <c r="AO6" s="457"/>
      <c r="AP6" s="457"/>
      <c r="AQ6" s="457"/>
      <c r="AR6" s="457"/>
      <c r="AS6" s="457"/>
      <c r="AT6" s="457"/>
      <c r="AU6" s="457"/>
      <c r="AV6" s="457"/>
      <c r="AW6" s="459"/>
      <c r="AX6" s="457">
        <f t="shared" si="1"/>
        <v>0</v>
      </c>
      <c r="AY6" s="457"/>
      <c r="AZ6" s="459"/>
      <c r="BA6" s="457"/>
      <c r="BB6" s="459"/>
      <c r="BC6" s="459"/>
      <c r="BD6" s="457">
        <f t="shared" si="2"/>
        <v>0</v>
      </c>
      <c r="BE6" s="459"/>
      <c r="BF6" s="459"/>
      <c r="BG6" s="459"/>
      <c r="BH6" s="459">
        <f t="shared" si="3"/>
        <v>0</v>
      </c>
      <c r="BI6" s="459"/>
      <c r="BJ6" s="459"/>
      <c r="BK6" s="459"/>
      <c r="BL6" s="459"/>
      <c r="BM6" s="459"/>
      <c r="BN6" s="459"/>
      <c r="BO6" s="459"/>
      <c r="BP6" s="457"/>
      <c r="BQ6" s="457"/>
      <c r="BR6" s="457"/>
      <c r="BS6" s="437"/>
      <c r="BT6" s="457">
        <f t="shared" si="4"/>
        <v>0</v>
      </c>
      <c r="BU6" s="457"/>
      <c r="BV6" s="457"/>
      <c r="BW6" s="457"/>
      <c r="BX6" s="457"/>
      <c r="BY6" s="457"/>
      <c r="BZ6" s="457">
        <f t="shared" si="5"/>
        <v>0</v>
      </c>
      <c r="CA6" s="462">
        <f t="shared" si="6"/>
        <v>238.64000000000001</v>
      </c>
      <c r="CB6" s="462">
        <f t="shared" si="7"/>
        <v>0</v>
      </c>
      <c r="CC6" s="543"/>
    </row>
    <row r="7" spans="1:81" s="5" customFormat="1">
      <c r="A7" s="421" t="str">
        <f>'1-συμβολαια'!A7</f>
        <v>3ο</v>
      </c>
      <c r="B7" s="429" t="str">
        <f>'1-συμβολαια'!C7</f>
        <v>γονική] αγροτεμαχιο 1.107 Πρίνος -'';;;???'' 136μ2</v>
      </c>
      <c r="C7" s="442">
        <f>'5-αντίγρ'!AN7</f>
        <v>40.229999999999997</v>
      </c>
      <c r="D7" s="442">
        <f>'5-αντίγρ'!AM7</f>
        <v>3.96</v>
      </c>
      <c r="E7" s="309">
        <f>'6-μεταγρ'!Q7</f>
        <v>20</v>
      </c>
      <c r="F7" s="309">
        <f>'6-μεταγρ'!O7+'6-μεταγρ'!P7</f>
        <v>1.5</v>
      </c>
      <c r="G7" s="309">
        <f>'6-μεταγρ'!R7</f>
        <v>0</v>
      </c>
      <c r="H7" s="309">
        <f>'7-προςΔΟΥ'!V7</f>
        <v>140.33000000000001</v>
      </c>
      <c r="I7" s="273">
        <f>'7-προςΔΟΥ'!K7</f>
        <v>0</v>
      </c>
      <c r="J7" s="309">
        <v>3.23</v>
      </c>
      <c r="K7" s="309"/>
      <c r="L7" s="309"/>
      <c r="M7" s="309"/>
      <c r="N7" s="309"/>
      <c r="O7" s="309">
        <v>3.23</v>
      </c>
      <c r="P7" s="309"/>
      <c r="Q7" s="309"/>
      <c r="R7" s="309"/>
      <c r="S7" s="309">
        <v>3.23</v>
      </c>
      <c r="T7" s="309">
        <v>3.23</v>
      </c>
      <c r="U7" s="309">
        <v>3.23</v>
      </c>
      <c r="V7" s="309"/>
      <c r="W7" s="309"/>
      <c r="X7" s="309"/>
      <c r="Y7" s="309">
        <f>8.8+8.8+3.23</f>
        <v>20.830000000000002</v>
      </c>
      <c r="Z7" s="309"/>
      <c r="AA7" s="456"/>
      <c r="AB7" s="456"/>
      <c r="AC7" s="309"/>
      <c r="AD7" s="309"/>
      <c r="AE7" s="456"/>
      <c r="AF7" s="456"/>
      <c r="AG7" s="456"/>
      <c r="AH7" s="309">
        <f t="shared" si="0"/>
        <v>36.980000000000004</v>
      </c>
      <c r="AI7" s="456"/>
      <c r="AJ7" s="309">
        <f>2*3.23</f>
        <v>6.46</v>
      </c>
      <c r="AK7" s="309">
        <f>2*3.23</f>
        <v>6.46</v>
      </c>
      <c r="AL7" s="309">
        <f>2*3.23</f>
        <v>6.46</v>
      </c>
      <c r="AM7" s="309"/>
      <c r="AN7" s="309"/>
      <c r="AO7" s="309"/>
      <c r="AP7" s="309"/>
      <c r="AQ7" s="309">
        <v>3.23</v>
      </c>
      <c r="AR7" s="309">
        <f>2*3.23</f>
        <v>6.46</v>
      </c>
      <c r="AS7" s="309"/>
      <c r="AT7" s="309"/>
      <c r="AU7" s="309"/>
      <c r="AV7" s="309"/>
      <c r="AW7" s="456"/>
      <c r="AX7" s="309">
        <f t="shared" si="1"/>
        <v>29.07</v>
      </c>
      <c r="AY7" s="309">
        <f t="shared" si="8"/>
        <v>6.46</v>
      </c>
      <c r="AZ7" s="456"/>
      <c r="BA7" s="309">
        <f t="shared" si="8"/>
        <v>6.46</v>
      </c>
      <c r="BB7" s="456"/>
      <c r="BC7" s="456"/>
      <c r="BD7" s="309">
        <f t="shared" si="2"/>
        <v>12.92</v>
      </c>
      <c r="BE7" s="456"/>
      <c r="BF7" s="456"/>
      <c r="BG7" s="456"/>
      <c r="BH7" s="456">
        <f t="shared" si="3"/>
        <v>0</v>
      </c>
      <c r="BI7" s="456"/>
      <c r="BJ7" s="456"/>
      <c r="BK7" s="456"/>
      <c r="BL7" s="456"/>
      <c r="BM7" s="456"/>
      <c r="BN7" s="456"/>
      <c r="BO7" s="456"/>
      <c r="BP7" s="309">
        <v>1.47</v>
      </c>
      <c r="BQ7" s="309">
        <v>0.3</v>
      </c>
      <c r="BR7" s="309">
        <v>0.6</v>
      </c>
      <c r="BS7" s="436"/>
      <c r="BT7" s="309">
        <f t="shared" si="4"/>
        <v>2.37</v>
      </c>
      <c r="BU7" s="309"/>
      <c r="BV7" s="309"/>
      <c r="BW7" s="309"/>
      <c r="BX7" s="309"/>
      <c r="BY7" s="309"/>
      <c r="BZ7" s="309">
        <f t="shared" si="5"/>
        <v>0</v>
      </c>
      <c r="CA7" s="370">
        <f t="shared" si="6"/>
        <v>260.43</v>
      </c>
      <c r="CB7" s="370">
        <f t="shared" si="7"/>
        <v>5.46</v>
      </c>
      <c r="CC7" s="542"/>
    </row>
    <row r="8" spans="1:81" s="5" customFormat="1" ht="12" thickBot="1">
      <c r="A8" s="427">
        <f>'1-συμβολαια'!A8</f>
        <v>0</v>
      </c>
      <c r="B8" s="431" t="str">
        <f>'1-συμβολαια'!C8</f>
        <v>ΧΡΗΣΙΚΤΗΣΙΑ αγροτεμαχίου = 1979 ΑΝΑΔΑΣΜΟΣ</v>
      </c>
      <c r="C8" s="443">
        <f>'5-αντίγρ'!AN8</f>
        <v>0</v>
      </c>
      <c r="D8" s="443">
        <f>'5-αντίγρ'!AM8</f>
        <v>0</v>
      </c>
      <c r="E8" s="457">
        <f>'6-μεταγρ'!Q8</f>
        <v>11.74</v>
      </c>
      <c r="F8" s="457">
        <f>'6-μεταγρ'!O8+'6-μεταγρ'!P8</f>
        <v>1.98</v>
      </c>
      <c r="G8" s="457">
        <f>'6-μεταγρ'!R8</f>
        <v>0</v>
      </c>
      <c r="H8" s="457">
        <f>'7-προςΔΟΥ'!V8</f>
        <v>140.33000000000001</v>
      </c>
      <c r="I8" s="458">
        <f>'7-προςΔΟΥ'!K8</f>
        <v>0</v>
      </c>
      <c r="J8" s="457"/>
      <c r="K8" s="457"/>
      <c r="L8" s="457"/>
      <c r="M8" s="457"/>
      <c r="N8" s="457"/>
      <c r="O8" s="457"/>
      <c r="P8" s="457"/>
      <c r="Q8" s="457"/>
      <c r="R8" s="457"/>
      <c r="S8" s="457"/>
      <c r="T8" s="457"/>
      <c r="U8" s="457"/>
      <c r="V8" s="457"/>
      <c r="W8" s="457"/>
      <c r="X8" s="457"/>
      <c r="Y8" s="457"/>
      <c r="Z8" s="457"/>
      <c r="AA8" s="459"/>
      <c r="AB8" s="459"/>
      <c r="AC8" s="457"/>
      <c r="AD8" s="457"/>
      <c r="AE8" s="459"/>
      <c r="AF8" s="459"/>
      <c r="AG8" s="459"/>
      <c r="AH8" s="457">
        <f t="shared" si="0"/>
        <v>0</v>
      </c>
      <c r="AI8" s="459"/>
      <c r="AJ8" s="457"/>
      <c r="AK8" s="457"/>
      <c r="AL8" s="457"/>
      <c r="AM8" s="457"/>
      <c r="AN8" s="457"/>
      <c r="AO8" s="457"/>
      <c r="AP8" s="457"/>
      <c r="AQ8" s="457"/>
      <c r="AR8" s="457"/>
      <c r="AS8" s="457"/>
      <c r="AT8" s="457"/>
      <c r="AU8" s="457"/>
      <c r="AV8" s="457"/>
      <c r="AW8" s="459"/>
      <c r="AX8" s="457">
        <f t="shared" si="1"/>
        <v>0</v>
      </c>
      <c r="AY8" s="457"/>
      <c r="AZ8" s="459"/>
      <c r="BA8" s="457"/>
      <c r="BB8" s="459"/>
      <c r="BC8" s="459"/>
      <c r="BD8" s="457">
        <f t="shared" si="2"/>
        <v>0</v>
      </c>
      <c r="BE8" s="459"/>
      <c r="BF8" s="459"/>
      <c r="BG8" s="459"/>
      <c r="BH8" s="459">
        <f t="shared" si="3"/>
        <v>0</v>
      </c>
      <c r="BI8" s="459"/>
      <c r="BJ8" s="459"/>
      <c r="BK8" s="459"/>
      <c r="BL8" s="459"/>
      <c r="BM8" s="459"/>
      <c r="BN8" s="459"/>
      <c r="BO8" s="459"/>
      <c r="BP8" s="457"/>
      <c r="BQ8" s="457"/>
      <c r="BR8" s="457"/>
      <c r="BS8" s="437"/>
      <c r="BT8" s="457">
        <f t="shared" si="4"/>
        <v>0</v>
      </c>
      <c r="BU8" s="457"/>
      <c r="BV8" s="457"/>
      <c r="BW8" s="457"/>
      <c r="BX8" s="457"/>
      <c r="BY8" s="457"/>
      <c r="BZ8" s="457">
        <f t="shared" si="5"/>
        <v>0</v>
      </c>
      <c r="CA8" s="462">
        <f t="shared" si="6"/>
        <v>140.33000000000001</v>
      </c>
      <c r="CB8" s="462">
        <f t="shared" si="7"/>
        <v>1.98</v>
      </c>
      <c r="CC8" s="543"/>
    </row>
    <row r="9" spans="1:81">
      <c r="A9" s="561" t="s">
        <v>47</v>
      </c>
      <c r="B9" s="562"/>
      <c r="C9" s="382">
        <f t="shared" ref="C9:Q9" si="9">SUM(C3:C8)</f>
        <v>210.54999999999995</v>
      </c>
      <c r="D9" s="382">
        <f t="shared" si="9"/>
        <v>11.879999999999999</v>
      </c>
      <c r="E9" s="382">
        <f t="shared" si="9"/>
        <v>71.739999999999995</v>
      </c>
      <c r="F9" s="382">
        <f t="shared" si="9"/>
        <v>6.48</v>
      </c>
      <c r="G9" s="382">
        <f t="shared" si="9"/>
        <v>0</v>
      </c>
      <c r="H9" s="382">
        <f t="shared" si="9"/>
        <v>1282.5999999999999</v>
      </c>
      <c r="I9" s="382">
        <f t="shared" si="9"/>
        <v>0</v>
      </c>
      <c r="J9" s="382">
        <f t="shared" si="9"/>
        <v>34.349999999999994</v>
      </c>
      <c r="K9" s="382">
        <f t="shared" si="9"/>
        <v>9.69</v>
      </c>
      <c r="L9" s="382">
        <f t="shared" si="9"/>
        <v>9.69</v>
      </c>
      <c r="M9" s="382">
        <f t="shared" si="9"/>
        <v>0</v>
      </c>
      <c r="N9" s="382">
        <f t="shared" si="9"/>
        <v>0</v>
      </c>
      <c r="O9" s="382">
        <f t="shared" si="9"/>
        <v>9.69</v>
      </c>
      <c r="P9" s="382">
        <f t="shared" si="9"/>
        <v>9.69</v>
      </c>
      <c r="Q9" s="382">
        <f t="shared" si="9"/>
        <v>3.23</v>
      </c>
      <c r="R9" s="382">
        <f t="shared" ref="R9:AD9" si="10">SUM(R3:R8)</f>
        <v>9.69</v>
      </c>
      <c r="S9" s="382">
        <f t="shared" si="10"/>
        <v>9.69</v>
      </c>
      <c r="T9" s="382">
        <f t="shared" si="10"/>
        <v>9.69</v>
      </c>
      <c r="U9" s="382">
        <f t="shared" si="10"/>
        <v>9.69</v>
      </c>
      <c r="V9" s="382">
        <f t="shared" si="10"/>
        <v>9.69</v>
      </c>
      <c r="W9" s="382">
        <f t="shared" si="10"/>
        <v>0</v>
      </c>
      <c r="X9" s="382">
        <f t="shared" si="10"/>
        <v>0</v>
      </c>
      <c r="Y9" s="382">
        <f t="shared" si="10"/>
        <v>43.44</v>
      </c>
      <c r="Z9" s="382">
        <f t="shared" si="10"/>
        <v>0</v>
      </c>
      <c r="AA9" s="382">
        <f t="shared" si="10"/>
        <v>0</v>
      </c>
      <c r="AB9" s="382">
        <f t="shared" si="10"/>
        <v>0</v>
      </c>
      <c r="AC9" s="382">
        <f t="shared" si="10"/>
        <v>0</v>
      </c>
      <c r="AD9" s="382">
        <f t="shared" si="10"/>
        <v>0</v>
      </c>
      <c r="AE9" s="382">
        <f>SUM(AE3:AE8)</f>
        <v>0</v>
      </c>
      <c r="AF9" s="382">
        <f>SUM(AF3:AF8)</f>
        <v>0</v>
      </c>
      <c r="AG9" s="382">
        <f>SUM(AG3:AG8)</f>
        <v>300</v>
      </c>
      <c r="AH9" s="382">
        <f>SUM(AH3:AH8)</f>
        <v>468.23</v>
      </c>
      <c r="AI9" s="382"/>
      <c r="AJ9" s="382">
        <f t="shared" ref="AJ9:AU9" si="11">SUM(AJ3:AJ8)</f>
        <v>19.38</v>
      </c>
      <c r="AK9" s="382">
        <f t="shared" si="11"/>
        <v>64.599999999999994</v>
      </c>
      <c r="AL9" s="382">
        <f t="shared" si="11"/>
        <v>19.38</v>
      </c>
      <c r="AM9" s="382">
        <f t="shared" si="11"/>
        <v>3.23</v>
      </c>
      <c r="AN9" s="382">
        <f t="shared" si="11"/>
        <v>0</v>
      </c>
      <c r="AO9" s="541">
        <f t="shared" si="11"/>
        <v>0</v>
      </c>
      <c r="AP9" s="382">
        <f t="shared" si="11"/>
        <v>0</v>
      </c>
      <c r="AQ9" s="382">
        <f t="shared" si="11"/>
        <v>35.529999999999994</v>
      </c>
      <c r="AR9" s="382">
        <f t="shared" si="11"/>
        <v>19.38</v>
      </c>
      <c r="AS9" s="382">
        <f t="shared" si="11"/>
        <v>0</v>
      </c>
      <c r="AT9" s="382">
        <f t="shared" si="11"/>
        <v>0</v>
      </c>
      <c r="AU9" s="382">
        <f t="shared" si="11"/>
        <v>0</v>
      </c>
      <c r="AV9" s="382"/>
      <c r="AW9" s="382">
        <f t="shared" ref="AW9:BR9" si="12">SUM(AW3:AW8)</f>
        <v>0</v>
      </c>
      <c r="AX9" s="382">
        <f t="shared" si="12"/>
        <v>161.5</v>
      </c>
      <c r="AY9" s="382">
        <f t="shared" si="12"/>
        <v>25.25</v>
      </c>
      <c r="AZ9" s="542">
        <f t="shared" si="12"/>
        <v>0</v>
      </c>
      <c r="BA9" s="382">
        <f t="shared" si="12"/>
        <v>25.25</v>
      </c>
      <c r="BB9" s="542">
        <f t="shared" si="12"/>
        <v>0</v>
      </c>
      <c r="BC9" s="542">
        <f t="shared" si="12"/>
        <v>0</v>
      </c>
      <c r="BD9" s="382">
        <f t="shared" si="12"/>
        <v>50.5</v>
      </c>
      <c r="BE9" s="382">
        <f t="shared" si="12"/>
        <v>0</v>
      </c>
      <c r="BF9" s="542">
        <f t="shared" si="12"/>
        <v>0</v>
      </c>
      <c r="BG9" s="382">
        <f t="shared" si="12"/>
        <v>0</v>
      </c>
      <c r="BH9" s="382">
        <f t="shared" si="12"/>
        <v>0</v>
      </c>
      <c r="BI9" s="382">
        <f t="shared" si="12"/>
        <v>0</v>
      </c>
      <c r="BJ9" s="382">
        <f t="shared" si="12"/>
        <v>0</v>
      </c>
      <c r="BK9" s="382">
        <f t="shared" si="12"/>
        <v>0</v>
      </c>
      <c r="BL9" s="382">
        <f t="shared" si="12"/>
        <v>0</v>
      </c>
      <c r="BM9" s="382">
        <f t="shared" si="12"/>
        <v>0</v>
      </c>
      <c r="BN9" s="382">
        <f t="shared" si="12"/>
        <v>0</v>
      </c>
      <c r="BO9" s="382">
        <f t="shared" si="12"/>
        <v>0</v>
      </c>
      <c r="BP9" s="382">
        <f t="shared" si="12"/>
        <v>16.169999999999998</v>
      </c>
      <c r="BQ9" s="382">
        <f t="shared" si="12"/>
        <v>0.89999999999999991</v>
      </c>
      <c r="BR9" s="382">
        <f t="shared" si="12"/>
        <v>1.7999999999999998</v>
      </c>
      <c r="BS9" s="382">
        <f>SUM(BS3:BS8)</f>
        <v>0</v>
      </c>
      <c r="BT9" s="382">
        <f>SUM(BT3:BT8)</f>
        <v>18.87</v>
      </c>
      <c r="BU9" s="382"/>
      <c r="BV9" s="382"/>
      <c r="BW9" s="382"/>
      <c r="BX9" s="382"/>
      <c r="BY9" s="382"/>
      <c r="BZ9" s="382"/>
      <c r="CA9" s="382">
        <f>SUM(CA3:CA8)</f>
        <v>2240.6799999999998</v>
      </c>
      <c r="CB9" s="382">
        <f>SUM(CB3:CB8)</f>
        <v>27.220000000000002</v>
      </c>
      <c r="CC9" s="542"/>
    </row>
    <row r="10" spans="1:81" ht="11.25" customHeight="1"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</row>
    <row r="11" spans="1:81" ht="11.25" customHeight="1">
      <c r="C11" s="125"/>
      <c r="D11" s="125"/>
      <c r="E11" s="2"/>
      <c r="F11" s="2"/>
      <c r="G11" s="2"/>
      <c r="H11" s="2"/>
      <c r="I11" s="2"/>
      <c r="J11" s="154" t="s">
        <v>542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2"/>
      <c r="AI11" s="2"/>
      <c r="AJ11" s="18" t="s">
        <v>418</v>
      </c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146" t="s">
        <v>180</v>
      </c>
      <c r="AZ11" s="2"/>
      <c r="BA11" s="2"/>
      <c r="BB11" s="2"/>
      <c r="BC11" s="2"/>
      <c r="BD11" s="2"/>
      <c r="BE11" s="146" t="s">
        <v>192</v>
      </c>
      <c r="BF11" s="2"/>
      <c r="BG11" s="2"/>
      <c r="BH11" s="2"/>
      <c r="BI11" s="146" t="s">
        <v>205</v>
      </c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 t="s">
        <v>494</v>
      </c>
      <c r="BV11" s="2"/>
      <c r="BW11" s="2"/>
      <c r="BX11" s="2"/>
      <c r="BY11" s="2"/>
      <c r="BZ11" s="2"/>
      <c r="CA11" s="2"/>
      <c r="CB11" s="2"/>
      <c r="CC11" s="2"/>
    </row>
    <row r="12" spans="1:81" ht="11.25" customHeight="1">
      <c r="C12" s="131" t="s">
        <v>475</v>
      </c>
      <c r="D12" s="125"/>
      <c r="E12" s="2"/>
      <c r="F12" s="2"/>
      <c r="G12" s="2"/>
      <c r="H12" s="2"/>
      <c r="I12" s="2"/>
      <c r="J12" s="4"/>
      <c r="K12" s="311" t="s">
        <v>409</v>
      </c>
      <c r="L12" s="312"/>
      <c r="M12" s="312"/>
      <c r="N12" s="312"/>
      <c r="O12" s="312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2"/>
      <c r="AI12" s="2"/>
      <c r="AJ12" s="2"/>
      <c r="AK12" s="154" t="s">
        <v>175</v>
      </c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37" t="s">
        <v>183</v>
      </c>
      <c r="BA12" s="2"/>
      <c r="BB12" s="2"/>
      <c r="BC12" s="2"/>
      <c r="BD12" s="2"/>
      <c r="BE12" s="2"/>
      <c r="BF12" s="236" t="s">
        <v>193</v>
      </c>
      <c r="BG12" s="2"/>
      <c r="BH12" s="2"/>
      <c r="BI12" s="2"/>
      <c r="BJ12" s="165" t="s">
        <v>208</v>
      </c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 t="s">
        <v>495</v>
      </c>
      <c r="BW12" s="2"/>
      <c r="BX12" s="2"/>
      <c r="BY12" s="2"/>
      <c r="BZ12" s="2"/>
      <c r="CA12" s="2"/>
      <c r="CB12" s="2"/>
      <c r="CC12" s="2"/>
    </row>
    <row r="13" spans="1:81" ht="11.25" customHeight="1">
      <c r="C13" s="125"/>
      <c r="D13" s="125"/>
      <c r="E13" s="2"/>
      <c r="F13" s="2"/>
      <c r="G13" s="2"/>
      <c r="H13" s="2"/>
      <c r="I13" s="2"/>
      <c r="J13" s="4"/>
      <c r="K13" s="312"/>
      <c r="L13" s="311" t="s">
        <v>410</v>
      </c>
      <c r="M13" s="312"/>
      <c r="N13" s="312"/>
      <c r="O13" s="312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2"/>
      <c r="AI13" s="2"/>
      <c r="AJ13" s="2"/>
      <c r="AK13" s="2"/>
      <c r="AL13" s="18" t="s">
        <v>419</v>
      </c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4" t="s">
        <v>181</v>
      </c>
      <c r="BB13" s="2"/>
      <c r="BC13" s="2"/>
      <c r="BD13" s="2"/>
      <c r="BE13" s="2"/>
      <c r="BF13" s="2"/>
      <c r="BG13" s="146" t="s">
        <v>194</v>
      </c>
      <c r="BH13" s="2"/>
      <c r="BI13" s="2"/>
      <c r="BJ13" s="2"/>
      <c r="BK13" s="146" t="s">
        <v>209</v>
      </c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 t="s">
        <v>31</v>
      </c>
      <c r="BX13" s="2"/>
      <c r="BY13" s="2"/>
      <c r="BZ13" s="2"/>
      <c r="CA13" s="2"/>
      <c r="CB13" s="2"/>
      <c r="CC13" s="2"/>
    </row>
    <row r="14" spans="1:81" ht="11.25" customHeight="1">
      <c r="B14" s="94" t="s">
        <v>574</v>
      </c>
      <c r="C14" s="80" t="s">
        <v>571</v>
      </c>
      <c r="D14" s="125"/>
      <c r="E14" s="2"/>
      <c r="F14" s="2"/>
      <c r="G14" s="2"/>
      <c r="H14" s="2"/>
      <c r="I14" s="2"/>
      <c r="J14" s="4"/>
      <c r="K14" s="312"/>
      <c r="L14" s="312"/>
      <c r="M14" s="312" t="s">
        <v>411</v>
      </c>
      <c r="N14" s="312"/>
      <c r="O14" s="312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2"/>
      <c r="AI14" s="2"/>
      <c r="AJ14" s="2"/>
      <c r="AK14" s="2"/>
      <c r="AL14" s="2"/>
      <c r="AM14" s="115" t="s">
        <v>420</v>
      </c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37" t="s">
        <v>182</v>
      </c>
      <c r="BC14" s="2"/>
      <c r="BD14" s="2"/>
      <c r="BE14" s="2"/>
      <c r="BF14" s="2"/>
      <c r="BG14" s="2"/>
      <c r="BH14" s="2"/>
      <c r="BI14" s="2"/>
      <c r="BJ14" s="2"/>
      <c r="BK14" s="2"/>
      <c r="BL14" s="165" t="s">
        <v>211</v>
      </c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 t="s">
        <v>496</v>
      </c>
      <c r="BY14" s="2"/>
      <c r="BZ14" s="2"/>
      <c r="CA14" s="2"/>
      <c r="CB14" s="2"/>
      <c r="CC14" s="2"/>
    </row>
    <row r="15" spans="1:81" ht="11.25" customHeight="1">
      <c r="B15" s="94" t="s">
        <v>550</v>
      </c>
      <c r="C15" s="8" t="s">
        <v>561</v>
      </c>
      <c r="D15" s="125"/>
      <c r="E15" s="2"/>
      <c r="F15" s="2"/>
      <c r="G15" s="2"/>
      <c r="H15" s="2"/>
      <c r="I15" s="2"/>
      <c r="J15" s="4"/>
      <c r="K15" s="4"/>
      <c r="L15" s="4"/>
      <c r="M15" s="4"/>
      <c r="N15" s="4" t="s">
        <v>412</v>
      </c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2"/>
      <c r="AI15" s="2"/>
      <c r="AJ15" s="2"/>
      <c r="AK15" s="2"/>
      <c r="AL15" s="2"/>
      <c r="AM15" s="2"/>
      <c r="AN15" s="18" t="s">
        <v>421</v>
      </c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36" t="s">
        <v>189</v>
      </c>
      <c r="BD15" s="2"/>
      <c r="BE15" s="2"/>
      <c r="BF15" s="2"/>
      <c r="BG15" s="2"/>
      <c r="BH15" s="2"/>
      <c r="BI15" s="2"/>
      <c r="BJ15" s="2"/>
      <c r="BK15" s="2"/>
      <c r="BL15" s="2"/>
      <c r="BM15" s="146" t="s">
        <v>212</v>
      </c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 t="s">
        <v>59</v>
      </c>
      <c r="BZ15" s="2"/>
      <c r="CA15" s="3"/>
      <c r="CB15" s="3"/>
    </row>
    <row r="16" spans="1:81" ht="11.25" customHeight="1">
      <c r="B16" s="94" t="s">
        <v>556</v>
      </c>
      <c r="C16" s="8" t="s">
        <v>562</v>
      </c>
      <c r="D16" s="125"/>
      <c r="E16" s="2"/>
      <c r="F16" s="2"/>
      <c r="G16" s="2"/>
      <c r="H16" s="2"/>
      <c r="I16" s="2"/>
      <c r="J16" s="4"/>
      <c r="K16" s="4"/>
      <c r="L16" s="4"/>
      <c r="M16" s="4"/>
      <c r="N16" s="4"/>
      <c r="O16" s="4" t="s">
        <v>464</v>
      </c>
      <c r="P16" s="4"/>
      <c r="Q16" s="4"/>
      <c r="R16" s="4"/>
      <c r="S16" s="4"/>
      <c r="T16" s="167"/>
      <c r="U16" s="167"/>
      <c r="V16" s="167"/>
      <c r="W16" s="167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2"/>
      <c r="AI16" s="2"/>
      <c r="AJ16" s="2"/>
      <c r="AK16" s="2"/>
      <c r="AL16" s="2"/>
      <c r="AM16" s="2"/>
      <c r="AN16" s="2"/>
      <c r="AO16" s="235" t="s">
        <v>422</v>
      </c>
      <c r="AP16" s="115"/>
      <c r="AQ16" s="115"/>
      <c r="AR16" s="115"/>
      <c r="AS16" s="115"/>
      <c r="AT16" s="115"/>
      <c r="AU16" s="115"/>
      <c r="AV16" s="165"/>
      <c r="AW16" s="115"/>
      <c r="AX16" s="2"/>
      <c r="AY16" s="2"/>
      <c r="AZ16" s="2"/>
      <c r="BA16" s="2"/>
      <c r="BB16" s="2"/>
      <c r="BC16" s="2"/>
      <c r="BD16" s="2"/>
      <c r="BE16" s="2"/>
      <c r="BF16" s="2"/>
      <c r="BG16" s="146" t="s">
        <v>200</v>
      </c>
      <c r="BH16" s="2"/>
      <c r="BI16" s="2"/>
      <c r="BJ16" s="2"/>
      <c r="BK16" s="2"/>
      <c r="BL16" s="2"/>
      <c r="BM16" s="2"/>
      <c r="BN16" s="165" t="s">
        <v>213</v>
      </c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3"/>
      <c r="CB16" s="3"/>
    </row>
    <row r="17" spans="2:80" ht="11.25" customHeight="1">
      <c r="B17" s="366" t="s">
        <v>551</v>
      </c>
      <c r="C17" s="8"/>
      <c r="D17" s="125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 t="s">
        <v>480</v>
      </c>
      <c r="Q17" s="4"/>
      <c r="R17" s="4"/>
      <c r="S17" s="4"/>
      <c r="T17" s="167"/>
      <c r="U17" s="167"/>
      <c r="V17" s="167"/>
      <c r="W17" s="167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2"/>
      <c r="AI17" s="2"/>
      <c r="AJ17" s="2"/>
      <c r="AK17" s="2"/>
      <c r="AL17" s="2"/>
      <c r="AM17" s="2"/>
      <c r="AN17" s="2"/>
      <c r="AO17" s="2"/>
      <c r="AP17" s="153" t="s">
        <v>423</v>
      </c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37" t="s">
        <v>198</v>
      </c>
      <c r="BH17" s="2"/>
      <c r="BI17" s="2"/>
      <c r="BJ17" s="2"/>
      <c r="BK17" s="2"/>
      <c r="BL17" s="2"/>
      <c r="BM17" s="2"/>
      <c r="BN17" s="165"/>
      <c r="BO17" s="146" t="s">
        <v>214</v>
      </c>
      <c r="BP17" s="2"/>
      <c r="BQ17" s="2"/>
      <c r="BR17" s="2"/>
      <c r="BS17" s="2"/>
      <c r="BT17" s="2"/>
      <c r="BU17" s="2"/>
      <c r="BV17" s="460"/>
      <c r="BW17" s="2"/>
      <c r="BX17" s="2"/>
      <c r="BY17" s="2"/>
      <c r="BZ17" s="2"/>
      <c r="CA17" s="3"/>
      <c r="CB17" s="3"/>
    </row>
    <row r="18" spans="2:80" ht="11.25" customHeight="1">
      <c r="B18" s="94" t="s">
        <v>575</v>
      </c>
      <c r="C18" s="8"/>
      <c r="D18" s="125"/>
      <c r="E18" s="2"/>
      <c r="F18" s="2"/>
      <c r="G18" s="2"/>
      <c r="H18" s="2"/>
      <c r="I18" s="2"/>
      <c r="J18" s="4"/>
      <c r="K18" s="4"/>
      <c r="L18" s="4"/>
      <c r="M18" s="4"/>
      <c r="N18" s="4"/>
      <c r="O18" s="4"/>
      <c r="P18" s="4"/>
      <c r="Q18" s="146" t="s">
        <v>484</v>
      </c>
      <c r="R18" s="146"/>
      <c r="S18" s="4"/>
      <c r="T18" s="167"/>
      <c r="U18" s="167"/>
      <c r="V18" s="167"/>
      <c r="W18" s="167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2"/>
      <c r="AI18" s="2"/>
      <c r="AJ18" s="2"/>
      <c r="AK18" s="2"/>
      <c r="AL18" s="2"/>
      <c r="AM18" s="2"/>
      <c r="AN18" s="2"/>
      <c r="AO18" s="2"/>
      <c r="AP18" s="2"/>
      <c r="AQ18" s="115" t="s">
        <v>461</v>
      </c>
      <c r="AR18" s="115"/>
      <c r="AS18" s="115"/>
      <c r="AT18" s="115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146" t="s">
        <v>199</v>
      </c>
      <c r="BH18" s="2"/>
      <c r="BI18" s="2"/>
      <c r="BJ18" s="2"/>
      <c r="BK18" s="2"/>
      <c r="BL18" s="2"/>
      <c r="BM18" s="2"/>
      <c r="BN18" s="165"/>
      <c r="BO18" s="4"/>
      <c r="BP18" s="165" t="s">
        <v>283</v>
      </c>
      <c r="BQ18" s="165"/>
      <c r="BR18" s="165"/>
      <c r="BS18" s="2"/>
      <c r="BT18" s="2"/>
      <c r="BU18" s="2"/>
      <c r="BV18" s="252"/>
      <c r="BW18" s="2"/>
      <c r="BX18" s="2"/>
      <c r="BY18" s="2"/>
      <c r="BZ18" s="2"/>
      <c r="CA18" s="3"/>
      <c r="CB18" s="3"/>
    </row>
    <row r="19" spans="2:80">
      <c r="B19" s="94" t="s">
        <v>576</v>
      </c>
      <c r="C19" s="8"/>
      <c r="D19" s="84"/>
      <c r="E19" s="2"/>
      <c r="F19" s="2"/>
      <c r="G19" s="2"/>
      <c r="H19" s="2"/>
      <c r="I19" s="2"/>
      <c r="J19" s="4"/>
      <c r="K19" s="4"/>
      <c r="L19" s="4"/>
      <c r="M19" s="131" t="s">
        <v>475</v>
      </c>
      <c r="N19" s="4"/>
      <c r="O19" s="4"/>
      <c r="P19" s="4"/>
      <c r="Q19" s="4"/>
      <c r="R19" s="146" t="s">
        <v>537</v>
      </c>
      <c r="S19" s="167"/>
      <c r="T19" s="167"/>
      <c r="U19" s="167"/>
      <c r="V19" s="167"/>
      <c r="W19" s="167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153" t="s">
        <v>462</v>
      </c>
      <c r="AS19" s="2"/>
      <c r="AT19" s="153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165" t="s">
        <v>201</v>
      </c>
      <c r="BH19" s="2"/>
      <c r="BI19" s="2"/>
      <c r="BJ19" s="2"/>
      <c r="BK19" s="2"/>
      <c r="BL19" s="2"/>
      <c r="BM19" s="2"/>
      <c r="BN19" s="2"/>
      <c r="BO19" s="2"/>
      <c r="BP19" s="2"/>
      <c r="BQ19" s="146" t="s">
        <v>449</v>
      </c>
      <c r="BR19" s="146"/>
      <c r="BS19" s="2"/>
      <c r="BT19" s="2"/>
      <c r="BU19" s="2"/>
      <c r="BV19" s="252"/>
      <c r="BW19" s="2"/>
      <c r="BX19" s="2"/>
      <c r="BY19" s="2"/>
      <c r="BZ19" s="2"/>
      <c r="CA19" s="3"/>
      <c r="CB19" s="3"/>
    </row>
    <row r="20" spans="2:80">
      <c r="B20" s="366"/>
      <c r="C20" s="8"/>
      <c r="D20" s="84"/>
      <c r="E20" s="2"/>
      <c r="F20" s="2"/>
      <c r="G20" s="2"/>
      <c r="H20" s="2"/>
      <c r="I20" s="2"/>
      <c r="J20" s="4"/>
      <c r="K20" s="4"/>
      <c r="L20" s="4"/>
      <c r="M20" s="4"/>
      <c r="N20" s="4"/>
      <c r="O20" s="4"/>
      <c r="P20" s="4"/>
      <c r="Q20" s="4"/>
      <c r="R20" s="4"/>
      <c r="S20" s="167" t="s">
        <v>413</v>
      </c>
      <c r="T20" s="167"/>
      <c r="U20" s="167"/>
      <c r="V20" s="167"/>
      <c r="W20" s="167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2"/>
      <c r="AI20" s="2"/>
      <c r="AJ20" s="2"/>
      <c r="AK20" s="2"/>
      <c r="AL20" s="2"/>
      <c r="AM20" s="2"/>
      <c r="AN20" s="2"/>
      <c r="AO20" s="2"/>
      <c r="AP20" s="2"/>
      <c r="AQ20" s="89"/>
      <c r="AR20" s="89"/>
      <c r="AS20" s="115" t="s">
        <v>485</v>
      </c>
      <c r="AT20" s="115"/>
      <c r="AU20" s="89"/>
      <c r="AV20" s="350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170" t="s">
        <v>247</v>
      </c>
      <c r="BH20" s="2"/>
      <c r="BI20" s="2"/>
      <c r="BJ20" s="2"/>
      <c r="BK20" s="2"/>
      <c r="BL20" s="2"/>
      <c r="BM20" s="2"/>
      <c r="BN20" s="2"/>
      <c r="BO20" s="2"/>
      <c r="BP20" s="350"/>
      <c r="BQ20" s="89"/>
      <c r="BR20" s="167" t="s">
        <v>448</v>
      </c>
      <c r="BS20" s="2"/>
      <c r="BT20" s="2"/>
      <c r="BU20" s="2"/>
      <c r="BV20" s="252"/>
      <c r="BW20" s="2"/>
      <c r="BX20" s="2"/>
      <c r="BY20" s="2"/>
      <c r="BZ20" s="2"/>
      <c r="CA20" s="3"/>
      <c r="CB20" s="3"/>
    </row>
    <row r="21" spans="2:80">
      <c r="B21" s="366"/>
      <c r="C21" s="8"/>
      <c r="D21" s="84"/>
      <c r="E21" s="2"/>
      <c r="F21" s="2"/>
      <c r="G21" s="2"/>
      <c r="H21" s="2"/>
      <c r="I21" s="2"/>
      <c r="J21" s="4"/>
      <c r="K21" s="4"/>
      <c r="L21" s="4"/>
      <c r="M21" s="4"/>
      <c r="N21" s="4"/>
      <c r="O21" s="4"/>
      <c r="P21" s="4"/>
      <c r="Q21" s="4"/>
      <c r="R21" s="4"/>
      <c r="S21" s="4"/>
      <c r="T21" s="4" t="s">
        <v>430</v>
      </c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2"/>
      <c r="AI21" s="2"/>
      <c r="AJ21" s="2"/>
      <c r="AK21" s="2"/>
      <c r="AL21" s="2"/>
      <c r="AM21" s="2"/>
      <c r="AN21" s="2"/>
      <c r="AO21" s="2"/>
      <c r="AP21" s="89"/>
      <c r="AQ21" s="89"/>
      <c r="AR21" s="89"/>
      <c r="AS21" s="2"/>
      <c r="AT21" s="115" t="s">
        <v>481</v>
      </c>
      <c r="AU21" s="115"/>
      <c r="AV21" s="350"/>
      <c r="AW21" s="89"/>
      <c r="AX21" s="89"/>
      <c r="AY21" s="89"/>
      <c r="AZ21" s="89"/>
      <c r="BA21" s="89"/>
      <c r="BB21" s="89"/>
      <c r="BC21" s="89"/>
      <c r="BD21" s="89"/>
      <c r="BE21" s="89"/>
      <c r="BF21" s="89"/>
      <c r="BG21" s="171" t="s">
        <v>248</v>
      </c>
      <c r="BH21" s="2"/>
      <c r="BI21" s="2"/>
      <c r="BJ21" s="2"/>
      <c r="BK21" s="2"/>
      <c r="BL21" s="2"/>
      <c r="BM21" s="2"/>
      <c r="BN21" s="2"/>
      <c r="BO21" s="89"/>
      <c r="BP21" s="350"/>
      <c r="BQ21" s="89"/>
      <c r="BR21" s="89"/>
      <c r="BS21" s="146" t="s">
        <v>491</v>
      </c>
      <c r="BT21" s="89"/>
      <c r="BU21" s="89"/>
      <c r="BV21" s="461"/>
      <c r="BW21" s="89"/>
      <c r="BX21" s="89"/>
      <c r="BY21" s="89"/>
      <c r="BZ21" s="89"/>
      <c r="CA21" s="89"/>
      <c r="CB21" s="3"/>
    </row>
    <row r="22" spans="2:80">
      <c r="B22" s="94" t="s">
        <v>577</v>
      </c>
      <c r="C22" s="80" t="s">
        <v>572</v>
      </c>
      <c r="D22" s="84"/>
      <c r="E22" s="89"/>
      <c r="F22" s="89"/>
      <c r="G22" s="89"/>
      <c r="H22" s="89"/>
      <c r="I22" s="89"/>
      <c r="J22" s="89"/>
      <c r="K22" s="89"/>
      <c r="L22" s="89"/>
      <c r="M22" s="89"/>
      <c r="N22" s="4"/>
      <c r="O22" s="4"/>
      <c r="P22" s="4"/>
      <c r="Q22" s="4"/>
      <c r="R22" s="4"/>
      <c r="S22" s="4"/>
      <c r="T22" s="4"/>
      <c r="U22" s="312" t="s">
        <v>431</v>
      </c>
      <c r="V22" s="167"/>
      <c r="W22" s="167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2"/>
      <c r="AI22" s="2"/>
      <c r="AJ22" s="2"/>
      <c r="AK22" s="2"/>
      <c r="AL22" s="89"/>
      <c r="AM22" s="89"/>
      <c r="AN22" s="89"/>
      <c r="AO22" s="89"/>
      <c r="AP22" s="89"/>
      <c r="AQ22" s="89"/>
      <c r="AR22" s="89"/>
      <c r="AS22" s="2"/>
      <c r="AT22" s="2"/>
      <c r="AU22" s="153" t="s">
        <v>482</v>
      </c>
      <c r="AV22" s="2"/>
      <c r="AW22" s="2"/>
      <c r="AX22" s="2"/>
      <c r="AY22" s="89"/>
      <c r="AZ22" s="89"/>
      <c r="BA22" s="89"/>
      <c r="BB22" s="89"/>
      <c r="BC22" s="89"/>
      <c r="BD22" s="89"/>
      <c r="BE22" s="89"/>
      <c r="BF22" s="89"/>
      <c r="BG22" s="170" t="s">
        <v>249</v>
      </c>
      <c r="BH22" s="89"/>
      <c r="BI22" s="89"/>
      <c r="BJ22" s="89"/>
      <c r="BK22" s="89"/>
      <c r="BL22" s="89"/>
      <c r="BM22" s="89"/>
      <c r="BN22" s="89"/>
      <c r="BO22" s="89"/>
      <c r="BP22" s="350"/>
      <c r="BQ22" s="89"/>
      <c r="BR22" s="89"/>
      <c r="BS22" s="89"/>
      <c r="BT22" s="89"/>
      <c r="BU22" s="89"/>
      <c r="BV22" s="461"/>
      <c r="BW22" s="89"/>
      <c r="BX22" s="89"/>
      <c r="BY22" s="89"/>
      <c r="BZ22" s="89"/>
      <c r="CA22" s="3"/>
      <c r="CB22" s="3"/>
    </row>
    <row r="23" spans="2:80">
      <c r="B23" s="94" t="s">
        <v>555</v>
      </c>
      <c r="C23" s="8" t="s">
        <v>561</v>
      </c>
      <c r="D23" s="84"/>
      <c r="J23" s="89"/>
      <c r="K23" s="89"/>
      <c r="L23" s="89"/>
      <c r="M23" s="89"/>
      <c r="N23" s="89"/>
      <c r="O23" s="89"/>
      <c r="P23" s="89"/>
      <c r="Q23" s="89"/>
      <c r="R23" s="89"/>
      <c r="S23" s="4"/>
      <c r="T23" s="4"/>
      <c r="U23" s="4"/>
      <c r="V23" s="146" t="s">
        <v>458</v>
      </c>
      <c r="W23" s="146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2"/>
      <c r="AI23" s="89"/>
      <c r="AJ23" s="89"/>
      <c r="AK23" s="89"/>
      <c r="AL23" s="89"/>
      <c r="AM23" s="89"/>
      <c r="AN23" s="89"/>
      <c r="AO23" s="89"/>
      <c r="AP23" s="89"/>
      <c r="AQ23" s="89"/>
      <c r="AR23" s="89"/>
      <c r="AS23" s="89"/>
      <c r="AT23" s="89"/>
      <c r="AU23" s="89"/>
      <c r="AV23" s="350"/>
      <c r="AW23" s="89"/>
      <c r="AX23" s="89"/>
      <c r="AY23" s="89"/>
      <c r="AZ23" s="89"/>
      <c r="BA23" s="89"/>
      <c r="BB23" s="89"/>
      <c r="BC23" s="89"/>
      <c r="BD23" s="89"/>
      <c r="BE23" s="89"/>
      <c r="BF23" s="89"/>
      <c r="BG23" s="89"/>
      <c r="BH23" s="89"/>
      <c r="BI23" s="89"/>
      <c r="BJ23" s="89"/>
      <c r="BK23" s="89"/>
      <c r="BL23" s="89"/>
      <c r="BM23" s="89"/>
      <c r="BN23" s="89"/>
      <c r="BO23" s="89"/>
      <c r="BP23" s="350"/>
      <c r="BQ23" s="89"/>
      <c r="BR23" s="89"/>
      <c r="BS23" s="89"/>
      <c r="BT23" s="89"/>
      <c r="BU23" s="89"/>
      <c r="BV23" s="461"/>
      <c r="BW23" s="89"/>
      <c r="BX23" s="89"/>
      <c r="BY23" s="89"/>
      <c r="BZ23" s="89"/>
      <c r="CA23" s="3"/>
      <c r="CB23" s="3"/>
    </row>
    <row r="24" spans="2:80">
      <c r="B24" s="94" t="s">
        <v>557</v>
      </c>
      <c r="C24" s="8" t="s">
        <v>562</v>
      </c>
      <c r="D24" s="84"/>
      <c r="L24" s="89"/>
      <c r="M24" s="89"/>
      <c r="N24" s="89"/>
      <c r="O24" s="89"/>
      <c r="P24" s="89"/>
      <c r="Q24" s="89"/>
      <c r="R24" s="89"/>
      <c r="S24" s="4"/>
      <c r="T24" s="4"/>
      <c r="U24" s="4"/>
      <c r="V24" s="4"/>
      <c r="W24" s="146" t="s">
        <v>539</v>
      </c>
      <c r="X24" s="167"/>
      <c r="Y24" s="167"/>
      <c r="Z24" s="4"/>
      <c r="AA24" s="4"/>
      <c r="AB24" s="4"/>
      <c r="AC24" s="4"/>
      <c r="AD24" s="4"/>
      <c r="AE24" s="4"/>
      <c r="AF24" s="4"/>
      <c r="AG24" s="4"/>
      <c r="AH24" s="2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350"/>
      <c r="AW24" s="89"/>
      <c r="AX24" s="89"/>
      <c r="AY24" s="349"/>
      <c r="AZ24" s="89"/>
      <c r="BA24" s="89"/>
      <c r="BB24" s="89"/>
      <c r="BC24" s="89"/>
      <c r="BD24" s="89"/>
      <c r="BE24" s="89"/>
      <c r="BF24" s="89"/>
      <c r="BG24" s="89"/>
      <c r="BH24" s="89"/>
      <c r="BI24" s="89"/>
      <c r="BJ24" s="89"/>
      <c r="BK24" s="89"/>
      <c r="BL24" s="89"/>
      <c r="BM24" s="89"/>
      <c r="BN24" s="89"/>
      <c r="BO24" s="89"/>
      <c r="BP24" s="350"/>
      <c r="BQ24" s="89"/>
      <c r="BR24" s="89"/>
      <c r="BS24" s="89"/>
      <c r="BT24" s="89"/>
      <c r="BU24" s="89"/>
      <c r="BV24" s="461"/>
      <c r="BW24" s="89"/>
      <c r="BX24" s="89"/>
      <c r="BY24" s="89"/>
      <c r="BZ24" s="89"/>
      <c r="CA24" s="3"/>
      <c r="CB24" s="3"/>
    </row>
    <row r="25" spans="2:80">
      <c r="B25" s="94" t="s">
        <v>578</v>
      </c>
      <c r="D25" s="84"/>
      <c r="L25" s="89"/>
      <c r="M25" s="89"/>
      <c r="N25" s="89"/>
      <c r="O25" s="89"/>
      <c r="P25" s="89"/>
      <c r="Q25" s="89"/>
      <c r="R25" s="89"/>
      <c r="S25" s="4"/>
      <c r="T25" s="4"/>
      <c r="U25" s="4"/>
      <c r="V25" s="4"/>
      <c r="W25" s="4"/>
      <c r="X25" s="167" t="s">
        <v>563</v>
      </c>
      <c r="Y25" s="167"/>
      <c r="Z25" s="4"/>
      <c r="AA25" s="4"/>
      <c r="AB25" s="4"/>
      <c r="AC25" s="4"/>
      <c r="AD25" s="4"/>
      <c r="AE25" s="4"/>
      <c r="AF25" s="4"/>
      <c r="AG25" s="4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350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350"/>
      <c r="BQ25" s="89"/>
      <c r="BR25" s="89"/>
      <c r="BS25" s="89"/>
      <c r="BT25" s="89"/>
      <c r="BU25" s="89"/>
      <c r="BV25" s="461"/>
      <c r="BW25" s="89"/>
      <c r="BX25" s="89"/>
      <c r="BY25" s="89"/>
      <c r="BZ25" s="89"/>
      <c r="CA25" s="3"/>
      <c r="CB25" s="3"/>
    </row>
    <row r="26" spans="2:80">
      <c r="B26" s="94" t="s">
        <v>579</v>
      </c>
      <c r="D26" s="84"/>
      <c r="L26" s="89"/>
      <c r="M26" s="89"/>
      <c r="N26" s="89"/>
      <c r="O26" s="89"/>
      <c r="P26" s="89"/>
      <c r="Q26" s="89"/>
      <c r="R26" s="89"/>
      <c r="S26" s="89"/>
      <c r="T26" s="89"/>
      <c r="U26" s="89"/>
      <c r="V26" s="89"/>
      <c r="W26" s="89"/>
      <c r="X26" s="4"/>
      <c r="Y26" s="146" t="s">
        <v>541</v>
      </c>
      <c r="Z26" s="167"/>
      <c r="AA26" s="4"/>
      <c r="AB26" s="4"/>
      <c r="AC26" s="4"/>
      <c r="AD26" s="4"/>
      <c r="AE26" s="4"/>
      <c r="AF26" s="4"/>
      <c r="AG26" s="89"/>
      <c r="AH26" s="89"/>
      <c r="AI26" s="89"/>
      <c r="AJ26" s="89"/>
      <c r="AK26" s="89"/>
      <c r="AL26" s="89"/>
      <c r="AM26" s="89"/>
      <c r="AN26" s="89"/>
      <c r="AO26" s="89"/>
      <c r="AP26" s="89"/>
      <c r="AQ26" s="89"/>
      <c r="AR26" s="89"/>
      <c r="AS26" s="89"/>
      <c r="AT26" s="89"/>
      <c r="AU26" s="89"/>
      <c r="AV26" s="350"/>
      <c r="AW26" s="89"/>
      <c r="AX26" s="89"/>
      <c r="AY26" s="89"/>
      <c r="AZ26" s="89"/>
      <c r="BA26" s="89"/>
      <c r="BB26" s="89"/>
      <c r="BC26" s="89"/>
      <c r="BD26" s="89"/>
      <c r="BE26" s="89"/>
      <c r="BF26" s="89"/>
      <c r="BG26" s="89"/>
      <c r="BH26" s="89"/>
      <c r="BI26" s="89"/>
      <c r="BJ26" s="89"/>
      <c r="BK26" s="89"/>
      <c r="BL26" s="89"/>
      <c r="BM26" s="89"/>
      <c r="BN26" s="89"/>
      <c r="BO26" s="89"/>
      <c r="BP26" s="350"/>
      <c r="BQ26" s="89"/>
      <c r="BR26" s="89"/>
      <c r="BS26" s="89"/>
      <c r="BT26" s="89"/>
      <c r="BU26" s="89"/>
      <c r="BV26" s="461"/>
      <c r="BW26" s="89"/>
      <c r="BX26" s="89"/>
      <c r="BY26" s="89"/>
      <c r="BZ26" s="89"/>
      <c r="CA26" s="3"/>
      <c r="CB26" s="3"/>
    </row>
    <row r="27" spans="2:80">
      <c r="B27" s="94"/>
      <c r="C27" s="8"/>
      <c r="L27" s="89"/>
      <c r="M27" s="89"/>
      <c r="N27" s="89"/>
      <c r="O27" s="89"/>
      <c r="P27" s="89"/>
      <c r="Q27" s="89"/>
      <c r="R27" s="89"/>
      <c r="S27" s="89"/>
      <c r="T27" s="89"/>
      <c r="U27" s="89"/>
      <c r="V27" s="89"/>
      <c r="W27" s="89"/>
      <c r="X27" s="4"/>
      <c r="Y27" s="4"/>
      <c r="Z27" s="167" t="s">
        <v>414</v>
      </c>
      <c r="AA27" s="4"/>
      <c r="AB27" s="4"/>
      <c r="AC27" s="4"/>
      <c r="AD27" s="4"/>
      <c r="AE27" s="4"/>
      <c r="AF27" s="4"/>
      <c r="AG27" s="89"/>
      <c r="AH27" s="89"/>
      <c r="AI27" s="89"/>
      <c r="AJ27" s="89"/>
      <c r="AK27" s="89"/>
      <c r="AL27" s="89"/>
      <c r="AM27" s="89"/>
      <c r="AN27" s="89"/>
      <c r="AO27" s="89"/>
      <c r="AP27" s="89"/>
      <c r="AQ27" s="89"/>
      <c r="AR27" s="89"/>
      <c r="AS27" s="89"/>
      <c r="AT27" s="89"/>
      <c r="AU27" s="89"/>
      <c r="AV27" s="350"/>
      <c r="AW27" s="89"/>
      <c r="AX27" s="89"/>
      <c r="AY27" s="89"/>
      <c r="AZ27" s="89"/>
      <c r="BA27" s="89"/>
      <c r="BB27" s="89"/>
      <c r="BC27" s="89"/>
      <c r="BD27" s="89"/>
      <c r="BE27" s="89"/>
      <c r="BF27" s="89"/>
      <c r="BG27" s="89"/>
      <c r="BH27" s="89"/>
      <c r="BI27" s="89"/>
      <c r="BJ27" s="89"/>
      <c r="BK27" s="89"/>
      <c r="BL27" s="89"/>
      <c r="BM27" s="89"/>
      <c r="BN27" s="89"/>
      <c r="BO27" s="89"/>
      <c r="BP27" s="350"/>
      <c r="BQ27" s="89"/>
      <c r="BR27" s="89"/>
      <c r="BS27" s="89"/>
      <c r="BT27" s="89"/>
      <c r="BU27" s="89"/>
      <c r="BV27" s="461"/>
      <c r="BW27" s="89"/>
      <c r="BX27" s="89"/>
      <c r="BY27" s="89"/>
      <c r="BZ27" s="89"/>
    </row>
    <row r="28" spans="2:80">
      <c r="B28" s="94"/>
      <c r="C28" s="80" t="s">
        <v>573</v>
      </c>
      <c r="K28" s="3"/>
      <c r="L28" s="89"/>
      <c r="M28" s="89"/>
      <c r="N28" s="89"/>
      <c r="O28" s="89"/>
      <c r="P28" s="89"/>
      <c r="Q28" s="89"/>
      <c r="R28" s="89"/>
      <c r="S28" s="89"/>
      <c r="T28" s="89"/>
      <c r="U28" s="89"/>
      <c r="V28" s="89"/>
      <c r="W28" s="89"/>
      <c r="X28" s="4"/>
      <c r="Y28" s="4"/>
      <c r="Z28" s="4"/>
      <c r="AA28" s="4" t="s">
        <v>415</v>
      </c>
      <c r="AB28" s="4"/>
      <c r="AC28" s="4"/>
      <c r="AD28" s="4"/>
      <c r="AE28" s="4"/>
      <c r="AF28" s="89"/>
      <c r="AG28" s="89"/>
      <c r="AH28" s="89"/>
      <c r="AI28" s="89"/>
      <c r="AJ28" s="89"/>
      <c r="AK28" s="89"/>
      <c r="AL28" s="89"/>
      <c r="AM28" s="89"/>
      <c r="AN28" s="89"/>
      <c r="AO28" s="89"/>
      <c r="AP28" s="89"/>
      <c r="AQ28" s="89"/>
      <c r="AR28" s="89"/>
      <c r="AS28" s="89"/>
      <c r="AT28" s="89"/>
      <c r="AU28" s="89"/>
      <c r="AV28" s="350"/>
      <c r="AW28" s="89"/>
      <c r="AX28" s="89"/>
      <c r="AY28" s="89"/>
      <c r="AZ28" s="89"/>
      <c r="BA28" s="89"/>
      <c r="BB28" s="89"/>
      <c r="BC28" s="89"/>
      <c r="BD28" s="89"/>
      <c r="BE28" s="89"/>
      <c r="BF28" s="89"/>
      <c r="BG28" s="89"/>
      <c r="BH28" s="89"/>
      <c r="BI28" s="89"/>
      <c r="BJ28" s="89"/>
      <c r="BK28" s="89"/>
      <c r="BL28" s="89"/>
      <c r="BM28" s="89"/>
      <c r="BN28" s="89"/>
      <c r="BO28" s="89"/>
      <c r="BP28" s="350"/>
      <c r="BQ28" s="89"/>
      <c r="BR28" s="89"/>
      <c r="BS28" s="89"/>
      <c r="BT28" s="89"/>
      <c r="BU28" s="89"/>
      <c r="BV28" s="461"/>
      <c r="BW28" s="89"/>
      <c r="BX28" s="89"/>
      <c r="BY28" s="89"/>
      <c r="BZ28" s="89"/>
    </row>
    <row r="29" spans="2:80">
      <c r="B29" s="94"/>
      <c r="C29" s="2" t="s">
        <v>522</v>
      </c>
      <c r="K29" s="3"/>
      <c r="L29" s="89"/>
      <c r="M29" s="89"/>
      <c r="N29" s="89"/>
      <c r="O29" s="89"/>
      <c r="P29" s="89"/>
      <c r="Q29" s="89"/>
      <c r="R29" s="89"/>
      <c r="S29" s="89"/>
      <c r="T29" s="89"/>
      <c r="U29" s="89"/>
      <c r="V29" s="89"/>
      <c r="W29" s="89"/>
      <c r="X29" s="4"/>
      <c r="Y29" s="4"/>
      <c r="Z29" s="4"/>
      <c r="AA29" s="4"/>
      <c r="AB29" s="166" t="s">
        <v>416</v>
      </c>
      <c r="AC29" s="4"/>
      <c r="AD29" s="4"/>
      <c r="AE29" s="4"/>
      <c r="AF29" s="89"/>
      <c r="AG29" s="89"/>
      <c r="AH29" s="89"/>
      <c r="AI29" s="89"/>
      <c r="AJ29" s="89"/>
      <c r="AK29" s="89"/>
      <c r="AL29" s="89"/>
      <c r="AM29" s="89"/>
      <c r="AN29" s="89"/>
      <c r="AO29" s="89"/>
      <c r="AP29" s="89"/>
      <c r="AQ29" s="89"/>
      <c r="AR29" s="89"/>
      <c r="AS29" s="89"/>
      <c r="AT29" s="89"/>
      <c r="AU29" s="89"/>
      <c r="AV29" s="350"/>
      <c r="AW29" s="89"/>
      <c r="AX29" s="89"/>
      <c r="AY29" s="89"/>
      <c r="AZ29" s="89"/>
      <c r="BA29" s="89"/>
      <c r="BB29" s="89"/>
      <c r="BC29" s="89"/>
      <c r="BD29" s="89"/>
      <c r="BE29" s="89"/>
      <c r="BF29" s="89"/>
      <c r="BG29" s="89"/>
      <c r="BH29" s="89"/>
      <c r="BI29" s="89"/>
      <c r="BJ29" s="89"/>
      <c r="BK29" s="89"/>
      <c r="BL29" s="89"/>
      <c r="BM29" s="89"/>
      <c r="BN29" s="89"/>
      <c r="BO29" s="89"/>
      <c r="BP29" s="350"/>
      <c r="BQ29" s="89"/>
      <c r="BR29" s="89"/>
      <c r="BS29" s="89"/>
      <c r="BT29" s="89"/>
      <c r="BU29" s="89"/>
      <c r="BV29" s="461"/>
      <c r="BW29" s="89"/>
      <c r="BX29" s="89"/>
      <c r="BY29" s="89"/>
      <c r="BZ29" s="89"/>
    </row>
    <row r="30" spans="2:80">
      <c r="B30" s="94"/>
      <c r="C30" s="8" t="s">
        <v>562</v>
      </c>
      <c r="K30" s="3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4"/>
      <c r="AA30" s="4"/>
      <c r="AB30" s="4"/>
      <c r="AC30" s="167" t="s">
        <v>488</v>
      </c>
      <c r="AD30" s="89"/>
      <c r="AE30" s="89"/>
      <c r="AF30" s="89"/>
      <c r="AG30" s="89"/>
      <c r="AH30" s="89"/>
      <c r="AI30" s="89"/>
      <c r="AJ30" s="89"/>
      <c r="AK30" s="89"/>
      <c r="AL30" s="89"/>
      <c r="AM30" s="89"/>
      <c r="AN30" s="89"/>
      <c r="AO30" s="89"/>
      <c r="AP30" s="89"/>
      <c r="AQ30" s="89"/>
      <c r="AR30" s="89"/>
      <c r="AS30" s="89"/>
      <c r="AT30" s="89"/>
      <c r="AU30" s="89"/>
      <c r="AV30" s="350"/>
      <c r="AW30" s="89"/>
      <c r="AX30" s="89"/>
      <c r="AY30" s="89"/>
      <c r="AZ30" s="89"/>
      <c r="BA30" s="89"/>
      <c r="BB30" s="89"/>
      <c r="BC30" s="89"/>
      <c r="BD30" s="89"/>
      <c r="BE30" s="89"/>
      <c r="BF30" s="89"/>
      <c r="BG30" s="89"/>
      <c r="BH30" s="89"/>
      <c r="BI30" s="89"/>
      <c r="BJ30" s="89"/>
      <c r="BK30" s="89"/>
      <c r="BL30" s="89"/>
      <c r="BM30" s="89"/>
      <c r="BN30" s="89"/>
      <c r="BO30" s="89"/>
      <c r="BP30" s="350"/>
      <c r="BQ30" s="89"/>
      <c r="BR30" s="89"/>
      <c r="BS30" s="89"/>
      <c r="BT30" s="89"/>
      <c r="BU30" s="89"/>
      <c r="BV30" s="461"/>
      <c r="BW30" s="89"/>
      <c r="BX30" s="89"/>
      <c r="BY30" s="89"/>
      <c r="BZ30" s="89"/>
    </row>
    <row r="31" spans="2:80">
      <c r="L31" s="89"/>
      <c r="M31" s="89"/>
      <c r="N31" s="89"/>
      <c r="O31" s="89"/>
      <c r="P31" s="89"/>
      <c r="Q31" s="89"/>
      <c r="R31" s="89"/>
      <c r="S31" s="89"/>
      <c r="T31" s="89"/>
      <c r="U31" s="89"/>
      <c r="V31" s="89"/>
      <c r="W31" s="89"/>
      <c r="X31" s="89"/>
      <c r="Y31" s="89"/>
      <c r="Z31" s="89"/>
      <c r="AA31" s="89"/>
      <c r="AB31" s="89"/>
      <c r="AC31" s="89"/>
      <c r="AD31" s="146" t="s">
        <v>489</v>
      </c>
      <c r="AE31" s="89"/>
      <c r="AF31" s="89"/>
      <c r="AG31" s="89"/>
      <c r="AH31" s="89"/>
      <c r="AI31" s="89"/>
      <c r="AJ31" s="89"/>
      <c r="AK31" s="89"/>
      <c r="AL31" s="89"/>
      <c r="AM31" s="89"/>
      <c r="AN31" s="89"/>
      <c r="AO31" s="89"/>
      <c r="AP31" s="89"/>
      <c r="AQ31" s="89"/>
      <c r="AR31" s="89"/>
      <c r="AS31" s="89"/>
      <c r="AT31" s="89"/>
      <c r="AU31" s="89"/>
      <c r="AV31" s="350"/>
      <c r="AW31" s="89"/>
      <c r="AX31" s="89"/>
      <c r="AY31" s="89"/>
      <c r="AZ31" s="89"/>
      <c r="BA31" s="89"/>
      <c r="BB31" s="89"/>
      <c r="BC31" s="89"/>
      <c r="BD31" s="89"/>
      <c r="BE31" s="89"/>
      <c r="BF31" s="89"/>
      <c r="BG31" s="89"/>
      <c r="BH31" s="89"/>
      <c r="BI31" s="89"/>
      <c r="BJ31" s="89"/>
      <c r="BK31" s="89"/>
      <c r="BL31" s="89"/>
      <c r="BM31" s="89"/>
      <c r="BN31" s="89"/>
      <c r="BO31" s="89"/>
      <c r="BP31" s="350"/>
      <c r="BQ31" s="89"/>
      <c r="BR31" s="89"/>
      <c r="BS31" s="89"/>
      <c r="BT31" s="89"/>
      <c r="BU31" s="89"/>
      <c r="BV31" s="461"/>
      <c r="BW31" s="89"/>
      <c r="BX31" s="89"/>
      <c r="BY31" s="89"/>
      <c r="BZ31" s="89"/>
    </row>
    <row r="32" spans="2:80">
      <c r="L32" s="89"/>
      <c r="M32" s="89"/>
      <c r="N32" s="89"/>
      <c r="O32" s="89"/>
      <c r="P32" s="89"/>
      <c r="Q32" s="89"/>
      <c r="R32" s="89"/>
      <c r="S32" s="89"/>
      <c r="T32" s="89"/>
      <c r="U32" s="89"/>
      <c r="V32" s="89"/>
      <c r="W32" s="89"/>
      <c r="X32" s="89"/>
      <c r="Y32" s="89"/>
      <c r="Z32" s="89"/>
      <c r="AA32" s="89"/>
      <c r="AB32" s="89"/>
      <c r="AC32" s="89"/>
      <c r="AD32" s="89"/>
      <c r="AE32" s="167" t="s">
        <v>417</v>
      </c>
      <c r="AF32" s="89"/>
      <c r="AG32" s="89"/>
      <c r="AH32" s="89"/>
      <c r="AI32" s="89"/>
      <c r="AJ32" s="89"/>
      <c r="AK32" s="89"/>
      <c r="AL32" s="89"/>
      <c r="AM32" s="89"/>
      <c r="AN32" s="89"/>
      <c r="AO32" s="89"/>
      <c r="AP32" s="89"/>
      <c r="AQ32" s="89"/>
      <c r="AR32" s="89"/>
      <c r="AS32" s="89"/>
      <c r="AT32" s="89"/>
      <c r="AU32" s="89"/>
      <c r="AV32" s="350"/>
      <c r="AW32" s="89"/>
      <c r="AX32" s="89"/>
      <c r="AY32" s="89"/>
      <c r="AZ32" s="89"/>
      <c r="BA32" s="89"/>
      <c r="BB32" s="89"/>
      <c r="BC32" s="89"/>
      <c r="BD32" s="89"/>
      <c r="BE32" s="89"/>
      <c r="BF32" s="89"/>
      <c r="BG32" s="89"/>
      <c r="BH32" s="89"/>
      <c r="BI32" s="89"/>
      <c r="BJ32" s="89"/>
      <c r="BK32" s="89"/>
      <c r="BL32" s="89"/>
      <c r="BM32" s="89"/>
      <c r="BN32" s="89"/>
      <c r="BO32" s="89"/>
      <c r="BP32" s="350"/>
      <c r="BQ32" s="89"/>
      <c r="BR32" s="89"/>
      <c r="BS32" s="89"/>
      <c r="BT32" s="89"/>
      <c r="BU32" s="89"/>
      <c r="BV32" s="461"/>
      <c r="BW32" s="89"/>
      <c r="BX32" s="89"/>
      <c r="BY32" s="89"/>
      <c r="BZ32" s="89"/>
    </row>
    <row r="33" spans="12:78"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350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89"/>
      <c r="BM33" s="89"/>
      <c r="BN33" s="89"/>
      <c r="BO33" s="89"/>
      <c r="BP33" s="350"/>
      <c r="BQ33" s="89"/>
      <c r="BR33" s="89"/>
      <c r="BS33" s="89"/>
      <c r="BT33" s="89"/>
      <c r="BU33" s="89"/>
      <c r="BV33" s="461"/>
      <c r="BW33" s="89"/>
      <c r="BX33" s="89"/>
      <c r="BY33" s="89"/>
      <c r="BZ33" s="89"/>
    </row>
    <row r="34" spans="12:78">
      <c r="L34" s="89"/>
      <c r="M34" s="89"/>
      <c r="N34" s="89"/>
      <c r="O34" s="89"/>
      <c r="P34" s="89"/>
      <c r="Q34" s="89"/>
      <c r="R34" s="89"/>
      <c r="S34" s="89"/>
      <c r="T34" s="89"/>
      <c r="U34" s="89"/>
      <c r="V34" s="89"/>
      <c r="W34" s="89"/>
      <c r="X34" s="89"/>
      <c r="Y34" s="89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  <c r="AM34" s="89"/>
      <c r="AN34" s="89"/>
      <c r="AO34" s="89"/>
      <c r="AP34" s="89"/>
      <c r="AQ34" s="89"/>
      <c r="AR34" s="89"/>
      <c r="AS34" s="89"/>
      <c r="AT34" s="89"/>
      <c r="AU34" s="89"/>
      <c r="AV34" s="350"/>
      <c r="AW34" s="89"/>
      <c r="AX34" s="89"/>
      <c r="AY34" s="89"/>
      <c r="AZ34" s="89"/>
      <c r="BA34" s="89"/>
      <c r="BB34" s="89"/>
      <c r="BC34" s="89"/>
      <c r="BD34" s="89"/>
      <c r="BE34" s="89"/>
      <c r="BF34" s="89"/>
      <c r="BG34" s="89"/>
      <c r="BH34" s="89"/>
      <c r="BI34" s="89"/>
      <c r="BJ34" s="89"/>
      <c r="BK34" s="89"/>
      <c r="BL34" s="89"/>
      <c r="BM34" s="89"/>
      <c r="BN34" s="89"/>
      <c r="BO34" s="89"/>
      <c r="BP34" s="350"/>
      <c r="BQ34" s="89"/>
      <c r="BR34" s="89"/>
      <c r="BS34" s="89"/>
      <c r="BT34" s="89"/>
      <c r="BU34" s="89"/>
      <c r="BV34" s="461"/>
      <c r="BW34" s="89"/>
      <c r="BX34" s="89"/>
      <c r="BY34" s="89"/>
      <c r="BZ34" s="89"/>
    </row>
    <row r="35" spans="12:78">
      <c r="L35" s="89"/>
      <c r="M35" s="89"/>
      <c r="N35" s="89"/>
      <c r="O35" s="89"/>
      <c r="P35" s="89"/>
      <c r="Q35" s="89"/>
      <c r="R35" s="89"/>
      <c r="S35" s="89"/>
      <c r="T35" s="89"/>
      <c r="U35" s="89"/>
      <c r="V35" s="89"/>
      <c r="W35" s="89"/>
      <c r="X35" s="89"/>
      <c r="Y35" s="89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  <c r="AM35" s="89"/>
      <c r="AN35" s="89"/>
      <c r="AO35" s="89"/>
      <c r="AP35" s="89"/>
      <c r="AQ35" s="89"/>
      <c r="AR35" s="89"/>
      <c r="AS35" s="89"/>
      <c r="AT35" s="89"/>
      <c r="AU35" s="89"/>
      <c r="AV35" s="350"/>
      <c r="AW35" s="89"/>
      <c r="AX35" s="89"/>
      <c r="AY35" s="89"/>
      <c r="AZ35" s="89"/>
      <c r="BA35" s="89"/>
      <c r="BB35" s="89"/>
      <c r="BC35" s="89"/>
      <c r="BD35" s="89"/>
      <c r="BE35" s="89"/>
      <c r="BF35" s="89"/>
      <c r="BG35" s="89"/>
      <c r="BH35" s="89"/>
      <c r="BI35" s="89"/>
      <c r="BJ35" s="89"/>
      <c r="BK35" s="89"/>
      <c r="BL35" s="89"/>
      <c r="BM35" s="89"/>
      <c r="BN35" s="89"/>
      <c r="BO35" s="89"/>
      <c r="BP35" s="350"/>
      <c r="BQ35" s="89"/>
      <c r="BR35" s="89"/>
      <c r="BS35" s="89"/>
      <c r="BT35" s="89"/>
      <c r="BU35" s="89"/>
      <c r="BV35" s="89"/>
      <c r="BW35" s="89"/>
      <c r="BX35" s="89"/>
      <c r="BY35" s="89"/>
      <c r="BZ35" s="89"/>
    </row>
    <row r="36" spans="12:78">
      <c r="BU36" s="89"/>
      <c r="BW36" s="89"/>
    </row>
    <row r="37" spans="12:78">
      <c r="BW37" s="89"/>
    </row>
  </sheetData>
  <mergeCells count="13">
    <mergeCell ref="CA1:CC1"/>
    <mergeCell ref="A9:B9"/>
    <mergeCell ref="E1:G1"/>
    <mergeCell ref="H1:I1"/>
    <mergeCell ref="AY1:BD1"/>
    <mergeCell ref="BE1:BH1"/>
    <mergeCell ref="BI1:BT1"/>
    <mergeCell ref="A1:A2"/>
    <mergeCell ref="B1:B2"/>
    <mergeCell ref="J1:AI1"/>
    <mergeCell ref="AJ1:AX1"/>
    <mergeCell ref="C1:D1"/>
    <mergeCell ref="BU1:BZ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U15"/>
  <sheetViews>
    <sheetView workbookViewId="0">
      <pane ySplit="2" topLeftCell="A3" activePane="bottomLeft" state="frozen"/>
      <selection pane="bottomLeft" activeCell="R22" sqref="R22"/>
    </sheetView>
  </sheetViews>
  <sheetFormatPr defaultRowHeight="11.25"/>
  <cols>
    <col min="1" max="1" width="7.28515625" style="8" bestFit="1" customWidth="1"/>
    <col min="2" max="2" width="36.28515625" style="92" bestFit="1" customWidth="1"/>
    <col min="3" max="3" width="11.140625" style="2" bestFit="1" customWidth="1"/>
    <col min="4" max="4" width="6.28515625" style="2" bestFit="1" customWidth="1"/>
    <col min="5" max="5" width="6.85546875" style="2" bestFit="1" customWidth="1"/>
    <col min="6" max="6" width="6.28515625" style="2" bestFit="1" customWidth="1"/>
    <col min="7" max="7" width="6.85546875" style="2" bestFit="1" customWidth="1"/>
    <col min="8" max="8" width="6.28515625" style="2" bestFit="1" customWidth="1"/>
    <col min="9" max="9" width="6.85546875" style="2" bestFit="1" customWidth="1"/>
    <col min="10" max="10" width="11.85546875" style="2" bestFit="1" customWidth="1"/>
    <col min="11" max="12" width="11.85546875" style="2" customWidth="1"/>
    <col min="13" max="15" width="14" style="2" customWidth="1"/>
    <col min="16" max="17" width="10.85546875" style="2" customWidth="1"/>
    <col min="18" max="18" width="7.85546875" style="3" customWidth="1"/>
    <col min="19" max="19" width="9.28515625" style="3" customWidth="1"/>
    <col min="20" max="16384" width="9.140625" style="3"/>
  </cols>
  <sheetData>
    <row r="1" spans="1:21" ht="15.75" customHeight="1">
      <c r="A1" s="748" t="s">
        <v>1</v>
      </c>
      <c r="B1" s="750" t="s">
        <v>0</v>
      </c>
      <c r="C1" s="752" t="s">
        <v>7</v>
      </c>
      <c r="D1" s="756" t="s">
        <v>6</v>
      </c>
      <c r="E1" s="757"/>
      <c r="F1" s="758" t="s">
        <v>5</v>
      </c>
      <c r="G1" s="759"/>
      <c r="H1" s="756" t="s">
        <v>63</v>
      </c>
      <c r="I1" s="757"/>
      <c r="J1" s="753" t="s">
        <v>9</v>
      </c>
      <c r="K1" s="558" t="s">
        <v>424</v>
      </c>
      <c r="L1" s="755"/>
      <c r="M1" s="558" t="s">
        <v>81</v>
      </c>
      <c r="N1" s="559"/>
      <c r="O1" s="559"/>
      <c r="P1" s="559"/>
      <c r="Q1" s="559"/>
    </row>
    <row r="2" spans="1:21" ht="15.75" customHeight="1" thickBot="1">
      <c r="A2" s="749"/>
      <c r="B2" s="751"/>
      <c r="C2" s="570"/>
      <c r="D2" s="64"/>
      <c r="E2" s="38" t="s">
        <v>9</v>
      </c>
      <c r="F2" s="64"/>
      <c r="G2" s="65" t="s">
        <v>9</v>
      </c>
      <c r="H2" s="64"/>
      <c r="I2" s="38" t="s">
        <v>9</v>
      </c>
      <c r="J2" s="754"/>
      <c r="K2" s="318"/>
      <c r="L2" s="169" t="s">
        <v>9</v>
      </c>
      <c r="M2" s="172" t="s">
        <v>136</v>
      </c>
      <c r="N2" s="172" t="s">
        <v>424</v>
      </c>
      <c r="O2" s="172" t="s">
        <v>362</v>
      </c>
      <c r="P2" s="172" t="s">
        <v>59</v>
      </c>
      <c r="Q2" s="173" t="s">
        <v>135</v>
      </c>
    </row>
    <row r="3" spans="1:21" s="5" customFormat="1">
      <c r="A3" s="479" t="str">
        <f>'1-συμβολαια'!A3</f>
        <v>1ο</v>
      </c>
      <c r="B3" s="348" t="str">
        <f>'1-συμβολαια'!C3</f>
        <v>γονική</v>
      </c>
      <c r="C3" s="352">
        <f>'1-συμβολαια'!D3</f>
        <v>47620.95</v>
      </c>
      <c r="D3" s="330"/>
      <c r="E3" s="330"/>
      <c r="F3" s="330"/>
      <c r="G3" s="330"/>
      <c r="H3" s="330"/>
      <c r="I3" s="330"/>
      <c r="J3" s="322">
        <f>'1-συμβολαια'!N3</f>
        <v>546.98763749999989</v>
      </c>
      <c r="K3" s="322">
        <f>'2-δικαιώμ'!O3+'5-αντίγρ'!O3</f>
        <v>92.015603999999996</v>
      </c>
      <c r="L3" s="322">
        <v>92.01</v>
      </c>
      <c r="M3" s="322">
        <f>'1-συμβολαια'!O3</f>
        <v>20.754118500000118</v>
      </c>
      <c r="N3" s="322">
        <f t="shared" ref="N3:N8" si="0">K3-L3</f>
        <v>5.6039999999910606E-3</v>
      </c>
      <c r="O3" s="322">
        <f>'8-κ-15-17'!AG3</f>
        <v>2.3625000000038199E-3</v>
      </c>
      <c r="P3" s="322">
        <f>'11-χαρτόσ'!L3+'5-αντίγρ'!AM3+'6-μεταγρ'!O3+'6-μεταγρ'!P3+'7-προςΔΟΥ'!K3+'13-ντιΜιΧο'!CB3</f>
        <v>15.350000000000001</v>
      </c>
      <c r="Q3" s="322">
        <f>'13-ντιΜιΧο'!CA3</f>
        <v>890.91999999999985</v>
      </c>
    </row>
    <row r="4" spans="1:21" s="5" customFormat="1" ht="12" thickBot="1">
      <c r="A4" s="427">
        <f>'1-συμβολαια'!A4</f>
        <v>0</v>
      </c>
      <c r="B4" s="431" t="str">
        <f>'1-συμβολαια'!C4</f>
        <v>ΧΡΗΣΙΚΤΗΣΙΑ αγροτεμαχίων 2-4-5 = 1979 ΑΝΑΔΑΣΜΟΣ</v>
      </c>
      <c r="C4" s="432">
        <f>'1-συμβολαια'!D4</f>
        <v>1111</v>
      </c>
      <c r="D4" s="376"/>
      <c r="E4" s="376"/>
      <c r="F4" s="376"/>
      <c r="G4" s="376"/>
      <c r="H4" s="376"/>
      <c r="I4" s="376"/>
      <c r="J4" s="381">
        <f>'1-συμβολαια'!N4</f>
        <v>0</v>
      </c>
      <c r="K4" s="381">
        <f>'2-δικαιώμ'!O4+'5-αντίγρ'!O4</f>
        <v>3.3234940000000002</v>
      </c>
      <c r="L4" s="381"/>
      <c r="M4" s="381">
        <f>'1-συμβολαια'!O4</f>
        <v>40.174466000000002</v>
      </c>
      <c r="N4" s="381">
        <f t="shared" si="0"/>
        <v>3.3234940000000002</v>
      </c>
      <c r="O4" s="381">
        <f>'8-κ-15-17'!AG4</f>
        <v>8.6102500000000006</v>
      </c>
      <c r="P4" s="381">
        <f>'11-χαρτόσ'!L4+'5-αντίγρ'!AM4+'6-μεταγρ'!O4+'6-μεταγρ'!P4+'7-προςΔΟΥ'!K4+'13-ντιΜιΧο'!CB4</f>
        <v>3</v>
      </c>
      <c r="Q4" s="381">
        <f>'13-ντιΜιΧο'!CA4</f>
        <v>177.24</v>
      </c>
    </row>
    <row r="5" spans="1:21" s="5" customFormat="1">
      <c r="A5" s="490" t="str">
        <f>'1-συμβολαια'!A5</f>
        <v>2ο</v>
      </c>
      <c r="B5" s="429" t="str">
        <f>'1-συμβολαια'!C5</f>
        <v>γονική</v>
      </c>
      <c r="C5" s="430">
        <f>'1-συμβολαια'!D5</f>
        <v>71158.97</v>
      </c>
      <c r="D5" s="323"/>
      <c r="E5" s="323"/>
      <c r="F5" s="323"/>
      <c r="G5" s="323"/>
      <c r="H5" s="323"/>
      <c r="I5" s="323"/>
      <c r="J5" s="322">
        <f>'1-συμβολαια'!N5</f>
        <v>787.46798250000006</v>
      </c>
      <c r="K5" s="322">
        <f>'2-δικαιώμ'!O5+'5-αντίγρ'!O5</f>
        <v>134.38404</v>
      </c>
      <c r="L5" s="322">
        <v>133.97</v>
      </c>
      <c r="M5" s="322">
        <f>'1-συμβολαια'!O5</f>
        <v>47.441577500000108</v>
      </c>
      <c r="N5" s="322">
        <f t="shared" si="0"/>
        <v>0.41403999999999996</v>
      </c>
      <c r="O5" s="322">
        <f>'8-κ-15-17'!AG5</f>
        <v>2.0174999999653664E-3</v>
      </c>
      <c r="P5" s="322">
        <f>'11-χαρτόσ'!L5+'5-αντίγρ'!AM5+'6-μεταγρ'!O5+'6-μεταγρ'!P5+'7-προςΔΟΥ'!K5+'13-ντιΜιΧο'!CB5</f>
        <v>15.350000000000001</v>
      </c>
      <c r="Q5" s="322">
        <f>'13-ντιΜιΧο'!CA5</f>
        <v>533.11999999999989</v>
      </c>
    </row>
    <row r="6" spans="1:21" s="5" customFormat="1" ht="12" thickBot="1">
      <c r="A6" s="491">
        <f>'1-συμβολαια'!A6</f>
        <v>0</v>
      </c>
      <c r="B6" s="431" t="str">
        <f>'1-συμβολαια'!C6</f>
        <v>ΧΡΗΣΙΚΤΗΣΙΑ αγροτεμαχίων 1-4-5 = 1979 ΑΝΑΔΑΣΜΟΣ</v>
      </c>
      <c r="C6" s="432">
        <f>'1-συμβολαια'!D6</f>
        <v>3333.33</v>
      </c>
      <c r="D6" s="376"/>
      <c r="E6" s="376"/>
      <c r="F6" s="376"/>
      <c r="G6" s="376"/>
      <c r="H6" s="376"/>
      <c r="I6" s="376"/>
      <c r="J6" s="381">
        <f>'1-συμβολαια'!N6</f>
        <v>0</v>
      </c>
      <c r="K6" s="381">
        <f>'2-δικαιώμ'!O6+'5-αντίγρ'!O6</f>
        <v>7.3236879999999998</v>
      </c>
      <c r="L6" s="381"/>
      <c r="M6" s="381">
        <f>'1-συμβολαια'!O6</f>
        <v>66.322232</v>
      </c>
      <c r="N6" s="381">
        <f t="shared" si="0"/>
        <v>7.3236879999999998</v>
      </c>
      <c r="O6" s="381">
        <f>'8-κ-15-17'!AG6</f>
        <v>25.833307500000004</v>
      </c>
      <c r="P6" s="381">
        <f>'11-χαρτόσ'!L6+'5-αντίγρ'!AM6+'6-μεταγρ'!O6+'6-μεταγρ'!P6+'7-προςΔΟΥ'!K6+'13-ντιΜιΧο'!CB6</f>
        <v>3</v>
      </c>
      <c r="Q6" s="381">
        <f>'13-ντιΜιΧο'!CA6</f>
        <v>238.64000000000001</v>
      </c>
    </row>
    <row r="7" spans="1:21" s="5" customFormat="1">
      <c r="A7" s="421" t="str">
        <f>'1-συμβολαια'!A7</f>
        <v>3ο</v>
      </c>
      <c r="B7" s="429" t="str">
        <f>'1-συμβολαια'!C7</f>
        <v>γονική] αγροτεμαχιο 1.107 Πρίνος -'';;;???'' 136μ2</v>
      </c>
      <c r="C7" s="430">
        <f>'1-συμβολαια'!D7</f>
        <v>621.79999999999995</v>
      </c>
      <c r="D7" s="323"/>
      <c r="E7" s="323"/>
      <c r="F7" s="323"/>
      <c r="G7" s="323"/>
      <c r="H7" s="323"/>
      <c r="I7" s="323"/>
      <c r="J7" s="322">
        <f>'1-συμβολαια'!N7</f>
        <v>50.231050000000003</v>
      </c>
      <c r="K7" s="322">
        <f>'2-δικαιώμ'!O7+'5-αντίγρ'!O7</f>
        <v>5.9959340000000001</v>
      </c>
      <c r="L7" s="322">
        <v>5.99</v>
      </c>
      <c r="M7" s="322">
        <f>'1-συμβολαια'!O7</f>
        <v>21.010575999999979</v>
      </c>
      <c r="N7" s="322">
        <f t="shared" si="0"/>
        <v>5.9339999999998838E-3</v>
      </c>
      <c r="O7" s="322">
        <f>'8-κ-15-17'!AG7</f>
        <v>-1.0500000000011056E-3</v>
      </c>
      <c r="P7" s="322">
        <f>'11-χαρτόσ'!L7+'5-αντίγρ'!AM7+'6-μεταγρ'!O7+'6-μεταγρ'!P7+'7-προςΔΟΥ'!K7+'13-ντιΜιΧο'!CB7</f>
        <v>10.92</v>
      </c>
      <c r="Q7" s="322">
        <f>'13-ντιΜιΧο'!CA7</f>
        <v>260.43</v>
      </c>
    </row>
    <row r="8" spans="1:21" s="5" customFormat="1" ht="12" thickBot="1">
      <c r="A8" s="427">
        <f>'1-συμβολαια'!A8</f>
        <v>0</v>
      </c>
      <c r="B8" s="431" t="str">
        <f>'1-συμβολαια'!C8</f>
        <v>ΧΡΗΣΙΚΤΗΣΙΑ αγροτεμαχίου = 1979 ΑΝΑΔΑΣΜΟΣ</v>
      </c>
      <c r="C8" s="432">
        <f>'1-συμβολαια'!D8</f>
        <v>111</v>
      </c>
      <c r="D8" s="376"/>
      <c r="E8" s="376"/>
      <c r="F8" s="376"/>
      <c r="G8" s="376"/>
      <c r="H8" s="376"/>
      <c r="I8" s="376"/>
      <c r="J8" s="381">
        <f>'1-συμβολαια'!N8</f>
        <v>0</v>
      </c>
      <c r="K8" s="381">
        <f>'2-δικαιώμ'!O8+'5-αντίγρ'!O8</f>
        <v>1.9063000000000001</v>
      </c>
      <c r="L8" s="381"/>
      <c r="M8" s="381">
        <f>'1-συμβολαια'!O8</f>
        <v>29.7637</v>
      </c>
      <c r="N8" s="381">
        <f t="shared" si="0"/>
        <v>1.9063000000000001</v>
      </c>
      <c r="O8" s="381">
        <f>'8-κ-15-17'!AG8</f>
        <v>0.86025000000000007</v>
      </c>
      <c r="P8" s="381">
        <f>'11-χαρτόσ'!L8+'5-αντίγρ'!AM8+'6-μεταγρ'!O8+'6-μεταγρ'!P8+'7-προςΔΟΥ'!K8+'13-ντιΜιΧο'!CB8</f>
        <v>6.9600000000000009</v>
      </c>
      <c r="Q8" s="381">
        <f>'13-ντιΜιΧο'!CA8</f>
        <v>140.33000000000001</v>
      </c>
    </row>
    <row r="9" spans="1:21">
      <c r="A9" s="747" t="s">
        <v>56</v>
      </c>
      <c r="B9" s="747"/>
      <c r="C9" s="747"/>
      <c r="D9" s="474">
        <f t="shared" ref="D9:Q9" si="1">SUM(D3:D8)</f>
        <v>0</v>
      </c>
      <c r="E9" s="474">
        <f t="shared" si="1"/>
        <v>0</v>
      </c>
      <c r="F9" s="474">
        <f t="shared" si="1"/>
        <v>0</v>
      </c>
      <c r="G9" s="474">
        <f t="shared" si="1"/>
        <v>0</v>
      </c>
      <c r="H9" s="474">
        <f t="shared" si="1"/>
        <v>0</v>
      </c>
      <c r="I9" s="474">
        <f t="shared" si="1"/>
        <v>0</v>
      </c>
      <c r="J9" s="474">
        <f t="shared" si="1"/>
        <v>1384.68667</v>
      </c>
      <c r="K9" s="474">
        <f t="shared" si="1"/>
        <v>244.94906</v>
      </c>
      <c r="L9" s="474">
        <f t="shared" si="1"/>
        <v>231.97000000000003</v>
      </c>
      <c r="M9" s="474">
        <f t="shared" si="1"/>
        <v>225.46667000000019</v>
      </c>
      <c r="N9" s="474">
        <f t="shared" si="1"/>
        <v>12.979059999999992</v>
      </c>
      <c r="O9" s="474">
        <f t="shared" si="1"/>
        <v>35.307137499999975</v>
      </c>
      <c r="P9" s="474">
        <f t="shared" si="1"/>
        <v>54.580000000000005</v>
      </c>
      <c r="Q9" s="474">
        <f t="shared" si="1"/>
        <v>2240.6799999999998</v>
      </c>
    </row>
    <row r="11" spans="1:21" ht="15.75" customHeight="1">
      <c r="L11" s="66"/>
    </row>
    <row r="12" spans="1:21">
      <c r="R12" s="86"/>
      <c r="S12" s="86"/>
      <c r="T12" s="86"/>
      <c r="U12" s="86"/>
    </row>
    <row r="13" spans="1:21">
      <c r="R13" s="86"/>
      <c r="S13" s="86"/>
      <c r="T13" s="86"/>
      <c r="U13" s="86"/>
    </row>
    <row r="14" spans="1:21" s="5" customFormat="1">
      <c r="A14" s="60"/>
      <c r="B14" s="112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86"/>
      <c r="S14" s="86"/>
      <c r="T14" s="86"/>
      <c r="U14" s="86"/>
    </row>
    <row r="15" spans="1:21">
      <c r="K15" s="4"/>
    </row>
  </sheetData>
  <mergeCells count="10">
    <mergeCell ref="A9:C9"/>
    <mergeCell ref="A1:A2"/>
    <mergeCell ref="B1:B2"/>
    <mergeCell ref="C1:C2"/>
    <mergeCell ref="M1:Q1"/>
    <mergeCell ref="J1:J2"/>
    <mergeCell ref="K1:L1"/>
    <mergeCell ref="D1:E1"/>
    <mergeCell ref="F1:G1"/>
    <mergeCell ref="H1:I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3"/>
  <sheetViews>
    <sheetView workbookViewId="0">
      <pane ySplit="2" topLeftCell="A3" activePane="bottomLeft" state="frozen"/>
      <selection pane="bottomLeft" activeCell="M31" sqref="M31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62" t="s">
        <v>75</v>
      </c>
      <c r="B1" s="762"/>
      <c r="C1" s="762"/>
      <c r="D1" s="762"/>
      <c r="E1" s="762"/>
      <c r="F1" s="762"/>
      <c r="G1" s="762"/>
      <c r="H1" s="762"/>
      <c r="I1" s="762"/>
      <c r="J1" s="762"/>
      <c r="K1" s="762"/>
      <c r="L1" s="762"/>
      <c r="M1" s="762"/>
      <c r="N1" s="762"/>
      <c r="O1" s="762"/>
      <c r="P1" s="762"/>
      <c r="Q1" s="762"/>
    </row>
    <row r="2" spans="1:23" s="9" customFormat="1" ht="23.25" customHeight="1" thickBot="1">
      <c r="A2" s="242" t="s">
        <v>19</v>
      </c>
      <c r="B2" s="763" t="s">
        <v>29</v>
      </c>
      <c r="C2" s="764"/>
      <c r="D2" s="765"/>
      <c r="E2" s="766" t="s">
        <v>83</v>
      </c>
      <c r="F2" s="767"/>
      <c r="G2" s="767"/>
      <c r="H2" s="768"/>
      <c r="I2" s="769" t="s">
        <v>83</v>
      </c>
      <c r="J2" s="770"/>
      <c r="K2" s="770"/>
      <c r="L2" s="771"/>
      <c r="M2" s="243" t="s">
        <v>38</v>
      </c>
      <c r="N2" s="243" t="s">
        <v>39</v>
      </c>
      <c r="O2" s="243" t="s">
        <v>40</v>
      </c>
      <c r="P2" s="243" t="s">
        <v>41</v>
      </c>
      <c r="Q2" s="243" t="s">
        <v>42</v>
      </c>
    </row>
    <row r="3" spans="1:23" s="18" customFormat="1">
      <c r="A3" s="31" t="str">
        <f>'1-συμβολαια'!A3</f>
        <v>1ο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31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23" s="18" customFormat="1">
      <c r="A5" s="31" t="str">
        <f>'1-συμβολαια'!A5</f>
        <v>2ο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23" s="18" customFormat="1">
      <c r="A6" s="31">
        <f>'1-συμβολαια'!A6</f>
        <v>0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23" s="18" customFormat="1">
      <c r="A7" s="31" t="str">
        <f>'1-συμβολαια'!A7</f>
        <v>3ο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23" s="18" customFormat="1">
      <c r="A8" s="31">
        <f>'1-συμβολαια'!A8</f>
        <v>0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10" spans="1:23" ht="15.75" customHeight="1">
      <c r="B10" s="760" t="s">
        <v>103</v>
      </c>
      <c r="C10" s="760"/>
      <c r="D10" s="760"/>
      <c r="E10" s="760"/>
      <c r="F10" s="760"/>
      <c r="G10" s="760"/>
      <c r="H10" s="760"/>
      <c r="I10" s="760"/>
      <c r="J10" s="760"/>
      <c r="K10" s="760"/>
      <c r="L10" s="3"/>
      <c r="M10" s="3"/>
      <c r="N10" s="3"/>
      <c r="O10" s="3"/>
      <c r="P10" s="3"/>
      <c r="Q10" s="3"/>
    </row>
    <row r="11" spans="1:23" ht="15.75" customHeight="1">
      <c r="C11" s="761" t="s">
        <v>104</v>
      </c>
      <c r="D11" s="761"/>
      <c r="E11" s="761"/>
      <c r="F11" s="761"/>
      <c r="G11" s="761"/>
      <c r="H11" s="761"/>
      <c r="I11" s="761"/>
      <c r="J11" s="761"/>
      <c r="K11" s="761"/>
      <c r="L11" s="3"/>
      <c r="M11" s="3"/>
      <c r="N11" s="3"/>
      <c r="O11" s="3"/>
      <c r="P11" s="3"/>
      <c r="Q11" s="3"/>
    </row>
    <row r="12" spans="1:23" ht="15.75" customHeight="1">
      <c r="D12" s="760" t="s">
        <v>284</v>
      </c>
      <c r="E12" s="760"/>
      <c r="F12" s="760"/>
      <c r="G12" s="760"/>
      <c r="H12" s="760"/>
      <c r="I12" s="760"/>
      <c r="J12" s="760"/>
      <c r="K12" s="760"/>
      <c r="L12" s="760"/>
      <c r="M12" s="760"/>
      <c r="N12" s="760"/>
      <c r="O12" s="760"/>
      <c r="P12" s="3"/>
      <c r="Q12" s="3"/>
    </row>
    <row r="13" spans="1:23" s="5" customFormat="1" ht="15.75" customHeight="1">
      <c r="A13" s="60"/>
      <c r="B13" s="240"/>
      <c r="C13" s="240"/>
      <c r="D13" s="241"/>
      <c r="E13" s="761" t="s">
        <v>425</v>
      </c>
      <c r="F13" s="761"/>
      <c r="G13" s="761"/>
      <c r="H13" s="761"/>
      <c r="I13" s="761"/>
      <c r="J13" s="761"/>
      <c r="K13" s="761"/>
      <c r="L13" s="761"/>
      <c r="M13" s="761"/>
      <c r="N13" s="3"/>
      <c r="O13" s="3"/>
      <c r="P13" s="3"/>
      <c r="Q13" s="3"/>
    </row>
    <row r="14" spans="1:23" s="5" customFormat="1" ht="15.75" customHeight="1">
      <c r="A14" s="60"/>
      <c r="B14" s="240"/>
      <c r="C14" s="240"/>
      <c r="D14" s="241"/>
      <c r="E14" s="6"/>
      <c r="F14" s="760" t="s">
        <v>126</v>
      </c>
      <c r="G14" s="760"/>
      <c r="H14" s="760"/>
      <c r="I14" s="760"/>
      <c r="J14" s="760"/>
      <c r="K14" s="760"/>
      <c r="L14" s="760"/>
      <c r="M14" s="760"/>
      <c r="N14" s="760"/>
      <c r="O14" s="760"/>
      <c r="P14" s="760"/>
      <c r="Q14" s="3"/>
    </row>
    <row r="15" spans="1:23" s="5" customFormat="1" ht="15.75" customHeight="1">
      <c r="A15" s="60"/>
      <c r="B15" s="240"/>
      <c r="C15" s="240"/>
      <c r="D15" s="241"/>
      <c r="E15" s="6"/>
      <c r="F15" s="6"/>
      <c r="G15" s="761" t="s">
        <v>426</v>
      </c>
      <c r="H15" s="761"/>
      <c r="I15" s="761"/>
      <c r="J15" s="761"/>
      <c r="K15" s="761"/>
      <c r="L15" s="761"/>
      <c r="M15" s="761"/>
      <c r="N15" s="761"/>
      <c r="O15" s="761"/>
      <c r="P15" s="761"/>
      <c r="Q15" s="761"/>
    </row>
    <row r="16" spans="1:23" s="5" customFormat="1" ht="15.75" customHeight="1">
      <c r="A16" s="60"/>
      <c r="B16" s="240"/>
      <c r="C16" s="240"/>
      <c r="D16" s="241"/>
      <c r="E16" s="6"/>
      <c r="F16" s="6"/>
      <c r="G16" s="234"/>
      <c r="H16" s="760" t="s">
        <v>105</v>
      </c>
      <c r="I16" s="760"/>
      <c r="J16" s="760"/>
      <c r="K16" s="760"/>
      <c r="L16" s="760"/>
      <c r="M16" s="760"/>
      <c r="N16" s="760"/>
      <c r="O16" s="3"/>
      <c r="P16" s="3"/>
      <c r="Q16" s="3"/>
      <c r="R16" s="3"/>
      <c r="S16" s="3"/>
      <c r="T16" s="3"/>
      <c r="U16" s="3"/>
      <c r="V16" s="3"/>
      <c r="W16" s="3"/>
    </row>
    <row r="17" spans="1:23" s="5" customFormat="1" ht="15.75" customHeight="1">
      <c r="A17" s="60"/>
      <c r="B17" s="240"/>
      <c r="C17" s="240"/>
      <c r="D17" s="241"/>
      <c r="E17" s="6"/>
      <c r="F17" s="6"/>
      <c r="G17" s="234"/>
      <c r="H17" s="6"/>
      <c r="I17" s="761" t="s">
        <v>106</v>
      </c>
      <c r="J17" s="761"/>
      <c r="K17" s="761"/>
      <c r="L17" s="761"/>
      <c r="M17" s="761"/>
      <c r="N17" s="761"/>
      <c r="O17" s="761"/>
      <c r="P17" s="761"/>
      <c r="Q17" s="761"/>
      <c r="R17" s="761"/>
      <c r="S17" s="3"/>
      <c r="T17" s="3"/>
      <c r="U17" s="3"/>
      <c r="V17" s="3"/>
      <c r="W17" s="3"/>
    </row>
    <row r="18" spans="1:23" s="5" customFormat="1" ht="15.75" customHeight="1">
      <c r="A18" s="60"/>
      <c r="B18" s="240"/>
      <c r="C18" s="240"/>
      <c r="D18" s="241"/>
      <c r="E18" s="6"/>
      <c r="F18" s="6"/>
      <c r="G18" s="234"/>
      <c r="H18" s="6"/>
      <c r="I18" s="6"/>
      <c r="J18" s="760" t="s">
        <v>107</v>
      </c>
      <c r="K18" s="760"/>
      <c r="L18" s="760"/>
      <c r="M18" s="760"/>
      <c r="N18" s="760"/>
      <c r="O18" s="760"/>
      <c r="P18" s="760"/>
      <c r="Q18" s="760"/>
      <c r="R18" s="3"/>
      <c r="S18" s="3"/>
      <c r="T18" s="3"/>
      <c r="U18" s="3"/>
      <c r="V18" s="3"/>
      <c r="W18" s="3"/>
    </row>
    <row r="19" spans="1:23" s="5" customFormat="1" ht="15.75" customHeight="1">
      <c r="A19" s="60"/>
      <c r="B19" s="240"/>
      <c r="C19" s="240"/>
      <c r="D19" s="241"/>
      <c r="E19" s="6"/>
      <c r="F19" s="6"/>
      <c r="G19" s="234"/>
      <c r="H19" s="6"/>
      <c r="I19" s="6"/>
      <c r="J19" s="6"/>
      <c r="K19" s="772" t="s">
        <v>127</v>
      </c>
      <c r="L19" s="772"/>
      <c r="M19" s="772"/>
      <c r="N19" s="772"/>
      <c r="O19" s="772"/>
      <c r="P19" s="772"/>
      <c r="Q19" s="772"/>
      <c r="R19" s="772"/>
      <c r="S19" s="772"/>
      <c r="T19" s="772"/>
      <c r="U19" s="772"/>
      <c r="V19" s="3"/>
      <c r="W19" s="3"/>
    </row>
    <row r="20" spans="1:23" s="5" customFormat="1" ht="15.75" customHeight="1">
      <c r="A20" s="60"/>
      <c r="B20" s="240"/>
      <c r="C20" s="240"/>
      <c r="D20" s="241"/>
      <c r="E20" s="6"/>
      <c r="F20" s="6"/>
      <c r="G20" s="234"/>
      <c r="H20" s="6"/>
      <c r="I20" s="6"/>
      <c r="J20" s="6"/>
      <c r="K20" s="6"/>
      <c r="L20" s="760" t="s">
        <v>108</v>
      </c>
      <c r="M20" s="760"/>
      <c r="N20" s="760"/>
      <c r="O20" s="760"/>
      <c r="P20" s="760"/>
      <c r="Q20" s="760"/>
      <c r="R20" s="760"/>
      <c r="S20" s="760"/>
      <c r="T20" s="3"/>
      <c r="U20" s="3"/>
      <c r="V20" s="3"/>
      <c r="W20" s="3"/>
    </row>
    <row r="21" spans="1:23" s="5" customFormat="1" ht="15.75" customHeight="1">
      <c r="A21" s="60"/>
      <c r="B21" s="240"/>
      <c r="C21" s="240"/>
      <c r="D21" s="241"/>
      <c r="E21" s="6"/>
      <c r="F21" s="6"/>
      <c r="G21" s="234"/>
      <c r="H21" s="6"/>
      <c r="I21" s="6"/>
      <c r="J21" s="6"/>
      <c r="K21" s="6"/>
      <c r="L21" s="3"/>
      <c r="M21" s="761" t="s">
        <v>109</v>
      </c>
      <c r="N21" s="761"/>
      <c r="O21" s="761"/>
      <c r="P21" s="761"/>
      <c r="Q21" s="761"/>
      <c r="R21" s="761"/>
      <c r="S21" s="761"/>
      <c r="T21" s="761"/>
      <c r="U21" s="3"/>
      <c r="V21" s="3"/>
      <c r="W21" s="3"/>
    </row>
    <row r="22" spans="1:23" s="5" customFormat="1" ht="15.75" customHeight="1">
      <c r="A22" s="60"/>
      <c r="B22" s="240"/>
      <c r="C22" s="240"/>
      <c r="D22" s="241"/>
      <c r="E22" s="6"/>
      <c r="F22" s="6"/>
      <c r="G22" s="234"/>
      <c r="H22" s="6"/>
      <c r="I22" s="6"/>
      <c r="J22" s="6"/>
      <c r="K22" s="6"/>
      <c r="L22" s="3"/>
      <c r="M22" s="3"/>
      <c r="N22" s="760" t="s">
        <v>110</v>
      </c>
      <c r="O22" s="760"/>
      <c r="P22" s="760"/>
      <c r="Q22" s="760"/>
      <c r="R22" s="760"/>
      <c r="S22" s="760"/>
      <c r="T22" s="760"/>
      <c r="U22" s="760"/>
      <c r="V22" s="760"/>
      <c r="W22" s="760"/>
    </row>
    <row r="23" spans="1:23" s="5" customFormat="1" ht="15.75" customHeight="1">
      <c r="A23" s="60"/>
      <c r="B23" s="240"/>
      <c r="C23" s="240"/>
      <c r="D23" s="241"/>
      <c r="E23" s="6"/>
      <c r="F23" s="6"/>
      <c r="G23" s="234"/>
      <c r="H23" s="234"/>
      <c r="I23" s="234"/>
      <c r="J23" s="234"/>
      <c r="K23" s="234"/>
      <c r="L23" s="234"/>
      <c r="M23" s="234"/>
      <c r="N23" s="234"/>
      <c r="O23" s="234"/>
      <c r="P23" s="234"/>
      <c r="Q23" s="234"/>
    </row>
  </sheetData>
  <mergeCells count="17">
    <mergeCell ref="J18:Q18"/>
    <mergeCell ref="K19:U19"/>
    <mergeCell ref="L20:S20"/>
    <mergeCell ref="M21:T21"/>
    <mergeCell ref="N22:W22"/>
    <mergeCell ref="A1:Q1"/>
    <mergeCell ref="B2:D2"/>
    <mergeCell ref="E2:H2"/>
    <mergeCell ref="I2:L2"/>
    <mergeCell ref="B10:K10"/>
    <mergeCell ref="H16:N16"/>
    <mergeCell ref="I17:R17"/>
    <mergeCell ref="C11:K11"/>
    <mergeCell ref="D12:O12"/>
    <mergeCell ref="E13:M13"/>
    <mergeCell ref="F14:P14"/>
    <mergeCell ref="G15:Q15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2" topLeftCell="A3" activePane="bottomLeft" state="frozen"/>
      <selection pane="bottomLeft" activeCell="J28" sqref="J28"/>
    </sheetView>
  </sheetViews>
  <sheetFormatPr defaultRowHeight="11.25"/>
  <cols>
    <col min="1" max="1" width="7.42578125" style="8" bestFit="1" customWidth="1"/>
    <col min="2" max="7" width="5.7109375" style="84" bestFit="1" customWidth="1"/>
    <col min="8" max="8" width="46.140625" style="84" customWidth="1"/>
    <col min="9" max="9" width="6.5703125" style="84" customWidth="1"/>
    <col min="10" max="10" width="52.85546875" style="84" customWidth="1"/>
    <col min="11" max="15" width="5.7109375" style="84" bestFit="1" customWidth="1"/>
    <col min="16" max="20" width="5.28515625" style="84" bestFit="1" customWidth="1"/>
    <col min="21" max="16384" width="9.140625" style="3"/>
  </cols>
  <sheetData>
    <row r="1" spans="1:20" ht="15.75">
      <c r="A1" s="762" t="s">
        <v>75</v>
      </c>
      <c r="B1" s="762"/>
      <c r="C1" s="762"/>
      <c r="D1" s="762"/>
      <c r="E1" s="762"/>
      <c r="F1" s="762"/>
      <c r="G1" s="762"/>
      <c r="H1" s="762"/>
      <c r="I1" s="762"/>
      <c r="J1" s="762"/>
      <c r="K1" s="762"/>
      <c r="L1" s="762"/>
      <c r="M1" s="762"/>
      <c r="N1" s="762"/>
      <c r="O1" s="762"/>
      <c r="P1" s="762"/>
      <c r="Q1" s="762"/>
      <c r="R1" s="762"/>
      <c r="S1" s="762"/>
      <c r="T1" s="762"/>
    </row>
    <row r="2" spans="1:20" s="9" customFormat="1" ht="23.25" customHeight="1" thickBot="1">
      <c r="A2" s="242" t="s">
        <v>19</v>
      </c>
      <c r="B2" s="763" t="s">
        <v>29</v>
      </c>
      <c r="C2" s="764"/>
      <c r="D2" s="765"/>
      <c r="E2" s="766" t="s">
        <v>83</v>
      </c>
      <c r="F2" s="767"/>
      <c r="G2" s="768"/>
      <c r="H2" s="773" t="s">
        <v>83</v>
      </c>
      <c r="I2" s="774"/>
      <c r="J2" s="775"/>
      <c r="K2" s="769" t="s">
        <v>83</v>
      </c>
      <c r="L2" s="770"/>
      <c r="M2" s="771"/>
      <c r="N2" s="243" t="s">
        <v>36</v>
      </c>
      <c r="O2" s="243" t="s">
        <v>37</v>
      </c>
      <c r="P2" s="243" t="s">
        <v>38</v>
      </c>
      <c r="Q2" s="243" t="s">
        <v>39</v>
      </c>
      <c r="R2" s="243" t="s">
        <v>40</v>
      </c>
      <c r="S2" s="243" t="s">
        <v>41</v>
      </c>
      <c r="T2" s="243" t="s">
        <v>42</v>
      </c>
    </row>
    <row r="3" spans="1:20" s="18" customFormat="1">
      <c r="A3" s="31" t="str">
        <f>'1-συμβολαια'!A3</f>
        <v>1ο</v>
      </c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3"/>
      <c r="R3" s="83"/>
      <c r="S3" s="83"/>
      <c r="T3" s="83"/>
    </row>
    <row r="4" spans="1:20" s="18" customFormat="1">
      <c r="A4" s="31">
        <f>'1-συμβολαια'!A4</f>
        <v>0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</row>
    <row r="5" spans="1:20" s="18" customFormat="1">
      <c r="A5" s="31" t="str">
        <f>'1-συμβολαια'!A5</f>
        <v>2ο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</row>
    <row r="6" spans="1:20" s="18" customFormat="1">
      <c r="A6" s="31">
        <f>'1-συμβολαια'!A6</f>
        <v>0</v>
      </c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  <c r="M6" s="83"/>
      <c r="N6" s="83"/>
      <c r="O6" s="83"/>
      <c r="P6" s="83"/>
      <c r="Q6" s="83"/>
      <c r="R6" s="83"/>
      <c r="S6" s="83"/>
      <c r="T6" s="83"/>
    </row>
    <row r="7" spans="1:20" s="18" customFormat="1">
      <c r="A7" s="31" t="str">
        <f>'1-συμβολαια'!A7</f>
        <v>3ο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83"/>
      <c r="Q7" s="83"/>
      <c r="R7" s="83"/>
      <c r="S7" s="83"/>
      <c r="T7" s="83"/>
    </row>
    <row r="8" spans="1:20" s="18" customFormat="1">
      <c r="A8" s="31">
        <f>'1-συμβολαια'!A8</f>
        <v>0</v>
      </c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  <c r="M8" s="83"/>
      <c r="N8" s="83"/>
      <c r="O8" s="83"/>
      <c r="P8" s="83"/>
      <c r="Q8" s="83"/>
      <c r="R8" s="83"/>
      <c r="S8" s="83"/>
      <c r="T8" s="83"/>
    </row>
    <row r="10" spans="1:20" ht="15.75">
      <c r="B10" s="760" t="s">
        <v>111</v>
      </c>
      <c r="C10" s="760"/>
      <c r="D10" s="760"/>
      <c r="E10" s="760"/>
      <c r="F10" s="760"/>
      <c r="G10" s="760"/>
      <c r="H10" s="760"/>
      <c r="I10" s="119"/>
      <c r="J10" s="6"/>
      <c r="K10" s="6"/>
      <c r="L10" s="3"/>
      <c r="M10" s="3"/>
      <c r="N10" s="3"/>
      <c r="O10" s="3"/>
    </row>
    <row r="11" spans="1:20" ht="15.75">
      <c r="B11" s="6"/>
      <c r="C11" s="761" t="s">
        <v>112</v>
      </c>
      <c r="D11" s="761"/>
      <c r="E11" s="761"/>
      <c r="F11" s="761"/>
      <c r="G11" s="761"/>
      <c r="H11" s="761"/>
      <c r="I11" s="761"/>
      <c r="J11" s="6"/>
      <c r="K11" s="6"/>
      <c r="L11" s="3"/>
      <c r="M11" s="3"/>
      <c r="N11" s="3"/>
      <c r="O11" s="3"/>
    </row>
    <row r="12" spans="1:20" ht="15.75" customHeight="1">
      <c r="B12" s="6"/>
      <c r="C12" s="6"/>
      <c r="D12" s="760" t="s">
        <v>113</v>
      </c>
      <c r="E12" s="760"/>
      <c r="F12" s="760"/>
      <c r="G12" s="760"/>
      <c r="H12" s="760"/>
      <c r="I12" s="760"/>
      <c r="J12" s="760"/>
      <c r="K12" s="760"/>
      <c r="L12" s="3"/>
      <c r="M12" s="3"/>
      <c r="N12" s="3"/>
      <c r="O12" s="3"/>
    </row>
    <row r="13" spans="1:20" ht="15.75" customHeight="1">
      <c r="B13" s="6"/>
      <c r="C13" s="6"/>
      <c r="D13" s="6"/>
      <c r="E13" s="776" t="s">
        <v>118</v>
      </c>
      <c r="F13" s="776"/>
      <c r="G13" s="776"/>
      <c r="H13" s="776"/>
      <c r="I13" s="776"/>
      <c r="J13" s="776"/>
      <c r="K13" s="776"/>
      <c r="L13" s="776"/>
      <c r="M13" s="3"/>
      <c r="N13" s="3"/>
      <c r="O13" s="3"/>
    </row>
    <row r="14" spans="1:20" ht="15.75" customHeight="1">
      <c r="B14" s="6"/>
      <c r="C14" s="6"/>
      <c r="D14" s="6"/>
      <c r="E14" s="6"/>
      <c r="F14" s="760" t="s">
        <v>114</v>
      </c>
      <c r="G14" s="760"/>
      <c r="H14" s="760"/>
      <c r="I14" s="760"/>
      <c r="J14" s="760"/>
      <c r="K14" s="760"/>
      <c r="L14" s="760"/>
      <c r="M14" s="3"/>
      <c r="N14" s="3"/>
      <c r="O14" s="3"/>
    </row>
    <row r="15" spans="1:20" ht="15.75" customHeight="1">
      <c r="B15" s="6"/>
      <c r="C15" s="6"/>
      <c r="D15" s="6"/>
      <c r="E15" s="6"/>
      <c r="F15" s="6"/>
      <c r="G15" s="761" t="s">
        <v>115</v>
      </c>
      <c r="H15" s="761"/>
      <c r="I15" s="761"/>
      <c r="J15" s="761"/>
      <c r="K15" s="761"/>
      <c r="L15" s="761"/>
      <c r="M15" s="761"/>
      <c r="N15" s="3"/>
      <c r="O15" s="3"/>
    </row>
    <row r="16" spans="1:20" ht="15.75">
      <c r="B16" s="6"/>
      <c r="C16" s="6"/>
      <c r="D16" s="6"/>
      <c r="E16" s="6"/>
      <c r="F16" s="6"/>
      <c r="G16" s="6"/>
      <c r="H16" s="760" t="s">
        <v>116</v>
      </c>
      <c r="I16" s="760"/>
      <c r="J16" s="760"/>
      <c r="K16" s="760"/>
      <c r="L16" s="760"/>
      <c r="M16" s="760"/>
      <c r="N16" s="760"/>
      <c r="O16" s="3"/>
    </row>
    <row r="17" spans="2:15" ht="15.75">
      <c r="B17" s="6"/>
      <c r="C17" s="6"/>
      <c r="D17" s="6"/>
      <c r="E17" s="6"/>
      <c r="F17" s="6"/>
      <c r="G17" s="6"/>
      <c r="H17" s="6"/>
      <c r="I17" s="761" t="s">
        <v>117</v>
      </c>
      <c r="J17" s="761"/>
      <c r="K17" s="761"/>
      <c r="L17" s="761"/>
      <c r="M17" s="761"/>
      <c r="N17" s="761"/>
      <c r="O17" s="761"/>
    </row>
  </sheetData>
  <mergeCells count="13">
    <mergeCell ref="G15:M15"/>
    <mergeCell ref="H16:N16"/>
    <mergeCell ref="I17:O17"/>
    <mergeCell ref="B10:H10"/>
    <mergeCell ref="C11:I11"/>
    <mergeCell ref="D12:K12"/>
    <mergeCell ref="E13:L13"/>
    <mergeCell ref="F14:L14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7"/>
  <sheetViews>
    <sheetView zoomScaleNormal="100" workbookViewId="0">
      <pane ySplit="2" topLeftCell="A3" activePane="bottomLeft" state="frozen"/>
      <selection pane="bottomLeft" activeCell="D19" sqref="D19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4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9" customWidth="1"/>
    <col min="23" max="23" width="5.5703125" style="84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6" customFormat="1" ht="15.75" customHeight="1">
      <c r="A1" s="615" t="s">
        <v>65</v>
      </c>
      <c r="B1" s="615"/>
      <c r="C1" s="780" t="s">
        <v>66</v>
      </c>
      <c r="D1" s="780"/>
      <c r="E1" s="615" t="s">
        <v>0</v>
      </c>
      <c r="F1" s="615"/>
      <c r="G1" s="781" t="s">
        <v>10</v>
      </c>
      <c r="H1" s="781"/>
      <c r="I1" s="781"/>
      <c r="J1" s="615" t="s">
        <v>8</v>
      </c>
      <c r="K1" s="615"/>
      <c r="L1" s="782" t="s">
        <v>427</v>
      </c>
      <c r="M1" s="783"/>
      <c r="N1" s="783"/>
      <c r="O1" s="784"/>
      <c r="P1" s="779" t="s">
        <v>64</v>
      </c>
      <c r="Q1" s="779"/>
      <c r="R1" s="781" t="s">
        <v>55</v>
      </c>
      <c r="S1" s="781"/>
      <c r="T1" s="787" t="s">
        <v>46</v>
      </c>
      <c r="U1" s="785" t="s">
        <v>83</v>
      </c>
      <c r="V1" s="785"/>
      <c r="W1" s="785"/>
      <c r="X1" s="785"/>
      <c r="Y1" s="785"/>
      <c r="Z1" s="785"/>
      <c r="AA1" s="785"/>
      <c r="AB1" s="785"/>
      <c r="AC1" s="785"/>
    </row>
    <row r="2" spans="1:35" s="11" customFormat="1" ht="15.75" customHeight="1" thickBot="1">
      <c r="A2" s="97"/>
      <c r="B2" s="53"/>
      <c r="C2" s="87"/>
      <c r="D2" s="56" t="s">
        <v>67</v>
      </c>
      <c r="E2" s="98"/>
      <c r="F2" s="54" t="s">
        <v>67</v>
      </c>
      <c r="G2" s="50" t="s">
        <v>11</v>
      </c>
      <c r="H2" s="48" t="s">
        <v>12</v>
      </c>
      <c r="I2" s="49" t="s">
        <v>29</v>
      </c>
      <c r="J2" s="75" t="s">
        <v>23</v>
      </c>
      <c r="K2" s="55" t="s">
        <v>67</v>
      </c>
      <c r="L2" s="75" t="s">
        <v>314</v>
      </c>
      <c r="M2" s="75" t="s">
        <v>318</v>
      </c>
      <c r="N2" s="75" t="s">
        <v>319</v>
      </c>
      <c r="O2" s="239" t="s">
        <v>29</v>
      </c>
      <c r="P2" s="62" t="s">
        <v>23</v>
      </c>
      <c r="Q2" s="55" t="s">
        <v>67</v>
      </c>
      <c r="R2" s="75" t="s">
        <v>23</v>
      </c>
      <c r="S2" s="37" t="s">
        <v>67</v>
      </c>
      <c r="T2" s="788"/>
      <c r="U2" s="786"/>
      <c r="V2" s="786"/>
      <c r="W2" s="786"/>
      <c r="X2" s="786"/>
      <c r="Y2" s="786"/>
      <c r="Z2" s="786"/>
      <c r="AA2" s="786"/>
      <c r="AB2" s="786"/>
      <c r="AC2" s="786"/>
    </row>
    <row r="3" spans="1:35" s="18" customFormat="1">
      <c r="A3" s="13" t="str">
        <f>'1-συμβολαια'!A3</f>
        <v>1ο</v>
      </c>
      <c r="B3" s="52"/>
      <c r="C3" s="82">
        <f>'1-συμβολαια'!B3</f>
        <v>38427</v>
      </c>
      <c r="D3" s="19"/>
      <c r="E3" s="93" t="str">
        <f>'1-συμβολαια'!C3</f>
        <v>γονική</v>
      </c>
      <c r="F3" s="14"/>
      <c r="G3" s="15" t="str">
        <f>'4-πολλυπρ'!D3</f>
        <v>219-154</v>
      </c>
      <c r="H3" s="15" t="str">
        <f>'4-πολλυπρ'!I3</f>
        <v>θυγατέρα 1η</v>
      </c>
      <c r="I3" s="20"/>
      <c r="J3" s="20">
        <f>'1-συμβολαια'!D3</f>
        <v>47620.95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0</v>
      </c>
      <c r="S3" s="23"/>
      <c r="T3" s="24"/>
      <c r="U3" s="88"/>
      <c r="V3" s="88"/>
      <c r="W3" s="83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2"/>
      <c r="C4" s="82">
        <f>'1-συμβολαια'!B4</f>
        <v>0</v>
      </c>
      <c r="D4" s="19"/>
      <c r="E4" s="93" t="str">
        <f>'1-συμβολαια'!C4</f>
        <v>ΧΡΗΣΙΚΤΗΣΙΑ αγροτεμαχίων 2-4-5 = 1979 ΑΝΑΔΑΣΜΟΣ</v>
      </c>
      <c r="F4" s="14"/>
      <c r="G4" s="15">
        <f>'4-πολλυπρ'!D4</f>
        <v>0</v>
      </c>
      <c r="H4" s="15" t="str">
        <f>'4-πολλυπρ'!I4</f>
        <v>219-154</v>
      </c>
      <c r="I4" s="20"/>
      <c r="J4" s="20">
        <f>'1-συμβολαια'!D4</f>
        <v>1111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8"/>
      <c r="V4" s="88"/>
      <c r="W4" s="83"/>
      <c r="X4" s="25"/>
      <c r="Y4" s="25"/>
      <c r="Z4" s="25"/>
      <c r="AA4" s="25"/>
      <c r="AB4" s="25"/>
      <c r="AC4" s="25"/>
    </row>
    <row r="5" spans="1:35" s="18" customFormat="1">
      <c r="A5" s="13" t="str">
        <f>'1-συμβολαια'!A5</f>
        <v>2ο</v>
      </c>
      <c r="B5" s="52"/>
      <c r="C5" s="82">
        <f>'1-συμβολαια'!B5</f>
        <v>38427</v>
      </c>
      <c r="D5" s="19"/>
      <c r="E5" s="93" t="str">
        <f>'1-συμβολαια'!C5</f>
        <v>γονική</v>
      </c>
      <c r="F5" s="14"/>
      <c r="G5" s="15" t="str">
        <f>'4-πολλυπρ'!D5</f>
        <v>219-154</v>
      </c>
      <c r="H5" s="15" t="str">
        <f>'4-πολλυπρ'!I5</f>
        <v>θυγατέρα 2η</v>
      </c>
      <c r="I5" s="20"/>
      <c r="J5" s="20">
        <f>'1-συμβολαια'!D5</f>
        <v>71158.97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8"/>
      <c r="V5" s="88"/>
      <c r="W5" s="83"/>
      <c r="X5" s="25"/>
      <c r="Y5" s="25"/>
      <c r="Z5" s="25"/>
      <c r="AA5" s="25"/>
      <c r="AB5" s="25"/>
      <c r="AC5" s="25"/>
    </row>
    <row r="6" spans="1:35" s="18" customFormat="1">
      <c r="A6" s="13">
        <f>'1-συμβολαια'!A6</f>
        <v>0</v>
      </c>
      <c r="B6" s="52"/>
      <c r="C6" s="82">
        <f>'1-συμβολαια'!B6</f>
        <v>0</v>
      </c>
      <c r="D6" s="19"/>
      <c r="E6" s="93" t="str">
        <f>'1-συμβολαια'!C6</f>
        <v>ΧΡΗΣΙΚΤΗΣΙΑ αγροτεμαχίων 1-4-5 = 1979 ΑΝΑΔΑΣΜΟΣ</v>
      </c>
      <c r="F6" s="14"/>
      <c r="G6" s="15">
        <f>'4-πολλυπρ'!D6</f>
        <v>0</v>
      </c>
      <c r="H6" s="15" t="str">
        <f>'4-πολλυπρ'!I6</f>
        <v>219-154</v>
      </c>
      <c r="I6" s="20"/>
      <c r="J6" s="20">
        <f>'1-συμβολαια'!D6</f>
        <v>3333.33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0</v>
      </c>
      <c r="S6" s="23"/>
      <c r="T6" s="24"/>
      <c r="U6" s="88"/>
      <c r="V6" s="88"/>
      <c r="W6" s="83"/>
      <c r="X6" s="25"/>
      <c r="Y6" s="25"/>
      <c r="Z6" s="25"/>
      <c r="AA6" s="25"/>
      <c r="AB6" s="25"/>
      <c r="AC6" s="25"/>
    </row>
    <row r="7" spans="1:35" s="18" customFormat="1">
      <c r="A7" s="13" t="str">
        <f>'1-συμβολαια'!A7</f>
        <v>3ο</v>
      </c>
      <c r="B7" s="52"/>
      <c r="C7" s="82">
        <f>'1-συμβολαια'!B7</f>
        <v>38427</v>
      </c>
      <c r="D7" s="19"/>
      <c r="E7" s="93" t="str">
        <f>'1-συμβολαια'!C7</f>
        <v>γονική] αγροτεμαχιο 1.107 Πρίνος -'';;;???'' 136μ2</v>
      </c>
      <c r="F7" s="14"/>
      <c r="G7" s="15" t="str">
        <f>'4-πολλυπρ'!D7</f>
        <v>219-154 = συζυγος</v>
      </c>
      <c r="H7" s="15" t="str">
        <f>'4-πολλυπρ'!I7</f>
        <v>θυγατέρα 2η</v>
      </c>
      <c r="I7" s="20"/>
      <c r="J7" s="20">
        <f>'1-συμβολαια'!D7</f>
        <v>621.79999999999995</v>
      </c>
      <c r="K7" s="20"/>
      <c r="L7" s="27">
        <f>'11-χαρτόσ'!D7</f>
        <v>0</v>
      </c>
      <c r="M7" s="27"/>
      <c r="N7" s="27"/>
      <c r="O7" s="21"/>
      <c r="P7" s="17" t="e">
        <f>#REF!-R7</f>
        <v>#REF!</v>
      </c>
      <c r="Q7" s="16"/>
      <c r="R7" s="22">
        <f>'5-αντίγρ'!Q7</f>
        <v>0</v>
      </c>
      <c r="S7" s="23"/>
      <c r="T7" s="24"/>
      <c r="U7" s="88"/>
      <c r="V7" s="88"/>
      <c r="W7" s="83"/>
      <c r="X7" s="25"/>
      <c r="Y7" s="25"/>
      <c r="Z7" s="25"/>
      <c r="AA7" s="25"/>
      <c r="AB7" s="25"/>
      <c r="AC7" s="25"/>
    </row>
    <row r="8" spans="1:35" s="18" customFormat="1">
      <c r="A8" s="13">
        <f>'1-συμβολαια'!A8</f>
        <v>0</v>
      </c>
      <c r="B8" s="52"/>
      <c r="C8" s="82">
        <f>'1-συμβολαια'!B8</f>
        <v>0</v>
      </c>
      <c r="D8" s="19"/>
      <c r="E8" s="93" t="str">
        <f>'1-συμβολαια'!C8</f>
        <v>ΧΡΗΣΙΚΤΗΣΙΑ αγροτεμαχίου = 1979 ΑΝΑΔΑΣΜΟΣ</v>
      </c>
      <c r="F8" s="14"/>
      <c r="G8" s="15">
        <f>'4-πολλυπρ'!D8</f>
        <v>0</v>
      </c>
      <c r="H8" s="15" t="str">
        <f>'4-πολλυπρ'!I8</f>
        <v>219-154 = συζυγος</v>
      </c>
      <c r="I8" s="20"/>
      <c r="J8" s="20">
        <f>'1-συμβολαια'!D8</f>
        <v>111</v>
      </c>
      <c r="K8" s="20"/>
      <c r="L8" s="27">
        <f>'11-χαρτόσ'!D8</f>
        <v>0</v>
      </c>
      <c r="M8" s="27"/>
      <c r="N8" s="27"/>
      <c r="O8" s="21"/>
      <c r="P8" s="17" t="e">
        <f>#REF!-R8</f>
        <v>#REF!</v>
      </c>
      <c r="Q8" s="16"/>
      <c r="R8" s="22">
        <f>'5-αντίγρ'!Q8</f>
        <v>0</v>
      </c>
      <c r="S8" s="23"/>
      <c r="T8" s="24"/>
      <c r="U8" s="88"/>
      <c r="V8" s="88"/>
      <c r="W8" s="83"/>
      <c r="X8" s="25"/>
      <c r="Y8" s="25"/>
      <c r="Z8" s="25"/>
      <c r="AA8" s="25"/>
      <c r="AB8" s="25"/>
      <c r="AC8" s="25"/>
    </row>
    <row r="9" spans="1:35">
      <c r="A9" s="777" t="s">
        <v>56</v>
      </c>
      <c r="B9" s="778"/>
      <c r="C9" s="778"/>
      <c r="D9" s="778"/>
      <c r="E9" s="778"/>
      <c r="F9" s="778"/>
      <c r="G9" s="778"/>
      <c r="H9" s="778"/>
      <c r="I9" s="778"/>
      <c r="J9" s="778"/>
      <c r="K9" s="47"/>
      <c r="L9" s="1">
        <f>SUM(L3:L8)</f>
        <v>0</v>
      </c>
      <c r="M9" s="1"/>
      <c r="N9" s="1"/>
      <c r="O9" s="1">
        <f>SUM(O3:O8)</f>
        <v>0</v>
      </c>
      <c r="P9" s="40" t="e">
        <f>SUM(P3:P8)</f>
        <v>#REF!</v>
      </c>
      <c r="Q9" s="1">
        <f>SUM(Q3:Q8)</f>
        <v>0</v>
      </c>
      <c r="R9" s="1">
        <f>SUM(R3:R8)</f>
        <v>0</v>
      </c>
      <c r="S9" s="1">
        <f>SUM(S3:S8)</f>
        <v>0</v>
      </c>
      <c r="T9" s="3"/>
      <c r="U9" s="84"/>
      <c r="V9" s="84"/>
    </row>
    <row r="10" spans="1:35">
      <c r="T10" s="121"/>
    </row>
    <row r="11" spans="1:35" ht="15.75" customHeight="1">
      <c r="T11" s="121"/>
      <c r="U11" s="760" t="s">
        <v>119</v>
      </c>
      <c r="V11" s="760"/>
      <c r="W11" s="760"/>
      <c r="X11" s="760"/>
      <c r="Y11" s="760"/>
      <c r="Z11" s="760"/>
      <c r="AA11" s="760"/>
      <c r="AB11" s="760"/>
      <c r="AC11" s="760"/>
      <c r="AD11" s="119"/>
      <c r="AE11" s="119"/>
      <c r="AF11" s="119"/>
      <c r="AG11" s="119"/>
      <c r="AH11" s="114"/>
      <c r="AI11" s="114"/>
    </row>
    <row r="12" spans="1:35" ht="15.75" customHeight="1">
      <c r="T12" s="121"/>
      <c r="U12" s="120"/>
      <c r="V12" s="761" t="s">
        <v>120</v>
      </c>
      <c r="W12" s="761"/>
      <c r="X12" s="761"/>
      <c r="Y12" s="761"/>
      <c r="Z12" s="761"/>
      <c r="AA12" s="761"/>
      <c r="AB12" s="761"/>
      <c r="AC12" s="761"/>
      <c r="AD12" s="761"/>
      <c r="AE12" s="114"/>
      <c r="AF12" s="114"/>
      <c r="AG12" s="114"/>
      <c r="AH12" s="114"/>
      <c r="AI12" s="114"/>
    </row>
    <row r="13" spans="1:35" ht="15.75" customHeight="1">
      <c r="T13" s="121"/>
      <c r="U13" s="120"/>
      <c r="V13" s="120"/>
      <c r="W13" s="760" t="s">
        <v>121</v>
      </c>
      <c r="X13" s="760"/>
      <c r="Y13" s="760"/>
      <c r="Z13" s="760"/>
      <c r="AA13" s="760"/>
      <c r="AB13" s="760"/>
      <c r="AC13" s="760"/>
      <c r="AD13" s="760"/>
      <c r="AE13" s="760"/>
      <c r="AF13" s="114"/>
      <c r="AG13" s="114"/>
      <c r="AH13" s="114"/>
      <c r="AI13" s="114"/>
    </row>
    <row r="14" spans="1:35" ht="15.75">
      <c r="U14" s="120"/>
      <c r="V14" s="120"/>
      <c r="W14" s="120"/>
      <c r="X14" s="761" t="s">
        <v>122</v>
      </c>
      <c r="Y14" s="761"/>
      <c r="Z14" s="761"/>
      <c r="AA14" s="761"/>
      <c r="AB14" s="761"/>
      <c r="AC14" s="761"/>
      <c r="AD14" s="761"/>
      <c r="AE14" s="761"/>
      <c r="AF14" s="761"/>
      <c r="AG14" s="114"/>
      <c r="AH14" s="114"/>
      <c r="AI14" s="114"/>
    </row>
    <row r="15" spans="1:35" ht="15.75">
      <c r="U15" s="120"/>
      <c r="V15" s="120"/>
      <c r="W15" s="120"/>
      <c r="X15" s="120"/>
      <c r="Y15" s="760" t="s">
        <v>123</v>
      </c>
      <c r="Z15" s="760"/>
      <c r="AA15" s="760"/>
      <c r="AB15" s="760"/>
      <c r="AC15" s="760"/>
      <c r="AD15" s="760"/>
      <c r="AE15" s="760"/>
      <c r="AF15" s="760"/>
      <c r="AG15" s="760"/>
      <c r="AH15" s="114"/>
      <c r="AI15" s="114"/>
    </row>
    <row r="16" spans="1:35" ht="15.75">
      <c r="U16" s="120"/>
      <c r="V16" s="120"/>
      <c r="W16" s="120"/>
      <c r="X16" s="120"/>
      <c r="Y16" s="120"/>
      <c r="Z16" s="761" t="s">
        <v>124</v>
      </c>
      <c r="AA16" s="761"/>
      <c r="AB16" s="761"/>
      <c r="AC16" s="761"/>
      <c r="AD16" s="761"/>
      <c r="AE16" s="761"/>
      <c r="AF16" s="761"/>
      <c r="AG16" s="761"/>
      <c r="AH16" s="761"/>
      <c r="AI16" s="114"/>
    </row>
    <row r="17" spans="21:35" ht="15.75">
      <c r="U17" s="120"/>
      <c r="V17" s="120"/>
      <c r="W17" s="120"/>
      <c r="X17" s="120"/>
      <c r="Y17" s="120"/>
      <c r="Z17" s="120"/>
      <c r="AA17" s="760" t="s">
        <v>125</v>
      </c>
      <c r="AB17" s="760"/>
      <c r="AC17" s="760"/>
      <c r="AD17" s="760"/>
      <c r="AE17" s="760"/>
      <c r="AF17" s="760"/>
      <c r="AG17" s="760"/>
      <c r="AH17" s="760"/>
      <c r="AI17" s="760"/>
    </row>
  </sheetData>
  <mergeCells count="18">
    <mergeCell ref="W13:AE13"/>
    <mergeCell ref="X14:AF14"/>
    <mergeCell ref="Y15:AG15"/>
    <mergeCell ref="Z16:AH16"/>
    <mergeCell ref="AA17:AI17"/>
    <mergeCell ref="U11:AC11"/>
    <mergeCell ref="V12:AD12"/>
    <mergeCell ref="U1:AC2"/>
    <mergeCell ref="T1:T2"/>
    <mergeCell ref="R1:S1"/>
    <mergeCell ref="A9:J9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1"/>
  <sheetViews>
    <sheetView workbookViewId="0">
      <pane ySplit="2" topLeftCell="A3" activePane="bottomLeft" state="frozen"/>
      <selection pane="bottomLeft" activeCell="D24" sqref="D24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87" customFormat="1" ht="32.25" customHeight="1">
      <c r="A1" s="793" t="s">
        <v>31</v>
      </c>
      <c r="B1" s="794"/>
      <c r="C1" s="794"/>
      <c r="D1" s="794"/>
      <c r="E1" s="795"/>
      <c r="F1" s="796" t="s">
        <v>287</v>
      </c>
      <c r="G1" s="797"/>
      <c r="H1" s="797"/>
      <c r="I1" s="798"/>
      <c r="J1" s="789" t="s">
        <v>288</v>
      </c>
      <c r="K1" s="790"/>
      <c r="L1" s="790"/>
      <c r="M1" s="790"/>
      <c r="N1" s="790"/>
      <c r="O1" s="790"/>
      <c r="P1" s="790"/>
      <c r="Q1" s="790"/>
      <c r="R1" s="790"/>
      <c r="S1" s="790"/>
      <c r="T1" s="790"/>
      <c r="U1" s="790"/>
      <c r="V1" s="790"/>
      <c r="W1" s="790"/>
      <c r="X1" s="790"/>
      <c r="Y1" s="791"/>
      <c r="Z1" s="799" t="s">
        <v>289</v>
      </c>
      <c r="AA1" s="800"/>
      <c r="AB1" s="800"/>
      <c r="AC1" s="801"/>
      <c r="AD1" s="789" t="s">
        <v>290</v>
      </c>
      <c r="AE1" s="790"/>
      <c r="AF1" s="790"/>
      <c r="AG1" s="790"/>
      <c r="AH1" s="790"/>
      <c r="AI1" s="790"/>
      <c r="AJ1" s="790"/>
      <c r="AK1" s="790"/>
      <c r="AL1" s="790"/>
      <c r="AM1" s="790"/>
      <c r="AN1" s="790"/>
      <c r="AO1" s="790"/>
      <c r="AP1" s="790"/>
      <c r="AQ1" s="790"/>
      <c r="AR1" s="790"/>
      <c r="AS1" s="791"/>
      <c r="AT1" s="796" t="s">
        <v>291</v>
      </c>
      <c r="AU1" s="797"/>
      <c r="AV1" s="797"/>
      <c r="AW1" s="798"/>
      <c r="AX1" s="789" t="s">
        <v>292</v>
      </c>
      <c r="AY1" s="790"/>
      <c r="AZ1" s="790"/>
      <c r="BA1" s="790"/>
      <c r="BB1" s="790"/>
      <c r="BC1" s="790"/>
      <c r="BD1" s="790"/>
      <c r="BE1" s="790"/>
      <c r="BF1" s="790"/>
      <c r="BG1" s="790"/>
      <c r="BH1" s="790"/>
      <c r="BI1" s="790"/>
      <c r="BJ1" s="790"/>
      <c r="BK1" s="790"/>
      <c r="BL1" s="790"/>
      <c r="BM1" s="791"/>
    </row>
    <row r="2" spans="1:65" s="4" customFormat="1" ht="23.25" customHeight="1">
      <c r="A2" s="179" t="s">
        <v>19</v>
      </c>
      <c r="B2" s="179" t="s">
        <v>293</v>
      </c>
      <c r="C2" s="180" t="s">
        <v>294</v>
      </c>
      <c r="D2" s="558" t="s">
        <v>29</v>
      </c>
      <c r="E2" s="755"/>
      <c r="F2" s="181" t="s">
        <v>295</v>
      </c>
      <c r="G2" s="179" t="s">
        <v>18</v>
      </c>
      <c r="H2" s="181" t="s">
        <v>23</v>
      </c>
      <c r="I2" s="182" t="s">
        <v>83</v>
      </c>
      <c r="J2" s="183" t="s">
        <v>296</v>
      </c>
      <c r="K2" s="183" t="s">
        <v>297</v>
      </c>
      <c r="L2" s="181" t="s">
        <v>298</v>
      </c>
      <c r="M2" s="181" t="s">
        <v>299</v>
      </c>
      <c r="N2" s="181" t="s">
        <v>300</v>
      </c>
      <c r="O2" s="181" t="s">
        <v>301</v>
      </c>
      <c r="P2" s="181" t="s">
        <v>302</v>
      </c>
      <c r="Q2" s="181" t="s">
        <v>303</v>
      </c>
      <c r="R2" s="181" t="s">
        <v>304</v>
      </c>
      <c r="S2" s="181" t="s">
        <v>305</v>
      </c>
      <c r="T2" s="181" t="s">
        <v>306</v>
      </c>
      <c r="U2" s="181" t="s">
        <v>23</v>
      </c>
      <c r="V2" s="181" t="s">
        <v>307</v>
      </c>
      <c r="W2" s="181" t="s">
        <v>308</v>
      </c>
      <c r="X2" s="181" t="s">
        <v>309</v>
      </c>
      <c r="Y2" s="184" t="s">
        <v>310</v>
      </c>
      <c r="Z2" s="181" t="s">
        <v>295</v>
      </c>
      <c r="AA2" s="179" t="s">
        <v>18</v>
      </c>
      <c r="AB2" s="181" t="s">
        <v>23</v>
      </c>
      <c r="AC2" s="185" t="s">
        <v>83</v>
      </c>
      <c r="AD2" s="183" t="s">
        <v>296</v>
      </c>
      <c r="AE2" s="183" t="s">
        <v>297</v>
      </c>
      <c r="AF2" s="181" t="s">
        <v>298</v>
      </c>
      <c r="AG2" s="181" t="s">
        <v>299</v>
      </c>
      <c r="AH2" s="181" t="s">
        <v>300</v>
      </c>
      <c r="AI2" s="181" t="s">
        <v>301</v>
      </c>
      <c r="AJ2" s="181" t="s">
        <v>302</v>
      </c>
      <c r="AK2" s="181" t="s">
        <v>303</v>
      </c>
      <c r="AL2" s="181" t="s">
        <v>304</v>
      </c>
      <c r="AM2" s="181" t="s">
        <v>305</v>
      </c>
      <c r="AN2" s="181" t="s">
        <v>306</v>
      </c>
      <c r="AO2" s="181" t="s">
        <v>23</v>
      </c>
      <c r="AP2" s="181" t="s">
        <v>307</v>
      </c>
      <c r="AQ2" s="181" t="s">
        <v>308</v>
      </c>
      <c r="AR2" s="181" t="s">
        <v>309</v>
      </c>
      <c r="AS2" s="184" t="s">
        <v>310</v>
      </c>
      <c r="AT2" s="181" t="s">
        <v>295</v>
      </c>
      <c r="AU2" s="179" t="s">
        <v>18</v>
      </c>
      <c r="AV2" s="181" t="s">
        <v>23</v>
      </c>
      <c r="AW2" s="182" t="s">
        <v>83</v>
      </c>
      <c r="AX2" s="183" t="s">
        <v>296</v>
      </c>
      <c r="AY2" s="183" t="s">
        <v>297</v>
      </c>
      <c r="AZ2" s="181" t="s">
        <v>298</v>
      </c>
      <c r="BA2" s="181" t="s">
        <v>299</v>
      </c>
      <c r="BB2" s="181" t="s">
        <v>300</v>
      </c>
      <c r="BC2" s="181" t="s">
        <v>301</v>
      </c>
      <c r="BD2" s="181" t="s">
        <v>302</v>
      </c>
      <c r="BE2" s="181" t="s">
        <v>303</v>
      </c>
      <c r="BF2" s="181" t="s">
        <v>304</v>
      </c>
      <c r="BG2" s="181" t="s">
        <v>305</v>
      </c>
      <c r="BH2" s="181" t="s">
        <v>306</v>
      </c>
      <c r="BI2" s="181" t="s">
        <v>23</v>
      </c>
      <c r="BJ2" s="181" t="s">
        <v>307</v>
      </c>
      <c r="BK2" s="181" t="s">
        <v>308</v>
      </c>
      <c r="BL2" s="181" t="s">
        <v>311</v>
      </c>
      <c r="BM2" s="184" t="s">
        <v>310</v>
      </c>
    </row>
    <row r="3" spans="1:65" s="35" customFormat="1">
      <c r="A3" s="31" t="str">
        <f>'1-συμβολαια'!A3</f>
        <v>1ο</v>
      </c>
      <c r="B3" s="15" t="str">
        <f>'4-πολλυπρ'!D3</f>
        <v>219-154</v>
      </c>
      <c r="C3" s="15" t="str">
        <f>'4-πολλυπρ'!I3</f>
        <v>θυγατέρα 1η</v>
      </c>
      <c r="D3" s="33"/>
      <c r="E3" s="31"/>
      <c r="F3" s="31"/>
      <c r="G3" s="32"/>
      <c r="H3" s="31"/>
      <c r="I3" s="31"/>
      <c r="J3" s="31"/>
      <c r="K3" s="135" t="s">
        <v>312</v>
      </c>
      <c r="L3" s="34"/>
      <c r="M3" s="34"/>
      <c r="N3" s="34"/>
      <c r="O3" s="34"/>
      <c r="P3" s="34"/>
      <c r="Q3" s="34"/>
      <c r="R3" s="34"/>
      <c r="S3" s="34"/>
      <c r="T3" s="34"/>
      <c r="U3" s="31"/>
      <c r="V3" s="32"/>
      <c r="W3" s="32"/>
      <c r="X3" s="34"/>
      <c r="Y3" s="34"/>
      <c r="Z3" s="31"/>
      <c r="AA3" s="34"/>
      <c r="AB3" s="31"/>
      <c r="AC3" s="34"/>
      <c r="AD3" s="31"/>
      <c r="AE3" s="186" t="s">
        <v>312</v>
      </c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1"/>
      <c r="AU3" s="34"/>
      <c r="AV3" s="31"/>
      <c r="AW3" s="34"/>
      <c r="AX3" s="31"/>
      <c r="AY3" s="34"/>
      <c r="AZ3" s="34"/>
      <c r="BA3" s="34"/>
      <c r="BB3" s="34"/>
      <c r="BC3" s="34"/>
      <c r="BD3" s="34"/>
      <c r="BE3" s="34"/>
      <c r="BF3" s="34"/>
      <c r="BG3" s="34"/>
      <c r="BH3" s="34"/>
      <c r="BI3" s="31"/>
      <c r="BJ3" s="34"/>
      <c r="BK3" s="34"/>
      <c r="BL3" s="34"/>
      <c r="BM3" s="34"/>
    </row>
    <row r="4" spans="1:65" s="35" customFormat="1">
      <c r="A4" s="31">
        <f>'1-συμβολαια'!A4</f>
        <v>0</v>
      </c>
      <c r="B4" s="15">
        <f>'4-πολλυπρ'!D4</f>
        <v>0</v>
      </c>
      <c r="C4" s="15" t="str">
        <f>'4-πολλυπρ'!I4</f>
        <v>219-154</v>
      </c>
      <c r="D4" s="33"/>
      <c r="E4" s="31"/>
      <c r="F4" s="31"/>
      <c r="G4" s="32"/>
      <c r="H4" s="31"/>
      <c r="I4" s="31"/>
      <c r="J4" s="31"/>
      <c r="K4" s="135" t="s">
        <v>312</v>
      </c>
      <c r="L4" s="34"/>
      <c r="M4" s="34"/>
      <c r="N4" s="34"/>
      <c r="O4" s="34"/>
      <c r="P4" s="34"/>
      <c r="Q4" s="34"/>
      <c r="R4" s="34"/>
      <c r="S4" s="34"/>
      <c r="T4" s="34"/>
      <c r="U4" s="31"/>
      <c r="V4" s="32"/>
      <c r="W4" s="32"/>
      <c r="X4" s="34"/>
      <c r="Y4" s="34"/>
      <c r="Z4" s="31"/>
      <c r="AA4" s="34"/>
      <c r="AB4" s="31"/>
      <c r="AC4" s="34"/>
      <c r="AD4" s="31"/>
      <c r="AE4" s="186" t="s">
        <v>312</v>
      </c>
      <c r="AF4" s="34"/>
      <c r="AG4" s="34"/>
      <c r="AH4" s="34"/>
      <c r="AI4" s="34"/>
      <c r="AJ4" s="34"/>
      <c r="AK4" s="34"/>
      <c r="AL4" s="34"/>
      <c r="AM4" s="34"/>
      <c r="AN4" s="34"/>
      <c r="AO4" s="34"/>
      <c r="AP4" s="34"/>
      <c r="AQ4" s="34"/>
      <c r="AR4" s="34"/>
      <c r="AS4" s="34"/>
      <c r="AT4" s="31"/>
      <c r="AU4" s="34"/>
      <c r="AV4" s="31"/>
      <c r="AW4" s="34"/>
      <c r="AX4" s="31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1"/>
      <c r="BJ4" s="34"/>
      <c r="BK4" s="34"/>
      <c r="BL4" s="34"/>
      <c r="BM4" s="34"/>
    </row>
    <row r="5" spans="1:65" s="35" customFormat="1">
      <c r="A5" s="31" t="str">
        <f>'1-συμβολαια'!A5</f>
        <v>2ο</v>
      </c>
      <c r="B5" s="15" t="str">
        <f>'4-πολλυπρ'!D5</f>
        <v>219-154</v>
      </c>
      <c r="C5" s="15" t="str">
        <f>'4-πολλυπρ'!I5</f>
        <v>θυγατέρα 2η</v>
      </c>
      <c r="D5" s="33"/>
      <c r="E5" s="31"/>
      <c r="F5" s="31"/>
      <c r="G5" s="32"/>
      <c r="H5" s="31"/>
      <c r="I5" s="31"/>
      <c r="J5" s="31"/>
      <c r="K5" s="135" t="s">
        <v>312</v>
      </c>
      <c r="L5" s="34"/>
      <c r="M5" s="34"/>
      <c r="N5" s="34"/>
      <c r="O5" s="34"/>
      <c r="P5" s="34"/>
      <c r="Q5" s="34"/>
      <c r="R5" s="34"/>
      <c r="S5" s="34"/>
      <c r="T5" s="34"/>
      <c r="U5" s="31"/>
      <c r="V5" s="32"/>
      <c r="W5" s="32"/>
      <c r="X5" s="34"/>
      <c r="Y5" s="34"/>
      <c r="Z5" s="31"/>
      <c r="AA5" s="34"/>
      <c r="AB5" s="31"/>
      <c r="AC5" s="34"/>
      <c r="AD5" s="31"/>
      <c r="AE5" s="186" t="s">
        <v>312</v>
      </c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1"/>
      <c r="AU5" s="34"/>
      <c r="AV5" s="31"/>
      <c r="AW5" s="34"/>
      <c r="AX5" s="31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1"/>
      <c r="BJ5" s="34"/>
      <c r="BK5" s="34"/>
      <c r="BL5" s="34"/>
      <c r="BM5" s="34"/>
    </row>
    <row r="6" spans="1:65" s="18" customFormat="1">
      <c r="A6" s="31">
        <f>'1-συμβολαια'!A6</f>
        <v>0</v>
      </c>
      <c r="B6" s="15">
        <f>'4-πολλυπρ'!D6</f>
        <v>0</v>
      </c>
      <c r="C6" s="15" t="str">
        <f>'4-πολλυπρ'!I6</f>
        <v>219-154</v>
      </c>
      <c r="D6" s="25"/>
      <c r="E6" s="25"/>
      <c r="F6" s="12"/>
      <c r="G6" s="30"/>
      <c r="H6" s="12"/>
      <c r="I6" s="25"/>
      <c r="J6" s="12"/>
      <c r="K6" s="135" t="s">
        <v>312</v>
      </c>
      <c r="L6" s="25"/>
      <c r="M6" s="25"/>
      <c r="N6" s="25"/>
      <c r="O6" s="25"/>
      <c r="P6" s="25"/>
      <c r="Q6" s="25"/>
      <c r="R6" s="25"/>
      <c r="S6" s="25"/>
      <c r="T6" s="25"/>
      <c r="U6" s="12"/>
      <c r="V6" s="30"/>
      <c r="W6" s="30"/>
      <c r="X6" s="25"/>
      <c r="Y6" s="25"/>
      <c r="Z6" s="12"/>
      <c r="AA6" s="25"/>
      <c r="AB6" s="12"/>
      <c r="AC6" s="25"/>
      <c r="AD6" s="12"/>
      <c r="AE6" s="186" t="s">
        <v>312</v>
      </c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12"/>
      <c r="AU6" s="25"/>
      <c r="AV6" s="12"/>
      <c r="AW6" s="25"/>
      <c r="AX6" s="12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12"/>
      <c r="BJ6" s="25"/>
      <c r="BK6" s="25"/>
      <c r="BL6" s="25"/>
      <c r="BM6" s="25"/>
    </row>
    <row r="7" spans="1:65">
      <c r="A7" s="31" t="str">
        <f>'1-συμβολαια'!A7</f>
        <v>3ο</v>
      </c>
      <c r="B7" s="15" t="str">
        <f>'4-πολλυπρ'!D7</f>
        <v>219-154 = συζυγος</v>
      </c>
      <c r="C7" s="15" t="str">
        <f>'4-πολλυπρ'!I7</f>
        <v>θυγατέρα 2η</v>
      </c>
      <c r="D7" s="25"/>
      <c r="E7" s="25"/>
      <c r="F7" s="12"/>
      <c r="G7" s="30"/>
      <c r="H7" s="12"/>
      <c r="I7" s="25"/>
      <c r="J7" s="12"/>
      <c r="K7" s="135" t="s">
        <v>312</v>
      </c>
      <c r="L7" s="25"/>
      <c r="M7" s="25"/>
      <c r="N7" s="25"/>
      <c r="O7" s="25"/>
      <c r="P7" s="25"/>
      <c r="Q7" s="25"/>
      <c r="R7" s="25"/>
      <c r="S7" s="25"/>
      <c r="T7" s="25"/>
      <c r="U7" s="12"/>
      <c r="V7" s="30"/>
      <c r="W7" s="30"/>
      <c r="X7" s="25"/>
      <c r="Y7" s="25"/>
      <c r="Z7" s="12"/>
      <c r="AA7" s="25"/>
      <c r="AB7" s="12"/>
      <c r="AC7" s="25"/>
      <c r="AD7" s="12"/>
      <c r="AE7" s="186" t="s">
        <v>312</v>
      </c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12"/>
      <c r="AU7" s="25"/>
      <c r="AV7" s="12"/>
      <c r="AW7" s="25"/>
      <c r="AX7" s="12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12"/>
      <c r="BJ7" s="25"/>
      <c r="BK7" s="25"/>
      <c r="BL7" s="25"/>
      <c r="BM7" s="25"/>
    </row>
    <row r="8" spans="1:65">
      <c r="A8" s="31">
        <f>'1-συμβολαια'!A8</f>
        <v>0</v>
      </c>
      <c r="B8" s="15">
        <f>'4-πολλυπρ'!D8</f>
        <v>0</v>
      </c>
      <c r="C8" s="15" t="str">
        <f>'4-πολλυπρ'!I8</f>
        <v>219-154 = συζυγος</v>
      </c>
      <c r="D8" s="25"/>
      <c r="E8" s="25"/>
      <c r="F8" s="12"/>
      <c r="G8" s="30"/>
      <c r="H8" s="12"/>
      <c r="I8" s="25"/>
      <c r="J8" s="12"/>
      <c r="K8" s="135" t="s">
        <v>312</v>
      </c>
      <c r="L8" s="25"/>
      <c r="M8" s="25"/>
      <c r="N8" s="25"/>
      <c r="O8" s="25"/>
      <c r="P8" s="25"/>
      <c r="Q8" s="25"/>
      <c r="R8" s="25"/>
      <c r="S8" s="25"/>
      <c r="T8" s="25"/>
      <c r="U8" s="12"/>
      <c r="V8" s="30"/>
      <c r="W8" s="30"/>
      <c r="X8" s="25"/>
      <c r="Y8" s="25"/>
      <c r="Z8" s="12"/>
      <c r="AA8" s="25"/>
      <c r="AB8" s="12"/>
      <c r="AC8" s="25"/>
      <c r="AD8" s="12"/>
      <c r="AE8" s="186" t="s">
        <v>312</v>
      </c>
      <c r="AF8" s="25"/>
      <c r="AG8" s="25"/>
      <c r="AH8" s="25"/>
      <c r="AI8" s="25"/>
      <c r="AJ8" s="25"/>
      <c r="AK8" s="25"/>
      <c r="AL8" s="25"/>
      <c r="AM8" s="25"/>
      <c r="AN8" s="25"/>
      <c r="AO8" s="25"/>
      <c r="AP8" s="25"/>
      <c r="AQ8" s="25"/>
      <c r="AR8" s="25"/>
      <c r="AS8" s="25"/>
      <c r="AT8" s="12"/>
      <c r="AU8" s="25"/>
      <c r="AV8" s="12"/>
      <c r="AW8" s="25"/>
      <c r="AX8" s="12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12"/>
      <c r="BJ8" s="25"/>
      <c r="BK8" s="25"/>
      <c r="BL8" s="25"/>
      <c r="BM8" s="25"/>
    </row>
    <row r="10" spans="1:65">
      <c r="F10" s="792" t="s">
        <v>313</v>
      </c>
      <c r="G10" s="792"/>
      <c r="H10" s="792"/>
      <c r="I10" s="792"/>
    </row>
    <row r="11" spans="1:65">
      <c r="F11" s="792"/>
      <c r="G11" s="792"/>
      <c r="H11" s="792"/>
      <c r="I11" s="792"/>
    </row>
  </sheetData>
  <mergeCells count="9">
    <mergeCell ref="AX1:BM1"/>
    <mergeCell ref="D2:E2"/>
    <mergeCell ref="F10:I11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V40"/>
  <sheetViews>
    <sheetView workbookViewId="0">
      <pane ySplit="2" topLeftCell="A3" activePane="bottomLeft" state="frozen"/>
      <selection pane="bottomLeft" activeCell="A23" sqref="A23"/>
    </sheetView>
  </sheetViews>
  <sheetFormatPr defaultRowHeight="11.25"/>
  <cols>
    <col min="1" max="1" width="7.28515625" style="8" bestFit="1" customWidth="1"/>
    <col min="2" max="2" width="8.7109375" style="355" bestFit="1" customWidth="1"/>
    <col min="3" max="3" width="40.85546875" style="94" bestFit="1" customWidth="1"/>
    <col min="4" max="4" width="5.42578125" style="3" customWidth="1"/>
    <col min="5" max="5" width="4.7109375" style="3" customWidth="1"/>
    <col min="6" max="6" width="8.140625" style="3" bestFit="1" customWidth="1"/>
    <col min="7" max="7" width="7.7109375" style="2" customWidth="1"/>
    <col min="8" max="8" width="8.140625" style="2" bestFit="1" customWidth="1"/>
    <col min="9" max="9" width="11" style="2" customWidth="1"/>
    <col min="10" max="10" width="8.140625" style="2" bestFit="1" customWidth="1"/>
    <col min="11" max="11" width="9.42578125" style="2" bestFit="1" customWidth="1"/>
    <col min="12" max="12" width="8.140625" style="2" bestFit="1" customWidth="1"/>
    <col min="13" max="13" width="8.85546875" style="2" bestFit="1" customWidth="1"/>
    <col min="14" max="15" width="5.7109375" style="2" bestFit="1" customWidth="1"/>
    <col min="16" max="16" width="8.140625" style="2" bestFit="1" customWidth="1"/>
    <col min="17" max="17" width="10" style="2" bestFit="1" customWidth="1"/>
    <col min="18" max="18" width="10.5703125" style="2" customWidth="1"/>
    <col min="19" max="19" width="9.42578125" style="2" customWidth="1"/>
    <col min="20" max="20" width="9.7109375" style="2" customWidth="1"/>
    <col min="21" max="21" width="13" style="78" customWidth="1"/>
    <col min="22" max="22" width="10.140625" style="78" customWidth="1"/>
    <col min="23" max="23" width="10.7109375" style="2" customWidth="1"/>
    <col min="24" max="24" width="9.42578125" style="2" bestFit="1" customWidth="1"/>
    <col min="25" max="25" width="10.42578125" style="2" customWidth="1"/>
    <col min="26" max="26" width="9.42578125" style="2" bestFit="1" customWidth="1"/>
    <col min="27" max="27" width="8.7109375" style="2" bestFit="1" customWidth="1"/>
    <col min="28" max="28" width="10.42578125" style="2" bestFit="1" customWidth="1"/>
    <col min="29" max="30" width="9.42578125" style="2" bestFit="1" customWidth="1"/>
    <col min="31" max="31" width="8.85546875" style="29" bestFit="1" customWidth="1"/>
    <col min="32" max="32" width="10.42578125" style="8" bestFit="1" customWidth="1"/>
    <col min="33" max="33" width="21.42578125" style="80" customWidth="1"/>
    <col min="34" max="34" width="7.5703125" style="3" customWidth="1"/>
    <col min="35" max="35" width="9.5703125" style="3" customWidth="1"/>
    <col min="36" max="38" width="6.42578125" style="3" customWidth="1"/>
    <col min="39" max="39" width="7.5703125" style="3" customWidth="1"/>
    <col min="40" max="40" width="7.28515625" style="3" customWidth="1"/>
    <col min="41" max="43" width="6.42578125" style="3" customWidth="1"/>
    <col min="44" max="44" width="7.5703125" style="3" customWidth="1"/>
    <col min="45" max="45" width="7.28515625" style="3" customWidth="1"/>
    <col min="46" max="48" width="6.42578125" style="3" customWidth="1"/>
    <col min="49" max="64" width="7" style="3" customWidth="1"/>
    <col min="65" max="65" width="29.28515625" style="3" bestFit="1" customWidth="1"/>
    <col min="66" max="16384" width="9.140625" style="3"/>
  </cols>
  <sheetData>
    <row r="1" spans="1:48" ht="29.25" customHeight="1">
      <c r="A1" s="839" t="s">
        <v>1</v>
      </c>
      <c r="B1" s="841" t="s">
        <v>2</v>
      </c>
      <c r="C1" s="838" t="s">
        <v>0</v>
      </c>
      <c r="D1" s="843" t="s">
        <v>11</v>
      </c>
      <c r="E1" s="836" t="s">
        <v>12</v>
      </c>
      <c r="F1" s="825" t="s">
        <v>497</v>
      </c>
      <c r="G1" s="826"/>
      <c r="H1" s="826"/>
      <c r="I1" s="827" t="s">
        <v>508</v>
      </c>
      <c r="J1" s="847" t="s">
        <v>587</v>
      </c>
      <c r="K1" s="848"/>
      <c r="L1" s="848"/>
      <c r="M1" s="848"/>
      <c r="N1" s="848"/>
      <c r="O1" s="848"/>
      <c r="P1" s="849"/>
      <c r="Q1" s="845" t="s">
        <v>498</v>
      </c>
      <c r="R1" s="828" t="s">
        <v>499</v>
      </c>
      <c r="S1" s="809" t="s">
        <v>135</v>
      </c>
      <c r="T1" s="813" t="s">
        <v>500</v>
      </c>
      <c r="U1" s="814"/>
      <c r="V1" s="814"/>
      <c r="W1" s="814"/>
      <c r="X1" s="817" t="s">
        <v>43</v>
      </c>
      <c r="Y1" s="818"/>
      <c r="Z1" s="819" t="s">
        <v>58</v>
      </c>
      <c r="AA1" s="820"/>
      <c r="AB1" s="815" t="s">
        <v>76</v>
      </c>
      <c r="AC1" s="816"/>
      <c r="AD1" s="816"/>
      <c r="AE1" s="821" t="s">
        <v>54</v>
      </c>
      <c r="AF1" s="823" t="s">
        <v>44</v>
      </c>
      <c r="AG1" s="811" t="s">
        <v>79</v>
      </c>
      <c r="AH1" s="830" t="s">
        <v>29</v>
      </c>
      <c r="AI1" s="831"/>
      <c r="AJ1" s="831"/>
      <c r="AK1" s="831"/>
      <c r="AL1" s="832"/>
      <c r="AM1" s="803" t="s">
        <v>29</v>
      </c>
      <c r="AN1" s="804"/>
      <c r="AO1" s="804"/>
      <c r="AP1" s="804"/>
      <c r="AQ1" s="804"/>
      <c r="AR1" s="804"/>
      <c r="AS1" s="804"/>
      <c r="AT1" s="804"/>
      <c r="AU1" s="804"/>
      <c r="AV1" s="805"/>
    </row>
    <row r="2" spans="1:48" ht="26.25" thickBot="1">
      <c r="A2" s="840"/>
      <c r="B2" s="842"/>
      <c r="C2" s="589"/>
      <c r="D2" s="844"/>
      <c r="E2" s="837"/>
      <c r="F2" s="249" t="s">
        <v>249</v>
      </c>
      <c r="G2" s="248" t="s">
        <v>90</v>
      </c>
      <c r="H2" s="316" t="s">
        <v>47</v>
      </c>
      <c r="I2" s="646"/>
      <c r="J2" s="850" t="s">
        <v>362</v>
      </c>
      <c r="K2" s="851" t="s">
        <v>543</v>
      </c>
      <c r="L2" s="851" t="s">
        <v>588</v>
      </c>
      <c r="M2" s="850" t="s">
        <v>93</v>
      </c>
      <c r="N2" s="850"/>
      <c r="O2" s="851" t="s">
        <v>543</v>
      </c>
      <c r="P2" s="851" t="s">
        <v>588</v>
      </c>
      <c r="Q2" s="846"/>
      <c r="R2" s="829"/>
      <c r="S2" s="810"/>
      <c r="T2" s="72" t="s">
        <v>23</v>
      </c>
      <c r="U2" s="77" t="s">
        <v>80</v>
      </c>
      <c r="V2" s="463" t="s">
        <v>543</v>
      </c>
      <c r="W2" s="464" t="s">
        <v>544</v>
      </c>
      <c r="X2" s="43" t="s">
        <v>23</v>
      </c>
      <c r="Y2" s="39" t="s">
        <v>34</v>
      </c>
      <c r="Z2" s="43" t="s">
        <v>23</v>
      </c>
      <c r="AA2" s="44" t="s">
        <v>34</v>
      </c>
      <c r="AB2" s="43" t="s">
        <v>501</v>
      </c>
      <c r="AC2" s="10" t="s">
        <v>502</v>
      </c>
      <c r="AD2" s="42" t="s">
        <v>33</v>
      </c>
      <c r="AE2" s="822"/>
      <c r="AF2" s="824"/>
      <c r="AG2" s="812"/>
      <c r="AH2" s="830"/>
      <c r="AI2" s="831"/>
      <c r="AJ2" s="831"/>
      <c r="AK2" s="831"/>
      <c r="AL2" s="832"/>
      <c r="AM2" s="806"/>
      <c r="AN2" s="807"/>
      <c r="AO2" s="807"/>
      <c r="AP2" s="807"/>
      <c r="AQ2" s="807"/>
      <c r="AR2" s="807"/>
      <c r="AS2" s="807"/>
      <c r="AT2" s="807"/>
      <c r="AU2" s="807"/>
      <c r="AV2" s="808"/>
    </row>
    <row r="3" spans="1:48" s="5" customFormat="1">
      <c r="A3" s="544" t="str">
        <f>'1-συμβολαια'!A3</f>
        <v>1ο</v>
      </c>
      <c r="B3" s="397">
        <f>'1-συμβολαια'!B3</f>
        <v>38427</v>
      </c>
      <c r="C3" s="319" t="str">
        <f>'1-συμβολαια'!C3</f>
        <v>γονική</v>
      </c>
      <c r="D3" s="327" t="str">
        <f>'4-πολλυπρ'!D3</f>
        <v>219-154</v>
      </c>
      <c r="E3" s="327" t="str">
        <f>'4-πολλυπρ'!I3</f>
        <v>θυγατέρα 1η</v>
      </c>
      <c r="F3" s="326">
        <f>'14-βιβλΕσ'!K3</f>
        <v>92.015603999999996</v>
      </c>
      <c r="G3" s="323">
        <f>'14-βιβλΕσ'!P3</f>
        <v>15.350000000000001</v>
      </c>
      <c r="H3" s="323">
        <f t="shared" ref="H3:H8" si="0">F3+G3</f>
        <v>107.36560399999999</v>
      </c>
      <c r="I3" s="323">
        <f>'8-κ-15-17'!AG3</f>
        <v>2.3625000000038199E-3</v>
      </c>
      <c r="J3" s="508">
        <v>369.07</v>
      </c>
      <c r="K3" s="508">
        <v>2449.4299999999998</v>
      </c>
      <c r="L3" s="852">
        <v>3956</v>
      </c>
      <c r="M3" s="853">
        <v>44137</v>
      </c>
      <c r="N3" s="323"/>
      <c r="O3" s="323"/>
      <c r="P3" s="323"/>
      <c r="Q3" s="371"/>
      <c r="R3" s="326">
        <f>('14-βιβλΕσ'!M3+'14-βιβλΕσ'!N3+'14-βιβλΕσ'!Q3)*40%</f>
        <v>364.67188899999996</v>
      </c>
      <c r="S3" s="323">
        <f>'14-βιβλΕσ'!Q3</f>
        <v>890.91999999999985</v>
      </c>
      <c r="T3" s="326">
        <f>AC3</f>
        <v>1014.06</v>
      </c>
      <c r="U3" s="266" t="s">
        <v>567</v>
      </c>
      <c r="V3" s="323">
        <v>6730.07</v>
      </c>
      <c r="W3" s="326">
        <v>13852.33</v>
      </c>
      <c r="X3" s="326">
        <f>AD3</f>
        <v>927.02972249999971</v>
      </c>
      <c r="Y3" s="265">
        <v>37831</v>
      </c>
      <c r="Z3" s="247"/>
      <c r="AA3" s="247"/>
      <c r="AB3" s="323">
        <f>'1-συμβολαια'!L3+'1-συμβολαια'!P3+3+'8-κ-15-17'!AE3+'14-βιβλΕσ'!K3+'14-βιβλΕσ'!P3+'14-βιβλΕσ'!Q3</f>
        <v>1941.0897224999997</v>
      </c>
      <c r="AC3" s="323">
        <f>'1-συμβολαια'!M3</f>
        <v>1014.06</v>
      </c>
      <c r="AD3" s="326">
        <f t="shared" ref="AD3:AD8" si="1">AB3-AC3</f>
        <v>927.02972249999971</v>
      </c>
      <c r="AE3" s="328">
        <v>46030</v>
      </c>
      <c r="AF3" s="327">
        <f t="shared" ref="AF3:AF8" si="2">Y3+AA3</f>
        <v>37831</v>
      </c>
      <c r="AG3" s="353"/>
      <c r="AH3" s="76"/>
      <c r="AI3" s="76"/>
      <c r="AJ3" s="76"/>
      <c r="AK3" s="76"/>
      <c r="AL3" s="76"/>
      <c r="AM3" s="76"/>
      <c r="AN3" s="76"/>
      <c r="AO3" s="76"/>
      <c r="AP3" s="76"/>
      <c r="AQ3" s="76"/>
      <c r="AR3" s="76"/>
      <c r="AS3" s="76"/>
      <c r="AT3" s="76"/>
      <c r="AU3" s="76"/>
      <c r="AV3" s="76"/>
    </row>
    <row r="4" spans="1:48" s="5" customFormat="1" ht="12" thickBot="1">
      <c r="A4" s="545">
        <f>'1-συμβολαια'!A4</f>
        <v>0</v>
      </c>
      <c r="B4" s="472"/>
      <c r="C4" s="380" t="str">
        <f>'1-συμβολαια'!C4</f>
        <v>ΧΡΗΣΙΚΤΗΣΙΑ αγροτεμαχίων 2-4-5 = 1979 ΑΝΑΔΑΣΜΟΣ</v>
      </c>
      <c r="D4" s="374">
        <f>'4-πολλυπρ'!D4</f>
        <v>0</v>
      </c>
      <c r="E4" s="374" t="str">
        <f>'4-πολλυπρ'!I4</f>
        <v>219-154</v>
      </c>
      <c r="F4" s="375">
        <f>'14-βιβλΕσ'!K4</f>
        <v>3.3234940000000002</v>
      </c>
      <c r="G4" s="376">
        <f>'14-βιβλΕσ'!P4</f>
        <v>3</v>
      </c>
      <c r="H4" s="376">
        <f t="shared" si="0"/>
        <v>6.3234940000000002</v>
      </c>
      <c r="I4" s="376">
        <f>'8-κ-15-17'!AG4</f>
        <v>8.6102500000000006</v>
      </c>
      <c r="J4" s="376"/>
      <c r="K4" s="376"/>
      <c r="L4" s="376"/>
      <c r="M4" s="376"/>
      <c r="N4" s="376"/>
      <c r="O4" s="376"/>
      <c r="P4" s="376"/>
      <c r="Q4" s="377"/>
      <c r="R4" s="375">
        <f>('14-βιβλΕσ'!M4+'14-βιβλΕσ'!N4+'14-βιβλΕσ'!Q4)*40%</f>
        <v>88.295184000000006</v>
      </c>
      <c r="S4" s="376">
        <f>'14-βιβλΕσ'!Q4</f>
        <v>177.24</v>
      </c>
      <c r="T4" s="375"/>
      <c r="U4" s="378"/>
      <c r="V4" s="376"/>
      <c r="W4" s="375">
        <f t="shared" ref="W4:W8" si="3">AD4</f>
        <v>232.34820999999999</v>
      </c>
      <c r="X4" s="375">
        <f t="shared" ref="X4:X8" si="4">AD4</f>
        <v>232.34820999999999</v>
      </c>
      <c r="Y4" s="374">
        <v>5766</v>
      </c>
      <c r="Z4" s="856"/>
      <c r="AA4" s="856"/>
      <c r="AB4" s="376">
        <f>'1-συμβολαια'!L4+'1-συμβολαια'!P4+'8-κ-15-17'!AE4+'14-βιβλΕσ'!K4+'14-βιβλΕσ'!P4+'14-βιβλΕσ'!Q4</f>
        <v>232.34820999999999</v>
      </c>
      <c r="AC4" s="376">
        <f>'1-συμβολαια'!M4</f>
        <v>0</v>
      </c>
      <c r="AD4" s="375">
        <f t="shared" si="1"/>
        <v>232.34820999999999</v>
      </c>
      <c r="AE4" s="857"/>
      <c r="AF4" s="374">
        <f t="shared" si="2"/>
        <v>5766</v>
      </c>
      <c r="AG4" s="858"/>
      <c r="AH4" s="76"/>
      <c r="AI4" s="76"/>
      <c r="AJ4" s="76"/>
      <c r="AK4" s="76"/>
      <c r="AL4" s="76"/>
      <c r="AM4" s="76"/>
      <c r="AN4" s="76"/>
      <c r="AO4" s="76"/>
      <c r="AP4" s="76"/>
      <c r="AQ4" s="76"/>
      <c r="AR4" s="76"/>
      <c r="AS4" s="76"/>
      <c r="AT4" s="76"/>
      <c r="AU4" s="76"/>
      <c r="AV4" s="76"/>
    </row>
    <row r="5" spans="1:48" s="5" customFormat="1">
      <c r="A5" s="490" t="str">
        <f>'1-συμβολαια'!A5</f>
        <v>2ο</v>
      </c>
      <c r="B5" s="471">
        <f>'1-συμβολαια'!B5</f>
        <v>38427</v>
      </c>
      <c r="C5" s="398" t="str">
        <f>'1-συμβολαια'!C5</f>
        <v>γονική</v>
      </c>
      <c r="D5" s="327" t="str">
        <f>'4-πολλυπρ'!D5</f>
        <v>219-154</v>
      </c>
      <c r="E5" s="327" t="str">
        <f>'4-πολλυπρ'!I5</f>
        <v>θυγατέρα 2η</v>
      </c>
      <c r="F5" s="326">
        <f>'14-βιβλΕσ'!K5</f>
        <v>134.38404</v>
      </c>
      <c r="G5" s="323">
        <f>'14-βιβλΕσ'!P5</f>
        <v>15.350000000000001</v>
      </c>
      <c r="H5" s="323">
        <f t="shared" si="0"/>
        <v>149.73403999999999</v>
      </c>
      <c r="I5" s="323">
        <f>'8-κ-15-17'!AG5</f>
        <v>2.0174999999653664E-3</v>
      </c>
      <c r="J5" s="508">
        <v>551.48</v>
      </c>
      <c r="K5" s="508">
        <v>6843</v>
      </c>
      <c r="L5" s="852">
        <v>6843</v>
      </c>
      <c r="M5" s="473" t="s">
        <v>570</v>
      </c>
      <c r="N5" s="323"/>
      <c r="O5" s="323"/>
      <c r="P5" s="323"/>
      <c r="Q5" s="371"/>
      <c r="R5" s="326">
        <f>('14-βιβλΕσ'!M5+'14-βιβλΕσ'!N5+'14-βιβλΕσ'!Q5)*40%</f>
        <v>232.39024700000002</v>
      </c>
      <c r="S5" s="323">
        <f>'14-βιβλΕσ'!Q5</f>
        <v>533.11999999999989</v>
      </c>
      <c r="T5" s="326">
        <f>AC5</f>
        <v>1478.92</v>
      </c>
      <c r="U5" s="548" t="s">
        <v>570</v>
      </c>
      <c r="V5" s="323">
        <v>18351</v>
      </c>
      <c r="W5" s="326">
        <v>25749.93</v>
      </c>
      <c r="X5" s="326">
        <f t="shared" si="4"/>
        <v>596.32561749999968</v>
      </c>
      <c r="Y5" s="327">
        <v>39992</v>
      </c>
      <c r="Z5" s="247"/>
      <c r="AA5" s="247"/>
      <c r="AB5" s="323">
        <f>'1-συμβολαια'!L5+'1-συμβολαια'!P5+3+'8-κ-15-17'!AE5+'14-βιβλΕσ'!K5+'14-βιβλΕσ'!P5+'14-βιβλΕσ'!Q5</f>
        <v>2075.2456174999998</v>
      </c>
      <c r="AC5" s="323">
        <f>'1-συμβολαια'!M5</f>
        <v>1478.92</v>
      </c>
      <c r="AD5" s="326">
        <f t="shared" si="1"/>
        <v>596.32561749999968</v>
      </c>
      <c r="AE5" s="372"/>
      <c r="AF5" s="327">
        <f t="shared" si="2"/>
        <v>39992</v>
      </c>
      <c r="AG5" s="4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</row>
    <row r="6" spans="1:48" s="5" customFormat="1" ht="12" thickBot="1">
      <c r="A6" s="491">
        <f>'1-συμβολαια'!A6</f>
        <v>0</v>
      </c>
      <c r="B6" s="472"/>
      <c r="C6" s="380" t="str">
        <f>'1-συμβολαια'!C6</f>
        <v>ΧΡΗΣΙΚΤΗΣΙΑ αγροτεμαχίων 1-4-5 = 1979 ΑΝΑΔΑΣΜΟΣ</v>
      </c>
      <c r="D6" s="374">
        <f>'4-πολλυπρ'!D6</f>
        <v>0</v>
      </c>
      <c r="E6" s="374" t="str">
        <f>'4-πολλυπρ'!I6</f>
        <v>219-154</v>
      </c>
      <c r="F6" s="375">
        <f>'14-βιβλΕσ'!K6</f>
        <v>7.3236879999999998</v>
      </c>
      <c r="G6" s="376">
        <f>'14-βιβλΕσ'!P6</f>
        <v>3</v>
      </c>
      <c r="H6" s="376">
        <f t="shared" si="0"/>
        <v>10.323688000000001</v>
      </c>
      <c r="I6" s="376">
        <f>'8-κ-15-17'!AG6</f>
        <v>25.833307500000004</v>
      </c>
      <c r="J6" s="376"/>
      <c r="K6" s="376"/>
      <c r="L6" s="376"/>
      <c r="M6" s="376"/>
      <c r="N6" s="376"/>
      <c r="O6" s="376"/>
      <c r="P6" s="376"/>
      <c r="Q6" s="377"/>
      <c r="R6" s="375">
        <f>('14-βιβλΕσ'!M6+'14-βιβλΕσ'!N6+'14-βιβλΕσ'!Q6)*40%</f>
        <v>124.91436800000002</v>
      </c>
      <c r="S6" s="376">
        <f>'14-βιβλΕσ'!Q6</f>
        <v>238.64000000000001</v>
      </c>
      <c r="T6" s="375">
        <f t="shared" ref="T6:T8" si="5">AC6</f>
        <v>0</v>
      </c>
      <c r="U6" s="378"/>
      <c r="V6" s="376"/>
      <c r="W6" s="375">
        <f t="shared" si="3"/>
        <v>341.11922750000002</v>
      </c>
      <c r="X6" s="375">
        <f t="shared" si="4"/>
        <v>341.11922750000002</v>
      </c>
      <c r="Y6" s="374">
        <v>8465</v>
      </c>
      <c r="Z6" s="856"/>
      <c r="AA6" s="856"/>
      <c r="AB6" s="376">
        <f>'1-συμβολαια'!L6+'1-συμβολαια'!P6+'8-κ-15-17'!AE6+'14-βιβλΕσ'!K6+'14-βιβλΕσ'!P6+'14-βιβλΕσ'!Q6</f>
        <v>341.11922750000002</v>
      </c>
      <c r="AC6" s="376">
        <f>'1-συμβολαια'!M6</f>
        <v>0</v>
      </c>
      <c r="AD6" s="376">
        <f t="shared" si="1"/>
        <v>341.11922750000002</v>
      </c>
      <c r="AE6" s="857"/>
      <c r="AF6" s="374">
        <f t="shared" si="2"/>
        <v>8465</v>
      </c>
      <c r="AG6" s="858"/>
      <c r="AH6" s="76"/>
      <c r="AI6" s="76"/>
      <c r="AJ6" s="76"/>
      <c r="AK6" s="76"/>
      <c r="AL6" s="76"/>
      <c r="AM6" s="76"/>
      <c r="AN6" s="76"/>
      <c r="AO6" s="76"/>
      <c r="AP6" s="76"/>
      <c r="AQ6" s="76"/>
      <c r="AR6" s="76"/>
      <c r="AS6" s="76"/>
      <c r="AT6" s="76"/>
      <c r="AU6" s="76"/>
      <c r="AV6" s="76"/>
    </row>
    <row r="7" spans="1:48" s="5" customFormat="1">
      <c r="A7" s="421" t="str">
        <f>'1-συμβολαια'!A7</f>
        <v>3ο</v>
      </c>
      <c r="B7" s="471">
        <f>'1-συμβολαια'!B7</f>
        <v>38427</v>
      </c>
      <c r="C7" s="398" t="str">
        <f>'1-συμβολαια'!C7</f>
        <v>γονική] αγροτεμαχιο 1.107 Πρίνος -'';;;???'' 136μ2</v>
      </c>
      <c r="D7" s="327" t="str">
        <f>'4-πολλυπρ'!D7</f>
        <v>219-154 = συζυγος</v>
      </c>
      <c r="E7" s="327" t="str">
        <f>'4-πολλυπρ'!I7</f>
        <v>θυγατέρα 2η</v>
      </c>
      <c r="F7" s="326">
        <f>'14-βιβλΕσ'!K7</f>
        <v>5.9959340000000001</v>
      </c>
      <c r="G7" s="323">
        <f>'14-βιβλΕσ'!P7</f>
        <v>10.92</v>
      </c>
      <c r="H7" s="323">
        <f t="shared" si="0"/>
        <v>16.915934</v>
      </c>
      <c r="I7" s="323">
        <f>'8-κ-15-17'!AG7</f>
        <v>-1.0500000000011056E-3</v>
      </c>
      <c r="J7" s="304">
        <v>4.82</v>
      </c>
      <c r="K7" s="304">
        <v>15.12</v>
      </c>
      <c r="L7" s="854">
        <v>45</v>
      </c>
      <c r="M7" s="855">
        <v>41144</v>
      </c>
      <c r="N7" s="323"/>
      <c r="O7" s="323"/>
      <c r="P7" s="323"/>
      <c r="Q7" s="371"/>
      <c r="R7" s="326">
        <f>('14-βιβλΕσ'!M7+'14-βιβλΕσ'!N7+'14-βιβλΕσ'!Q7)*40%</f>
        <v>112.578604</v>
      </c>
      <c r="S7" s="323">
        <f>'14-βιβλΕσ'!Q7</f>
        <v>260.43</v>
      </c>
      <c r="T7" s="326">
        <f t="shared" si="5"/>
        <v>67.040000000000006</v>
      </c>
      <c r="U7" s="266" t="s">
        <v>566</v>
      </c>
      <c r="V7" s="323">
        <v>210.35</v>
      </c>
      <c r="W7" s="326">
        <v>1428.64</v>
      </c>
      <c r="X7" s="326">
        <f t="shared" si="4"/>
        <v>292.36651000000001</v>
      </c>
      <c r="Y7" s="327">
        <v>7927</v>
      </c>
      <c r="Z7" s="247"/>
      <c r="AA7" s="247"/>
      <c r="AB7" s="323">
        <f>'1-συμβολαια'!L7+'1-συμβολαια'!P7+3+'8-κ-15-17'!AE7+'14-βιβλΕσ'!K7+'14-βιβλΕσ'!P7+'14-βιβλΕσ'!Q7</f>
        <v>359.40651000000003</v>
      </c>
      <c r="AC7" s="323">
        <f>'1-συμβολαια'!M7</f>
        <v>67.040000000000006</v>
      </c>
      <c r="AD7" s="323">
        <f t="shared" si="1"/>
        <v>292.36651000000001</v>
      </c>
      <c r="AE7" s="372"/>
      <c r="AF7" s="266">
        <f t="shared" si="2"/>
        <v>7927</v>
      </c>
      <c r="AG7" s="476"/>
      <c r="AH7" s="76"/>
      <c r="AI7" s="76"/>
      <c r="AJ7" s="76"/>
      <c r="AK7" s="76"/>
      <c r="AL7" s="76"/>
      <c r="AM7" s="76"/>
      <c r="AN7" s="76"/>
      <c r="AO7" s="76"/>
      <c r="AP7" s="76"/>
      <c r="AQ7" s="76"/>
      <c r="AR7" s="76"/>
      <c r="AS7" s="76"/>
      <c r="AT7" s="76"/>
      <c r="AU7" s="76"/>
      <c r="AV7" s="76"/>
    </row>
    <row r="8" spans="1:48" s="5" customFormat="1" ht="12" thickBot="1">
      <c r="A8" s="545">
        <f>'1-συμβολαια'!A8</f>
        <v>0</v>
      </c>
      <c r="B8" s="472"/>
      <c r="C8" s="380" t="str">
        <f>'1-συμβολαια'!C8</f>
        <v>ΧΡΗΣΙΚΤΗΣΙΑ αγροτεμαχίου = 1979 ΑΝΑΔΑΣΜΟΣ</v>
      </c>
      <c r="D8" s="374">
        <f>'4-πολλυπρ'!D8</f>
        <v>0</v>
      </c>
      <c r="E8" s="374" t="str">
        <f>'4-πολλυπρ'!I8</f>
        <v>219-154 = συζυγος</v>
      </c>
      <c r="F8" s="375">
        <f>'14-βιβλΕσ'!K8</f>
        <v>1.9063000000000001</v>
      </c>
      <c r="G8" s="376">
        <f>'14-βιβλΕσ'!P8</f>
        <v>6.9600000000000009</v>
      </c>
      <c r="H8" s="376">
        <f t="shared" si="0"/>
        <v>8.8663000000000007</v>
      </c>
      <c r="I8" s="376">
        <f>'8-κ-15-17'!AG8</f>
        <v>0.86025000000000007</v>
      </c>
      <c r="J8" s="376"/>
      <c r="K8" s="376"/>
      <c r="L8" s="376"/>
      <c r="M8" s="376"/>
      <c r="N8" s="376"/>
      <c r="O8" s="376"/>
      <c r="P8" s="376"/>
      <c r="Q8" s="377"/>
      <c r="R8" s="375">
        <f>('14-βιβλΕσ'!M8+'14-βιβλΕσ'!N8+'14-βιβλΕσ'!Q8)*40%</f>
        <v>68.8</v>
      </c>
      <c r="S8" s="376">
        <f>'14-βιβλΕσ'!Q8</f>
        <v>140.33000000000001</v>
      </c>
      <c r="T8" s="375">
        <f t="shared" si="5"/>
        <v>0</v>
      </c>
      <c r="U8" s="378"/>
      <c r="V8" s="376"/>
      <c r="W8" s="375">
        <f t="shared" si="3"/>
        <v>179.82025000000002</v>
      </c>
      <c r="X8" s="375">
        <f t="shared" si="4"/>
        <v>179.82025000000002</v>
      </c>
      <c r="Y8" s="374">
        <v>4462</v>
      </c>
      <c r="Z8" s="856"/>
      <c r="AA8" s="856"/>
      <c r="AB8" s="376">
        <f>'1-συμβολαια'!L8+'1-συμβολαια'!P8+'8-κ-15-17'!AE8+'14-βιβλΕσ'!K8+'14-βιβλΕσ'!P8+'14-βιβλΕσ'!Q8</f>
        <v>179.82025000000002</v>
      </c>
      <c r="AC8" s="376">
        <f>'1-συμβολαια'!M8</f>
        <v>0</v>
      </c>
      <c r="AD8" s="376">
        <f t="shared" si="1"/>
        <v>179.82025000000002</v>
      </c>
      <c r="AE8" s="857"/>
      <c r="AF8" s="378">
        <f t="shared" si="2"/>
        <v>4462</v>
      </c>
      <c r="AG8" s="858"/>
      <c r="AH8" s="379"/>
      <c r="AI8" s="373"/>
      <c r="AJ8" s="373"/>
      <c r="AK8" s="373"/>
      <c r="AL8" s="373"/>
      <c r="AM8" s="373"/>
      <c r="AN8" s="76"/>
      <c r="AO8" s="76"/>
      <c r="AP8" s="76"/>
      <c r="AQ8" s="76"/>
      <c r="AR8" s="76"/>
      <c r="AS8" s="76"/>
      <c r="AT8" s="76"/>
      <c r="AU8" s="76"/>
      <c r="AV8" s="76"/>
    </row>
    <row r="9" spans="1:48">
      <c r="A9" s="833" t="s">
        <v>35</v>
      </c>
      <c r="B9" s="834"/>
      <c r="C9" s="834"/>
      <c r="D9" s="834"/>
      <c r="E9" s="835"/>
      <c r="F9" s="45">
        <f>SUM(F3:F8)</f>
        <v>244.94906</v>
      </c>
      <c r="G9" s="45">
        <f>SUM(G3:G8)</f>
        <v>54.580000000000005</v>
      </c>
      <c r="H9" s="45">
        <f>SUM(H3:H8)</f>
        <v>299.52906000000002</v>
      </c>
      <c r="I9" s="45">
        <f>SUM(I3:I8)</f>
        <v>35.307137499999975</v>
      </c>
      <c r="J9" s="45">
        <f t="shared" ref="J9:P9" si="6">SUM(J3:J8)</f>
        <v>925.37</v>
      </c>
      <c r="K9" s="45">
        <f t="shared" si="6"/>
        <v>9307.5500000000011</v>
      </c>
      <c r="L9" s="356">
        <f t="shared" si="6"/>
        <v>10844</v>
      </c>
      <c r="M9" s="45"/>
      <c r="N9" s="45">
        <f t="shared" si="6"/>
        <v>0</v>
      </c>
      <c r="O9" s="45">
        <f t="shared" si="6"/>
        <v>0</v>
      </c>
      <c r="P9" s="356">
        <f t="shared" si="6"/>
        <v>0</v>
      </c>
      <c r="Q9" s="371"/>
      <c r="R9" s="45">
        <f>SUM(R3:R8)</f>
        <v>991.65029200000004</v>
      </c>
      <c r="S9" s="45">
        <f>SUM(S3:S8)</f>
        <v>2240.6799999999998</v>
      </c>
      <c r="T9" s="45">
        <f t="shared" ref="T9:W9" si="7">SUM(T3:T8)</f>
        <v>2560.02</v>
      </c>
      <c r="U9" s="45"/>
      <c r="V9" s="45">
        <f t="shared" si="7"/>
        <v>25291.42</v>
      </c>
      <c r="W9" s="45">
        <f t="shared" si="7"/>
        <v>41784.187687499994</v>
      </c>
      <c r="X9" s="45">
        <f>SUM(X3:X8)</f>
        <v>2569.0095374999992</v>
      </c>
      <c r="Y9" s="356">
        <f>SUM(Y3:Y8)</f>
        <v>104443</v>
      </c>
      <c r="Z9" s="371"/>
      <c r="AA9" s="371"/>
      <c r="AB9" s="45">
        <f>SUM(AB3:AB8)</f>
        <v>5129.0295374999996</v>
      </c>
      <c r="AC9" s="45">
        <f>SUM(AC3:AC8)</f>
        <v>2560.02</v>
      </c>
      <c r="AD9" s="45">
        <f>SUM(AD3:AD8)</f>
        <v>2569.0095374999992</v>
      </c>
      <c r="AE9" s="45"/>
      <c r="AF9" s="356">
        <f>SUM(AF3:AF8)</f>
        <v>104443</v>
      </c>
    </row>
    <row r="10" spans="1:48">
      <c r="S10" s="78"/>
    </row>
    <row r="12" spans="1:48" s="252" customFormat="1">
      <c r="A12" s="465"/>
      <c r="B12" s="466"/>
      <c r="C12" s="467"/>
      <c r="G12" s="460"/>
      <c r="H12" s="460"/>
      <c r="I12" s="460"/>
      <c r="J12" s="460"/>
      <c r="K12" s="460"/>
      <c r="L12" s="460"/>
      <c r="M12" s="460"/>
      <c r="N12" s="460"/>
      <c r="O12" s="460"/>
      <c r="P12" s="460"/>
      <c r="Q12" s="460"/>
      <c r="R12" s="460"/>
      <c r="S12" s="460"/>
      <c r="T12" s="460"/>
      <c r="U12" s="468"/>
      <c r="V12" s="468"/>
      <c r="W12" s="460"/>
      <c r="X12" s="460"/>
      <c r="Y12" s="460"/>
      <c r="Z12" s="460"/>
      <c r="AA12" s="460"/>
      <c r="AB12" s="460"/>
      <c r="AC12" s="460"/>
      <c r="AD12" s="460"/>
      <c r="AE12" s="469"/>
      <c r="AF12" s="465"/>
      <c r="AG12" s="470"/>
    </row>
    <row r="13" spans="1:48" s="252" customFormat="1">
      <c r="A13" s="465"/>
      <c r="B13" s="466"/>
      <c r="C13" s="467"/>
      <c r="G13" s="460"/>
      <c r="H13" s="460"/>
      <c r="I13" s="460"/>
      <c r="J13" s="460"/>
      <c r="K13" s="460"/>
      <c r="L13" s="460"/>
      <c r="M13" s="460"/>
      <c r="N13" s="460"/>
      <c r="O13" s="460"/>
      <c r="P13" s="460"/>
      <c r="Q13" s="460"/>
      <c r="R13" s="460"/>
      <c r="S13" s="460"/>
      <c r="T13" s="460"/>
      <c r="U13" s="468"/>
      <c r="V13" s="468"/>
      <c r="W13" s="460"/>
      <c r="X13" s="460"/>
      <c r="Y13" s="460"/>
      <c r="Z13" s="460"/>
      <c r="AA13" s="460"/>
      <c r="AB13" s="460"/>
      <c r="AC13" s="460"/>
      <c r="AD13" s="460"/>
      <c r="AE13" s="469"/>
      <c r="AF13" s="465"/>
      <c r="AG13" s="470"/>
    </row>
    <row r="14" spans="1:48" s="252" customFormat="1">
      <c r="A14" s="465"/>
      <c r="B14" s="466"/>
      <c r="C14" s="467"/>
      <c r="G14" s="460"/>
      <c r="H14" s="460"/>
      <c r="I14" s="460"/>
      <c r="J14" s="460"/>
      <c r="K14" s="460"/>
      <c r="L14" s="460"/>
      <c r="M14" s="460"/>
      <c r="N14" s="460"/>
      <c r="O14" s="460"/>
      <c r="P14" s="460"/>
      <c r="Q14" s="460"/>
      <c r="R14" s="460"/>
      <c r="S14" s="460"/>
      <c r="T14" s="460"/>
      <c r="U14" s="468"/>
      <c r="V14" s="468"/>
      <c r="W14" s="460"/>
      <c r="X14" s="460"/>
      <c r="Y14" s="460"/>
      <c r="Z14" s="460"/>
      <c r="AA14" s="460"/>
      <c r="AB14" s="460"/>
      <c r="AC14" s="460"/>
      <c r="AD14" s="460"/>
      <c r="AE14" s="469"/>
      <c r="AF14" s="465"/>
      <c r="AG14" s="470"/>
    </row>
    <row r="15" spans="1:48" s="252" customFormat="1">
      <c r="A15" s="465"/>
      <c r="B15" s="466"/>
      <c r="C15" s="467"/>
      <c r="G15" s="460"/>
      <c r="H15" s="460"/>
      <c r="I15" s="460"/>
      <c r="J15" s="460"/>
      <c r="K15" s="460"/>
      <c r="L15" s="460"/>
      <c r="M15" s="460"/>
      <c r="N15" s="460"/>
      <c r="O15" s="460"/>
      <c r="P15" s="460"/>
      <c r="Q15" s="460"/>
      <c r="R15" s="460"/>
      <c r="S15" s="460"/>
      <c r="T15" s="460"/>
      <c r="U15" s="468"/>
      <c r="V15" s="468"/>
      <c r="W15" s="460"/>
      <c r="X15" s="802" t="s">
        <v>545</v>
      </c>
      <c r="Y15" s="802"/>
      <c r="Z15" s="802"/>
      <c r="AA15" s="802"/>
      <c r="AB15" s="460"/>
      <c r="AC15" s="460"/>
      <c r="AD15" s="460"/>
      <c r="AE15" s="469"/>
      <c r="AF15" s="465"/>
      <c r="AG15" s="470"/>
    </row>
    <row r="16" spans="1:48" s="252" customFormat="1">
      <c r="A16" s="465"/>
      <c r="B16" s="466"/>
      <c r="C16" s="467"/>
      <c r="G16" s="460"/>
      <c r="H16" s="460"/>
      <c r="I16" s="460"/>
      <c r="J16" s="460"/>
      <c r="K16" s="460"/>
      <c r="L16" s="460"/>
      <c r="M16" s="460"/>
      <c r="N16" s="460"/>
      <c r="O16" s="460"/>
      <c r="P16" s="460"/>
      <c r="Q16" s="460"/>
      <c r="R16" s="460"/>
      <c r="S16" s="460"/>
      <c r="T16" s="460"/>
      <c r="U16" s="473">
        <v>44137</v>
      </c>
      <c r="V16" s="551" t="s">
        <v>571</v>
      </c>
      <c r="W16" s="460"/>
      <c r="X16" s="320">
        <f>H3+I3+R3</f>
        <v>472.03985549999993</v>
      </c>
      <c r="Y16" s="265">
        <v>5857.1217994865647</v>
      </c>
      <c r="Z16" s="320">
        <f>AD3-X16</f>
        <v>454.98986699999978</v>
      </c>
      <c r="AA16" s="265">
        <v>2846.295617883713</v>
      </c>
      <c r="AB16" s="460"/>
      <c r="AC16" s="551" t="s">
        <v>571</v>
      </c>
      <c r="AD16" s="460"/>
      <c r="AE16" s="469"/>
      <c r="AF16" s="265">
        <f t="shared" ref="AF16:AF21" si="8">Y16+AA16</f>
        <v>8703.4174173702777</v>
      </c>
      <c r="AG16" s="470"/>
    </row>
    <row r="17" spans="1:33" s="252" customFormat="1" ht="12" thickBot="1">
      <c r="A17" s="465"/>
      <c r="B17" s="466"/>
      <c r="C17" s="467"/>
      <c r="G17" s="460"/>
      <c r="H17" s="460"/>
      <c r="I17" s="460"/>
      <c r="J17" s="460"/>
      <c r="K17" s="460"/>
      <c r="L17" s="460"/>
      <c r="M17" s="460"/>
      <c r="N17" s="460"/>
      <c r="O17" s="460"/>
      <c r="P17" s="460"/>
      <c r="Q17" s="460"/>
      <c r="R17" s="460"/>
      <c r="S17" s="460"/>
      <c r="T17" s="460"/>
      <c r="U17" s="255"/>
      <c r="V17" s="551"/>
      <c r="W17" s="460"/>
      <c r="X17" s="375">
        <f t="shared" ref="X17:X21" si="9">H4+I4+R4</f>
        <v>103.22892800000001</v>
      </c>
      <c r="Y17" s="374">
        <v>1280.8757512350137</v>
      </c>
      <c r="Z17" s="375">
        <f t="shared" ref="Z17:Z21" si="10">AD4-X17</f>
        <v>129.119282</v>
      </c>
      <c r="AA17" s="374">
        <v>807.73589303010158</v>
      </c>
      <c r="AB17" s="460"/>
      <c r="AC17" s="551"/>
      <c r="AD17" s="460"/>
      <c r="AE17" s="469"/>
      <c r="AF17" s="433">
        <f t="shared" si="8"/>
        <v>2088.6116442651155</v>
      </c>
      <c r="AG17" s="470"/>
    </row>
    <row r="18" spans="1:33" s="252" customFormat="1">
      <c r="A18" s="465"/>
      <c r="B18" s="466"/>
      <c r="C18" s="467"/>
      <c r="G18" s="460"/>
      <c r="H18" s="460"/>
      <c r="I18" s="460"/>
      <c r="J18" s="460"/>
      <c r="K18" s="460"/>
      <c r="L18" s="460"/>
      <c r="M18" s="460"/>
      <c r="N18" s="460"/>
      <c r="O18" s="460"/>
      <c r="P18" s="460"/>
      <c r="Q18" s="460"/>
      <c r="R18" s="460"/>
      <c r="S18" s="460"/>
      <c r="T18" s="460"/>
      <c r="U18" s="548" t="s">
        <v>570</v>
      </c>
      <c r="V18" s="551" t="s">
        <v>572</v>
      </c>
      <c r="W18" s="460"/>
      <c r="X18" s="326">
        <f t="shared" si="9"/>
        <v>382.12630449999995</v>
      </c>
      <c r="Y18" s="327">
        <v>4741.5105465343577</v>
      </c>
      <c r="Z18" s="326">
        <f t="shared" si="10"/>
        <v>214.19931299999973</v>
      </c>
      <c r="AA18" s="327">
        <v>1339.9782403301131</v>
      </c>
      <c r="AB18" s="460"/>
      <c r="AC18" s="551" t="s">
        <v>572</v>
      </c>
      <c r="AD18" s="460"/>
      <c r="AE18" s="469"/>
      <c r="AF18" s="271">
        <f t="shared" si="8"/>
        <v>6081.488786864471</v>
      </c>
      <c r="AG18" s="470"/>
    </row>
    <row r="19" spans="1:33" s="252" customFormat="1" ht="12" thickBot="1">
      <c r="A19" s="465"/>
      <c r="B19" s="466"/>
      <c r="C19" s="467"/>
      <c r="G19" s="460"/>
      <c r="H19" s="460"/>
      <c r="I19" s="460"/>
      <c r="J19" s="460"/>
      <c r="K19" s="460"/>
      <c r="L19" s="460"/>
      <c r="M19" s="460"/>
      <c r="N19" s="460"/>
      <c r="O19" s="460"/>
      <c r="P19" s="460"/>
      <c r="Q19" s="460"/>
      <c r="R19" s="460"/>
      <c r="S19" s="460"/>
      <c r="T19" s="460"/>
      <c r="U19" s="255"/>
      <c r="V19" s="551"/>
      <c r="W19" s="460"/>
      <c r="X19" s="375">
        <f t="shared" si="9"/>
        <v>161.07136350000002</v>
      </c>
      <c r="Y19" s="374">
        <v>1998.5909736998367</v>
      </c>
      <c r="Z19" s="375">
        <f t="shared" si="10"/>
        <v>180.047864</v>
      </c>
      <c r="AA19" s="374">
        <v>1126.3315591872811</v>
      </c>
      <c r="AB19" s="460"/>
      <c r="AC19" s="551"/>
      <c r="AD19" s="460"/>
      <c r="AE19" s="469"/>
      <c r="AF19" s="378">
        <f t="shared" si="8"/>
        <v>3124.922532887118</v>
      </c>
      <c r="AG19" s="470"/>
    </row>
    <row r="20" spans="1:33" s="252" customFormat="1">
      <c r="A20" s="465"/>
      <c r="B20" s="466"/>
      <c r="C20" s="467"/>
      <c r="G20" s="460"/>
      <c r="H20" s="460"/>
      <c r="I20" s="460"/>
      <c r="J20" s="460"/>
      <c r="K20" s="460"/>
      <c r="L20" s="460"/>
      <c r="M20" s="460"/>
      <c r="N20" s="460"/>
      <c r="O20" s="460"/>
      <c r="P20" s="460"/>
      <c r="Q20" s="460"/>
      <c r="R20" s="460"/>
      <c r="S20" s="460"/>
      <c r="T20" s="460"/>
      <c r="U20" s="514">
        <v>38434</v>
      </c>
      <c r="V20" s="551" t="s">
        <v>573</v>
      </c>
      <c r="W20" s="460"/>
      <c r="X20" s="326">
        <f t="shared" si="9"/>
        <v>129.49348800000001</v>
      </c>
      <c r="Y20" s="327">
        <v>1606.7692645422237</v>
      </c>
      <c r="Z20" s="326">
        <f t="shared" si="10"/>
        <v>162.87302199999999</v>
      </c>
      <c r="AA20" s="327">
        <v>1018.8903147376642</v>
      </c>
      <c r="AB20" s="460"/>
      <c r="AC20" s="551" t="s">
        <v>573</v>
      </c>
      <c r="AD20" s="460"/>
      <c r="AE20" s="469"/>
      <c r="AF20" s="266">
        <f t="shared" si="8"/>
        <v>2625.659579279888</v>
      </c>
      <c r="AG20" s="470"/>
    </row>
    <row r="21" spans="1:33" s="252" customFormat="1" ht="12" thickBot="1">
      <c r="A21" s="465">
        <v>1</v>
      </c>
      <c r="B21" s="466"/>
      <c r="C21" s="467"/>
      <c r="G21" s="460"/>
      <c r="H21" s="460"/>
      <c r="I21" s="460"/>
      <c r="J21" s="460"/>
      <c r="K21" s="460"/>
      <c r="L21" s="460"/>
      <c r="M21" s="460"/>
      <c r="N21" s="460"/>
      <c r="O21" s="460"/>
      <c r="P21" s="460"/>
      <c r="Q21" s="460"/>
      <c r="R21" s="460"/>
      <c r="S21" s="460"/>
      <c r="T21" s="460"/>
      <c r="U21" s="549">
        <v>41144</v>
      </c>
      <c r="V21" s="468"/>
      <c r="W21" s="460"/>
      <c r="X21" s="375">
        <f t="shared" si="9"/>
        <v>78.52655</v>
      </c>
      <c r="Y21" s="374">
        <v>974.4087698410035</v>
      </c>
      <c r="Z21" s="375">
        <f t="shared" si="10"/>
        <v>101.29370000000002</v>
      </c>
      <c r="AA21" s="374">
        <v>633.66645136566876</v>
      </c>
      <c r="AB21" s="460"/>
      <c r="AC21" s="465"/>
      <c r="AD21" s="460"/>
      <c r="AE21" s="469"/>
      <c r="AF21" s="378">
        <f t="shared" si="8"/>
        <v>1608.0752212066723</v>
      </c>
      <c r="AG21" s="470"/>
    </row>
    <row r="22" spans="1:33" s="252" customFormat="1">
      <c r="A22" s="465"/>
      <c r="B22" s="466"/>
      <c r="C22" s="467"/>
      <c r="G22" s="460"/>
      <c r="H22" s="460"/>
      <c r="I22" s="460"/>
      <c r="J22" s="460"/>
      <c r="K22" s="460"/>
      <c r="L22" s="460"/>
      <c r="M22" s="460"/>
      <c r="N22" s="460"/>
      <c r="O22" s="460"/>
      <c r="P22" s="460"/>
      <c r="Q22" s="460"/>
      <c r="R22" s="460"/>
      <c r="S22" s="460"/>
      <c r="T22" s="460"/>
      <c r="U22" s="468"/>
      <c r="V22" s="468"/>
      <c r="W22" s="460"/>
      <c r="X22" s="474">
        <f>SUM(X16:X21)</f>
        <v>1326.4864895000001</v>
      </c>
      <c r="Y22" s="475">
        <f>SUM(Y16:Y21)</f>
        <v>16459.277105338999</v>
      </c>
      <c r="Z22" s="474">
        <f>SUM(Z16:Z21)</f>
        <v>1242.5230479999993</v>
      </c>
      <c r="AA22" s="475">
        <f>SUM(AA16:AA21)</f>
        <v>7772.8980765345423</v>
      </c>
      <c r="AB22" s="460"/>
      <c r="AC22" s="460"/>
      <c r="AD22" s="460"/>
      <c r="AE22" s="469"/>
      <c r="AF22" s="356">
        <f>SUM(AF16:AF21)</f>
        <v>24232.175181873539</v>
      </c>
      <c r="AG22" s="470"/>
    </row>
    <row r="23" spans="1:33" s="252" customFormat="1">
      <c r="A23" s="465"/>
      <c r="B23" s="466"/>
      <c r="C23" s="467"/>
      <c r="G23" s="460"/>
      <c r="H23" s="460"/>
      <c r="I23" s="460"/>
      <c r="J23" s="460"/>
      <c r="K23" s="460"/>
      <c r="L23" s="460"/>
      <c r="M23" s="460"/>
      <c r="N23" s="460"/>
      <c r="O23" s="460"/>
      <c r="P23" s="460"/>
      <c r="Q23" s="460"/>
      <c r="R23" s="460"/>
      <c r="S23" s="460"/>
      <c r="T23" s="460"/>
      <c r="U23" s="468"/>
      <c r="V23" s="468"/>
      <c r="W23" s="460"/>
      <c r="X23" s="460"/>
      <c r="Y23" s="460"/>
      <c r="Z23" s="460"/>
      <c r="AA23" s="460"/>
      <c r="AB23" s="460"/>
      <c r="AC23" s="460"/>
      <c r="AD23" s="460"/>
      <c r="AE23" s="469"/>
      <c r="AF23" s="465"/>
      <c r="AG23" s="470"/>
    </row>
    <row r="24" spans="1:33" s="252" customFormat="1">
      <c r="A24" s="465"/>
      <c r="B24" s="466"/>
      <c r="C24" s="467"/>
      <c r="G24" s="460"/>
      <c r="H24" s="460"/>
      <c r="I24" s="460"/>
      <c r="J24" s="460"/>
      <c r="K24" s="460"/>
      <c r="L24" s="460"/>
      <c r="M24" s="460"/>
      <c r="N24" s="460"/>
      <c r="O24" s="460"/>
      <c r="P24" s="460"/>
      <c r="Q24" s="460"/>
      <c r="R24" s="460"/>
      <c r="S24" s="460"/>
      <c r="T24" s="460"/>
      <c r="U24" s="468"/>
      <c r="V24" s="468"/>
      <c r="W24" s="460"/>
      <c r="X24" s="460"/>
      <c r="Y24" s="460"/>
      <c r="Z24" s="460"/>
      <c r="AA24" s="460"/>
      <c r="AB24" s="460"/>
      <c r="AC24" s="460"/>
      <c r="AD24" s="460"/>
      <c r="AE24" s="469"/>
      <c r="AF24" s="465"/>
      <c r="AG24" s="470"/>
    </row>
    <row r="25" spans="1:33" s="252" customFormat="1">
      <c r="A25" s="465"/>
      <c r="B25" s="466"/>
      <c r="C25" s="467"/>
      <c r="G25" s="460"/>
      <c r="H25" s="460"/>
      <c r="I25" s="460"/>
      <c r="J25" s="460"/>
      <c r="K25" s="460"/>
      <c r="L25" s="460"/>
      <c r="M25" s="460"/>
      <c r="N25" s="460"/>
      <c r="O25" s="460"/>
      <c r="P25" s="460"/>
      <c r="Q25" s="460"/>
      <c r="R25" s="460"/>
      <c r="S25" s="460"/>
      <c r="T25" s="460"/>
      <c r="U25" s="468"/>
      <c r="V25" s="468"/>
      <c r="W25" s="460"/>
      <c r="X25" s="460"/>
      <c r="Y25" s="465">
        <f>Y16+Y17</f>
        <v>7137.9975507215786</v>
      </c>
      <c r="Z25" s="465"/>
      <c r="AA25" s="465">
        <f>AA16+AA17</f>
        <v>3654.0315109138146</v>
      </c>
      <c r="AB25" s="465"/>
      <c r="AC25" s="551" t="s">
        <v>571</v>
      </c>
      <c r="AD25" s="465"/>
      <c r="AE25" s="465"/>
      <c r="AF25" s="465">
        <f>AF16+AF17</f>
        <v>10792.029061635392</v>
      </c>
      <c r="AG25" s="470"/>
    </row>
    <row r="26" spans="1:33" s="252" customFormat="1">
      <c r="A26" s="465"/>
      <c r="B26" s="466"/>
      <c r="C26" s="467"/>
      <c r="G26" s="460"/>
      <c r="H26" s="460"/>
      <c r="I26" s="460"/>
      <c r="J26" s="460"/>
      <c r="K26" s="460"/>
      <c r="L26" s="460"/>
      <c r="M26" s="460"/>
      <c r="N26" s="460"/>
      <c r="O26" s="460"/>
      <c r="P26" s="460"/>
      <c r="Q26" s="460"/>
      <c r="R26" s="460"/>
      <c r="S26" s="460"/>
      <c r="T26" s="460"/>
      <c r="U26" s="468"/>
      <c r="V26" s="468"/>
      <c r="W26" s="460"/>
      <c r="X26" s="460"/>
      <c r="Y26" s="460"/>
      <c r="Z26" s="460"/>
      <c r="AA26" s="460"/>
      <c r="AB26" s="460"/>
      <c r="AC26" s="551"/>
      <c r="AD26" s="460"/>
      <c r="AE26" s="469"/>
      <c r="AF26" s="460"/>
      <c r="AG26" s="470"/>
    </row>
    <row r="27" spans="1:33" s="252" customFormat="1">
      <c r="A27" s="465"/>
      <c r="B27" s="466"/>
      <c r="C27" s="467"/>
      <c r="G27" s="460"/>
      <c r="H27" s="460"/>
      <c r="I27" s="460"/>
      <c r="J27" s="460"/>
      <c r="K27" s="460"/>
      <c r="L27" s="460"/>
      <c r="M27" s="460"/>
      <c r="N27" s="460"/>
      <c r="O27" s="460"/>
      <c r="P27" s="460"/>
      <c r="Q27" s="460"/>
      <c r="R27" s="460"/>
      <c r="S27" s="460"/>
      <c r="T27" s="460"/>
      <c r="U27" s="468"/>
      <c r="V27" s="468"/>
      <c r="W27" s="460"/>
      <c r="X27" s="460"/>
      <c r="Y27" s="465">
        <f>Y18+Y19</f>
        <v>6740.1015202341941</v>
      </c>
      <c r="Z27" s="465"/>
      <c r="AA27" s="465">
        <f>AA18+AA19</f>
        <v>2466.3097995173939</v>
      </c>
      <c r="AB27" s="460"/>
      <c r="AC27" s="551" t="s">
        <v>572</v>
      </c>
      <c r="AD27" s="460"/>
      <c r="AE27" s="469"/>
      <c r="AF27" s="465">
        <f>AF18+AF19</f>
        <v>9206.411319751589</v>
      </c>
      <c r="AG27" s="470"/>
    </row>
    <row r="28" spans="1:33">
      <c r="U28" s="468"/>
      <c r="Y28" s="8"/>
      <c r="Z28" s="8"/>
      <c r="AA28" s="8"/>
      <c r="AC28" s="551"/>
      <c r="AD28" s="460"/>
    </row>
    <row r="29" spans="1:33">
      <c r="U29" s="468"/>
      <c r="Y29" s="8">
        <f>Y20+Y21</f>
        <v>2581.178034383227</v>
      </c>
      <c r="Z29" s="8"/>
      <c r="AA29" s="8">
        <f>AA20+AA21</f>
        <v>1652.5567661033328</v>
      </c>
      <c r="AC29" s="551" t="s">
        <v>573</v>
      </c>
      <c r="AD29" s="460"/>
      <c r="AF29" s="8">
        <f>AF20+AF21</f>
        <v>4233.7348004865598</v>
      </c>
    </row>
    <row r="30" spans="1:33">
      <c r="U30" s="468"/>
      <c r="Y30" s="8"/>
      <c r="Z30" s="8"/>
      <c r="AA30" s="8"/>
      <c r="AD30" s="460"/>
    </row>
    <row r="31" spans="1:33">
      <c r="U31" s="468"/>
      <c r="AD31" s="460"/>
    </row>
    <row r="32" spans="1:33">
      <c r="U32" s="468"/>
      <c r="AD32" s="460"/>
    </row>
    <row r="33" spans="21:21">
      <c r="U33" s="468"/>
    </row>
    <row r="34" spans="21:21">
      <c r="U34" s="468"/>
    </row>
    <row r="35" spans="21:21">
      <c r="U35" s="468"/>
    </row>
    <row r="36" spans="21:21">
      <c r="U36" s="468"/>
    </row>
    <row r="37" spans="21:21">
      <c r="U37" s="468"/>
    </row>
    <row r="38" spans="21:21">
      <c r="U38" s="468"/>
    </row>
    <row r="39" spans="21:21">
      <c r="U39" s="468"/>
    </row>
    <row r="40" spans="21:21">
      <c r="U40" s="468"/>
    </row>
  </sheetData>
  <mergeCells count="22">
    <mergeCell ref="A9:E9"/>
    <mergeCell ref="E1:E2"/>
    <mergeCell ref="C1:C2"/>
    <mergeCell ref="A1:A2"/>
    <mergeCell ref="B1:B2"/>
    <mergeCell ref="D1:D2"/>
    <mergeCell ref="F1:H1"/>
    <mergeCell ref="I1:I2"/>
    <mergeCell ref="Q1:Q2"/>
    <mergeCell ref="R1:R2"/>
    <mergeCell ref="AH1:AL2"/>
    <mergeCell ref="J1:P1"/>
    <mergeCell ref="X15:AA15"/>
    <mergeCell ref="AM1:AV2"/>
    <mergeCell ref="S1:S2"/>
    <mergeCell ref="AG1:AG2"/>
    <mergeCell ref="T1:W1"/>
    <mergeCell ref="AB1:AD1"/>
    <mergeCell ref="X1:Y1"/>
    <mergeCell ref="Z1:AA1"/>
    <mergeCell ref="AE1:AE2"/>
    <mergeCell ref="AF1:A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7"/>
  <sheetViews>
    <sheetView workbookViewId="0">
      <pane ySplit="1" topLeftCell="A2" activePane="bottomLeft" state="frozen"/>
      <selection pane="bottomLeft" activeCell="L2" sqref="L2:L7"/>
    </sheetView>
  </sheetViews>
  <sheetFormatPr defaultRowHeight="11.25"/>
  <cols>
    <col min="1" max="1" width="7.28515625" style="3" bestFit="1" customWidth="1"/>
    <col min="2" max="2" width="40.85546875" style="3" bestFit="1" customWidth="1"/>
    <col min="3" max="3" width="10.8554687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5" width="9.140625" style="3"/>
    <col min="16" max="16" width="19.85546875" style="3" bestFit="1" customWidth="1"/>
    <col min="17" max="17" width="15.7109375" style="3" bestFit="1" customWidth="1"/>
    <col min="18" max="18" width="31.85546875" style="3" bestFit="1" customWidth="1"/>
    <col min="19" max="16384" width="9.140625" style="3"/>
  </cols>
  <sheetData>
    <row r="1" spans="1:20">
      <c r="A1" s="188"/>
      <c r="B1" s="188"/>
      <c r="C1" s="305"/>
      <c r="D1" s="188" t="s">
        <v>314</v>
      </c>
      <c r="E1" s="188" t="s">
        <v>315</v>
      </c>
      <c r="F1" s="188" t="s">
        <v>316</v>
      </c>
      <c r="G1" s="188" t="s">
        <v>317</v>
      </c>
      <c r="H1" s="188" t="s">
        <v>318</v>
      </c>
      <c r="I1" s="188" t="s">
        <v>319</v>
      </c>
      <c r="J1" s="188" t="s">
        <v>320</v>
      </c>
      <c r="K1" s="317" t="s">
        <v>321</v>
      </c>
      <c r="L1" s="574" t="s">
        <v>322</v>
      </c>
      <c r="M1" s="575"/>
      <c r="N1" s="575"/>
      <c r="O1" s="575"/>
      <c r="P1" s="576" t="s">
        <v>323</v>
      </c>
      <c r="Q1" s="576"/>
      <c r="R1" s="576"/>
      <c r="S1" s="576"/>
      <c r="T1" s="577"/>
    </row>
    <row r="2" spans="1:20">
      <c r="A2" s="487" t="str">
        <f>'1-συμβολαια'!A3</f>
        <v>1ο</v>
      </c>
      <c r="B2" s="79" t="str">
        <f>'1-συμβολαια'!C3</f>
        <v>γονική</v>
      </c>
      <c r="C2" s="304">
        <f>'1-συμβολαια'!D3</f>
        <v>47620.95</v>
      </c>
      <c r="D2" s="304">
        <v>3</v>
      </c>
      <c r="E2" s="304"/>
      <c r="F2" s="304"/>
      <c r="G2" s="304"/>
      <c r="H2" s="304"/>
      <c r="I2" s="304"/>
      <c r="J2" s="304"/>
      <c r="K2" s="304">
        <f t="shared" ref="K2:K7" si="0">SUM(D2:I2)</f>
        <v>3</v>
      </c>
      <c r="L2" s="473">
        <v>44137</v>
      </c>
      <c r="M2" s="79">
        <v>631</v>
      </c>
      <c r="N2" s="79">
        <v>83</v>
      </c>
      <c r="O2" s="79"/>
      <c r="P2" s="79"/>
      <c r="Q2" s="79" t="s">
        <v>547</v>
      </c>
      <c r="R2" s="477" t="s">
        <v>548</v>
      </c>
      <c r="S2" s="79"/>
      <c r="T2" s="477"/>
    </row>
    <row r="3" spans="1:20" ht="12" thickBot="1">
      <c r="A3" s="428">
        <f>'1-συμβολαια'!A4</f>
        <v>0</v>
      </c>
      <c r="B3" s="255" t="str">
        <f>'1-συμβολαια'!C4</f>
        <v>ΧΡΗΣΙΚΤΗΣΙΑ αγροτεμαχίων 2-4-5 = 1979 ΑΝΑΔΑΣΜΟΣ</v>
      </c>
      <c r="C3" s="513">
        <f>'1-συμβολαια'!D4</f>
        <v>1111</v>
      </c>
      <c r="D3" s="513"/>
      <c r="E3" s="513"/>
      <c r="F3" s="513"/>
      <c r="G3" s="513"/>
      <c r="H3" s="513"/>
      <c r="I3" s="513"/>
      <c r="J3" s="513"/>
      <c r="K3" s="513">
        <f t="shared" si="0"/>
        <v>0</v>
      </c>
      <c r="L3" s="255"/>
      <c r="M3" s="255"/>
      <c r="N3" s="255"/>
      <c r="O3" s="255"/>
      <c r="P3" s="255"/>
      <c r="Q3" s="255"/>
      <c r="R3" s="255"/>
      <c r="S3" s="255"/>
      <c r="T3" s="255"/>
    </row>
    <row r="4" spans="1:20">
      <c r="A4" s="495" t="str">
        <f>'1-συμβολαια'!A5</f>
        <v>2ο</v>
      </c>
      <c r="B4" s="373" t="str">
        <f>'1-συμβολαια'!C5</f>
        <v>γονική</v>
      </c>
      <c r="C4" s="323">
        <f>'1-συμβολαια'!D5</f>
        <v>71158.97</v>
      </c>
      <c r="D4" s="508">
        <v>3</v>
      </c>
      <c r="E4" s="323"/>
      <c r="F4" s="323"/>
      <c r="G4" s="323"/>
      <c r="H4" s="323"/>
      <c r="I4" s="323"/>
      <c r="J4" s="323"/>
      <c r="K4" s="323">
        <f t="shared" si="0"/>
        <v>3</v>
      </c>
      <c r="L4" s="548" t="s">
        <v>570</v>
      </c>
      <c r="M4" s="511"/>
      <c r="N4" s="511"/>
      <c r="O4" s="511"/>
      <c r="P4" s="511"/>
      <c r="Q4" s="511"/>
      <c r="R4" s="512" t="s">
        <v>548</v>
      </c>
      <c r="S4" s="511"/>
      <c r="T4" s="512"/>
    </row>
    <row r="5" spans="1:20" ht="12" thickBot="1">
      <c r="A5" s="496">
        <f>'1-συμβολαια'!A6</f>
        <v>0</v>
      </c>
      <c r="B5" s="379" t="str">
        <f>'1-συμβολαια'!C6</f>
        <v>ΧΡΗΣΙΚΤΗΣΙΑ αγροτεμαχίων 1-4-5 = 1979 ΑΝΑΔΑΣΜΟΣ</v>
      </c>
      <c r="C5" s="376">
        <f>'1-συμβολαια'!D6</f>
        <v>3333.33</v>
      </c>
      <c r="D5" s="513"/>
      <c r="E5" s="376"/>
      <c r="F5" s="376"/>
      <c r="G5" s="376"/>
      <c r="H5" s="376"/>
      <c r="I5" s="376"/>
      <c r="J5" s="376"/>
      <c r="K5" s="376">
        <f t="shared" si="0"/>
        <v>0</v>
      </c>
      <c r="L5" s="255"/>
      <c r="M5" s="255"/>
      <c r="N5" s="255"/>
      <c r="O5" s="255"/>
      <c r="P5" s="255"/>
      <c r="Q5" s="255"/>
      <c r="R5" s="255"/>
      <c r="S5" s="255"/>
      <c r="T5" s="255"/>
    </row>
    <row r="6" spans="1:20">
      <c r="A6" s="507" t="str">
        <f>'1-συμβολαια'!A7</f>
        <v>3ο</v>
      </c>
      <c r="B6" s="373" t="str">
        <f>'1-συμβολαια'!C7</f>
        <v>γονική] αγροτεμαχιο 1.107 Πρίνος -'';;;???'' 136μ2</v>
      </c>
      <c r="C6" s="323">
        <f>'1-συμβολαια'!D7</f>
        <v>621.79999999999995</v>
      </c>
      <c r="D6" s="508">
        <v>3</v>
      </c>
      <c r="E6" s="323"/>
      <c r="F6" s="323"/>
      <c r="G6" s="323"/>
      <c r="H6" s="323"/>
      <c r="I6" s="323"/>
      <c r="J6" s="323"/>
      <c r="K6" s="323">
        <f t="shared" si="0"/>
        <v>3</v>
      </c>
      <c r="L6" s="514">
        <v>38434</v>
      </c>
      <c r="M6" s="511">
        <v>403</v>
      </c>
      <c r="N6" s="511">
        <v>90</v>
      </c>
      <c r="O6" s="511">
        <v>15.69</v>
      </c>
      <c r="P6" s="512"/>
      <c r="Q6" s="511"/>
      <c r="R6" s="511"/>
      <c r="S6" s="511"/>
      <c r="T6" s="511"/>
    </row>
    <row r="7" spans="1:20" ht="12" thickBot="1">
      <c r="A7" s="428">
        <f>'1-συμβολαια'!A8</f>
        <v>0</v>
      </c>
      <c r="B7" s="379" t="str">
        <f>'1-συμβολαια'!C8</f>
        <v>ΧΡΗΣΙΚΤΗΣΙΑ αγροτεμαχίου = 1979 ΑΝΑΔΑΣΜΟΣ</v>
      </c>
      <c r="C7" s="376">
        <f>'1-συμβολαια'!D8</f>
        <v>111</v>
      </c>
      <c r="D7" s="376"/>
      <c r="E7" s="376"/>
      <c r="F7" s="376"/>
      <c r="G7" s="376"/>
      <c r="H7" s="376"/>
      <c r="I7" s="376"/>
      <c r="J7" s="376"/>
      <c r="K7" s="376">
        <f t="shared" si="0"/>
        <v>0</v>
      </c>
      <c r="L7" s="549">
        <v>41144</v>
      </c>
      <c r="M7" s="379">
        <v>525</v>
      </c>
      <c r="N7" s="379">
        <v>58</v>
      </c>
      <c r="O7" s="379"/>
      <c r="P7" s="379"/>
      <c r="Q7" s="379"/>
      <c r="R7" s="379"/>
      <c r="S7" s="379"/>
      <c r="T7" s="379"/>
    </row>
    <row r="8" spans="1:20">
      <c r="A8" s="571" t="str">
        <f>'1-συμβολαια'!A9</f>
        <v>σύνολο</v>
      </c>
      <c r="B8" s="572"/>
      <c r="C8" s="573"/>
      <c r="D8" s="508">
        <f t="shared" ref="D8:K8" si="1">SUM(D2:D7)</f>
        <v>9</v>
      </c>
      <c r="E8" s="508">
        <f t="shared" si="1"/>
        <v>0</v>
      </c>
      <c r="F8" s="508">
        <f t="shared" si="1"/>
        <v>0</v>
      </c>
      <c r="G8" s="508">
        <f t="shared" si="1"/>
        <v>0</v>
      </c>
      <c r="H8" s="508">
        <f t="shared" si="1"/>
        <v>0</v>
      </c>
      <c r="I8" s="508">
        <f t="shared" si="1"/>
        <v>0</v>
      </c>
      <c r="J8" s="508">
        <f t="shared" si="1"/>
        <v>0</v>
      </c>
      <c r="K8" s="508">
        <f t="shared" si="1"/>
        <v>9</v>
      </c>
    </row>
    <row r="9" spans="1:20">
      <c r="J9" s="2"/>
    </row>
    <row r="10" spans="1:20">
      <c r="C10" s="2" t="s">
        <v>394</v>
      </c>
      <c r="D10" s="2">
        <v>7.5</v>
      </c>
      <c r="I10" s="5"/>
    </row>
    <row r="11" spans="1:20">
      <c r="J11" s="2"/>
    </row>
    <row r="12" spans="1:20">
      <c r="H12" s="154"/>
    </row>
    <row r="13" spans="1:20">
      <c r="J13" s="2"/>
    </row>
    <row r="14" spans="1:20">
      <c r="D14" s="5"/>
    </row>
    <row r="15" spans="1:20">
      <c r="D15" s="5"/>
    </row>
    <row r="16" spans="1:20">
      <c r="D16" s="5"/>
    </row>
    <row r="17" spans="4:4">
      <c r="D17" s="5"/>
    </row>
  </sheetData>
  <mergeCells count="3">
    <mergeCell ref="A8:C8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3"/>
  <sheetViews>
    <sheetView workbookViewId="0">
      <pane ySplit="2" topLeftCell="A3" activePane="bottomLeft" state="frozen"/>
      <selection pane="bottomLeft" activeCell="K28" sqref="K28"/>
    </sheetView>
  </sheetViews>
  <sheetFormatPr defaultRowHeight="11.25"/>
  <cols>
    <col min="1" max="1" width="7" style="8" customWidth="1"/>
    <col min="2" max="2" width="43.140625" style="94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3" width="10.28515625" style="2" customWidth="1"/>
    <col min="14" max="14" width="8.140625" style="2" customWidth="1"/>
    <col min="15" max="15" width="9.7109375" style="2" customWidth="1"/>
    <col min="16" max="16" width="7" style="84" customWidth="1"/>
    <col min="17" max="17" width="8" style="84" customWidth="1"/>
    <col min="18" max="18" width="5.85546875" style="84" customWidth="1"/>
    <col min="19" max="19" width="15.42578125" style="84" customWidth="1"/>
    <col min="20" max="20" width="8" style="84" customWidth="1"/>
    <col min="21" max="21" width="16.85546875" style="84" customWidth="1"/>
    <col min="22" max="24" width="8" style="84" customWidth="1"/>
    <col min="25" max="25" width="18.7109375" style="84" customWidth="1"/>
    <col min="26" max="26" width="8" style="84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86" t="s">
        <v>1</v>
      </c>
      <c r="B1" s="588" t="s">
        <v>0</v>
      </c>
      <c r="C1" s="590" t="s">
        <v>7</v>
      </c>
      <c r="D1" s="584" t="s">
        <v>364</v>
      </c>
      <c r="E1" s="585"/>
      <c r="F1" s="585"/>
      <c r="G1" s="585"/>
      <c r="H1" s="585"/>
      <c r="I1" s="585"/>
      <c r="J1" s="585"/>
      <c r="K1" s="585"/>
      <c r="L1" s="585"/>
      <c r="M1" s="592" t="s">
        <v>91</v>
      </c>
      <c r="N1" s="593"/>
      <c r="O1" s="594" t="s">
        <v>249</v>
      </c>
      <c r="P1" s="578" t="s">
        <v>83</v>
      </c>
      <c r="Q1" s="579"/>
      <c r="R1" s="579"/>
      <c r="S1" s="579"/>
      <c r="T1" s="579"/>
      <c r="U1" s="579"/>
      <c r="V1" s="579"/>
      <c r="W1" s="579"/>
      <c r="X1" s="579"/>
      <c r="Y1" s="579"/>
      <c r="Z1" s="580"/>
    </row>
    <row r="2" spans="1:26" s="11" customFormat="1" ht="24" customHeight="1" thickBot="1">
      <c r="A2" s="587"/>
      <c r="B2" s="589"/>
      <c r="C2" s="591"/>
      <c r="D2" s="62" t="s">
        <v>77</v>
      </c>
      <c r="E2" s="62" t="s">
        <v>78</v>
      </c>
      <c r="F2" s="62" t="s">
        <v>365</v>
      </c>
      <c r="G2" s="62" t="s">
        <v>366</v>
      </c>
      <c r="H2" s="62" t="s">
        <v>23</v>
      </c>
      <c r="I2" s="208" t="s">
        <v>354</v>
      </c>
      <c r="J2" s="208" t="s">
        <v>355</v>
      </c>
      <c r="K2" s="208" t="s">
        <v>378</v>
      </c>
      <c r="L2" s="209" t="s">
        <v>357</v>
      </c>
      <c r="M2" s="211" t="s">
        <v>379</v>
      </c>
      <c r="N2" s="210" t="s">
        <v>380</v>
      </c>
      <c r="O2" s="595"/>
      <c r="P2" s="581"/>
      <c r="Q2" s="582"/>
      <c r="R2" s="582"/>
      <c r="S2" s="582"/>
      <c r="T2" s="582"/>
      <c r="U2" s="582"/>
      <c r="V2" s="582"/>
      <c r="W2" s="582"/>
      <c r="X2" s="582"/>
      <c r="Y2" s="582"/>
      <c r="Z2" s="583"/>
    </row>
    <row r="3" spans="1:26" s="5" customFormat="1">
      <c r="A3" s="481" t="str">
        <f>'1-συμβολαια'!A3</f>
        <v>1ο</v>
      </c>
      <c r="B3" s="331" t="str">
        <f>'1-συμβολαια'!C3</f>
        <v>γονική</v>
      </c>
      <c r="C3" s="326">
        <f>'1-συμβολαια'!D3</f>
        <v>47620.95</v>
      </c>
      <c r="D3" s="321"/>
      <c r="E3" s="321">
        <v>2.93</v>
      </c>
      <c r="F3" s="321">
        <v>10.56</v>
      </c>
      <c r="G3" s="321">
        <f t="shared" ref="G3:G5" si="0">(C3-323.67)*1.2%</f>
        <v>567.56736000000001</v>
      </c>
      <c r="H3" s="321">
        <f t="shared" ref="H3:H8" si="1">D3+E3+F3+G3</f>
        <v>581.05736000000002</v>
      </c>
      <c r="I3" s="322">
        <f t="shared" ref="I3:I8" si="2">(F3+G3)*9%</f>
        <v>52.031462399999995</v>
      </c>
      <c r="J3" s="322">
        <f t="shared" ref="J3:J8" si="3">(D3+E3)*5%</f>
        <v>0.14650000000000002</v>
      </c>
      <c r="K3" s="322">
        <f t="shared" ref="K3:K8" si="4">H3*5%</f>
        <v>29.052868000000004</v>
      </c>
      <c r="L3" s="326">
        <f t="shared" ref="L3:L8" si="5">H3*1%</f>
        <v>5.8105736000000006</v>
      </c>
      <c r="M3" s="326">
        <f t="shared" ref="M3:M8" si="6">H3-O3</f>
        <v>494.01595600000002</v>
      </c>
      <c r="N3" s="326">
        <f t="shared" ref="N3:N8" si="7">D3+E3</f>
        <v>2.93</v>
      </c>
      <c r="O3" s="326">
        <f t="shared" ref="O3:O8" si="8">I3+J3+K3+L3</f>
        <v>87.041404</v>
      </c>
      <c r="P3" s="332"/>
      <c r="Q3" s="332" t="s">
        <v>391</v>
      </c>
      <c r="R3" s="332"/>
      <c r="S3" s="332" t="s">
        <v>521</v>
      </c>
      <c r="T3" s="332"/>
      <c r="U3" s="332"/>
      <c r="V3" s="332"/>
      <c r="W3" s="268"/>
      <c r="X3" s="268"/>
      <c r="Y3" s="268"/>
      <c r="Z3" s="268"/>
    </row>
    <row r="4" spans="1:26" s="5" customFormat="1" ht="12" thickBot="1">
      <c r="A4" s="482">
        <f>'1-συμβολαια'!A4</f>
        <v>0</v>
      </c>
      <c r="B4" s="424" t="str">
        <f>'1-συμβολαια'!C4</f>
        <v>ΧΡΗΣΙΚΤΗΣΙΑ αγροτεμαχίων 2-4-5 = 1979 ΑΝΑΔΑΣΜΟΣ</v>
      </c>
      <c r="C4" s="375">
        <f>'1-συμβολαια'!D4</f>
        <v>1111</v>
      </c>
      <c r="D4" s="381"/>
      <c r="E4" s="381">
        <v>2.93</v>
      </c>
      <c r="F4" s="381">
        <v>10.56</v>
      </c>
      <c r="G4" s="381">
        <f t="shared" si="0"/>
        <v>9.4479600000000001</v>
      </c>
      <c r="H4" s="381">
        <f t="shared" si="1"/>
        <v>22.93796</v>
      </c>
      <c r="I4" s="381">
        <f t="shared" si="2"/>
        <v>1.8007164</v>
      </c>
      <c r="J4" s="381">
        <f t="shared" si="3"/>
        <v>0.14650000000000002</v>
      </c>
      <c r="K4" s="381">
        <f t="shared" si="4"/>
        <v>1.146898</v>
      </c>
      <c r="L4" s="375">
        <f t="shared" si="5"/>
        <v>0.22937960000000002</v>
      </c>
      <c r="M4" s="375">
        <f t="shared" si="6"/>
        <v>19.614466</v>
      </c>
      <c r="N4" s="375">
        <f t="shared" si="7"/>
        <v>2.93</v>
      </c>
      <c r="O4" s="375">
        <f t="shared" si="8"/>
        <v>3.3234940000000002</v>
      </c>
      <c r="P4" s="417"/>
      <c r="Q4" s="417" t="s">
        <v>391</v>
      </c>
      <c r="R4" s="417" t="s">
        <v>392</v>
      </c>
      <c r="S4" s="417" t="s">
        <v>393</v>
      </c>
      <c r="T4" s="417"/>
      <c r="U4" s="417"/>
      <c r="V4" s="417"/>
      <c r="W4" s="437"/>
      <c r="X4" s="268"/>
      <c r="Y4" s="268"/>
      <c r="Z4" s="268"/>
    </row>
    <row r="5" spans="1:26" s="5" customFormat="1">
      <c r="A5" s="490" t="str">
        <f>'1-συμβολαια'!A5</f>
        <v>2ο</v>
      </c>
      <c r="B5" s="422" t="str">
        <f>'1-συμβολαια'!C5</f>
        <v>γονική</v>
      </c>
      <c r="C5" s="326">
        <f>'1-συμβολαια'!D5</f>
        <v>71158.97</v>
      </c>
      <c r="D5" s="322"/>
      <c r="E5" s="322">
        <v>2.93</v>
      </c>
      <c r="F5" s="322">
        <v>10.56</v>
      </c>
      <c r="G5" s="322">
        <f t="shared" si="0"/>
        <v>850.0236000000001</v>
      </c>
      <c r="H5" s="322">
        <f t="shared" si="1"/>
        <v>863.51360000000011</v>
      </c>
      <c r="I5" s="322">
        <f t="shared" si="2"/>
        <v>77.452523999999997</v>
      </c>
      <c r="J5" s="322">
        <f t="shared" si="3"/>
        <v>0.14650000000000002</v>
      </c>
      <c r="K5" s="322">
        <f t="shared" si="4"/>
        <v>43.175680000000007</v>
      </c>
      <c r="L5" s="326">
        <f t="shared" si="5"/>
        <v>8.635136000000001</v>
      </c>
      <c r="M5" s="326">
        <f t="shared" si="6"/>
        <v>734.10376000000008</v>
      </c>
      <c r="N5" s="326">
        <f t="shared" si="7"/>
        <v>2.93</v>
      </c>
      <c r="O5" s="326">
        <f t="shared" si="8"/>
        <v>129.40984</v>
      </c>
      <c r="P5" s="344"/>
      <c r="Q5" s="344" t="s">
        <v>391</v>
      </c>
      <c r="R5" s="344"/>
      <c r="S5" s="344" t="s">
        <v>521</v>
      </c>
      <c r="T5" s="344"/>
      <c r="U5" s="344"/>
      <c r="V5" s="344"/>
      <c r="W5" s="436"/>
      <c r="X5" s="268"/>
      <c r="Y5" s="268"/>
      <c r="Z5" s="268"/>
    </row>
    <row r="6" spans="1:26" s="5" customFormat="1" ht="12" thickBot="1">
      <c r="A6" s="491">
        <f>'1-συμβολαια'!A6</f>
        <v>0</v>
      </c>
      <c r="B6" s="424" t="str">
        <f>'1-συμβολαια'!C6</f>
        <v>ΧΡΗΣΙΚΤΗΣΙΑ αγροτεμαχίων 1-4-5 = 1979 ΑΝΑΔΑΣΜΟΣ</v>
      </c>
      <c r="C6" s="375">
        <f>'1-συμβολαια'!D6</f>
        <v>3333.33</v>
      </c>
      <c r="D6" s="381"/>
      <c r="E6" s="381">
        <v>2.93</v>
      </c>
      <c r="F6" s="381">
        <v>10.56</v>
      </c>
      <c r="G6" s="381">
        <f t="shared" ref="G6:G7" si="9">(C6-323.67)*1.2%</f>
        <v>36.115919999999996</v>
      </c>
      <c r="H6" s="381">
        <f t="shared" si="1"/>
        <v>49.605919999999998</v>
      </c>
      <c r="I6" s="381">
        <f t="shared" si="2"/>
        <v>4.2008327999999997</v>
      </c>
      <c r="J6" s="381">
        <f t="shared" si="3"/>
        <v>0.14650000000000002</v>
      </c>
      <c r="K6" s="381">
        <f t="shared" si="4"/>
        <v>2.4802960000000001</v>
      </c>
      <c r="L6" s="375">
        <f t="shared" si="5"/>
        <v>0.49605919999999998</v>
      </c>
      <c r="M6" s="375">
        <f t="shared" si="6"/>
        <v>42.282232</v>
      </c>
      <c r="N6" s="375">
        <f t="shared" si="7"/>
        <v>2.93</v>
      </c>
      <c r="O6" s="375">
        <f t="shared" si="8"/>
        <v>7.3236879999999998</v>
      </c>
      <c r="P6" s="417"/>
      <c r="Q6" s="417" t="s">
        <v>391</v>
      </c>
      <c r="R6" s="417" t="s">
        <v>392</v>
      </c>
      <c r="S6" s="417" t="s">
        <v>393</v>
      </c>
      <c r="T6" s="417"/>
      <c r="U6" s="417"/>
      <c r="V6" s="417"/>
      <c r="W6" s="268"/>
      <c r="X6" s="268"/>
      <c r="Y6" s="268"/>
      <c r="Z6" s="268"/>
    </row>
    <row r="7" spans="1:26" s="5" customFormat="1">
      <c r="A7" s="421" t="str">
        <f>'1-συμβολαια'!A7</f>
        <v>3ο</v>
      </c>
      <c r="B7" s="422" t="str">
        <f>'1-συμβολαια'!C7</f>
        <v>γονική] αγροτεμαχιο 1.107 Πρίνος -'';;;???'' 136μ2</v>
      </c>
      <c r="C7" s="326">
        <f>'1-συμβολαια'!D7</f>
        <v>621.79999999999995</v>
      </c>
      <c r="D7" s="322"/>
      <c r="E7" s="322">
        <v>2.93</v>
      </c>
      <c r="F7" s="322">
        <v>10.56</v>
      </c>
      <c r="G7" s="322">
        <f t="shared" si="9"/>
        <v>3.5775599999999992</v>
      </c>
      <c r="H7" s="322">
        <f t="shared" si="1"/>
        <v>17.06756</v>
      </c>
      <c r="I7" s="322">
        <f t="shared" si="2"/>
        <v>1.2723804000000001</v>
      </c>
      <c r="J7" s="322">
        <f t="shared" si="3"/>
        <v>0.14650000000000002</v>
      </c>
      <c r="K7" s="322">
        <f t="shared" si="4"/>
        <v>0.85337800000000008</v>
      </c>
      <c r="L7" s="326">
        <f t="shared" si="5"/>
        <v>0.17067560000000001</v>
      </c>
      <c r="M7" s="326">
        <f t="shared" si="6"/>
        <v>14.624625999999999</v>
      </c>
      <c r="N7" s="326">
        <f t="shared" si="7"/>
        <v>2.93</v>
      </c>
      <c r="O7" s="326">
        <f t="shared" si="8"/>
        <v>2.4429340000000002</v>
      </c>
      <c r="P7" s="344"/>
      <c r="Q7" s="344" t="s">
        <v>391</v>
      </c>
      <c r="R7" s="344"/>
      <c r="S7" s="344" t="s">
        <v>521</v>
      </c>
      <c r="T7" s="344"/>
      <c r="U7" s="344"/>
      <c r="V7" s="344"/>
      <c r="W7" s="268"/>
      <c r="X7" s="268"/>
      <c r="Y7" s="268"/>
      <c r="Z7" s="268"/>
    </row>
    <row r="8" spans="1:26" s="5" customFormat="1" ht="12" thickBot="1">
      <c r="A8" s="482">
        <f>'1-συμβολαια'!A8</f>
        <v>0</v>
      </c>
      <c r="B8" s="424" t="str">
        <f>'1-συμβολαια'!C8</f>
        <v>ΧΡΗΣΙΚΤΗΣΙΑ αγροτεμαχίου = 1979 ΑΝΑΔΑΣΜΟΣ</v>
      </c>
      <c r="C8" s="375">
        <f>'1-συμβολαια'!D8</f>
        <v>111</v>
      </c>
      <c r="D8" s="381"/>
      <c r="E8" s="381">
        <v>2.93</v>
      </c>
      <c r="F8" s="381">
        <v>10.56</v>
      </c>
      <c r="G8" s="381"/>
      <c r="H8" s="381">
        <f t="shared" si="1"/>
        <v>13.49</v>
      </c>
      <c r="I8" s="381">
        <f t="shared" si="2"/>
        <v>0.95040000000000002</v>
      </c>
      <c r="J8" s="381">
        <f t="shared" si="3"/>
        <v>0.14650000000000002</v>
      </c>
      <c r="K8" s="381">
        <f t="shared" si="4"/>
        <v>0.6745000000000001</v>
      </c>
      <c r="L8" s="375">
        <f t="shared" si="5"/>
        <v>0.13489999999999999</v>
      </c>
      <c r="M8" s="375">
        <f t="shared" si="6"/>
        <v>11.5837</v>
      </c>
      <c r="N8" s="375">
        <f t="shared" si="7"/>
        <v>2.93</v>
      </c>
      <c r="O8" s="375">
        <f t="shared" si="8"/>
        <v>1.9063000000000001</v>
      </c>
      <c r="P8" s="417"/>
      <c r="Q8" s="417" t="s">
        <v>391</v>
      </c>
      <c r="R8" s="417" t="s">
        <v>392</v>
      </c>
      <c r="S8" s="417" t="s">
        <v>521</v>
      </c>
      <c r="T8" s="417"/>
      <c r="U8" s="417"/>
      <c r="V8" s="344"/>
      <c r="W8" s="436"/>
      <c r="X8" s="436"/>
      <c r="Y8" s="436"/>
      <c r="Z8" s="268"/>
    </row>
    <row r="9" spans="1:26">
      <c r="A9" s="561" t="s">
        <v>56</v>
      </c>
      <c r="B9" s="562"/>
      <c r="C9" s="562"/>
      <c r="D9" s="382">
        <f t="shared" ref="D9:O9" si="10">SUM(D3:D8)</f>
        <v>0</v>
      </c>
      <c r="E9" s="382">
        <f t="shared" si="10"/>
        <v>17.580000000000002</v>
      </c>
      <c r="F9" s="382">
        <f t="shared" si="10"/>
        <v>63.360000000000007</v>
      </c>
      <c r="G9" s="382">
        <f t="shared" si="10"/>
        <v>1466.7323999999999</v>
      </c>
      <c r="H9" s="382">
        <f t="shared" si="10"/>
        <v>1547.6724000000002</v>
      </c>
      <c r="I9" s="382">
        <f t="shared" si="10"/>
        <v>137.708316</v>
      </c>
      <c r="J9" s="382">
        <f t="shared" si="10"/>
        <v>0.87900000000000023</v>
      </c>
      <c r="K9" s="382">
        <f t="shared" si="10"/>
        <v>77.383620000000008</v>
      </c>
      <c r="L9" s="382">
        <f t="shared" si="10"/>
        <v>15.476724000000001</v>
      </c>
      <c r="M9" s="382">
        <f t="shared" si="10"/>
        <v>1316.2247400000001</v>
      </c>
      <c r="N9" s="382">
        <f t="shared" si="10"/>
        <v>17.580000000000002</v>
      </c>
      <c r="O9" s="382">
        <f t="shared" si="10"/>
        <v>231.44766000000001</v>
      </c>
    </row>
    <row r="10" spans="1:26">
      <c r="J10" s="285"/>
      <c r="K10" s="165"/>
      <c r="L10" s="8"/>
      <c r="P10" s="152" t="s">
        <v>381</v>
      </c>
      <c r="Q10" s="125"/>
      <c r="R10" s="125"/>
      <c r="S10" s="125"/>
      <c r="T10" s="125"/>
      <c r="U10" s="125"/>
      <c r="V10" s="125"/>
      <c r="W10" s="125"/>
      <c r="X10" s="125"/>
      <c r="Y10" s="125"/>
    </row>
    <row r="11" spans="1:26">
      <c r="I11" s="165"/>
      <c r="J11" s="165"/>
      <c r="K11" s="165"/>
      <c r="L11" s="8"/>
      <c r="P11" s="131"/>
      <c r="Q11" s="152" t="s">
        <v>382</v>
      </c>
      <c r="R11" s="125"/>
      <c r="S11" s="125"/>
      <c r="T11" s="125"/>
      <c r="U11" s="125"/>
      <c r="V11" s="125"/>
      <c r="W11" s="125"/>
      <c r="X11" s="125"/>
      <c r="Y11" s="131"/>
    </row>
    <row r="12" spans="1:26">
      <c r="P12" s="131"/>
      <c r="Q12" s="131"/>
      <c r="R12" s="125" t="s">
        <v>383</v>
      </c>
      <c r="S12" s="131"/>
      <c r="T12" s="131"/>
      <c r="U12" s="131"/>
      <c r="V12" s="131"/>
      <c r="W12" s="131"/>
      <c r="X12" s="131"/>
      <c r="Y12" s="131"/>
    </row>
    <row r="13" spans="1:26">
      <c r="P13" s="131"/>
      <c r="Q13" s="131"/>
      <c r="R13" s="131"/>
      <c r="S13" s="152" t="s">
        <v>384</v>
      </c>
      <c r="T13" s="131"/>
      <c r="U13" s="131"/>
      <c r="V13" s="131"/>
      <c r="W13" s="131"/>
      <c r="X13" s="131"/>
      <c r="Y13" s="131"/>
    </row>
    <row r="14" spans="1:26">
      <c r="P14" s="131"/>
      <c r="Q14" s="131"/>
      <c r="R14" s="131"/>
      <c r="S14" s="131"/>
      <c r="T14" s="125" t="s">
        <v>385</v>
      </c>
      <c r="U14" s="131"/>
      <c r="V14" s="131"/>
      <c r="W14" s="131"/>
      <c r="X14" s="131"/>
      <c r="Y14" s="131"/>
    </row>
    <row r="15" spans="1:26">
      <c r="P15" s="131"/>
      <c r="Q15" s="131"/>
      <c r="R15" s="125"/>
      <c r="S15" s="125"/>
      <c r="T15" s="131"/>
      <c r="U15" s="152" t="s">
        <v>386</v>
      </c>
      <c r="V15" s="131"/>
      <c r="W15" s="125"/>
      <c r="X15" s="125"/>
      <c r="Y15" s="125"/>
      <c r="Z15" s="125"/>
    </row>
    <row r="16" spans="1:26">
      <c r="P16" s="131"/>
      <c r="Q16" s="131"/>
      <c r="R16" s="125"/>
      <c r="S16" s="125"/>
      <c r="T16" s="131"/>
      <c r="U16" s="131"/>
      <c r="V16" s="125" t="s">
        <v>387</v>
      </c>
      <c r="W16" s="125"/>
      <c r="X16" s="125"/>
      <c r="Y16" s="125"/>
      <c r="Z16" s="131"/>
    </row>
    <row r="17" spans="2:26" ht="15.75">
      <c r="B17" s="286" t="s">
        <v>466</v>
      </c>
      <c r="C17" s="364"/>
      <c r="D17" s="133"/>
      <c r="E17" s="133"/>
      <c r="F17" s="133"/>
      <c r="G17" s="133"/>
      <c r="H17" s="133"/>
      <c r="I17" s="133"/>
      <c r="J17" s="133"/>
      <c r="K17" s="133"/>
      <c r="L17" s="133"/>
      <c r="M17" s="133"/>
      <c r="N17" s="133"/>
      <c r="O17" s="133"/>
      <c r="P17" s="287"/>
      <c r="Q17" s="288"/>
      <c r="R17" s="5"/>
      <c r="S17" s="3"/>
      <c r="T17" s="289"/>
      <c r="U17" s="131"/>
      <c r="V17" s="131"/>
      <c r="W17" s="131"/>
      <c r="X17" s="131"/>
      <c r="Y17" s="131"/>
      <c r="Z17" s="131"/>
    </row>
    <row r="18" spans="2:26" ht="15.75">
      <c r="B18" s="133"/>
      <c r="C18" s="214" t="s">
        <v>467</v>
      </c>
      <c r="D18" s="290"/>
      <c r="E18" s="290"/>
      <c r="F18" s="290"/>
      <c r="G18" s="291"/>
      <c r="H18" s="291"/>
      <c r="I18" s="291"/>
      <c r="J18" s="291"/>
      <c r="K18" s="291"/>
      <c r="L18" s="291"/>
      <c r="M18" s="291"/>
      <c r="N18" s="291"/>
      <c r="P18" s="165"/>
      <c r="Q18" s="285"/>
      <c r="R18" s="3"/>
      <c r="S18" s="3"/>
      <c r="T18" s="289"/>
    </row>
    <row r="19" spans="2:26" ht="15.75">
      <c r="B19" s="292"/>
      <c r="C19" s="293"/>
      <c r="D19" s="294" t="s">
        <v>512</v>
      </c>
      <c r="E19" s="294"/>
      <c r="F19" s="294"/>
      <c r="G19" s="294"/>
      <c r="H19" s="295"/>
      <c r="I19" s="295"/>
      <c r="J19" s="295"/>
      <c r="K19" s="295"/>
      <c r="L19" s="295"/>
      <c r="M19" s="295"/>
      <c r="O19" s="296"/>
      <c r="P19" s="8"/>
      <c r="Q19" s="4"/>
      <c r="R19" s="5"/>
      <c r="S19" s="3"/>
      <c r="T19" s="5"/>
    </row>
    <row r="20" spans="2:26" ht="15.75">
      <c r="B20" s="292"/>
      <c r="C20" s="293"/>
      <c r="D20" s="293"/>
      <c r="E20" s="293"/>
      <c r="F20" s="293"/>
      <c r="G20" s="293"/>
      <c r="H20" s="293"/>
      <c r="I20" s="297"/>
      <c r="J20" s="297"/>
      <c r="K20" s="297"/>
      <c r="L20" s="297"/>
      <c r="M20" s="63"/>
      <c r="O20" s="296"/>
      <c r="P20" s="8"/>
      <c r="Q20" s="4"/>
      <c r="R20" s="3"/>
      <c r="S20" s="3"/>
      <c r="T20" s="3"/>
    </row>
    <row r="21" spans="2:26" ht="15.75">
      <c r="B21" s="292"/>
      <c r="C21" s="365" t="s">
        <v>61</v>
      </c>
      <c r="D21" s="220"/>
      <c r="E21" s="291"/>
      <c r="F21" s="291"/>
      <c r="G21" s="297"/>
      <c r="H21" s="297"/>
      <c r="I21" s="297"/>
      <c r="J21" s="298"/>
      <c r="K21" s="293"/>
      <c r="L21" s="293"/>
      <c r="M21" s="297"/>
      <c r="O21" s="296"/>
      <c r="P21" s="8"/>
      <c r="Q21" s="4"/>
      <c r="R21" s="5"/>
      <c r="S21" s="5"/>
      <c r="T21" s="5"/>
    </row>
    <row r="22" spans="2:26" ht="15.75">
      <c r="B22" s="292"/>
      <c r="C22" s="293"/>
      <c r="D22" s="212" t="s">
        <v>468</v>
      </c>
      <c r="E22" s="212"/>
      <c r="F22" s="212"/>
      <c r="G22" s="299"/>
      <c r="H22" s="299"/>
      <c r="I22" s="299"/>
      <c r="J22" s="299"/>
      <c r="K22" s="299"/>
      <c r="L22" s="299"/>
      <c r="M22" s="291"/>
      <c r="O22" s="296"/>
      <c r="P22" s="8"/>
      <c r="Q22" s="4"/>
      <c r="R22" s="5"/>
      <c r="S22" s="5"/>
      <c r="T22" s="5"/>
    </row>
    <row r="23" spans="2:26" ht="15">
      <c r="B23" s="292"/>
      <c r="C23" s="293"/>
      <c r="D23" s="213" t="s">
        <v>469</v>
      </c>
      <c r="E23" s="213"/>
      <c r="F23" s="213"/>
      <c r="G23" s="213"/>
      <c r="H23" s="299"/>
      <c r="I23" s="299"/>
      <c r="J23" s="299"/>
      <c r="K23" s="299"/>
      <c r="L23" s="299"/>
      <c r="M23" s="299"/>
      <c r="O23" s="296"/>
      <c r="P23" s="8"/>
      <c r="Q23" s="4"/>
      <c r="R23" s="5"/>
      <c r="S23" s="5"/>
      <c r="T23" s="5"/>
      <c r="U23" s="3"/>
      <c r="V23" s="3"/>
      <c r="W23" s="3"/>
      <c r="X23" s="3"/>
    </row>
    <row r="24" spans="2:26" ht="15.75">
      <c r="B24" s="292"/>
      <c r="C24" s="293"/>
      <c r="D24" s="214" t="s">
        <v>390</v>
      </c>
      <c r="E24" s="297"/>
      <c r="F24" s="297"/>
      <c r="G24" s="297"/>
      <c r="H24" s="297"/>
      <c r="I24" s="293"/>
      <c r="J24" s="297"/>
      <c r="K24" s="297"/>
      <c r="L24" s="297"/>
      <c r="M24" s="300"/>
      <c r="O24" s="296"/>
      <c r="P24" s="8"/>
      <c r="Q24" s="4"/>
      <c r="R24" s="5"/>
      <c r="S24" s="5"/>
      <c r="T24" s="5"/>
      <c r="U24" s="3"/>
      <c r="V24" s="3"/>
      <c r="W24" s="3"/>
      <c r="X24" s="3"/>
    </row>
    <row r="25" spans="2:26" ht="15">
      <c r="B25" s="292"/>
      <c r="C25" s="293"/>
      <c r="D25" s="293"/>
      <c r="E25" s="293"/>
      <c r="F25" s="293"/>
      <c r="G25" s="293"/>
      <c r="H25" s="293"/>
      <c r="I25" s="293"/>
      <c r="J25" s="293"/>
      <c r="K25" s="293"/>
      <c r="L25" s="293"/>
      <c r="M25" s="293"/>
      <c r="P25" s="5"/>
      <c r="Q25" s="5"/>
      <c r="R25" s="5"/>
      <c r="S25" s="5"/>
      <c r="T25" s="5"/>
      <c r="U25" s="3"/>
      <c r="V25" s="3"/>
      <c r="W25" s="3"/>
      <c r="X25" s="3"/>
    </row>
    <row r="26" spans="2:26">
      <c r="P26" s="5"/>
      <c r="Q26" s="5"/>
      <c r="R26" s="5"/>
      <c r="S26" s="5"/>
      <c r="T26" s="5"/>
    </row>
    <row r="27" spans="2:26">
      <c r="F27" s="2">
        <f>3000/340.75</f>
        <v>8.8041085840058688</v>
      </c>
      <c r="P27" s="5"/>
      <c r="Q27" s="5"/>
      <c r="R27" s="5"/>
      <c r="S27" s="5"/>
      <c r="T27" s="5"/>
    </row>
    <row r="28" spans="2:26" ht="15">
      <c r="P28" s="4"/>
      <c r="Q28" s="301"/>
      <c r="R28" s="5"/>
      <c r="S28" s="5"/>
      <c r="T28" s="5"/>
    </row>
    <row r="29" spans="2:26" ht="15">
      <c r="D29" s="2"/>
      <c r="P29" s="2"/>
      <c r="Q29" s="302"/>
      <c r="R29" s="3"/>
      <c r="S29" s="5"/>
      <c r="T29" s="5"/>
    </row>
    <row r="30" spans="2:26" ht="15">
      <c r="P30" s="8"/>
      <c r="Q30" s="216"/>
      <c r="R30" s="302"/>
      <c r="S30" s="3"/>
      <c r="T30" s="3"/>
    </row>
    <row r="31" spans="2:26">
      <c r="B31" s="95"/>
      <c r="C31" s="4"/>
      <c r="D31" s="60"/>
      <c r="E31" s="4"/>
      <c r="F31" s="4"/>
      <c r="G31" s="4"/>
      <c r="H31" s="60"/>
      <c r="I31" s="60"/>
      <c r="J31" s="60"/>
      <c r="K31" s="60"/>
      <c r="O31" s="8"/>
      <c r="P31" s="5"/>
      <c r="Q31" s="5"/>
      <c r="R31" s="5"/>
      <c r="S31" s="5"/>
    </row>
    <row r="32" spans="2:26">
      <c r="O32" s="8"/>
      <c r="P32" s="5"/>
      <c r="Q32" s="5"/>
      <c r="R32" s="5"/>
      <c r="S32" s="5"/>
    </row>
    <row r="33" spans="15:19">
      <c r="O33" s="8"/>
      <c r="P33" s="5"/>
      <c r="Q33" s="5"/>
      <c r="R33" s="5"/>
      <c r="S33" s="5"/>
    </row>
  </sheetData>
  <mergeCells count="8">
    <mergeCell ref="P1:Z2"/>
    <mergeCell ref="D1:L1"/>
    <mergeCell ref="A9:C9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3"/>
  <sheetViews>
    <sheetView workbookViewId="0">
      <pane ySplit="2" topLeftCell="A3" activePane="bottomLeft" state="frozen"/>
      <selection pane="bottomLeft" activeCell="B29" sqref="B29"/>
    </sheetView>
  </sheetViews>
  <sheetFormatPr defaultRowHeight="11.25"/>
  <cols>
    <col min="1" max="1" width="11.5703125" style="3" bestFit="1" customWidth="1"/>
    <col min="2" max="2" width="59.28515625" style="92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4" customWidth="1"/>
    <col min="9" max="12" width="5.5703125" style="84" customWidth="1"/>
    <col min="13" max="13" width="19.7109375" style="84" customWidth="1"/>
    <col min="14" max="14" width="19.7109375" style="84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1" customFormat="1" ht="15.75" customHeight="1">
      <c r="A1" s="605" t="s">
        <v>1</v>
      </c>
      <c r="B1" s="611" t="s">
        <v>0</v>
      </c>
      <c r="C1" s="613" t="s">
        <v>84</v>
      </c>
      <c r="D1" s="607" t="s">
        <v>3</v>
      </c>
      <c r="E1" s="608"/>
      <c r="F1" s="609" t="s">
        <v>509</v>
      </c>
      <c r="G1" s="610"/>
      <c r="H1" s="596" t="s">
        <v>29</v>
      </c>
      <c r="I1" s="597"/>
      <c r="J1" s="597"/>
      <c r="K1" s="597"/>
      <c r="L1" s="597"/>
      <c r="M1" s="597"/>
      <c r="N1" s="598"/>
    </row>
    <row r="2" spans="1:14" s="9" customFormat="1" ht="16.5" thickBot="1">
      <c r="A2" s="606"/>
      <c r="B2" s="612"/>
      <c r="C2" s="614"/>
      <c r="D2" s="50"/>
      <c r="E2" s="61" t="s">
        <v>9</v>
      </c>
      <c r="F2" s="303"/>
      <c r="G2" s="102" t="s">
        <v>9</v>
      </c>
      <c r="H2" s="599"/>
      <c r="I2" s="600"/>
      <c r="J2" s="600"/>
      <c r="K2" s="600"/>
      <c r="L2" s="600"/>
      <c r="M2" s="600"/>
      <c r="N2" s="601"/>
    </row>
    <row r="3" spans="1:14" s="130" customFormat="1" ht="15">
      <c r="A3" s="485" t="str">
        <f>'1-συμβολαια'!A3</f>
        <v>1ο</v>
      </c>
      <c r="B3" s="333" t="str">
        <f>'1-συμβολαια'!C3</f>
        <v>γονική</v>
      </c>
      <c r="C3" s="334">
        <f>'1-συμβολαια'!D3</f>
        <v>47620.95</v>
      </c>
      <c r="D3" s="403">
        <v>7</v>
      </c>
      <c r="E3" s="403">
        <v>7</v>
      </c>
      <c r="F3" s="335">
        <f>(D3-1)*2.35</f>
        <v>14.100000000000001</v>
      </c>
      <c r="G3" s="335">
        <f>(E3-1)*2.35</f>
        <v>14.100000000000001</v>
      </c>
      <c r="H3" s="332"/>
      <c r="I3" s="332"/>
      <c r="J3" s="332"/>
      <c r="K3" s="336"/>
      <c r="L3" s="336"/>
      <c r="M3" s="336"/>
      <c r="N3" s="336"/>
    </row>
    <row r="4" spans="1:14" s="130" customFormat="1" ht="15.75" thickBot="1">
      <c r="A4" s="486">
        <f>'1-συμβολαια'!A4</f>
        <v>0</v>
      </c>
      <c r="B4" s="414" t="str">
        <f>'1-συμβολαια'!C4</f>
        <v>ΧΡΗΣΙΚΤΗΣΙΑ αγροτεμαχίων 2-4-5 = 1979 ΑΝΑΔΑΣΜΟΣ</v>
      </c>
      <c r="C4" s="415">
        <f>'1-συμβολαια'!D4</f>
        <v>1111</v>
      </c>
      <c r="D4" s="416">
        <v>7</v>
      </c>
      <c r="E4" s="416"/>
      <c r="F4" s="500">
        <f>(D4-1)*2.35</f>
        <v>14.100000000000001</v>
      </c>
      <c r="G4" s="500"/>
      <c r="H4" s="417" t="s">
        <v>513</v>
      </c>
      <c r="I4" s="417" t="s">
        <v>132</v>
      </c>
      <c r="J4" s="417"/>
      <c r="K4" s="418"/>
      <c r="L4" s="418"/>
      <c r="M4" s="418"/>
      <c r="N4" s="418"/>
    </row>
    <row r="5" spans="1:14" s="130" customFormat="1" ht="15">
      <c r="A5" s="492" t="str">
        <f>'1-συμβολαια'!A5</f>
        <v>2ο</v>
      </c>
      <c r="B5" s="410" t="str">
        <f>'1-συμβολαια'!C5</f>
        <v>γονική</v>
      </c>
      <c r="C5" s="411">
        <f>'1-συμβολαια'!D5</f>
        <v>71158.97</v>
      </c>
      <c r="D5" s="450">
        <v>7</v>
      </c>
      <c r="E5" s="450">
        <v>7</v>
      </c>
      <c r="F5" s="412">
        <f>(D5-1)*2.35</f>
        <v>14.100000000000001</v>
      </c>
      <c r="G5" s="412">
        <f t="shared" ref="G5" si="0">(E5-1)*2.35</f>
        <v>14.100000000000001</v>
      </c>
      <c r="H5" s="344"/>
      <c r="I5" s="344"/>
      <c r="J5" s="344"/>
      <c r="K5" s="413"/>
      <c r="L5" s="413"/>
      <c r="M5" s="413"/>
      <c r="N5" s="413"/>
    </row>
    <row r="6" spans="1:14" s="130" customFormat="1" ht="15.75" thickBot="1">
      <c r="A6" s="493">
        <f>'1-συμβολαια'!A6</f>
        <v>0</v>
      </c>
      <c r="B6" s="420" t="str">
        <f>'1-συμβολαια'!C6</f>
        <v>ΧΡΗΣΙΚΤΗΣΙΑ αγροτεμαχίων 1-4-5 = 1979 ΑΝΑΔΑΣΜΟΣ</v>
      </c>
      <c r="C6" s="494">
        <f>'1-συμβολαια'!D6</f>
        <v>3333.33</v>
      </c>
      <c r="D6" s="416">
        <v>7</v>
      </c>
      <c r="E6" s="416"/>
      <c r="F6" s="500">
        <f t="shared" ref="F6:G8" si="1">(D6-1)*2.93</f>
        <v>17.580000000000002</v>
      </c>
      <c r="G6" s="500"/>
      <c r="H6" s="417" t="s">
        <v>513</v>
      </c>
      <c r="I6" s="417" t="s">
        <v>132</v>
      </c>
      <c r="J6" s="417"/>
      <c r="K6" s="418"/>
      <c r="L6" s="418"/>
      <c r="M6" s="418"/>
      <c r="N6" s="418"/>
    </row>
    <row r="7" spans="1:14" s="130" customFormat="1" ht="15">
      <c r="A7" s="404" t="str">
        <f>'1-συμβολαια'!A7</f>
        <v>3ο</v>
      </c>
      <c r="B7" s="410" t="str">
        <f>'1-συμβολαια'!C7</f>
        <v>γονική] αγροτεμαχιο 1.107 Πρίνος -'';;;???'' 136μ2</v>
      </c>
      <c r="C7" s="411">
        <f>'1-συμβολαια'!D7</f>
        <v>621.79999999999995</v>
      </c>
      <c r="D7" s="504">
        <v>5</v>
      </c>
      <c r="E7" s="504">
        <v>5</v>
      </c>
      <c r="F7" s="412">
        <f t="shared" si="1"/>
        <v>11.72</v>
      </c>
      <c r="G7" s="412">
        <f t="shared" si="1"/>
        <v>11.72</v>
      </c>
      <c r="H7" s="344"/>
      <c r="I7" s="344"/>
      <c r="J7" s="344"/>
      <c r="K7" s="413"/>
      <c r="L7" s="413"/>
      <c r="M7" s="413"/>
      <c r="N7" s="413"/>
    </row>
    <row r="8" spans="1:14" s="130" customFormat="1" ht="15.75" thickBot="1">
      <c r="A8" s="419">
        <f>'1-συμβολαια'!A8</f>
        <v>0</v>
      </c>
      <c r="B8" s="420" t="str">
        <f>'1-συμβολαια'!C8</f>
        <v>ΧΡΗΣΙΚΤΗΣΙΑ αγροτεμαχίου = 1979 ΑΝΑΔΑΣΜΟΣ</v>
      </c>
      <c r="C8" s="494">
        <f>'1-συμβολαια'!D8</f>
        <v>111</v>
      </c>
      <c r="D8" s="506">
        <v>5</v>
      </c>
      <c r="E8" s="506"/>
      <c r="F8" s="500">
        <f t="shared" si="1"/>
        <v>11.72</v>
      </c>
      <c r="G8" s="500"/>
      <c r="H8" s="417" t="s">
        <v>513</v>
      </c>
      <c r="I8" s="417" t="s">
        <v>132</v>
      </c>
      <c r="J8" s="417"/>
      <c r="K8" s="418"/>
      <c r="L8" s="418"/>
      <c r="M8" s="418"/>
      <c r="N8" s="418"/>
    </row>
    <row r="9" spans="1:14" ht="15.75">
      <c r="A9" s="602" t="s">
        <v>60</v>
      </c>
      <c r="B9" s="603"/>
      <c r="C9" s="603"/>
      <c r="D9" s="603"/>
      <c r="E9" s="604"/>
      <c r="F9" s="505">
        <f>SUM(F3:F8)</f>
        <v>83.320000000000007</v>
      </c>
      <c r="G9" s="505">
        <f>SUM(G3:G8)</f>
        <v>39.92</v>
      </c>
    </row>
    <row r="10" spans="1:14" ht="15.75">
      <c r="H10" s="132" t="s">
        <v>141</v>
      </c>
      <c r="I10" s="133"/>
      <c r="J10" s="133"/>
      <c r="K10" s="133"/>
      <c r="L10" s="133"/>
      <c r="M10" s="133"/>
    </row>
    <row r="11" spans="1:14" ht="15.75">
      <c r="B11" s="368" t="s">
        <v>510</v>
      </c>
      <c r="C11" s="307"/>
      <c r="D11" s="307"/>
      <c r="E11" s="307"/>
      <c r="F11" s="307"/>
      <c r="I11" s="133" t="s">
        <v>142</v>
      </c>
      <c r="J11" s="133"/>
      <c r="K11" s="133"/>
      <c r="L11" s="133"/>
      <c r="M11" s="89"/>
    </row>
    <row r="12" spans="1:14" ht="15.75">
      <c r="B12" s="368" t="s">
        <v>511</v>
      </c>
      <c r="C12" s="307"/>
      <c r="D12" s="3"/>
      <c r="J12" s="132" t="s">
        <v>143</v>
      </c>
    </row>
    <row r="13" spans="1:14" ht="15.75">
      <c r="C13" s="220" t="s">
        <v>61</v>
      </c>
      <c r="D13" s="3"/>
    </row>
  </sheetData>
  <mergeCells count="7">
    <mergeCell ref="H1:N2"/>
    <mergeCell ref="A9:E9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3"/>
  <sheetViews>
    <sheetView workbookViewId="0">
      <pane ySplit="2" topLeftCell="A3" activePane="bottomLeft" state="frozen"/>
      <selection pane="bottomLeft" activeCell="E25" sqref="E25"/>
    </sheetView>
  </sheetViews>
  <sheetFormatPr defaultRowHeight="11.25"/>
  <cols>
    <col min="1" max="1" width="11.5703125" style="8" bestFit="1" customWidth="1"/>
    <col min="2" max="2" width="60" style="94" bestFit="1" customWidth="1"/>
    <col min="3" max="3" width="7.28515625" style="8" bestFit="1" customWidth="1"/>
    <col min="4" max="4" width="17.42578125" style="8" bestFit="1" customWidth="1"/>
    <col min="5" max="6" width="4.140625" style="8" bestFit="1" customWidth="1"/>
    <col min="7" max="7" width="4.28515625" style="8" bestFit="1" customWidth="1"/>
    <col min="8" max="8" width="7.28515625" style="8" bestFit="1" customWidth="1"/>
    <col min="9" max="9" width="19.28515625" style="8" bestFit="1" customWidth="1"/>
    <col min="10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84" customWidth="1"/>
    <col min="18" max="20" width="6.7109375" style="84" customWidth="1"/>
    <col min="21" max="21" width="30.5703125" style="84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586" t="s">
        <v>1</v>
      </c>
      <c r="B1" s="588" t="s">
        <v>0</v>
      </c>
      <c r="C1" s="615" t="s">
        <v>11</v>
      </c>
      <c r="D1" s="615"/>
      <c r="E1" s="615"/>
      <c r="F1" s="615"/>
      <c r="G1" s="615"/>
      <c r="H1" s="616" t="s">
        <v>12</v>
      </c>
      <c r="I1" s="616"/>
      <c r="J1" s="616"/>
      <c r="K1" s="616"/>
      <c r="L1" s="616"/>
      <c r="M1" s="616"/>
      <c r="N1" s="616"/>
      <c r="O1" s="619" t="s">
        <v>85</v>
      </c>
      <c r="P1" s="617" t="s">
        <v>224</v>
      </c>
      <c r="Q1" s="578" t="s">
        <v>29</v>
      </c>
      <c r="R1" s="579"/>
      <c r="S1" s="579"/>
      <c r="T1" s="579"/>
      <c r="U1" s="580"/>
    </row>
    <row r="2" spans="1:25" ht="24" customHeight="1" thickBot="1">
      <c r="A2" s="587"/>
      <c r="B2" s="589"/>
      <c r="C2" s="7" t="s">
        <v>47</v>
      </c>
      <c r="D2" s="363" t="s">
        <v>48</v>
      </c>
      <c r="E2" s="363" t="s">
        <v>49</v>
      </c>
      <c r="F2" s="363" t="s">
        <v>50</v>
      </c>
      <c r="G2" s="41" t="s">
        <v>51</v>
      </c>
      <c r="H2" s="363" t="s">
        <v>47</v>
      </c>
      <c r="I2" s="363" t="s">
        <v>48</v>
      </c>
      <c r="J2" s="363" t="s">
        <v>49</v>
      </c>
      <c r="K2" s="363" t="s">
        <v>50</v>
      </c>
      <c r="L2" s="363" t="s">
        <v>51</v>
      </c>
      <c r="M2" s="363" t="s">
        <v>52</v>
      </c>
      <c r="N2" s="42" t="s">
        <v>53</v>
      </c>
      <c r="O2" s="620"/>
      <c r="P2" s="618"/>
      <c r="Q2" s="581"/>
      <c r="R2" s="582"/>
      <c r="S2" s="582"/>
      <c r="T2" s="582"/>
      <c r="U2" s="583"/>
    </row>
    <row r="3" spans="1:25" s="269" customFormat="1" ht="15">
      <c r="A3" s="485" t="str">
        <f>'1-συμβολαια'!A3</f>
        <v>1ο</v>
      </c>
      <c r="B3" s="337" t="str">
        <f>'1-συμβολαια'!C3</f>
        <v>γονική</v>
      </c>
      <c r="C3" s="346"/>
      <c r="D3" s="265" t="s">
        <v>580</v>
      </c>
      <c r="E3" s="265"/>
      <c r="F3" s="265"/>
      <c r="G3" s="265"/>
      <c r="H3" s="338"/>
      <c r="I3" s="265" t="s">
        <v>581</v>
      </c>
      <c r="J3" s="270"/>
      <c r="K3" s="270"/>
      <c r="L3" s="270"/>
      <c r="M3" s="270"/>
      <c r="N3" s="270"/>
      <c r="O3" s="338"/>
      <c r="P3" s="335">
        <f>O3*('2-δικαιώμ'!N3+'3-φύλλα2α'!F3)</f>
        <v>0</v>
      </c>
      <c r="Q3" s="340"/>
      <c r="R3" s="340"/>
      <c r="S3" s="340"/>
      <c r="T3" s="340"/>
      <c r="U3" s="341"/>
    </row>
    <row r="4" spans="1:25" s="269" customFormat="1" ht="15.75" thickBot="1">
      <c r="A4" s="486">
        <f>'1-συμβολαια'!A4</f>
        <v>0</v>
      </c>
      <c r="B4" s="497" t="str">
        <f>'1-συμβολαια'!C4</f>
        <v>ΧΡΗΣΙΚΤΗΣΙΑ αγροτεμαχίων 2-4-5 = 1979 ΑΝΑΔΑΣΜΟΣ</v>
      </c>
      <c r="C4" s="498"/>
      <c r="D4" s="374"/>
      <c r="E4" s="374"/>
      <c r="F4" s="374"/>
      <c r="G4" s="374"/>
      <c r="H4" s="499"/>
      <c r="I4" s="374" t="s">
        <v>580</v>
      </c>
      <c r="J4" s="378"/>
      <c r="K4" s="378"/>
      <c r="L4" s="378"/>
      <c r="M4" s="378"/>
      <c r="N4" s="378"/>
      <c r="O4" s="499"/>
      <c r="P4" s="500">
        <f>O4*('2-δικαιώμ'!N4+'3-φύλλα2α'!F4)</f>
        <v>0</v>
      </c>
      <c r="Q4" s="501"/>
      <c r="R4" s="501"/>
      <c r="S4" s="501"/>
      <c r="T4" s="501"/>
      <c r="U4" s="502"/>
    </row>
    <row r="5" spans="1:25" s="269" customFormat="1" ht="15">
      <c r="A5" s="492" t="str">
        <f>'1-συμβολαια'!A5</f>
        <v>2ο</v>
      </c>
      <c r="B5" s="405" t="str">
        <f>'1-συμβολαια'!C5</f>
        <v>γονική</v>
      </c>
      <c r="C5" s="406"/>
      <c r="D5" s="265" t="s">
        <v>580</v>
      </c>
      <c r="E5" s="266"/>
      <c r="F5" s="266"/>
      <c r="G5" s="266"/>
      <c r="H5" s="266"/>
      <c r="I5" s="327" t="s">
        <v>582</v>
      </c>
      <c r="J5" s="266"/>
      <c r="K5" s="266"/>
      <c r="L5" s="266"/>
      <c r="M5" s="266"/>
      <c r="N5" s="266"/>
      <c r="O5" s="407"/>
      <c r="P5" s="412">
        <f>O5*('2-δικαιώμ'!N5+'3-φύλλα2α'!F5)</f>
        <v>0</v>
      </c>
      <c r="Q5" s="408"/>
      <c r="R5" s="408"/>
      <c r="S5" s="408"/>
      <c r="T5" s="408"/>
      <c r="U5" s="409"/>
    </row>
    <row r="6" spans="1:25" s="269" customFormat="1" ht="15.75" thickBot="1">
      <c r="A6" s="493">
        <f>'1-συμβολαια'!A6</f>
        <v>0</v>
      </c>
      <c r="B6" s="497" t="str">
        <f>'1-συμβολαια'!C6</f>
        <v>ΧΡΗΣΙΚΤΗΣΙΑ αγροτεμαχίων 1-4-5 = 1979 ΑΝΑΔΑΣΜΟΣ</v>
      </c>
      <c r="C6" s="498"/>
      <c r="D6" s="374"/>
      <c r="E6" s="374"/>
      <c r="F6" s="378"/>
      <c r="G6" s="378"/>
      <c r="H6" s="378"/>
      <c r="I6" s="374" t="s">
        <v>580</v>
      </c>
      <c r="J6" s="378"/>
      <c r="K6" s="378"/>
      <c r="L6" s="378"/>
      <c r="M6" s="378"/>
      <c r="N6" s="378"/>
      <c r="O6" s="499"/>
      <c r="P6" s="500">
        <f>O6*('2-δικαιώμ'!N6+'3-φύλλα2α'!F6)</f>
        <v>0</v>
      </c>
      <c r="Q6" s="501"/>
      <c r="R6" s="501"/>
      <c r="S6" s="501"/>
      <c r="T6" s="501"/>
      <c r="U6" s="502"/>
    </row>
    <row r="7" spans="1:25" s="269" customFormat="1" ht="15">
      <c r="A7" s="404" t="str">
        <f>'1-συμβολαια'!A7</f>
        <v>3ο</v>
      </c>
      <c r="B7" s="405" t="str">
        <f>'1-συμβολαια'!C7</f>
        <v>γονική] αγροτεμαχιο 1.107 Πρίνος -'';;;???'' 136μ2</v>
      </c>
      <c r="C7" s="406"/>
      <c r="D7" s="266" t="s">
        <v>560</v>
      </c>
      <c r="E7" s="266"/>
      <c r="F7" s="266"/>
      <c r="G7" s="266"/>
      <c r="H7" s="266"/>
      <c r="I7" s="327" t="s">
        <v>582</v>
      </c>
      <c r="J7" s="266"/>
      <c r="K7" s="266"/>
      <c r="L7" s="266"/>
      <c r="M7" s="266"/>
      <c r="N7" s="266"/>
      <c r="O7" s="407"/>
      <c r="P7" s="412">
        <f>O7*('2-δικαιώμ'!N7+'3-φύλλα2α'!F7)</f>
        <v>0</v>
      </c>
      <c r="Q7" s="408"/>
      <c r="R7" s="408"/>
      <c r="S7" s="408"/>
      <c r="T7" s="408"/>
      <c r="U7" s="409"/>
    </row>
    <row r="8" spans="1:25" s="269" customFormat="1" ht="15.75" thickBot="1">
      <c r="A8" s="486">
        <f>'1-συμβολαια'!A8</f>
        <v>0</v>
      </c>
      <c r="B8" s="497" t="str">
        <f>'1-συμβολαια'!C8</f>
        <v>ΧΡΗΣΙΚΤΗΣΙΑ αγροτεμαχίου = 1979 ΑΝΑΔΑΣΜΟΣ</v>
      </c>
      <c r="C8" s="498"/>
      <c r="D8" s="374"/>
      <c r="E8" s="378"/>
      <c r="F8" s="378"/>
      <c r="G8" s="378"/>
      <c r="H8" s="378"/>
      <c r="I8" s="378" t="s">
        <v>560</v>
      </c>
      <c r="J8" s="378"/>
      <c r="K8" s="378"/>
      <c r="L8" s="378"/>
      <c r="M8" s="378"/>
      <c r="N8" s="378"/>
      <c r="O8" s="499"/>
      <c r="P8" s="500">
        <f>O8*('2-δικαιώμ'!N8+'3-φύλλα2α'!F8)</f>
        <v>0</v>
      </c>
      <c r="Q8" s="501"/>
      <c r="R8" s="501"/>
      <c r="S8" s="501"/>
      <c r="T8" s="501"/>
      <c r="U8" s="502"/>
    </row>
    <row r="9" spans="1:25" ht="15.75">
      <c r="A9" s="602" t="s">
        <v>47</v>
      </c>
      <c r="B9" s="603"/>
      <c r="C9" s="603"/>
      <c r="D9" s="603"/>
      <c r="E9" s="603"/>
      <c r="F9" s="603"/>
      <c r="G9" s="603"/>
      <c r="H9" s="603"/>
      <c r="I9" s="603"/>
      <c r="J9" s="603"/>
      <c r="K9" s="603"/>
      <c r="L9" s="603"/>
      <c r="M9" s="603"/>
      <c r="N9" s="603"/>
      <c r="O9" s="603"/>
      <c r="P9" s="503">
        <f>SUM(P3:P8)</f>
        <v>0</v>
      </c>
    </row>
    <row r="11" spans="1:25" ht="15.75">
      <c r="Q11" s="150" t="s">
        <v>144</v>
      </c>
      <c r="R11" s="123"/>
      <c r="S11" s="123"/>
      <c r="T11" s="123"/>
      <c r="U11" s="123"/>
      <c r="V11" s="123"/>
      <c r="W11" s="123"/>
      <c r="X11" s="123"/>
      <c r="Y11" s="114"/>
    </row>
    <row r="12" spans="1:25" ht="15.75">
      <c r="R12" s="133" t="s">
        <v>145</v>
      </c>
      <c r="S12" s="133"/>
      <c r="T12" s="133"/>
      <c r="U12" s="133"/>
      <c r="V12" s="133"/>
      <c r="W12" s="133"/>
      <c r="X12" s="133"/>
    </row>
    <row r="13" spans="1:25" ht="15.75">
      <c r="S13" s="150" t="s">
        <v>146</v>
      </c>
    </row>
  </sheetData>
  <mergeCells count="8">
    <mergeCell ref="Q1:U2"/>
    <mergeCell ref="A9:O9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4"/>
  <sheetViews>
    <sheetView workbookViewId="0">
      <pane ySplit="2" topLeftCell="A3" activePane="bottomLeft" state="frozen"/>
      <selection pane="bottomLeft" activeCell="B18" sqref="B18:B30"/>
    </sheetView>
  </sheetViews>
  <sheetFormatPr defaultRowHeight="11.25"/>
  <cols>
    <col min="1" max="1" width="7.28515625" style="8" bestFit="1" customWidth="1"/>
    <col min="2" max="2" width="47" style="94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8.5703125" style="2" customWidth="1"/>
    <col min="9" max="9" width="9.28515625" style="2" customWidth="1"/>
    <col min="10" max="12" width="6.85546875" style="2" customWidth="1"/>
    <col min="13" max="13" width="8" style="2" customWidth="1"/>
    <col min="14" max="14" width="10.5703125" style="2" customWidth="1"/>
    <col min="15" max="15" width="8.5703125" style="2" customWidth="1"/>
    <col min="16" max="16" width="10.28515625" style="2" customWidth="1"/>
    <col min="17" max="17" width="10.140625" style="2" customWidth="1"/>
    <col min="18" max="18" width="7.140625" style="84" customWidth="1"/>
    <col min="19" max="22" width="7.28515625" style="84" customWidth="1"/>
    <col min="23" max="23" width="7.140625" style="84" customWidth="1"/>
    <col min="24" max="24" width="4.85546875" style="84" customWidth="1"/>
    <col min="25" max="25" width="5.85546875" style="84" customWidth="1"/>
    <col min="26" max="26" width="5" style="84" customWidth="1"/>
    <col min="27" max="27" width="6.7109375" style="84" customWidth="1"/>
    <col min="28" max="28" width="5.5703125" style="84" customWidth="1"/>
    <col min="29" max="30" width="6.28515625" style="84" customWidth="1"/>
    <col min="31" max="31" width="7.5703125" style="84" customWidth="1"/>
    <col min="32" max="33" width="6.28515625" style="84" customWidth="1"/>
    <col min="34" max="34" width="7.85546875" style="84" customWidth="1"/>
    <col min="35" max="38" width="6.28515625" style="84" customWidth="1"/>
    <col min="39" max="39" width="7.5703125" style="84" customWidth="1"/>
    <col min="40" max="40" width="11.7109375" style="84" customWidth="1"/>
    <col min="41" max="41" width="22.7109375" style="84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63" t="s">
        <v>1</v>
      </c>
      <c r="B1" s="623" t="s">
        <v>0</v>
      </c>
      <c r="C1" s="569" t="s">
        <v>7</v>
      </c>
      <c r="D1" s="625" t="s">
        <v>3</v>
      </c>
      <c r="E1" s="626"/>
      <c r="F1" s="627" t="s">
        <v>472</v>
      </c>
      <c r="G1" s="628"/>
      <c r="H1" s="628"/>
      <c r="I1" s="628"/>
      <c r="J1" s="628"/>
      <c r="K1" s="628"/>
      <c r="L1" s="629"/>
      <c r="M1" s="630" t="s">
        <v>396</v>
      </c>
      <c r="N1" s="631"/>
      <c r="O1" s="632" t="s">
        <v>249</v>
      </c>
      <c r="P1" s="633"/>
      <c r="Q1" s="634" t="s">
        <v>395</v>
      </c>
      <c r="R1" s="622" t="s">
        <v>169</v>
      </c>
      <c r="S1" s="622"/>
      <c r="T1" s="622"/>
      <c r="U1" s="622"/>
      <c r="V1" s="622"/>
      <c r="W1" s="622"/>
      <c r="X1" s="622"/>
      <c r="Y1" s="622"/>
      <c r="Z1" s="622"/>
      <c r="AA1" s="622"/>
      <c r="AB1" s="622"/>
      <c r="AC1" s="622"/>
      <c r="AD1" s="622"/>
      <c r="AE1" s="622"/>
      <c r="AF1" s="622"/>
      <c r="AG1" s="622"/>
      <c r="AH1" s="622"/>
      <c r="AI1" s="622"/>
      <c r="AJ1" s="622"/>
      <c r="AK1" s="622"/>
      <c r="AL1" s="622"/>
      <c r="AM1" s="622"/>
      <c r="AN1" s="622"/>
      <c r="AO1" s="622"/>
    </row>
    <row r="2" spans="1:41" ht="23.25" thickBot="1">
      <c r="A2" s="564"/>
      <c r="B2" s="624"/>
      <c r="C2" s="570"/>
      <c r="D2" s="155" t="s">
        <v>4</v>
      </c>
      <c r="E2" s="141" t="s">
        <v>9</v>
      </c>
      <c r="F2" s="222" t="s">
        <v>4</v>
      </c>
      <c r="G2" s="156" t="s">
        <v>9</v>
      </c>
      <c r="H2" s="139" t="s">
        <v>47</v>
      </c>
      <c r="I2" s="221" t="s">
        <v>9</v>
      </c>
      <c r="J2" s="201" t="s">
        <v>355</v>
      </c>
      <c r="K2" s="201" t="s">
        <v>378</v>
      </c>
      <c r="L2" s="203" t="s">
        <v>357</v>
      </c>
      <c r="M2" s="221" t="s">
        <v>23</v>
      </c>
      <c r="N2" s="223" t="s">
        <v>86</v>
      </c>
      <c r="O2" s="221" t="s">
        <v>23</v>
      </c>
      <c r="P2" s="217" t="s">
        <v>9</v>
      </c>
      <c r="Q2" s="635"/>
      <c r="R2" s="158" t="s">
        <v>128</v>
      </c>
      <c r="S2" s="158" t="s">
        <v>167</v>
      </c>
      <c r="T2" s="158" t="s">
        <v>129</v>
      </c>
      <c r="U2" s="158" t="s">
        <v>252</v>
      </c>
      <c r="V2" s="158" t="s">
        <v>130</v>
      </c>
      <c r="W2" s="158" t="s">
        <v>253</v>
      </c>
      <c r="X2" s="158" t="s">
        <v>147</v>
      </c>
      <c r="Y2" s="158" t="s">
        <v>168</v>
      </c>
      <c r="Z2" s="158" t="s">
        <v>148</v>
      </c>
      <c r="AA2" s="158" t="s">
        <v>254</v>
      </c>
      <c r="AB2" s="158" t="s">
        <v>149</v>
      </c>
      <c r="AC2" s="158" t="s">
        <v>255</v>
      </c>
      <c r="AD2" s="158" t="s">
        <v>150</v>
      </c>
      <c r="AE2" s="158" t="s">
        <v>269</v>
      </c>
      <c r="AF2" s="158" t="s">
        <v>270</v>
      </c>
      <c r="AG2" s="262" t="s">
        <v>271</v>
      </c>
      <c r="AH2" s="158" t="s">
        <v>272</v>
      </c>
      <c r="AI2" s="158" t="s">
        <v>273</v>
      </c>
      <c r="AJ2" s="158" t="s">
        <v>451</v>
      </c>
      <c r="AK2" s="158" t="s">
        <v>452</v>
      </c>
      <c r="AL2" s="158"/>
      <c r="AM2" s="246" t="s">
        <v>90</v>
      </c>
      <c r="AN2" s="244" t="s">
        <v>47</v>
      </c>
      <c r="AO2" s="245" t="s">
        <v>29</v>
      </c>
    </row>
    <row r="3" spans="1:41" s="5" customFormat="1">
      <c r="A3" s="481" t="str">
        <f>'1-συμβολαια'!A3</f>
        <v>1ο</v>
      </c>
      <c r="B3" s="331" t="str">
        <f>'1-συμβολαια'!C3</f>
        <v>γονική</v>
      </c>
      <c r="C3" s="326">
        <f>'1-συμβολαια'!D3</f>
        <v>47620.95</v>
      </c>
      <c r="D3" s="342">
        <f>'3-φύλλα2α'!D3</f>
        <v>7</v>
      </c>
      <c r="E3" s="342">
        <f>'3-φύλλα2α'!E3</f>
        <v>7</v>
      </c>
      <c r="F3" s="270">
        <v>2</v>
      </c>
      <c r="G3" s="270">
        <v>2</v>
      </c>
      <c r="H3" s="321">
        <f t="shared" ref="H3:I8" si="0">F3*D3*3.23</f>
        <v>45.22</v>
      </c>
      <c r="I3" s="321">
        <f t="shared" si="0"/>
        <v>45.22</v>
      </c>
      <c r="J3" s="343">
        <f t="shared" ref="J3:J8" si="1">H3*5%</f>
        <v>2.2610000000000001</v>
      </c>
      <c r="K3" s="343">
        <f t="shared" ref="K3:K8" si="2">H3*5%</f>
        <v>2.2610000000000001</v>
      </c>
      <c r="L3" s="343">
        <f t="shared" ref="L3:L8" si="3">H3*1%</f>
        <v>0.45219999999999999</v>
      </c>
      <c r="M3" s="343">
        <f t="shared" ref="M3:M8" si="4">H3-O3</f>
        <v>40.245799999999996</v>
      </c>
      <c r="N3" s="343">
        <f t="shared" ref="N3:N8" si="5">I3-P3</f>
        <v>40.245800000000003</v>
      </c>
      <c r="O3" s="343">
        <f t="shared" ref="O3:O8" si="6">J3+K3+L3</f>
        <v>4.9742000000000006</v>
      </c>
      <c r="P3" s="343">
        <f t="shared" ref="P3:P8" si="7">I3*11%</f>
        <v>4.9741999999999997</v>
      </c>
      <c r="Q3" s="343">
        <f t="shared" ref="Q3:Q8" si="8">O3-P3</f>
        <v>0</v>
      </c>
      <c r="R3" s="438">
        <f>6*3.23</f>
        <v>19.38</v>
      </c>
      <c r="S3" s="438">
        <v>1.47</v>
      </c>
      <c r="T3" s="438">
        <v>22.61</v>
      </c>
      <c r="U3" s="439">
        <v>1.98</v>
      </c>
      <c r="V3" s="438">
        <v>22.61</v>
      </c>
      <c r="W3" s="438">
        <v>1.47</v>
      </c>
      <c r="X3" s="438"/>
      <c r="Y3" s="438"/>
      <c r="Z3" s="438"/>
      <c r="AA3" s="438"/>
      <c r="AB3" s="438"/>
      <c r="AC3" s="438"/>
      <c r="AD3" s="438">
        <v>3.23</v>
      </c>
      <c r="AE3" s="438">
        <v>6.46</v>
      </c>
      <c r="AF3" s="438">
        <v>1.47</v>
      </c>
      <c r="AG3" s="440"/>
      <c r="AH3" s="438">
        <f t="shared" ref="AH3:AH5" si="9">2*3.23</f>
        <v>6.46</v>
      </c>
      <c r="AI3" s="438">
        <v>1.98</v>
      </c>
      <c r="AJ3" s="440"/>
      <c r="AK3" s="440"/>
      <c r="AL3" s="440"/>
      <c r="AM3" s="441">
        <f t="shared" ref="AM3:AM8" si="10">U3+Y3+AA3+AI3+AK3</f>
        <v>3.96</v>
      </c>
      <c r="AN3" s="442">
        <f t="shared" ref="AN3:AN8" si="11">R3+S3+T3+V3+W3+X3+Z3+AB3+AC3+AD3+AE3+AF3+AG3+AH3+AJ3+AL3</f>
        <v>85.159999999999982</v>
      </c>
      <c r="AO3" s="438"/>
    </row>
    <row r="4" spans="1:41" s="5" customFormat="1" ht="12" thickBot="1">
      <c r="A4" s="482">
        <f>'1-συμβολαια'!A4</f>
        <v>0</v>
      </c>
      <c r="B4" s="424" t="str">
        <f>'1-συμβολαια'!C4</f>
        <v>ΧΡΗΣΙΚΤΗΣΙΑ αγροτεμαχίων 2-4-5 = 1979 ΑΝΑΔΑΣΜΟΣ</v>
      </c>
      <c r="C4" s="375">
        <f>'1-συμβολαια'!D4</f>
        <v>1111</v>
      </c>
      <c r="D4" s="425">
        <f>'3-φύλλα2α'!D4</f>
        <v>7</v>
      </c>
      <c r="E4" s="425">
        <f>'3-φύλλα2α'!E4</f>
        <v>0</v>
      </c>
      <c r="F4" s="378"/>
      <c r="G4" s="378"/>
      <c r="H4" s="381">
        <f t="shared" ref="H4:I4" si="12">F4*D4*3.23</f>
        <v>0</v>
      </c>
      <c r="I4" s="381">
        <f t="shared" si="12"/>
        <v>0</v>
      </c>
      <c r="J4" s="426">
        <f t="shared" si="1"/>
        <v>0</v>
      </c>
      <c r="K4" s="426">
        <f t="shared" si="2"/>
        <v>0</v>
      </c>
      <c r="L4" s="426">
        <f t="shared" si="3"/>
        <v>0</v>
      </c>
      <c r="M4" s="426">
        <f t="shared" si="4"/>
        <v>0</v>
      </c>
      <c r="N4" s="426">
        <f t="shared" si="5"/>
        <v>0</v>
      </c>
      <c r="O4" s="426">
        <f t="shared" si="6"/>
        <v>0</v>
      </c>
      <c r="P4" s="426">
        <f t="shared" si="7"/>
        <v>0</v>
      </c>
      <c r="Q4" s="381">
        <f t="shared" si="8"/>
        <v>0</v>
      </c>
      <c r="R4" s="438"/>
      <c r="S4" s="438"/>
      <c r="T4" s="438"/>
      <c r="U4" s="439"/>
      <c r="V4" s="438"/>
      <c r="W4" s="438"/>
      <c r="X4" s="438"/>
      <c r="Y4" s="438"/>
      <c r="Z4" s="438"/>
      <c r="AA4" s="438"/>
      <c r="AB4" s="438"/>
      <c r="AC4" s="438"/>
      <c r="AD4" s="438"/>
      <c r="AE4" s="438"/>
      <c r="AF4" s="438"/>
      <c r="AG4" s="440"/>
      <c r="AH4" s="438"/>
      <c r="AI4" s="438"/>
      <c r="AJ4" s="440"/>
      <c r="AK4" s="440"/>
      <c r="AL4" s="440"/>
      <c r="AM4" s="441">
        <f t="shared" si="10"/>
        <v>0</v>
      </c>
      <c r="AN4" s="442">
        <f t="shared" si="11"/>
        <v>0</v>
      </c>
      <c r="AO4" s="438"/>
    </row>
    <row r="5" spans="1:41" s="5" customFormat="1">
      <c r="A5" s="490" t="str">
        <f>'1-συμβολαια'!A5</f>
        <v>2ο</v>
      </c>
      <c r="B5" s="422" t="str">
        <f>'1-συμβολαια'!C5</f>
        <v>γονική</v>
      </c>
      <c r="C5" s="326">
        <f>'1-συμβολαια'!D5</f>
        <v>71158.97</v>
      </c>
      <c r="D5" s="423">
        <f>'3-φύλλα2α'!D5</f>
        <v>7</v>
      </c>
      <c r="E5" s="423">
        <f>'3-φύλλα2α'!E5</f>
        <v>7</v>
      </c>
      <c r="F5" s="266">
        <v>2</v>
      </c>
      <c r="G5" s="266">
        <v>2</v>
      </c>
      <c r="H5" s="322">
        <f t="shared" ref="H5" si="13">F5*D5*3.23</f>
        <v>45.22</v>
      </c>
      <c r="I5" s="321">
        <f t="shared" ref="I5:I8" si="14">E5*G5*3.23</f>
        <v>45.22</v>
      </c>
      <c r="J5" s="322">
        <f t="shared" si="1"/>
        <v>2.2610000000000001</v>
      </c>
      <c r="K5" s="322">
        <f t="shared" si="2"/>
        <v>2.2610000000000001</v>
      </c>
      <c r="L5" s="322">
        <f t="shared" si="3"/>
        <v>0.45219999999999999</v>
      </c>
      <c r="M5" s="322">
        <f t="shared" si="4"/>
        <v>40.245799999999996</v>
      </c>
      <c r="N5" s="322">
        <f t="shared" si="5"/>
        <v>40.245800000000003</v>
      </c>
      <c r="O5" s="322">
        <f t="shared" si="6"/>
        <v>4.9742000000000006</v>
      </c>
      <c r="P5" s="322">
        <f t="shared" si="7"/>
        <v>4.9741999999999997</v>
      </c>
      <c r="Q5" s="322">
        <f t="shared" si="8"/>
        <v>0</v>
      </c>
      <c r="R5" s="438">
        <f>6*3.23</f>
        <v>19.38</v>
      </c>
      <c r="S5" s="438">
        <v>1.47</v>
      </c>
      <c r="T5" s="438">
        <v>22.61</v>
      </c>
      <c r="U5" s="439">
        <v>1.98</v>
      </c>
      <c r="V5" s="438">
        <v>22.61</v>
      </c>
      <c r="W5" s="438">
        <v>1.47</v>
      </c>
      <c r="X5" s="438"/>
      <c r="Y5" s="438"/>
      <c r="Z5" s="438"/>
      <c r="AA5" s="438"/>
      <c r="AB5" s="438"/>
      <c r="AC5" s="438"/>
      <c r="AD5" s="438">
        <v>3.23</v>
      </c>
      <c r="AE5" s="438">
        <v>6.46</v>
      </c>
      <c r="AF5" s="438">
        <v>1.47</v>
      </c>
      <c r="AG5" s="438"/>
      <c r="AH5" s="438">
        <f t="shared" si="9"/>
        <v>6.46</v>
      </c>
      <c r="AI5" s="438">
        <v>1.98</v>
      </c>
      <c r="AJ5" s="438"/>
      <c r="AK5" s="438"/>
      <c r="AL5" s="438"/>
      <c r="AM5" s="478">
        <f t="shared" si="10"/>
        <v>3.96</v>
      </c>
      <c r="AN5" s="439">
        <f t="shared" si="11"/>
        <v>85.159999999999982</v>
      </c>
      <c r="AO5" s="438"/>
    </row>
    <row r="6" spans="1:41" s="5" customFormat="1" ht="12" thickBot="1">
      <c r="A6" s="491">
        <f>'1-συμβολαια'!A6</f>
        <v>0</v>
      </c>
      <c r="B6" s="424" t="str">
        <f>'1-συμβολαια'!C6</f>
        <v>ΧΡΗΣΙΚΤΗΣΙΑ αγροτεμαχίων 1-4-5 = 1979 ΑΝΑΔΑΣΜΟΣ</v>
      </c>
      <c r="C6" s="375">
        <f>'1-συμβολαια'!D6</f>
        <v>3333.33</v>
      </c>
      <c r="D6" s="425">
        <f>'3-φύλλα2α'!D6</f>
        <v>7</v>
      </c>
      <c r="E6" s="425">
        <f>'3-φύλλα2α'!E6</f>
        <v>0</v>
      </c>
      <c r="F6" s="378"/>
      <c r="G6" s="378"/>
      <c r="H6" s="381">
        <f t="shared" si="0"/>
        <v>0</v>
      </c>
      <c r="I6" s="381">
        <f t="shared" si="14"/>
        <v>0</v>
      </c>
      <c r="J6" s="381">
        <f t="shared" si="1"/>
        <v>0</v>
      </c>
      <c r="K6" s="381">
        <f t="shared" si="2"/>
        <v>0</v>
      </c>
      <c r="L6" s="381">
        <f t="shared" si="3"/>
        <v>0</v>
      </c>
      <c r="M6" s="381">
        <f t="shared" si="4"/>
        <v>0</v>
      </c>
      <c r="N6" s="381">
        <f t="shared" si="5"/>
        <v>0</v>
      </c>
      <c r="O6" s="381">
        <f t="shared" si="6"/>
        <v>0</v>
      </c>
      <c r="P6" s="381">
        <f t="shared" si="7"/>
        <v>0</v>
      </c>
      <c r="Q6" s="381">
        <f t="shared" si="8"/>
        <v>0</v>
      </c>
      <c r="R6" s="438"/>
      <c r="S6" s="438"/>
      <c r="T6" s="438"/>
      <c r="U6" s="439"/>
      <c r="V6" s="438"/>
      <c r="W6" s="438"/>
      <c r="X6" s="438"/>
      <c r="Y6" s="438"/>
      <c r="Z6" s="438"/>
      <c r="AA6" s="438"/>
      <c r="AB6" s="438"/>
      <c r="AC6" s="438"/>
      <c r="AD6" s="438"/>
      <c r="AE6" s="438"/>
      <c r="AF6" s="438"/>
      <c r="AG6" s="438"/>
      <c r="AH6" s="438"/>
      <c r="AI6" s="438"/>
      <c r="AJ6" s="438"/>
      <c r="AK6" s="438"/>
      <c r="AL6" s="438"/>
      <c r="AM6" s="478">
        <f t="shared" si="10"/>
        <v>0</v>
      </c>
      <c r="AN6" s="439">
        <f t="shared" si="11"/>
        <v>0</v>
      </c>
      <c r="AO6" s="438"/>
    </row>
    <row r="7" spans="1:41" s="5" customFormat="1">
      <c r="A7" s="421" t="str">
        <f>'1-συμβολαια'!A7</f>
        <v>3ο</v>
      </c>
      <c r="B7" s="422" t="str">
        <f>'1-συμβολαια'!C7</f>
        <v>γονική] αγροτεμαχιο 1.107 Πρίνος -'';;;???'' 136μ2</v>
      </c>
      <c r="C7" s="326">
        <f>'1-συμβολαια'!D7</f>
        <v>621.79999999999995</v>
      </c>
      <c r="D7" s="423">
        <f>'3-φύλλα2α'!D7</f>
        <v>5</v>
      </c>
      <c r="E7" s="423">
        <f>'3-φύλλα2α'!E7</f>
        <v>5</v>
      </c>
      <c r="F7" s="266">
        <v>2</v>
      </c>
      <c r="G7" s="266">
        <v>2</v>
      </c>
      <c r="H7" s="322">
        <f t="shared" si="0"/>
        <v>32.299999999999997</v>
      </c>
      <c r="I7" s="322">
        <f t="shared" si="14"/>
        <v>32.299999999999997</v>
      </c>
      <c r="J7" s="322">
        <f t="shared" si="1"/>
        <v>1.615</v>
      </c>
      <c r="K7" s="322">
        <f t="shared" si="2"/>
        <v>1.615</v>
      </c>
      <c r="L7" s="322">
        <f t="shared" si="3"/>
        <v>0.32299999999999995</v>
      </c>
      <c r="M7" s="322">
        <f t="shared" si="4"/>
        <v>28.746999999999996</v>
      </c>
      <c r="N7" s="322">
        <f t="shared" si="5"/>
        <v>28.746999999999996</v>
      </c>
      <c r="O7" s="322">
        <f t="shared" si="6"/>
        <v>3.5529999999999999</v>
      </c>
      <c r="P7" s="322">
        <f t="shared" si="7"/>
        <v>3.5529999999999995</v>
      </c>
      <c r="Q7" s="322">
        <f t="shared" si="8"/>
        <v>0</v>
      </c>
      <c r="R7" s="438"/>
      <c r="S7" s="438"/>
      <c r="T7" s="438">
        <v>16.149999999999999</v>
      </c>
      <c r="U7" s="439">
        <v>1.98</v>
      </c>
      <c r="V7" s="438">
        <v>16.149999999999999</v>
      </c>
      <c r="W7" s="438">
        <v>1.47</v>
      </c>
      <c r="X7" s="438"/>
      <c r="Y7" s="438"/>
      <c r="Z7" s="438"/>
      <c r="AA7" s="438"/>
      <c r="AB7" s="438"/>
      <c r="AC7" s="438"/>
      <c r="AD7" s="438"/>
      <c r="AE7" s="438"/>
      <c r="AF7" s="438"/>
      <c r="AG7" s="438"/>
      <c r="AH7" s="438">
        <f t="shared" ref="AH7" si="15">2*3.23</f>
        <v>6.46</v>
      </c>
      <c r="AI7" s="438">
        <v>1.98</v>
      </c>
      <c r="AJ7" s="438"/>
      <c r="AK7" s="438"/>
      <c r="AL7" s="438"/>
      <c r="AM7" s="478">
        <f t="shared" si="10"/>
        <v>3.96</v>
      </c>
      <c r="AN7" s="439">
        <f t="shared" si="11"/>
        <v>40.229999999999997</v>
      </c>
      <c r="AO7" s="438"/>
    </row>
    <row r="8" spans="1:41" s="5" customFormat="1" ht="12" thickBot="1">
      <c r="A8" s="427">
        <f>'1-συμβολαια'!A8</f>
        <v>0</v>
      </c>
      <c r="B8" s="424" t="str">
        <f>'1-συμβολαια'!C8</f>
        <v>ΧΡΗΣΙΚΤΗΣΙΑ αγροτεμαχίου = 1979 ΑΝΑΔΑΣΜΟΣ</v>
      </c>
      <c r="C8" s="375">
        <f>'1-συμβολαια'!D8</f>
        <v>111</v>
      </c>
      <c r="D8" s="425">
        <f>'3-φύλλα2α'!D8</f>
        <v>5</v>
      </c>
      <c r="E8" s="425">
        <f>'3-φύλλα2α'!E8</f>
        <v>0</v>
      </c>
      <c r="F8" s="378"/>
      <c r="G8" s="378"/>
      <c r="H8" s="381">
        <f t="shared" si="0"/>
        <v>0</v>
      </c>
      <c r="I8" s="381">
        <f t="shared" si="14"/>
        <v>0</v>
      </c>
      <c r="J8" s="381">
        <f t="shared" si="1"/>
        <v>0</v>
      </c>
      <c r="K8" s="381">
        <f t="shared" si="2"/>
        <v>0</v>
      </c>
      <c r="L8" s="381">
        <f t="shared" si="3"/>
        <v>0</v>
      </c>
      <c r="M8" s="381">
        <f t="shared" si="4"/>
        <v>0</v>
      </c>
      <c r="N8" s="381">
        <f t="shared" si="5"/>
        <v>0</v>
      </c>
      <c r="O8" s="381">
        <f t="shared" si="6"/>
        <v>0</v>
      </c>
      <c r="P8" s="381">
        <f t="shared" si="7"/>
        <v>0</v>
      </c>
      <c r="Q8" s="381">
        <f t="shared" si="8"/>
        <v>0</v>
      </c>
      <c r="R8" s="438"/>
      <c r="S8" s="438"/>
      <c r="T8" s="438"/>
      <c r="U8" s="439"/>
      <c r="V8" s="438"/>
      <c r="W8" s="438"/>
      <c r="X8" s="438"/>
      <c r="Y8" s="438"/>
      <c r="Z8" s="438"/>
      <c r="AA8" s="438"/>
      <c r="AB8" s="438"/>
      <c r="AC8" s="438"/>
      <c r="AD8" s="438"/>
      <c r="AE8" s="438"/>
      <c r="AF8" s="438"/>
      <c r="AG8" s="438"/>
      <c r="AH8" s="438"/>
      <c r="AI8" s="438"/>
      <c r="AJ8" s="438"/>
      <c r="AK8" s="438"/>
      <c r="AL8" s="438"/>
      <c r="AM8" s="478">
        <f t="shared" si="10"/>
        <v>0</v>
      </c>
      <c r="AN8" s="439">
        <f t="shared" si="11"/>
        <v>0</v>
      </c>
      <c r="AO8" s="438"/>
    </row>
    <row r="9" spans="1:41">
      <c r="A9" s="561" t="s">
        <v>47</v>
      </c>
      <c r="B9" s="562"/>
      <c r="C9" s="562"/>
      <c r="D9" s="562"/>
      <c r="E9" s="562"/>
      <c r="F9" s="562"/>
      <c r="G9" s="621"/>
      <c r="H9" s="382">
        <f t="shared" ref="H9:W9" si="16">SUM(H3:H8)</f>
        <v>122.74</v>
      </c>
      <c r="I9" s="382">
        <f t="shared" si="16"/>
        <v>122.74</v>
      </c>
      <c r="J9" s="382">
        <f t="shared" si="16"/>
        <v>6.1370000000000005</v>
      </c>
      <c r="K9" s="382">
        <f t="shared" si="16"/>
        <v>6.1370000000000005</v>
      </c>
      <c r="L9" s="382">
        <f t="shared" si="16"/>
        <v>1.2273999999999998</v>
      </c>
      <c r="M9" s="382">
        <f t="shared" si="16"/>
        <v>109.23859999999999</v>
      </c>
      <c r="N9" s="382">
        <f t="shared" si="16"/>
        <v>109.23860000000001</v>
      </c>
      <c r="O9" s="382">
        <f t="shared" si="16"/>
        <v>13.5014</v>
      </c>
      <c r="P9" s="382">
        <f t="shared" si="16"/>
        <v>13.501399999999999</v>
      </c>
      <c r="Q9" s="382">
        <f t="shared" si="16"/>
        <v>0</v>
      </c>
      <c r="R9" s="40">
        <f t="shared" si="16"/>
        <v>38.76</v>
      </c>
      <c r="S9" s="40">
        <f t="shared" si="16"/>
        <v>2.94</v>
      </c>
      <c r="T9" s="40">
        <f t="shared" si="16"/>
        <v>61.37</v>
      </c>
      <c r="U9" s="40">
        <f t="shared" si="16"/>
        <v>5.9399999999999995</v>
      </c>
      <c r="V9" s="40">
        <f t="shared" si="16"/>
        <v>61.37</v>
      </c>
      <c r="W9" s="40">
        <f t="shared" si="16"/>
        <v>4.41</v>
      </c>
      <c r="X9" s="40"/>
      <c r="Y9" s="40"/>
      <c r="Z9" s="40"/>
      <c r="AA9" s="40">
        <f t="shared" ref="AA9:AF9" si="17">SUM(AA3:AA8)</f>
        <v>0</v>
      </c>
      <c r="AB9" s="40">
        <f t="shared" si="17"/>
        <v>0</v>
      </c>
      <c r="AC9" s="40">
        <f t="shared" si="17"/>
        <v>0</v>
      </c>
      <c r="AD9" s="40">
        <f t="shared" si="17"/>
        <v>6.46</v>
      </c>
      <c r="AE9" s="40">
        <f t="shared" si="17"/>
        <v>12.92</v>
      </c>
      <c r="AF9" s="40">
        <f t="shared" si="17"/>
        <v>2.94</v>
      </c>
      <c r="AG9" s="263"/>
      <c r="AH9" s="40">
        <f>SUM(AH3:AH8)</f>
        <v>19.38</v>
      </c>
      <c r="AI9" s="40">
        <f>SUM(AI3:AI8)</f>
        <v>5.9399999999999995</v>
      </c>
      <c r="AJ9" s="40"/>
      <c r="AK9" s="40"/>
      <c r="AL9" s="40">
        <f>SUM(AL3:AL8)</f>
        <v>0</v>
      </c>
      <c r="AM9" s="40">
        <f>SUM(AM3:AM8)</f>
        <v>11.879999999999999</v>
      </c>
      <c r="AN9" s="40">
        <f>SUM(AN3:AN8)</f>
        <v>210.54999999999995</v>
      </c>
    </row>
    <row r="11" spans="1:41">
      <c r="R11" s="152" t="s">
        <v>450</v>
      </c>
      <c r="S11" s="161"/>
      <c r="T11" s="161"/>
      <c r="U11" s="161"/>
      <c r="V11" s="161"/>
      <c r="W11" s="161"/>
      <c r="X11" s="162"/>
      <c r="Y11" s="162"/>
      <c r="Z11" s="162"/>
      <c r="AA11" s="162"/>
      <c r="AB11" s="162"/>
      <c r="AC11" s="162"/>
      <c r="AD11" s="162"/>
      <c r="AE11" s="89"/>
      <c r="AF11" s="89"/>
      <c r="AG11" s="89"/>
      <c r="AH11" s="89"/>
      <c r="AI11" s="89"/>
      <c r="AJ11" s="89"/>
      <c r="AK11" s="89"/>
      <c r="AL11" s="89"/>
      <c r="AM11" s="89"/>
      <c r="AN11" s="89"/>
    </row>
    <row r="12" spans="1:41" ht="15.75">
      <c r="B12" s="306" t="s">
        <v>471</v>
      </c>
      <c r="C12" s="307"/>
      <c r="D12" s="307"/>
      <c r="E12" s="307"/>
      <c r="R12" s="162"/>
      <c r="S12" s="163" t="s">
        <v>506</v>
      </c>
      <c r="T12" s="162"/>
      <c r="U12" s="162"/>
      <c r="V12" s="162"/>
      <c r="W12" s="162"/>
      <c r="X12" s="162"/>
      <c r="Y12" s="162"/>
      <c r="Z12" s="162"/>
      <c r="AA12" s="162"/>
      <c r="AB12" s="162"/>
      <c r="AC12" s="162"/>
      <c r="AD12" s="162"/>
      <c r="AE12" s="89"/>
      <c r="AF12" s="89"/>
      <c r="AG12" s="89"/>
      <c r="AH12" s="89"/>
      <c r="AI12" s="89"/>
      <c r="AJ12" s="89"/>
      <c r="AK12" s="89"/>
      <c r="AL12" s="89"/>
      <c r="AM12" s="89"/>
      <c r="AN12" s="89"/>
    </row>
    <row r="13" spans="1:41">
      <c r="R13" s="162"/>
      <c r="S13" s="162"/>
      <c r="T13" s="160" t="s">
        <v>225</v>
      </c>
      <c r="U13" s="162"/>
      <c r="V13" s="162"/>
      <c r="W13" s="162"/>
      <c r="X13" s="162"/>
      <c r="Y13" s="162"/>
      <c r="Z13" s="162"/>
      <c r="AA13" s="162"/>
      <c r="AB13" s="162"/>
      <c r="AC13" s="162"/>
      <c r="AD13" s="162"/>
      <c r="AE13" s="89"/>
      <c r="AF13" s="89"/>
      <c r="AG13" s="89"/>
      <c r="AH13" s="89"/>
      <c r="AI13" s="89"/>
      <c r="AJ13" s="89"/>
      <c r="AK13" s="89"/>
      <c r="AL13" s="89"/>
      <c r="AM13" s="89"/>
      <c r="AN13" s="89"/>
    </row>
    <row r="14" spans="1:41">
      <c r="R14" s="162"/>
      <c r="S14" s="162"/>
      <c r="T14" s="162"/>
      <c r="U14" s="163" t="s">
        <v>226</v>
      </c>
      <c r="V14" s="162"/>
      <c r="W14" s="162"/>
      <c r="X14" s="162"/>
      <c r="Y14" s="162"/>
      <c r="Z14" s="162"/>
      <c r="AA14" s="162"/>
      <c r="AB14" s="162"/>
      <c r="AC14" s="162"/>
      <c r="AD14" s="162"/>
      <c r="AE14" s="89"/>
      <c r="AF14" s="89"/>
      <c r="AG14" s="89"/>
      <c r="AH14" s="89"/>
      <c r="AI14" s="89"/>
      <c r="AJ14" s="89"/>
      <c r="AK14" s="89"/>
      <c r="AL14" s="89"/>
      <c r="AM14" s="89"/>
      <c r="AN14" s="89"/>
    </row>
    <row r="15" spans="1:41">
      <c r="R15" s="162"/>
      <c r="S15" s="162"/>
      <c r="T15" s="162"/>
      <c r="U15" s="162"/>
      <c r="V15" s="160" t="s">
        <v>507</v>
      </c>
      <c r="W15" s="162"/>
      <c r="X15" s="162"/>
      <c r="Y15" s="162"/>
      <c r="Z15" s="162"/>
      <c r="AA15" s="162"/>
      <c r="AB15" s="162"/>
      <c r="AC15" s="162"/>
      <c r="AD15" s="162"/>
      <c r="AE15" s="162"/>
      <c r="AF15" s="162"/>
      <c r="AG15" s="162"/>
      <c r="AH15" s="162"/>
      <c r="AI15" s="162"/>
      <c r="AJ15" s="162"/>
      <c r="AK15" s="162"/>
      <c r="AL15" s="162"/>
      <c r="AM15" s="89"/>
      <c r="AN15" s="89"/>
    </row>
    <row r="16" spans="1:41">
      <c r="R16" s="162"/>
      <c r="S16" s="162"/>
      <c r="T16" s="162"/>
      <c r="U16" s="162"/>
      <c r="V16" s="162"/>
      <c r="W16" s="163" t="s">
        <v>227</v>
      </c>
      <c r="X16" s="162"/>
      <c r="Y16" s="162"/>
      <c r="Z16" s="162"/>
      <c r="AA16" s="162"/>
      <c r="AB16" s="162"/>
      <c r="AC16" s="162"/>
      <c r="AD16" s="162"/>
      <c r="AE16" s="162"/>
      <c r="AF16" s="162"/>
      <c r="AG16" s="162"/>
      <c r="AH16" s="162"/>
      <c r="AI16" s="162"/>
      <c r="AJ16" s="162"/>
      <c r="AK16" s="162"/>
      <c r="AL16" s="162"/>
      <c r="AM16" s="89"/>
      <c r="AN16" s="89"/>
    </row>
    <row r="17" spans="2:41">
      <c r="H17" s="78"/>
      <c r="P17" s="8"/>
      <c r="R17" s="162"/>
      <c r="S17" s="162"/>
      <c r="T17" s="162"/>
      <c r="U17" s="162"/>
      <c r="V17" s="162"/>
      <c r="W17" s="162"/>
      <c r="X17" s="160" t="s">
        <v>228</v>
      </c>
      <c r="Y17" s="160"/>
      <c r="Z17" s="162"/>
      <c r="AA17" s="162"/>
      <c r="AB17" s="162"/>
      <c r="AC17" s="162"/>
      <c r="AD17" s="162"/>
      <c r="AE17" s="162"/>
      <c r="AF17" s="162"/>
      <c r="AG17" s="162"/>
      <c r="AH17" s="162"/>
      <c r="AI17" s="162"/>
      <c r="AJ17" s="162"/>
      <c r="AK17" s="162"/>
      <c r="AL17" s="162"/>
      <c r="AM17" s="89"/>
      <c r="AN17" s="89"/>
    </row>
    <row r="18" spans="2:41">
      <c r="B18" s="94" t="s">
        <v>574</v>
      </c>
      <c r="C18" s="80" t="s">
        <v>571</v>
      </c>
      <c r="D18" s="515">
        <f>H3/F3</f>
        <v>22.61</v>
      </c>
      <c r="P18" s="8">
        <v>4659</v>
      </c>
      <c r="Q18" s="2" t="s">
        <v>552</v>
      </c>
      <c r="R18" s="162" t="s">
        <v>553</v>
      </c>
      <c r="S18" s="162"/>
      <c r="T18" s="162"/>
      <c r="U18" s="162"/>
      <c r="V18" s="162"/>
      <c r="W18" s="162"/>
      <c r="X18" s="162"/>
      <c r="Y18" s="163" t="s">
        <v>256</v>
      </c>
      <c r="Z18" s="162"/>
      <c r="AA18" s="162"/>
      <c r="AB18" s="162"/>
      <c r="AC18" s="162"/>
      <c r="AD18" s="162"/>
      <c r="AE18" s="162"/>
      <c r="AF18" s="162"/>
      <c r="AG18" s="162"/>
      <c r="AH18" s="162"/>
      <c r="AI18" s="162"/>
      <c r="AJ18" s="162"/>
      <c r="AK18" s="162"/>
      <c r="AL18" s="162"/>
      <c r="AM18" s="89"/>
      <c r="AN18" s="89"/>
    </row>
    <row r="19" spans="2:41">
      <c r="B19" s="94" t="s">
        <v>550</v>
      </c>
      <c r="C19" s="8" t="s">
        <v>561</v>
      </c>
      <c r="P19" s="8"/>
      <c r="R19" s="162"/>
      <c r="S19" s="162"/>
      <c r="T19" s="162"/>
      <c r="U19" s="162"/>
      <c r="V19" s="162"/>
      <c r="W19" s="162"/>
      <c r="X19" s="162"/>
      <c r="Y19" s="162"/>
      <c r="Z19" s="160" t="s">
        <v>229</v>
      </c>
      <c r="AA19" s="163"/>
      <c r="AB19" s="162"/>
      <c r="AC19" s="162"/>
      <c r="AD19" s="162"/>
      <c r="AE19" s="162"/>
      <c r="AF19" s="162"/>
      <c r="AG19" s="162"/>
      <c r="AH19" s="162"/>
      <c r="AI19" s="162"/>
      <c r="AJ19" s="162"/>
      <c r="AK19" s="162"/>
      <c r="AL19" s="162"/>
      <c r="AM19" s="89"/>
      <c r="AN19" s="89"/>
      <c r="AO19" s="159"/>
    </row>
    <row r="20" spans="2:41">
      <c r="B20" s="94" t="s">
        <v>556</v>
      </c>
      <c r="C20" s="8" t="s">
        <v>562</v>
      </c>
      <c r="P20" s="8"/>
      <c r="R20" s="162"/>
      <c r="S20" s="162"/>
      <c r="T20" s="162"/>
      <c r="U20" s="162"/>
      <c r="V20" s="162"/>
      <c r="W20" s="162"/>
      <c r="X20" s="162"/>
      <c r="Y20" s="162"/>
      <c r="Z20" s="163"/>
      <c r="AA20" s="163" t="s">
        <v>257</v>
      </c>
      <c r="AB20" s="162"/>
      <c r="AC20" s="162"/>
      <c r="AD20" s="162"/>
      <c r="AE20" s="162"/>
      <c r="AF20" s="162"/>
      <c r="AG20" s="162"/>
      <c r="AH20" s="162"/>
      <c r="AI20" s="162"/>
      <c r="AJ20" s="162"/>
      <c r="AK20" s="162"/>
      <c r="AL20" s="162"/>
      <c r="AM20" s="89"/>
      <c r="AN20" s="89"/>
      <c r="AO20" s="159"/>
    </row>
    <row r="21" spans="2:41">
      <c r="B21" s="366" t="s">
        <v>551</v>
      </c>
      <c r="C21" s="8"/>
      <c r="P21" s="8"/>
      <c r="R21" s="162"/>
      <c r="S21" s="162"/>
      <c r="T21" s="162"/>
      <c r="U21" s="162"/>
      <c r="V21" s="162"/>
      <c r="W21" s="162"/>
      <c r="X21" s="162"/>
      <c r="Y21" s="162"/>
      <c r="Z21" s="162"/>
      <c r="AA21" s="162"/>
      <c r="AB21" s="160" t="s">
        <v>230</v>
      </c>
      <c r="AC21" s="162"/>
      <c r="AD21" s="162"/>
      <c r="AE21" s="162"/>
      <c r="AF21" s="162"/>
      <c r="AG21" s="162"/>
      <c r="AH21" s="162"/>
      <c r="AI21" s="162"/>
      <c r="AJ21" s="162"/>
      <c r="AK21" s="162"/>
      <c r="AL21" s="162"/>
      <c r="AM21" s="89"/>
      <c r="AN21" s="163"/>
    </row>
    <row r="22" spans="2:41">
      <c r="B22" s="94" t="s">
        <v>575</v>
      </c>
      <c r="C22" s="8"/>
      <c r="P22" s="8"/>
      <c r="R22" s="162"/>
      <c r="S22" s="162"/>
      <c r="T22" s="162"/>
      <c r="U22" s="162"/>
      <c r="V22" s="162"/>
      <c r="W22" s="162"/>
      <c r="X22" s="162"/>
      <c r="Y22" s="162"/>
      <c r="Z22" s="162"/>
      <c r="AA22" s="162"/>
      <c r="AB22" s="162"/>
      <c r="AC22" s="163" t="s">
        <v>231</v>
      </c>
      <c r="AD22" s="162"/>
      <c r="AE22" s="162"/>
      <c r="AF22" s="162"/>
      <c r="AG22" s="162"/>
      <c r="AH22" s="162"/>
      <c r="AI22" s="162"/>
      <c r="AJ22" s="162"/>
      <c r="AK22" s="162"/>
      <c r="AL22" s="162"/>
      <c r="AM22" s="89"/>
      <c r="AN22" s="89"/>
    </row>
    <row r="23" spans="2:41">
      <c r="B23" s="94" t="s">
        <v>576</v>
      </c>
      <c r="C23" s="8"/>
      <c r="P23" s="8"/>
      <c r="R23" s="162"/>
      <c r="S23" s="162"/>
      <c r="T23" s="162"/>
      <c r="U23" s="162"/>
      <c r="V23" s="162"/>
      <c r="W23" s="162"/>
      <c r="X23" s="162"/>
      <c r="Y23" s="162"/>
      <c r="Z23" s="162"/>
      <c r="AA23" s="162"/>
      <c r="AB23" s="162"/>
      <c r="AC23" s="162"/>
      <c r="AD23" s="160" t="s">
        <v>274</v>
      </c>
      <c r="AE23" s="164"/>
      <c r="AF23" s="164"/>
      <c r="AG23" s="164"/>
      <c r="AH23" s="164"/>
      <c r="AI23" s="164"/>
      <c r="AJ23" s="164"/>
      <c r="AK23" s="164"/>
      <c r="AL23" s="164"/>
      <c r="AM23" s="163"/>
    </row>
    <row r="24" spans="2:41">
      <c r="B24" s="366"/>
      <c r="C24" s="8"/>
      <c r="P24" s="8"/>
      <c r="R24" s="89"/>
      <c r="S24" s="89"/>
      <c r="T24" s="89"/>
      <c r="U24" s="89"/>
      <c r="V24" s="162"/>
      <c r="W24" s="162"/>
      <c r="X24" s="162"/>
      <c r="Y24" s="162"/>
      <c r="Z24" s="162"/>
      <c r="AA24" s="162"/>
      <c r="AB24" s="162"/>
      <c r="AC24" s="162"/>
      <c r="AD24" s="162"/>
      <c r="AE24" s="160" t="s">
        <v>275</v>
      </c>
      <c r="AF24" s="163"/>
      <c r="AG24" s="163"/>
      <c r="AH24" s="163"/>
      <c r="AI24" s="163"/>
      <c r="AJ24" s="163"/>
      <c r="AK24" s="163"/>
      <c r="AL24" s="163"/>
      <c r="AM24" s="89"/>
    </row>
    <row r="25" spans="2:41">
      <c r="B25" s="366"/>
      <c r="C25" s="8"/>
      <c r="P25" s="8"/>
      <c r="R25" s="2"/>
      <c r="S25" s="2"/>
      <c r="T25" s="2"/>
      <c r="U25" s="2"/>
      <c r="AF25" s="163" t="s">
        <v>276</v>
      </c>
      <c r="AG25" s="164"/>
      <c r="AH25" s="164"/>
      <c r="AI25" s="164"/>
      <c r="AJ25" s="164"/>
      <c r="AK25" s="164"/>
    </row>
    <row r="26" spans="2:41">
      <c r="B26" s="94" t="s">
        <v>577</v>
      </c>
      <c r="C26" s="80" t="s">
        <v>572</v>
      </c>
      <c r="D26" s="3">
        <f>H5/F5</f>
        <v>22.61</v>
      </c>
      <c r="P26" s="8">
        <v>4660</v>
      </c>
      <c r="Q26" s="2" t="s">
        <v>552</v>
      </c>
      <c r="R26" s="162" t="s">
        <v>553</v>
      </c>
      <c r="AF26" s="162"/>
      <c r="AG26" s="264" t="s">
        <v>277</v>
      </c>
      <c r="AH26" s="264"/>
      <c r="AI26" s="264"/>
      <c r="AJ26" s="264"/>
      <c r="AK26" s="264"/>
      <c r="AL26" s="264"/>
    </row>
    <row r="27" spans="2:41">
      <c r="B27" s="94" t="s">
        <v>555</v>
      </c>
      <c r="C27" s="8" t="s">
        <v>561</v>
      </c>
      <c r="P27" s="8"/>
      <c r="AG27" s="162"/>
      <c r="AH27" s="160" t="s">
        <v>456</v>
      </c>
      <c r="AI27" s="162"/>
      <c r="AJ27" s="162"/>
      <c r="AK27" s="162"/>
      <c r="AL27" s="163"/>
    </row>
    <row r="28" spans="2:41">
      <c r="B28" s="94" t="s">
        <v>557</v>
      </c>
      <c r="C28" s="8" t="s">
        <v>562</v>
      </c>
      <c r="AI28" s="163" t="s">
        <v>453</v>
      </c>
      <c r="AJ28" s="163"/>
      <c r="AK28" s="163"/>
    </row>
    <row r="29" spans="2:41">
      <c r="B29" s="94" t="s">
        <v>578</v>
      </c>
      <c r="AJ29" s="160" t="s">
        <v>454</v>
      </c>
      <c r="AK29" s="162"/>
    </row>
    <row r="30" spans="2:41">
      <c r="B30" s="94" t="s">
        <v>579</v>
      </c>
      <c r="AK30" s="163" t="s">
        <v>455</v>
      </c>
    </row>
    <row r="31" spans="2:41">
      <c r="C31" s="8"/>
    </row>
    <row r="32" spans="2:41">
      <c r="C32" s="80" t="s">
        <v>573</v>
      </c>
      <c r="D32" s="3">
        <f>H7/F7</f>
        <v>16.149999999999999</v>
      </c>
    </row>
    <row r="33" spans="3:3">
      <c r="C33" s="2" t="s">
        <v>522</v>
      </c>
    </row>
    <row r="34" spans="3:3">
      <c r="C34" s="8" t="s">
        <v>562</v>
      </c>
    </row>
  </sheetData>
  <mergeCells count="10">
    <mergeCell ref="A9:G9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30"/>
  <sheetViews>
    <sheetView workbookViewId="0">
      <pane ySplit="2" topLeftCell="A3" activePane="bottomLeft" state="frozen"/>
      <selection pane="bottomLeft" activeCell="C14" sqref="C14:D30"/>
    </sheetView>
  </sheetViews>
  <sheetFormatPr defaultRowHeight="11.25"/>
  <cols>
    <col min="1" max="1" width="7.5703125" style="8" bestFit="1" customWidth="1"/>
    <col min="2" max="2" width="7.5703125" style="8" customWidth="1"/>
    <col min="3" max="3" width="44.7109375" style="92" customWidth="1"/>
    <col min="4" max="4" width="11.7109375" style="3" customWidth="1"/>
    <col min="5" max="5" width="17.85546875" style="3" bestFit="1" customWidth="1"/>
    <col min="6" max="6" width="10.28515625" style="3" customWidth="1"/>
    <col min="7" max="7" width="9.7109375" style="2" bestFit="1" customWidth="1"/>
    <col min="8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9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9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9" bestFit="1" customWidth="1"/>
    <col min="62" max="63" width="8.85546875" style="3" bestFit="1" customWidth="1"/>
    <col min="64" max="16384" width="9.140625" style="3"/>
  </cols>
  <sheetData>
    <row r="1" spans="1:63" s="68" customFormat="1" ht="15.75" customHeight="1">
      <c r="A1" s="639" t="s">
        <v>31</v>
      </c>
      <c r="B1" s="640"/>
      <c r="C1" s="640"/>
      <c r="D1" s="640"/>
      <c r="E1" s="641"/>
      <c r="F1" s="643" t="s">
        <v>473</v>
      </c>
      <c r="G1" s="644"/>
      <c r="H1" s="644"/>
      <c r="I1" s="644"/>
      <c r="J1" s="644"/>
      <c r="K1" s="644"/>
      <c r="L1" s="644"/>
      <c r="M1" s="644"/>
      <c r="N1" s="644"/>
      <c r="O1" s="644"/>
      <c r="P1" s="644"/>
      <c r="Q1" s="644"/>
      <c r="R1" s="644"/>
      <c r="S1" s="644"/>
      <c r="T1" s="645" t="s">
        <v>69</v>
      </c>
      <c r="U1" s="654" t="s">
        <v>159</v>
      </c>
      <c r="V1" s="639" t="s">
        <v>13</v>
      </c>
      <c r="W1" s="640"/>
      <c r="X1" s="640"/>
      <c r="Y1" s="640"/>
      <c r="Z1" s="640"/>
      <c r="AA1" s="640"/>
      <c r="AB1" s="640"/>
      <c r="AC1" s="640"/>
      <c r="AD1" s="640"/>
      <c r="AE1" s="641"/>
      <c r="AF1" s="642" t="s">
        <v>14</v>
      </c>
      <c r="AG1" s="642"/>
      <c r="AH1" s="642"/>
      <c r="AI1" s="642"/>
      <c r="AJ1" s="642"/>
      <c r="AK1" s="642"/>
      <c r="AL1" s="642"/>
      <c r="AM1" s="642"/>
      <c r="AN1" s="642"/>
      <c r="AO1" s="639" t="s">
        <v>15</v>
      </c>
      <c r="AP1" s="640"/>
      <c r="AQ1" s="640"/>
      <c r="AR1" s="640"/>
      <c r="AS1" s="640"/>
      <c r="AT1" s="640"/>
      <c r="AU1" s="640"/>
      <c r="AV1" s="640"/>
      <c r="AW1" s="640"/>
      <c r="AX1" s="641"/>
      <c r="AY1" s="656" t="s">
        <v>16</v>
      </c>
      <c r="AZ1" s="656"/>
      <c r="BA1" s="656"/>
      <c r="BB1" s="656"/>
      <c r="BC1" s="656"/>
      <c r="BD1" s="656"/>
      <c r="BE1" s="656"/>
      <c r="BF1" s="656"/>
      <c r="BG1" s="657" t="s">
        <v>17</v>
      </c>
      <c r="BH1" s="658"/>
      <c r="BI1" s="658"/>
      <c r="BJ1" s="658"/>
      <c r="BK1" s="659"/>
    </row>
    <row r="2" spans="1:63" s="4" customFormat="1" ht="34.5" thickBot="1">
      <c r="A2" s="81" t="s">
        <v>19</v>
      </c>
      <c r="B2" s="81"/>
      <c r="C2" s="91" t="s">
        <v>0</v>
      </c>
      <c r="D2" s="69" t="s">
        <v>11</v>
      </c>
      <c r="E2" s="70" t="s">
        <v>12</v>
      </c>
      <c r="F2" s="57" t="s">
        <v>70</v>
      </c>
      <c r="G2" s="43" t="s">
        <v>71</v>
      </c>
      <c r="H2" s="43" t="s">
        <v>250</v>
      </c>
      <c r="I2" s="43" t="s">
        <v>72</v>
      </c>
      <c r="J2" s="651" t="s">
        <v>29</v>
      </c>
      <c r="K2" s="652"/>
      <c r="L2" s="653"/>
      <c r="M2" s="43" t="s">
        <v>151</v>
      </c>
      <c r="N2" s="43" t="s">
        <v>152</v>
      </c>
      <c r="O2" s="43" t="s">
        <v>90</v>
      </c>
      <c r="P2" s="43" t="s">
        <v>490</v>
      </c>
      <c r="Q2" s="43" t="s">
        <v>158</v>
      </c>
      <c r="R2" s="96" t="s">
        <v>96</v>
      </c>
      <c r="S2" s="113" t="s">
        <v>95</v>
      </c>
      <c r="T2" s="646"/>
      <c r="U2" s="655"/>
      <c r="V2" s="57" t="s">
        <v>32</v>
      </c>
      <c r="W2" s="57" t="s">
        <v>19</v>
      </c>
      <c r="X2" s="43" t="s">
        <v>20</v>
      </c>
      <c r="Y2" s="10" t="s">
        <v>21</v>
      </c>
      <c r="Z2" s="10" t="s">
        <v>22</v>
      </c>
      <c r="AA2" s="43" t="s">
        <v>23</v>
      </c>
      <c r="AB2" s="43" t="s">
        <v>24</v>
      </c>
      <c r="AC2" s="43" t="s">
        <v>25</v>
      </c>
      <c r="AD2" s="647" t="s">
        <v>29</v>
      </c>
      <c r="AE2" s="648"/>
      <c r="AF2" s="57" t="s">
        <v>28</v>
      </c>
      <c r="AG2" s="57" t="s">
        <v>19</v>
      </c>
      <c r="AH2" s="43" t="s">
        <v>20</v>
      </c>
      <c r="AI2" s="10" t="s">
        <v>27</v>
      </c>
      <c r="AJ2" s="10" t="s">
        <v>19</v>
      </c>
      <c r="AK2" s="73" t="s">
        <v>73</v>
      </c>
      <c r="AL2" s="73" t="s">
        <v>74</v>
      </c>
      <c r="AM2" s="649" t="s">
        <v>29</v>
      </c>
      <c r="AN2" s="650"/>
      <c r="AO2" s="57" t="s">
        <v>18</v>
      </c>
      <c r="AP2" s="57" t="s">
        <v>19</v>
      </c>
      <c r="AQ2" s="43" t="s">
        <v>20</v>
      </c>
      <c r="AR2" s="10" t="s">
        <v>21</v>
      </c>
      <c r="AS2" s="10" t="s">
        <v>22</v>
      </c>
      <c r="AT2" s="43" t="s">
        <v>23</v>
      </c>
      <c r="AU2" s="43" t="s">
        <v>24</v>
      </c>
      <c r="AV2" s="43" t="s">
        <v>25</v>
      </c>
      <c r="AW2" s="647" t="s">
        <v>29</v>
      </c>
      <c r="AX2" s="648"/>
      <c r="AY2" s="57" t="s">
        <v>18</v>
      </c>
      <c r="AZ2" s="43" t="s">
        <v>19</v>
      </c>
      <c r="BA2" s="43" t="s">
        <v>20</v>
      </c>
      <c r="BB2" s="43" t="s">
        <v>26</v>
      </c>
      <c r="BC2" s="10" t="s">
        <v>27</v>
      </c>
      <c r="BD2" s="10" t="s">
        <v>19</v>
      </c>
      <c r="BE2" s="43" t="s">
        <v>28</v>
      </c>
      <c r="BF2" s="44" t="s">
        <v>29</v>
      </c>
      <c r="BG2" s="58" t="s">
        <v>30</v>
      </c>
      <c r="BH2" s="58" t="s">
        <v>19</v>
      </c>
      <c r="BI2" s="59" t="s">
        <v>18</v>
      </c>
      <c r="BJ2" s="647" t="s">
        <v>29</v>
      </c>
      <c r="BK2" s="648"/>
    </row>
    <row r="3" spans="1:63" s="5" customFormat="1">
      <c r="A3" s="517" t="str">
        <f>'1-συμβολαια'!A3</f>
        <v>1ο</v>
      </c>
      <c r="B3" s="519">
        <f>'1-συμβολαια'!B3</f>
        <v>38427</v>
      </c>
      <c r="C3" s="325" t="str">
        <f>'1-συμβολαια'!C3</f>
        <v>γονική</v>
      </c>
      <c r="D3" s="265" t="str">
        <f>'4-πολλυπρ'!D3</f>
        <v>219-154</v>
      </c>
      <c r="E3" s="265" t="str">
        <f>'4-πολλυπρ'!I3</f>
        <v>θυγατέρα 1η</v>
      </c>
      <c r="F3" s="265">
        <v>3</v>
      </c>
      <c r="G3" s="320">
        <f t="shared" ref="G3" si="0">F3*3.23</f>
        <v>9.69</v>
      </c>
      <c r="H3" s="320">
        <v>3.23</v>
      </c>
      <c r="I3" s="320">
        <f t="shared" ref="I3:I5" si="1">G3+H3</f>
        <v>12.92</v>
      </c>
      <c r="J3" s="267" t="s">
        <v>487</v>
      </c>
      <c r="K3" s="345" t="s">
        <v>157</v>
      </c>
      <c r="L3" s="345" t="s">
        <v>251</v>
      </c>
      <c r="M3" s="320">
        <v>10</v>
      </c>
      <c r="N3" s="320">
        <v>10</v>
      </c>
      <c r="O3" s="320">
        <v>1.5</v>
      </c>
      <c r="P3" s="326"/>
      <c r="Q3" s="326">
        <f t="shared" ref="Q3:Q8" si="2">M3+N3</f>
        <v>20</v>
      </c>
      <c r="R3" s="265"/>
      <c r="S3" s="265"/>
      <c r="T3" s="265"/>
      <c r="U3" s="265"/>
      <c r="V3" s="328"/>
      <c r="W3" s="76"/>
      <c r="X3" s="329" t="s">
        <v>397</v>
      </c>
      <c r="Y3" s="76"/>
      <c r="Z3" s="329" t="s">
        <v>9</v>
      </c>
      <c r="AA3" s="330"/>
      <c r="AB3" s="76"/>
      <c r="AC3" s="76"/>
      <c r="AD3" s="76"/>
      <c r="AE3" s="76"/>
      <c r="AF3" s="328"/>
      <c r="AG3" s="76"/>
      <c r="AH3" s="76"/>
      <c r="AI3" s="76"/>
      <c r="AJ3" s="76"/>
      <c r="AK3" s="270"/>
      <c r="AL3" s="270"/>
      <c r="AM3" s="270"/>
      <c r="AN3" s="76"/>
      <c r="AO3" s="76"/>
      <c r="AP3" s="76"/>
      <c r="AQ3" s="329" t="s">
        <v>397</v>
      </c>
      <c r="AR3" s="76"/>
      <c r="AS3" s="329" t="s">
        <v>9</v>
      </c>
      <c r="AT3" s="76"/>
      <c r="AU3" s="76"/>
      <c r="AV3" s="76"/>
      <c r="AW3" s="76"/>
      <c r="AX3" s="76"/>
      <c r="AY3" s="76"/>
      <c r="AZ3" s="76"/>
      <c r="BA3" s="76"/>
      <c r="BB3" s="76"/>
      <c r="BC3" s="76"/>
      <c r="BD3" s="76"/>
      <c r="BE3" s="76"/>
      <c r="BF3" s="76"/>
      <c r="BG3" s="76"/>
      <c r="BH3" s="76"/>
      <c r="BI3" s="328"/>
      <c r="BJ3" s="76"/>
      <c r="BK3" s="76"/>
    </row>
    <row r="4" spans="1:63" s="5" customFormat="1">
      <c r="A4" s="517">
        <f>'1-συμβολαια'!A4</f>
        <v>0</v>
      </c>
      <c r="B4" s="519"/>
      <c r="C4" s="516" t="str">
        <f>'1-συμβολαια'!C4</f>
        <v>ΧΡΗΣΙΚΤΗΣΙΑ αγροτεμαχίων 2-4-5 = 1979 ΑΝΑΔΑΣΜΟΣ</v>
      </c>
      <c r="D4" s="265">
        <f>'4-πολλυπρ'!D4</f>
        <v>0</v>
      </c>
      <c r="E4" s="265" t="str">
        <f>'4-πολλυπρ'!I4</f>
        <v>219-154</v>
      </c>
      <c r="F4" s="265"/>
      <c r="G4" s="320"/>
      <c r="H4" s="320"/>
      <c r="I4" s="320"/>
      <c r="J4" s="267"/>
      <c r="K4" s="345"/>
      <c r="L4" s="345"/>
      <c r="M4" s="320"/>
      <c r="N4" s="320"/>
      <c r="O4" s="320"/>
      <c r="P4" s="320"/>
      <c r="Q4" s="320">
        <f t="shared" si="2"/>
        <v>0</v>
      </c>
      <c r="R4" s="265"/>
      <c r="S4" s="265"/>
      <c r="T4" s="265"/>
      <c r="U4" s="265"/>
      <c r="V4" s="328"/>
      <c r="W4" s="76"/>
      <c r="X4" s="329" t="s">
        <v>397</v>
      </c>
      <c r="Y4" s="76"/>
      <c r="Z4" s="329" t="s">
        <v>9</v>
      </c>
      <c r="AA4" s="330"/>
      <c r="AB4" s="76"/>
      <c r="AC4" s="76"/>
      <c r="AD4" s="76"/>
      <c r="AE4" s="76"/>
      <c r="AF4" s="328"/>
      <c r="AG4" s="76"/>
      <c r="AH4" s="76"/>
      <c r="AI4" s="76"/>
      <c r="AJ4" s="76"/>
      <c r="AK4" s="270"/>
      <c r="AL4" s="270"/>
      <c r="AM4" s="270"/>
      <c r="AN4" s="76"/>
      <c r="AO4" s="76"/>
      <c r="AP4" s="76"/>
      <c r="AQ4" s="329" t="s">
        <v>397</v>
      </c>
      <c r="AR4" s="76"/>
      <c r="AS4" s="329" t="s">
        <v>9</v>
      </c>
      <c r="AT4" s="76"/>
      <c r="AU4" s="76"/>
      <c r="AV4" s="76"/>
      <c r="AW4" s="76"/>
      <c r="AX4" s="76"/>
      <c r="AY4" s="76"/>
      <c r="AZ4" s="76"/>
      <c r="BA4" s="76"/>
      <c r="BB4" s="76"/>
      <c r="BC4" s="76"/>
      <c r="BD4" s="76"/>
      <c r="BE4" s="76"/>
      <c r="BF4" s="76"/>
      <c r="BG4" s="76"/>
      <c r="BH4" s="76"/>
      <c r="BI4" s="328"/>
      <c r="BJ4" s="76"/>
      <c r="BK4" s="76"/>
    </row>
    <row r="5" spans="1:63" s="5" customFormat="1">
      <c r="A5" s="518" t="str">
        <f>'1-συμβολαια'!A5</f>
        <v>2ο</v>
      </c>
      <c r="B5" s="519">
        <f>'1-συμβολαια'!B5</f>
        <v>38427</v>
      </c>
      <c r="C5" s="516" t="str">
        <f>'1-συμβολαια'!C5</f>
        <v>γονική</v>
      </c>
      <c r="D5" s="265" t="str">
        <f>'4-πολλυπρ'!D5</f>
        <v>219-154</v>
      </c>
      <c r="E5" s="265" t="str">
        <f>'4-πολλυπρ'!I5</f>
        <v>θυγατέρα 2η</v>
      </c>
      <c r="F5" s="265">
        <v>3</v>
      </c>
      <c r="G5" s="320">
        <f>F5*10</f>
        <v>30</v>
      </c>
      <c r="H5" s="320">
        <v>10</v>
      </c>
      <c r="I5" s="320">
        <f t="shared" si="1"/>
        <v>40</v>
      </c>
      <c r="J5" s="267" t="s">
        <v>487</v>
      </c>
      <c r="K5" s="345" t="s">
        <v>157</v>
      </c>
      <c r="L5" s="345" t="s">
        <v>251</v>
      </c>
      <c r="M5" s="320">
        <v>10</v>
      </c>
      <c r="N5" s="320">
        <v>10</v>
      </c>
      <c r="O5" s="320">
        <v>1.5</v>
      </c>
      <c r="P5" s="320"/>
      <c r="Q5" s="320">
        <f t="shared" si="2"/>
        <v>20</v>
      </c>
      <c r="R5" s="265"/>
      <c r="S5" s="265"/>
      <c r="T5" s="265"/>
      <c r="U5" s="265"/>
      <c r="V5" s="328"/>
      <c r="W5" s="317"/>
      <c r="X5" s="384" t="s">
        <v>397</v>
      </c>
      <c r="Y5" s="317"/>
      <c r="Z5" s="384" t="s">
        <v>9</v>
      </c>
      <c r="AA5" s="385"/>
      <c r="AB5" s="317"/>
      <c r="AC5" s="317"/>
      <c r="AD5" s="317"/>
      <c r="AE5" s="317"/>
      <c r="AF5" s="383"/>
      <c r="AG5" s="317"/>
      <c r="AH5" s="317"/>
      <c r="AI5" s="317"/>
      <c r="AJ5" s="317"/>
      <c r="AK5" s="386"/>
      <c r="AL5" s="386"/>
      <c r="AM5" s="386"/>
      <c r="AN5" s="317"/>
      <c r="AO5" s="317"/>
      <c r="AP5" s="317"/>
      <c r="AQ5" s="384" t="s">
        <v>397</v>
      </c>
      <c r="AR5" s="317"/>
      <c r="AS5" s="384" t="s">
        <v>9</v>
      </c>
      <c r="AT5" s="317"/>
      <c r="AU5" s="317"/>
      <c r="AV5" s="317"/>
      <c r="AW5" s="317"/>
      <c r="AX5" s="317"/>
      <c r="AY5" s="317"/>
      <c r="AZ5" s="317"/>
      <c r="BA5" s="317"/>
      <c r="BB5" s="317"/>
      <c r="BC5" s="317"/>
      <c r="BD5" s="317"/>
      <c r="BE5" s="317"/>
      <c r="BF5" s="317"/>
      <c r="BG5" s="317"/>
      <c r="BH5" s="317"/>
      <c r="BI5" s="383"/>
      <c r="BJ5" s="317"/>
      <c r="BK5" s="317"/>
    </row>
    <row r="6" spans="1:63" s="76" customFormat="1">
      <c r="A6" s="518">
        <f>'1-συμβολαια'!A6</f>
        <v>0</v>
      </c>
      <c r="B6" s="519"/>
      <c r="C6" s="516" t="str">
        <f>'1-συμβολαια'!C6</f>
        <v>ΧΡΗΣΙΚΤΗΣΙΑ αγροτεμαχίων 1-4-5 = 1979 ΑΝΑΔΑΣΜΟΣ</v>
      </c>
      <c r="D6" s="265">
        <f>'4-πολλυπρ'!D6</f>
        <v>0</v>
      </c>
      <c r="E6" s="265" t="str">
        <f>'4-πολλυπρ'!I6</f>
        <v>219-154</v>
      </c>
      <c r="F6" s="265"/>
      <c r="G6" s="320"/>
      <c r="H6" s="320"/>
      <c r="I6" s="320"/>
      <c r="J6" s="267"/>
      <c r="K6" s="345"/>
      <c r="L6" s="345"/>
      <c r="M6" s="320"/>
      <c r="N6" s="320"/>
      <c r="O6" s="320"/>
      <c r="P6" s="320"/>
      <c r="Q6" s="320">
        <f t="shared" si="2"/>
        <v>0</v>
      </c>
      <c r="R6" s="265"/>
      <c r="S6" s="265"/>
      <c r="T6" s="265"/>
      <c r="U6" s="265"/>
      <c r="V6" s="328"/>
      <c r="X6" s="329" t="s">
        <v>397</v>
      </c>
      <c r="Z6" s="329" t="s">
        <v>9</v>
      </c>
      <c r="AA6" s="330"/>
      <c r="AF6" s="328"/>
      <c r="AK6" s="270"/>
      <c r="AL6" s="270"/>
      <c r="AM6" s="270"/>
      <c r="AQ6" s="329" t="s">
        <v>397</v>
      </c>
      <c r="AS6" s="329" t="s">
        <v>9</v>
      </c>
      <c r="BI6" s="328"/>
    </row>
    <row r="7" spans="1:63" s="76" customFormat="1">
      <c r="A7" s="517" t="str">
        <f>'1-συμβολαια'!A7</f>
        <v>3ο</v>
      </c>
      <c r="B7" s="519">
        <f>'1-συμβολαια'!B7</f>
        <v>38427</v>
      </c>
      <c r="C7" s="516" t="str">
        <f>'1-συμβολαια'!C7</f>
        <v>γονική] αγροτεμαχιο 1.107 Πρίνος -'';;;???'' 136μ2</v>
      </c>
      <c r="D7" s="265" t="str">
        <f>'4-πολλυπρ'!D7</f>
        <v>219-154 = συζυγος</v>
      </c>
      <c r="E7" s="265" t="str">
        <f>'4-πολλυπρ'!I7</f>
        <v>θυγατέρα 2η</v>
      </c>
      <c r="F7" s="265">
        <v>2</v>
      </c>
      <c r="G7" s="320">
        <f t="shared" ref="G7" si="3">F7*3.23</f>
        <v>6.46</v>
      </c>
      <c r="H7" s="320">
        <v>3.23</v>
      </c>
      <c r="I7" s="320">
        <f t="shared" ref="I7" si="4">G7+H7</f>
        <v>9.69</v>
      </c>
      <c r="J7" s="267" t="s">
        <v>487</v>
      </c>
      <c r="K7" s="345" t="s">
        <v>157</v>
      </c>
      <c r="L7" s="345" t="s">
        <v>251</v>
      </c>
      <c r="M7" s="320">
        <v>10</v>
      </c>
      <c r="N7" s="320">
        <v>10</v>
      </c>
      <c r="O7" s="320">
        <v>1.5</v>
      </c>
      <c r="P7" s="320"/>
      <c r="Q7" s="320">
        <f t="shared" si="2"/>
        <v>20</v>
      </c>
      <c r="R7" s="265"/>
      <c r="S7" s="265"/>
      <c r="T7" s="265"/>
      <c r="U7" s="265"/>
      <c r="V7" s="328"/>
      <c r="X7" s="329" t="s">
        <v>397</v>
      </c>
      <c r="Z7" s="329" t="s">
        <v>9</v>
      </c>
      <c r="AA7" s="330"/>
      <c r="AF7" s="328"/>
      <c r="AK7" s="270"/>
      <c r="AL7" s="270"/>
      <c r="AM7" s="270"/>
      <c r="AQ7" s="329" t="s">
        <v>397</v>
      </c>
      <c r="AS7" s="329" t="s">
        <v>9</v>
      </c>
      <c r="BI7" s="328"/>
    </row>
    <row r="8" spans="1:63" s="5" customFormat="1">
      <c r="A8" s="388">
        <f>'1-συμβολαια'!A8</f>
        <v>0</v>
      </c>
      <c r="B8" s="519"/>
      <c r="C8" s="325" t="str">
        <f>'1-συμβολαια'!C8</f>
        <v>ΧΡΗΣΙΚΤΗΣΙΑ αγροτεμαχίου = 1979 ΑΝΑΔΑΣΜΟΣ</v>
      </c>
      <c r="D8" s="327">
        <f>'4-πολλυπρ'!D8</f>
        <v>0</v>
      </c>
      <c r="E8" s="327" t="str">
        <f>'4-πολλυπρ'!I8</f>
        <v>219-154 = συζυγος</v>
      </c>
      <c r="F8" s="327"/>
      <c r="G8" s="326"/>
      <c r="H8" s="326"/>
      <c r="I8" s="326"/>
      <c r="J8" s="271"/>
      <c r="K8" s="347"/>
      <c r="L8" s="347"/>
      <c r="M8" s="326">
        <v>5.87</v>
      </c>
      <c r="N8" s="326">
        <v>5.87</v>
      </c>
      <c r="O8" s="326">
        <v>1.98</v>
      </c>
      <c r="P8" s="326"/>
      <c r="Q8" s="326">
        <f t="shared" si="2"/>
        <v>11.74</v>
      </c>
      <c r="R8" s="327"/>
      <c r="S8" s="327"/>
      <c r="T8" s="327"/>
      <c r="U8" s="327"/>
      <c r="V8" s="372"/>
      <c r="W8" s="373"/>
      <c r="X8" s="387" t="s">
        <v>397</v>
      </c>
      <c r="Y8" s="373"/>
      <c r="Z8" s="387" t="s">
        <v>9</v>
      </c>
      <c r="AA8" s="323"/>
      <c r="AB8" s="373"/>
      <c r="AC8" s="373"/>
      <c r="AD8" s="373"/>
      <c r="AE8" s="373"/>
      <c r="AF8" s="372"/>
      <c r="AG8" s="373"/>
      <c r="AH8" s="373"/>
      <c r="AI8" s="373"/>
      <c r="AJ8" s="373"/>
      <c r="AK8" s="266"/>
      <c r="AL8" s="266"/>
      <c r="AM8" s="266"/>
      <c r="AN8" s="373"/>
      <c r="AO8" s="373"/>
      <c r="AP8" s="373"/>
      <c r="AQ8" s="387" t="s">
        <v>397</v>
      </c>
      <c r="AR8" s="373"/>
      <c r="AS8" s="387" t="s">
        <v>9</v>
      </c>
      <c r="AT8" s="373"/>
      <c r="AU8" s="373"/>
      <c r="AV8" s="373"/>
      <c r="AW8" s="373"/>
      <c r="AX8" s="373"/>
      <c r="AY8" s="373"/>
      <c r="AZ8" s="373"/>
      <c r="BA8" s="373"/>
      <c r="BB8" s="373"/>
      <c r="BC8" s="373"/>
      <c r="BD8" s="373"/>
      <c r="BE8" s="373"/>
      <c r="BF8" s="373"/>
      <c r="BG8" s="373"/>
      <c r="BH8" s="373"/>
      <c r="BI8" s="372"/>
      <c r="BJ8" s="373"/>
      <c r="BK8" s="373"/>
    </row>
    <row r="9" spans="1:63">
      <c r="A9" s="636" t="s">
        <v>35</v>
      </c>
      <c r="B9" s="637"/>
      <c r="C9" s="637"/>
      <c r="D9" s="637"/>
      <c r="E9" s="638"/>
      <c r="F9" s="71">
        <f>SUM(F3:F8)</f>
        <v>8</v>
      </c>
      <c r="G9" s="71">
        <f>SUM(G3:G8)</f>
        <v>46.15</v>
      </c>
      <c r="H9" s="71">
        <f>SUM(H3:H8)</f>
        <v>16.46</v>
      </c>
      <c r="I9" s="71">
        <f>SUM(I3:I8)</f>
        <v>62.61</v>
      </c>
      <c r="J9" s="71"/>
      <c r="K9" s="71"/>
      <c r="L9" s="71"/>
      <c r="M9" s="71">
        <f t="shared" ref="M9:T9" si="5">SUM(M3:M8)</f>
        <v>35.869999999999997</v>
      </c>
      <c r="N9" s="71">
        <f t="shared" si="5"/>
        <v>35.869999999999997</v>
      </c>
      <c r="O9" s="71">
        <f t="shared" si="5"/>
        <v>6.48</v>
      </c>
      <c r="P9" s="71">
        <f t="shared" si="5"/>
        <v>0</v>
      </c>
      <c r="Q9" s="71">
        <f t="shared" si="5"/>
        <v>71.739999999999995</v>
      </c>
      <c r="R9" s="71">
        <f t="shared" si="5"/>
        <v>0</v>
      </c>
      <c r="S9" s="71">
        <f t="shared" si="5"/>
        <v>0</v>
      </c>
      <c r="T9" s="71">
        <f t="shared" si="5"/>
        <v>0</v>
      </c>
      <c r="U9" s="71"/>
      <c r="V9" s="129"/>
      <c r="W9" s="71">
        <f>SUM(W3:W8)</f>
        <v>0</v>
      </c>
      <c r="X9" s="71"/>
      <c r="Y9" s="71">
        <f>SUM(Y3:Y8)</f>
        <v>0</v>
      </c>
      <c r="Z9" s="71"/>
      <c r="AA9" s="71">
        <f>SUM(AA3:AA8)</f>
        <v>0</v>
      </c>
      <c r="AB9" s="71">
        <f>SUM(AB3:AB8)</f>
        <v>0</v>
      </c>
      <c r="AC9" s="71">
        <f>SUM(AC3:AC8)</f>
        <v>0</v>
      </c>
      <c r="AD9" s="71">
        <f>SUM(AD3:AD8)</f>
        <v>0</v>
      </c>
      <c r="AE9" s="71">
        <f>SUM(AE3:AE8)</f>
        <v>0</v>
      </c>
      <c r="AF9" s="129"/>
      <c r="AG9" s="71"/>
      <c r="AH9" s="71"/>
      <c r="AI9" s="71"/>
      <c r="AJ9" s="71"/>
      <c r="AK9" s="74">
        <f>SUM(AK3:AK8)</f>
        <v>0</v>
      </c>
      <c r="AL9" s="74">
        <f>SUM(AL3:AL8)</f>
        <v>0</v>
      </c>
      <c r="AM9" s="74"/>
      <c r="AN9" s="71">
        <f>SUM(AN3:AN8)</f>
        <v>0</v>
      </c>
      <c r="AO9" s="71">
        <f>SUM(AO3:AO8)</f>
        <v>0</v>
      </c>
      <c r="AP9" s="71">
        <f>SUM(AP3:AP8)</f>
        <v>0</v>
      </c>
      <c r="AQ9" s="71"/>
      <c r="AR9" s="71">
        <f t="shared" ref="AR9:BK9" si="6">SUM(AR3:AR8)</f>
        <v>0</v>
      </c>
      <c r="AS9" s="71">
        <f t="shared" si="6"/>
        <v>0</v>
      </c>
      <c r="AT9" s="71">
        <f t="shared" si="6"/>
        <v>0</v>
      </c>
      <c r="AU9" s="71">
        <f t="shared" si="6"/>
        <v>0</v>
      </c>
      <c r="AV9" s="71">
        <f t="shared" si="6"/>
        <v>0</v>
      </c>
      <c r="AW9" s="71">
        <f t="shared" si="6"/>
        <v>0</v>
      </c>
      <c r="AX9" s="71">
        <f t="shared" si="6"/>
        <v>0</v>
      </c>
      <c r="AY9" s="71">
        <f t="shared" si="6"/>
        <v>0</v>
      </c>
      <c r="AZ9" s="71">
        <f t="shared" si="6"/>
        <v>0</v>
      </c>
      <c r="BA9" s="71">
        <f t="shared" si="6"/>
        <v>0</v>
      </c>
      <c r="BB9" s="71">
        <f t="shared" si="6"/>
        <v>0</v>
      </c>
      <c r="BC9" s="71">
        <f t="shared" si="6"/>
        <v>0</v>
      </c>
      <c r="BD9" s="71">
        <f t="shared" si="6"/>
        <v>0</v>
      </c>
      <c r="BE9" s="71">
        <f t="shared" si="6"/>
        <v>0</v>
      </c>
      <c r="BF9" s="71">
        <f t="shared" si="6"/>
        <v>0</v>
      </c>
      <c r="BG9" s="71">
        <f t="shared" si="6"/>
        <v>0</v>
      </c>
      <c r="BH9" s="71">
        <f t="shared" si="6"/>
        <v>0</v>
      </c>
      <c r="BI9" s="71">
        <f t="shared" si="6"/>
        <v>0</v>
      </c>
      <c r="BJ9" s="71">
        <f t="shared" si="6"/>
        <v>0</v>
      </c>
      <c r="BK9" s="71">
        <f t="shared" si="6"/>
        <v>0</v>
      </c>
    </row>
    <row r="10" spans="1:63">
      <c r="M10" s="131" t="s">
        <v>475</v>
      </c>
    </row>
    <row r="11" spans="1:63">
      <c r="H11" s="131"/>
      <c r="I11" s="308" t="s">
        <v>98</v>
      </c>
      <c r="J11" s="131"/>
      <c r="K11" s="131"/>
      <c r="L11" s="131"/>
      <c r="M11" s="131"/>
      <c r="N11" s="131" t="s">
        <v>475</v>
      </c>
      <c r="O11" s="115"/>
      <c r="P11" s="115"/>
      <c r="U11" s="174" t="s">
        <v>159</v>
      </c>
      <c r="AB11" s="2"/>
      <c r="AD11" s="115" t="s">
        <v>99</v>
      </c>
      <c r="AK11" s="215" t="s">
        <v>100</v>
      </c>
    </row>
    <row r="12" spans="1:63">
      <c r="G12" s="3"/>
      <c r="H12" s="3"/>
      <c r="I12" s="3"/>
      <c r="J12" s="151" t="s">
        <v>153</v>
      </c>
      <c r="K12" s="117"/>
      <c r="L12" s="117"/>
      <c r="N12" s="131"/>
      <c r="O12" s="3"/>
      <c r="P12" s="3"/>
      <c r="Q12" s="3"/>
      <c r="R12" s="151" t="s">
        <v>160</v>
      </c>
      <c r="U12" s="9"/>
    </row>
    <row r="13" spans="1:63">
      <c r="F13" s="116"/>
      <c r="G13" s="3"/>
      <c r="H13" s="3"/>
      <c r="I13" s="3"/>
      <c r="J13" s="117" t="s">
        <v>154</v>
      </c>
      <c r="K13" s="117"/>
      <c r="L13" s="117"/>
      <c r="N13" s="3"/>
      <c r="O13" s="3"/>
      <c r="P13" s="3"/>
      <c r="Q13" s="3"/>
      <c r="S13" s="117" t="s">
        <v>161</v>
      </c>
      <c r="U13" s="9"/>
    </row>
    <row r="14" spans="1:63">
      <c r="C14" s="94" t="s">
        <v>574</v>
      </c>
      <c r="D14" s="80" t="s">
        <v>571</v>
      </c>
      <c r="J14" s="117"/>
      <c r="K14" s="151" t="s">
        <v>155</v>
      </c>
      <c r="L14" s="117"/>
      <c r="O14" s="146" t="s">
        <v>474</v>
      </c>
      <c r="P14" s="4"/>
      <c r="U14" s="9"/>
    </row>
    <row r="15" spans="1:63">
      <c r="C15" s="94" t="s">
        <v>550</v>
      </c>
      <c r="D15" s="8" t="s">
        <v>561</v>
      </c>
      <c r="K15" s="117" t="s">
        <v>156</v>
      </c>
      <c r="L15" s="117"/>
      <c r="P15" s="2" t="s">
        <v>490</v>
      </c>
      <c r="U15" s="9"/>
    </row>
    <row r="16" spans="1:63">
      <c r="C16" s="94" t="s">
        <v>556</v>
      </c>
      <c r="D16" s="8" t="s">
        <v>562</v>
      </c>
      <c r="L16" s="151" t="s">
        <v>258</v>
      </c>
      <c r="U16" s="9"/>
    </row>
    <row r="17" spans="3:21">
      <c r="C17" s="366" t="s">
        <v>551</v>
      </c>
      <c r="D17" s="8"/>
      <c r="L17" s="117" t="s">
        <v>259</v>
      </c>
      <c r="U17" s="9"/>
    </row>
    <row r="18" spans="3:21">
      <c r="C18" s="94" t="s">
        <v>575</v>
      </c>
      <c r="D18" s="8"/>
      <c r="L18" s="117"/>
      <c r="U18" s="9"/>
    </row>
    <row r="19" spans="3:21">
      <c r="C19" s="94" t="s">
        <v>576</v>
      </c>
      <c r="D19" s="8"/>
      <c r="F19" s="460"/>
      <c r="G19" s="460"/>
      <c r="H19" s="473">
        <v>44137</v>
      </c>
    </row>
    <row r="20" spans="3:21" ht="12" thickBot="1">
      <c r="C20" s="366"/>
      <c r="D20" s="8"/>
      <c r="F20" s="460"/>
      <c r="G20" s="460"/>
      <c r="H20" s="255"/>
    </row>
    <row r="21" spans="3:21">
      <c r="C21" s="366"/>
      <c r="D21" s="8"/>
      <c r="F21" s="460"/>
      <c r="G21" s="460"/>
      <c r="H21" s="548" t="s">
        <v>570</v>
      </c>
    </row>
    <row r="22" spans="3:21" ht="12" thickBot="1">
      <c r="C22" s="94" t="s">
        <v>577</v>
      </c>
      <c r="D22" s="80" t="s">
        <v>572</v>
      </c>
      <c r="F22" s="460"/>
      <c r="G22" s="460"/>
      <c r="H22" s="255"/>
    </row>
    <row r="23" spans="3:21">
      <c r="C23" s="94" t="s">
        <v>555</v>
      </c>
      <c r="D23" s="8" t="s">
        <v>561</v>
      </c>
      <c r="F23" s="460"/>
      <c r="G23" s="460"/>
      <c r="H23" s="514">
        <v>38434</v>
      </c>
    </row>
    <row r="24" spans="3:21" ht="12" thickBot="1">
      <c r="C24" s="94" t="s">
        <v>557</v>
      </c>
      <c r="D24" s="8" t="s">
        <v>562</v>
      </c>
      <c r="G24" s="460"/>
      <c r="H24" s="549">
        <v>41144</v>
      </c>
    </row>
    <row r="25" spans="3:21">
      <c r="C25" s="94" t="s">
        <v>578</v>
      </c>
      <c r="D25" s="2"/>
      <c r="G25" s="460"/>
    </row>
    <row r="26" spans="3:21">
      <c r="C26" s="94" t="s">
        <v>579</v>
      </c>
      <c r="D26" s="2"/>
      <c r="G26" s="460"/>
    </row>
    <row r="27" spans="3:21">
      <c r="C27" s="94"/>
      <c r="D27" s="8"/>
      <c r="G27" s="460"/>
    </row>
    <row r="28" spans="3:21">
      <c r="C28" s="94"/>
      <c r="D28" s="80" t="s">
        <v>573</v>
      </c>
      <c r="G28" s="460"/>
    </row>
    <row r="29" spans="3:21">
      <c r="C29" s="94"/>
      <c r="D29" s="2" t="s">
        <v>522</v>
      </c>
      <c r="G29" s="460"/>
    </row>
    <row r="30" spans="3:21">
      <c r="C30" s="94"/>
      <c r="D30" s="8" t="s">
        <v>562</v>
      </c>
    </row>
  </sheetData>
  <mergeCells count="15">
    <mergeCell ref="AO1:AX1"/>
    <mergeCell ref="AY1:BF1"/>
    <mergeCell ref="BG1:BK1"/>
    <mergeCell ref="V1:AE1"/>
    <mergeCell ref="BJ2:BK2"/>
    <mergeCell ref="AW2:AX2"/>
    <mergeCell ref="A9:E9"/>
    <mergeCell ref="A1:E1"/>
    <mergeCell ref="AF1:AN1"/>
    <mergeCell ref="F1:S1"/>
    <mergeCell ref="T1:T2"/>
    <mergeCell ref="AD2:AE2"/>
    <mergeCell ref="AM2:AN2"/>
    <mergeCell ref="J2:L2"/>
    <mergeCell ref="U1: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34"/>
  <sheetViews>
    <sheetView workbookViewId="0">
      <pane ySplit="2" topLeftCell="A3" activePane="bottomLeft" state="frozen"/>
      <selection pane="bottomLeft" activeCell="B18" sqref="B18:C34"/>
    </sheetView>
  </sheetViews>
  <sheetFormatPr defaultRowHeight="11.25"/>
  <cols>
    <col min="1" max="1" width="10.5703125" style="8" bestFit="1" customWidth="1"/>
    <col min="2" max="2" width="45" style="92" customWidth="1"/>
    <col min="3" max="3" width="7.85546875" style="3" customWidth="1"/>
    <col min="4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3" width="15.85546875" style="84" customWidth="1"/>
    <col min="24" max="24" width="7.42578125" style="84" customWidth="1"/>
    <col min="25" max="25" width="11.42578125" style="84" bestFit="1" customWidth="1"/>
    <col min="26" max="26" width="13" style="84" customWidth="1"/>
    <col min="27" max="16384" width="9.140625" style="3"/>
  </cols>
  <sheetData>
    <row r="1" spans="1:26" s="4" customFormat="1" ht="15.75" customHeight="1">
      <c r="A1" s="665" t="s">
        <v>31</v>
      </c>
      <c r="B1" s="666"/>
      <c r="C1" s="666"/>
      <c r="D1" s="667"/>
      <c r="E1" s="671" t="s">
        <v>164</v>
      </c>
      <c r="F1" s="672"/>
      <c r="G1" s="672"/>
      <c r="H1" s="672"/>
      <c r="I1" s="660" t="s">
        <v>158</v>
      </c>
      <c r="J1" s="660"/>
      <c r="K1" s="660"/>
      <c r="L1" s="660"/>
      <c r="M1" s="660"/>
      <c r="N1" s="660"/>
      <c r="O1" s="660"/>
      <c r="P1" s="660"/>
      <c r="Q1" s="660"/>
      <c r="R1" s="660"/>
      <c r="S1" s="660"/>
      <c r="T1" s="660"/>
      <c r="U1" s="660"/>
      <c r="V1" s="660"/>
      <c r="W1" s="661" t="s">
        <v>29</v>
      </c>
      <c r="X1" s="662"/>
      <c r="Y1" s="662"/>
      <c r="Z1" s="662"/>
    </row>
    <row r="2" spans="1:26" s="4" customFormat="1" ht="23.25" thickBot="1">
      <c r="A2" s="10" t="s">
        <v>19</v>
      </c>
      <c r="B2" s="143" t="s">
        <v>0</v>
      </c>
      <c r="C2" s="57" t="s">
        <v>11</v>
      </c>
      <c r="D2" s="144" t="s">
        <v>12</v>
      </c>
      <c r="E2" s="43" t="s">
        <v>476</v>
      </c>
      <c r="F2" s="673" t="s">
        <v>29</v>
      </c>
      <c r="G2" s="674"/>
      <c r="H2" s="675"/>
      <c r="I2" s="43" t="s">
        <v>87</v>
      </c>
      <c r="J2" s="57" t="s">
        <v>88</v>
      </c>
      <c r="K2" s="57"/>
      <c r="L2" s="43" t="s">
        <v>232</v>
      </c>
      <c r="M2" s="43" t="s">
        <v>233</v>
      </c>
      <c r="N2" s="43" t="s">
        <v>234</v>
      </c>
      <c r="O2" s="447" t="s">
        <v>523</v>
      </c>
      <c r="P2" s="447" t="s">
        <v>36</v>
      </c>
      <c r="Q2" s="447" t="s">
        <v>524</v>
      </c>
      <c r="R2" s="447"/>
      <c r="S2" s="447" t="s">
        <v>525</v>
      </c>
      <c r="T2" s="447" t="s">
        <v>526</v>
      </c>
      <c r="U2" s="57" t="s">
        <v>527</v>
      </c>
      <c r="V2" s="57" t="s">
        <v>47</v>
      </c>
      <c r="W2" s="663"/>
      <c r="X2" s="664"/>
      <c r="Y2" s="664"/>
      <c r="Z2" s="664"/>
    </row>
    <row r="3" spans="1:26" s="5" customFormat="1">
      <c r="A3" s="517" t="str">
        <f>'1-συμβολαια'!A3</f>
        <v>1ο</v>
      </c>
      <c r="B3" s="325" t="str">
        <f>'1-συμβολαια'!C3</f>
        <v>γονική</v>
      </c>
      <c r="C3" s="265" t="str">
        <f>'4-πολλυπρ'!D3</f>
        <v>219-154</v>
      </c>
      <c r="D3" s="265" t="str">
        <f>'4-πολλυπρ'!I3</f>
        <v>θυγατέρα 1η</v>
      </c>
      <c r="E3" s="326">
        <v>6.46</v>
      </c>
      <c r="F3" s="345" t="s">
        <v>533</v>
      </c>
      <c r="G3" s="345" t="s">
        <v>534</v>
      </c>
      <c r="H3" s="320"/>
      <c r="I3" s="320">
        <v>5.87</v>
      </c>
      <c r="J3" s="320">
        <v>5.87</v>
      </c>
      <c r="K3" s="320"/>
      <c r="L3" s="320">
        <f>4*5*2.93</f>
        <v>58.6</v>
      </c>
      <c r="M3" s="320"/>
      <c r="N3" s="320"/>
      <c r="O3" s="320">
        <f>5*2.93</f>
        <v>14.65</v>
      </c>
      <c r="P3" s="320">
        <f>5*2.93</f>
        <v>14.65</v>
      </c>
      <c r="Q3" s="320"/>
      <c r="R3" s="320"/>
      <c r="S3" s="320">
        <f>7*1.47</f>
        <v>10.29</v>
      </c>
      <c r="T3" s="320">
        <f>2*2*3.23+6*2*5*3.23</f>
        <v>206.72</v>
      </c>
      <c r="U3" s="326"/>
      <c r="V3" s="326">
        <f>SUM(I3:U3)-K3</f>
        <v>316.64999999999998</v>
      </c>
      <c r="W3" s="332"/>
      <c r="X3" s="332"/>
      <c r="Y3" s="446"/>
      <c r="Z3" s="268"/>
    </row>
    <row r="4" spans="1:26" s="5" customFormat="1" ht="12" thickBot="1">
      <c r="A4" s="445">
        <f>'1-συμβολαια'!A4</f>
        <v>0</v>
      </c>
      <c r="B4" s="444" t="str">
        <f>'1-συμβολαια'!C4</f>
        <v>ΧΡΗΣΙΚΤΗΣΙΑ αγροτεμαχίων 2-4-5 = 1979 ΑΝΑΔΑΣΜΟΣ</v>
      </c>
      <c r="C4" s="374">
        <f>'4-πολλυπρ'!D4</f>
        <v>0</v>
      </c>
      <c r="D4" s="374" t="str">
        <f>'4-πολλυπρ'!I4</f>
        <v>219-154</v>
      </c>
      <c r="E4" s="326">
        <v>6.46</v>
      </c>
      <c r="F4" s="345" t="s">
        <v>533</v>
      </c>
      <c r="G4" s="345" t="s">
        <v>534</v>
      </c>
      <c r="H4" s="320"/>
      <c r="I4" s="320"/>
      <c r="J4" s="320"/>
      <c r="K4" s="320"/>
      <c r="L4" s="320">
        <f>4*5*2.93</f>
        <v>58.6</v>
      </c>
      <c r="M4" s="320"/>
      <c r="N4" s="320"/>
      <c r="O4" s="320"/>
      <c r="P4" s="320"/>
      <c r="Q4" s="320"/>
      <c r="R4" s="320"/>
      <c r="S4" s="320">
        <f>6*1.47</f>
        <v>8.82</v>
      </c>
      <c r="T4" s="320">
        <f>2*2*3.23+3*2*5*3.23</f>
        <v>109.82000000000001</v>
      </c>
      <c r="U4" s="320"/>
      <c r="V4" s="320">
        <f t="shared" ref="V4:V8" si="0">SUM(I4:U4)-K4</f>
        <v>177.24</v>
      </c>
      <c r="W4" s="332"/>
      <c r="X4" s="332"/>
      <c r="Y4" s="446"/>
      <c r="Z4" s="268"/>
    </row>
    <row r="5" spans="1:26" s="5" customFormat="1">
      <c r="A5" s="521" t="str">
        <f>'1-συμβολαια'!A5</f>
        <v>2ο</v>
      </c>
      <c r="B5" s="325" t="str">
        <f>'1-συμβολαια'!C5</f>
        <v>γονική</v>
      </c>
      <c r="C5" s="327" t="str">
        <f>'4-πολλυπρ'!D5</f>
        <v>219-154</v>
      </c>
      <c r="D5" s="327" t="str">
        <f>'4-πολλυπρ'!I5</f>
        <v>θυγατέρα 2η</v>
      </c>
      <c r="E5" s="326">
        <v>6.46</v>
      </c>
      <c r="F5" s="345" t="s">
        <v>533</v>
      </c>
      <c r="G5" s="345" t="s">
        <v>534</v>
      </c>
      <c r="H5" s="320"/>
      <c r="I5" s="320"/>
      <c r="J5" s="320"/>
      <c r="K5" s="320"/>
      <c r="L5" s="320">
        <f>3*5*2.93</f>
        <v>43.95</v>
      </c>
      <c r="M5" s="320"/>
      <c r="N5" s="320"/>
      <c r="O5" s="320">
        <f>2*5*2.93</f>
        <v>29.3</v>
      </c>
      <c r="P5" s="320"/>
      <c r="Q5" s="320"/>
      <c r="R5" s="320"/>
      <c r="S5" s="320">
        <f>6*1.47</f>
        <v>8.82</v>
      </c>
      <c r="T5" s="320">
        <f>4*2*3.23+5*2*5*3.23</f>
        <v>187.34</v>
      </c>
      <c r="U5" s="320"/>
      <c r="V5" s="320">
        <f t="shared" si="0"/>
        <v>269.40999999999997</v>
      </c>
      <c r="W5" s="332"/>
      <c r="X5" s="332"/>
      <c r="Y5" s="446"/>
      <c r="Z5" s="268"/>
    </row>
    <row r="6" spans="1:26" s="5" customFormat="1" ht="12" thickBot="1">
      <c r="A6" s="522">
        <f>'1-συμβολαια'!A6</f>
        <v>0</v>
      </c>
      <c r="B6" s="444" t="str">
        <f>'1-συμβολαια'!C6</f>
        <v>ΧΡΗΣΙΚΤΗΣΙΑ αγροτεμαχίων 1-4-5 = 1979 ΑΝΑΔΑΣΜΟΣ</v>
      </c>
      <c r="C6" s="374">
        <f>'4-πολλυπρ'!D6</f>
        <v>0</v>
      </c>
      <c r="D6" s="374" t="str">
        <f>'4-πολλυπρ'!I6</f>
        <v>219-154</v>
      </c>
      <c r="E6" s="326">
        <v>6.46</v>
      </c>
      <c r="F6" s="345" t="s">
        <v>533</v>
      </c>
      <c r="G6" s="345" t="s">
        <v>534</v>
      </c>
      <c r="H6" s="320"/>
      <c r="I6" s="320"/>
      <c r="J6" s="320"/>
      <c r="K6" s="320"/>
      <c r="L6" s="320">
        <f>3*5*2.93</f>
        <v>43.95</v>
      </c>
      <c r="M6" s="320"/>
      <c r="N6" s="320"/>
      <c r="O6" s="320"/>
      <c r="P6" s="320"/>
      <c r="Q6" s="320"/>
      <c r="R6" s="320"/>
      <c r="S6" s="320">
        <f>5*1.47</f>
        <v>7.35</v>
      </c>
      <c r="T6" s="320">
        <f>4*2*3.23+5*2*5*3.23</f>
        <v>187.34</v>
      </c>
      <c r="U6" s="320"/>
      <c r="V6" s="320">
        <f t="shared" si="0"/>
        <v>238.64000000000001</v>
      </c>
      <c r="W6" s="332"/>
      <c r="X6" s="332"/>
      <c r="Y6" s="446"/>
      <c r="Z6" s="268"/>
    </row>
    <row r="7" spans="1:26" s="5" customFormat="1">
      <c r="A7" s="388" t="str">
        <f>'1-συμβολαια'!A7</f>
        <v>3ο</v>
      </c>
      <c r="B7" s="325" t="str">
        <f>'1-συμβολαια'!C7</f>
        <v>γονική] αγροτεμαχιο 1.107 Πρίνος -'';;;???'' 136μ2</v>
      </c>
      <c r="C7" s="327" t="str">
        <f>'4-πολλυπρ'!D7</f>
        <v>219-154 = συζυγος</v>
      </c>
      <c r="D7" s="327" t="str">
        <f>'4-πολλυπρ'!I7</f>
        <v>θυγατέρα 2η</v>
      </c>
      <c r="E7" s="326">
        <v>6.46</v>
      </c>
      <c r="F7" s="345" t="s">
        <v>533</v>
      </c>
      <c r="G7" s="345" t="s">
        <v>534</v>
      </c>
      <c r="H7" s="320"/>
      <c r="I7" s="320"/>
      <c r="J7" s="320"/>
      <c r="K7" s="320"/>
      <c r="L7" s="320">
        <f>5*2.93</f>
        <v>14.65</v>
      </c>
      <c r="M7" s="320"/>
      <c r="N7" s="320"/>
      <c r="O7" s="320"/>
      <c r="P7" s="320"/>
      <c r="Q7" s="320"/>
      <c r="R7" s="320"/>
      <c r="S7" s="320">
        <f>2*1.47</f>
        <v>2.94</v>
      </c>
      <c r="T7" s="320">
        <f>4*2*3.23+3*2*5*3.23</f>
        <v>122.74000000000001</v>
      </c>
      <c r="U7" s="320"/>
      <c r="V7" s="320">
        <f t="shared" si="0"/>
        <v>140.33000000000001</v>
      </c>
      <c r="W7" s="332"/>
      <c r="X7" s="332"/>
      <c r="Y7" s="446"/>
      <c r="Z7" s="268"/>
    </row>
    <row r="8" spans="1:26" s="5" customFormat="1" ht="12" thickBot="1">
      <c r="A8" s="445">
        <f>'1-συμβολαια'!A8</f>
        <v>0</v>
      </c>
      <c r="B8" s="444" t="str">
        <f>'1-συμβολαια'!C8</f>
        <v>ΧΡΗΣΙΚΤΗΣΙΑ αγροτεμαχίου = 1979 ΑΝΑΔΑΣΜΟΣ</v>
      </c>
      <c r="C8" s="374">
        <f>'4-πολλυπρ'!D8</f>
        <v>0</v>
      </c>
      <c r="D8" s="374" t="str">
        <f>'4-πολλυπρ'!I8</f>
        <v>219-154 = συζυγος</v>
      </c>
      <c r="E8" s="375">
        <v>6.46</v>
      </c>
      <c r="F8" s="345" t="s">
        <v>533</v>
      </c>
      <c r="G8" s="345" t="s">
        <v>534</v>
      </c>
      <c r="H8" s="320"/>
      <c r="I8" s="320"/>
      <c r="J8" s="320"/>
      <c r="K8" s="320"/>
      <c r="L8" s="320">
        <f>5*2.93</f>
        <v>14.65</v>
      </c>
      <c r="M8" s="320"/>
      <c r="N8" s="320"/>
      <c r="O8" s="320"/>
      <c r="P8" s="320"/>
      <c r="Q8" s="320"/>
      <c r="R8" s="320"/>
      <c r="S8" s="320">
        <f>2*1.47</f>
        <v>2.94</v>
      </c>
      <c r="T8" s="320">
        <f>4*2*3.23+3*2*5*3.23</f>
        <v>122.74000000000001</v>
      </c>
      <c r="U8" s="326"/>
      <c r="V8" s="326">
        <f t="shared" si="0"/>
        <v>140.33000000000001</v>
      </c>
      <c r="W8" s="344"/>
      <c r="X8" s="344"/>
      <c r="Y8" s="520"/>
      <c r="Z8" s="268"/>
    </row>
    <row r="9" spans="1:26">
      <c r="A9" s="668" t="s">
        <v>35</v>
      </c>
      <c r="B9" s="669"/>
      <c r="C9" s="669"/>
      <c r="D9" s="670"/>
      <c r="E9" s="523">
        <f>SUM(E3:E8)</f>
        <v>38.76</v>
      </c>
      <c r="F9" s="71"/>
      <c r="G9" s="71"/>
      <c r="H9" s="71"/>
      <c r="I9" s="71">
        <f t="shared" ref="I9:O9" si="1">SUM(I3:I8)</f>
        <v>5.87</v>
      </c>
      <c r="J9" s="71">
        <f t="shared" si="1"/>
        <v>5.87</v>
      </c>
      <c r="K9" s="71">
        <f t="shared" si="1"/>
        <v>0</v>
      </c>
      <c r="L9" s="71">
        <f t="shared" si="1"/>
        <v>234.40000000000003</v>
      </c>
      <c r="M9" s="71">
        <f t="shared" si="1"/>
        <v>0</v>
      </c>
      <c r="N9" s="71">
        <f t="shared" si="1"/>
        <v>0</v>
      </c>
      <c r="O9" s="71">
        <f t="shared" si="1"/>
        <v>43.95</v>
      </c>
      <c r="P9" s="71">
        <f t="shared" ref="P9:U9" si="2">SUM(P3:P8)</f>
        <v>14.65</v>
      </c>
      <c r="Q9" s="71">
        <f t="shared" si="2"/>
        <v>0</v>
      </c>
      <c r="R9" s="71">
        <f t="shared" si="2"/>
        <v>0</v>
      </c>
      <c r="S9" s="71">
        <f t="shared" si="2"/>
        <v>41.16</v>
      </c>
      <c r="T9" s="71">
        <f t="shared" si="2"/>
        <v>936.7</v>
      </c>
      <c r="U9" s="71">
        <f t="shared" si="2"/>
        <v>0</v>
      </c>
      <c r="V9" s="71">
        <f>SUM(V3:V8)</f>
        <v>1282.5999999999999</v>
      </c>
      <c r="W9" s="85">
        <f>SUM(W3:W8)</f>
        <v>0</v>
      </c>
      <c r="X9" s="134"/>
      <c r="Y9" s="3"/>
      <c r="Z9" s="3"/>
    </row>
    <row r="11" spans="1:26" ht="15.75" customHeight="1">
      <c r="I11" s="131" t="s">
        <v>475</v>
      </c>
      <c r="L11" s="128" t="s">
        <v>477</v>
      </c>
      <c r="X11" s="145"/>
      <c r="Y11" s="89"/>
      <c r="Z11" s="145"/>
    </row>
    <row r="12" spans="1:26">
      <c r="F12" s="151" t="s">
        <v>162</v>
      </c>
      <c r="G12" s="117"/>
      <c r="H12" s="84"/>
      <c r="L12" s="166" t="s">
        <v>202</v>
      </c>
      <c r="X12" s="2"/>
    </row>
    <row r="13" spans="1:26">
      <c r="F13" s="84"/>
      <c r="G13" s="117" t="s">
        <v>163</v>
      </c>
      <c r="M13" s="165" t="s">
        <v>203</v>
      </c>
      <c r="W13" s="2"/>
      <c r="X13" s="2"/>
    </row>
    <row r="14" spans="1:26">
      <c r="N14" s="146" t="s">
        <v>204</v>
      </c>
      <c r="W14" s="2"/>
      <c r="X14" s="2"/>
    </row>
    <row r="15" spans="1:26" ht="12.75">
      <c r="O15" s="448" t="s">
        <v>528</v>
      </c>
      <c r="P15" s="449"/>
      <c r="Q15" s="449"/>
      <c r="R15" s="449"/>
      <c r="S15" s="449"/>
      <c r="T15" s="449"/>
      <c r="W15" s="2"/>
      <c r="X15" s="2"/>
    </row>
    <row r="16" spans="1:26" ht="12.75">
      <c r="O16" s="449"/>
      <c r="P16" s="448" t="s">
        <v>529</v>
      </c>
      <c r="Q16" s="449"/>
      <c r="R16" s="449"/>
      <c r="S16" s="449"/>
      <c r="T16" s="449"/>
    </row>
    <row r="17" spans="2:20" ht="12.75">
      <c r="O17" s="449"/>
      <c r="P17" s="449"/>
      <c r="Q17" s="448" t="s">
        <v>530</v>
      </c>
      <c r="R17" s="449"/>
      <c r="S17" s="449"/>
      <c r="T17" s="449"/>
    </row>
    <row r="18" spans="2:20" ht="12.75">
      <c r="B18" s="94" t="s">
        <v>574</v>
      </c>
      <c r="C18" s="80" t="s">
        <v>571</v>
      </c>
      <c r="O18" s="449"/>
      <c r="P18" s="449"/>
      <c r="Q18" s="449"/>
      <c r="R18" s="449"/>
      <c r="S18" s="449" t="s">
        <v>531</v>
      </c>
      <c r="T18" s="449"/>
    </row>
    <row r="19" spans="2:20" ht="12.75">
      <c r="B19" s="94" t="s">
        <v>550</v>
      </c>
      <c r="C19" s="8" t="s">
        <v>561</v>
      </c>
      <c r="O19" s="449"/>
      <c r="P19" s="449"/>
      <c r="Q19" s="449"/>
      <c r="R19" s="449"/>
      <c r="S19" s="449"/>
      <c r="T19" s="449" t="s">
        <v>532</v>
      </c>
    </row>
    <row r="20" spans="2:20">
      <c r="B20" s="94" t="s">
        <v>556</v>
      </c>
      <c r="C20" s="8" t="s">
        <v>562</v>
      </c>
    </row>
    <row r="21" spans="2:20">
      <c r="B21" s="366" t="s">
        <v>551</v>
      </c>
      <c r="C21" s="8"/>
    </row>
    <row r="22" spans="2:20">
      <c r="B22" s="94" t="s">
        <v>575</v>
      </c>
      <c r="C22" s="8"/>
    </row>
    <row r="23" spans="2:20">
      <c r="B23" s="94" t="s">
        <v>576</v>
      </c>
      <c r="C23" s="8"/>
    </row>
    <row r="24" spans="2:20">
      <c r="B24" s="366"/>
      <c r="C24" s="8"/>
    </row>
    <row r="25" spans="2:20">
      <c r="B25" s="366"/>
      <c r="C25" s="8"/>
    </row>
    <row r="26" spans="2:20">
      <c r="B26" s="94" t="s">
        <v>577</v>
      </c>
      <c r="C26" s="80" t="s">
        <v>572</v>
      </c>
    </row>
    <row r="27" spans="2:20">
      <c r="B27" s="94" t="s">
        <v>555</v>
      </c>
      <c r="C27" s="8" t="s">
        <v>561</v>
      </c>
    </row>
    <row r="28" spans="2:20">
      <c r="B28" s="94" t="s">
        <v>557</v>
      </c>
      <c r="C28" s="8" t="s">
        <v>562</v>
      </c>
    </row>
    <row r="29" spans="2:20">
      <c r="B29" s="94" t="s">
        <v>578</v>
      </c>
      <c r="C29" s="2"/>
    </row>
    <row r="30" spans="2:20">
      <c r="B30" s="94" t="s">
        <v>579</v>
      </c>
      <c r="C30" s="2"/>
    </row>
    <row r="31" spans="2:20">
      <c r="B31" s="94"/>
      <c r="C31" s="8"/>
    </row>
    <row r="32" spans="2:20">
      <c r="B32" s="94"/>
      <c r="C32" s="80" t="s">
        <v>573</v>
      </c>
    </row>
    <row r="33" spans="2:3">
      <c r="B33" s="94"/>
      <c r="C33" s="2" t="s">
        <v>522</v>
      </c>
    </row>
    <row r="34" spans="2:3">
      <c r="B34" s="94"/>
      <c r="C34" s="8" t="s">
        <v>562</v>
      </c>
    </row>
  </sheetData>
  <mergeCells count="6">
    <mergeCell ref="I1:V1"/>
    <mergeCell ref="W1:Z2"/>
    <mergeCell ref="A1:D1"/>
    <mergeCell ref="A9:D9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0"/>
  <sheetViews>
    <sheetView workbookViewId="0">
      <pane ySplit="2" topLeftCell="A3" activePane="bottomLeft" state="frozen"/>
      <selection pane="bottomLeft" activeCell="E31" sqref="E31"/>
    </sheetView>
  </sheetViews>
  <sheetFormatPr defaultRowHeight="11.25"/>
  <cols>
    <col min="1" max="1" width="9.42578125" style="3" bestFit="1" customWidth="1"/>
    <col min="2" max="2" width="40.85546875" style="3" bestFit="1" customWidth="1"/>
    <col min="3" max="3" width="11.140625" style="3" bestFit="1" customWidth="1"/>
    <col min="4" max="4" width="10.28515625" style="3" customWidth="1"/>
    <col min="5" max="5" width="10" style="3" customWidth="1"/>
    <col min="6" max="10" width="9.140625" style="3" customWidth="1"/>
    <col min="11" max="11" width="8.28515625" style="3" customWidth="1"/>
    <col min="12" max="12" width="9.140625" style="3" customWidth="1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2" width="9.140625" style="3"/>
    <col min="33" max="33" width="10.28515625" style="3" customWidth="1"/>
    <col min="34" max="34" width="11.85546875" style="3" customWidth="1"/>
    <col min="35" max="16384" width="9.140625" style="3"/>
  </cols>
  <sheetData>
    <row r="1" spans="1:38" ht="15.75">
      <c r="A1" s="687" t="s">
        <v>324</v>
      </c>
      <c r="B1" s="688"/>
      <c r="C1" s="688"/>
      <c r="D1" s="688"/>
      <c r="E1" s="688"/>
      <c r="F1" s="688"/>
      <c r="G1" s="688"/>
      <c r="H1" s="688"/>
      <c r="I1" s="688"/>
      <c r="J1" s="688"/>
      <c r="K1" s="688"/>
      <c r="L1" s="688"/>
      <c r="M1" s="688"/>
      <c r="N1" s="688"/>
      <c r="O1" s="688"/>
      <c r="P1" s="688"/>
      <c r="Q1" s="688"/>
      <c r="R1" s="688"/>
      <c r="S1" s="688"/>
      <c r="T1" s="688"/>
      <c r="U1" s="688"/>
      <c r="V1" s="688"/>
      <c r="W1" s="688"/>
      <c r="X1" s="688"/>
      <c r="Y1" s="688"/>
      <c r="Z1" s="688"/>
      <c r="AA1" s="688"/>
      <c r="AB1" s="688"/>
      <c r="AC1" s="688"/>
      <c r="AD1" s="688"/>
      <c r="AE1" s="689" t="s">
        <v>47</v>
      </c>
      <c r="AF1" s="691" t="s">
        <v>9</v>
      </c>
      <c r="AG1" s="693" t="s">
        <v>504</v>
      </c>
      <c r="AH1" s="676" t="s">
        <v>334</v>
      </c>
      <c r="AI1" s="678" t="s">
        <v>83</v>
      </c>
      <c r="AJ1" s="679"/>
      <c r="AK1" s="679"/>
      <c r="AL1" s="680"/>
    </row>
    <row r="2" spans="1:38" ht="12" thickBot="1">
      <c r="A2" s="189"/>
      <c r="B2" s="190" t="s">
        <v>333</v>
      </c>
      <c r="C2" s="190" t="s">
        <v>84</v>
      </c>
      <c r="D2" s="191" t="s">
        <v>325</v>
      </c>
      <c r="E2" s="169" t="s">
        <v>31</v>
      </c>
      <c r="F2" s="169" t="s">
        <v>326</v>
      </c>
      <c r="G2" s="169" t="s">
        <v>327</v>
      </c>
      <c r="H2" s="169" t="s">
        <v>328</v>
      </c>
      <c r="I2" s="169" t="s">
        <v>329</v>
      </c>
      <c r="J2" s="169" t="s">
        <v>330</v>
      </c>
      <c r="K2" s="647" t="s">
        <v>29</v>
      </c>
      <c r="L2" s="648"/>
      <c r="M2" s="178" t="s">
        <v>331</v>
      </c>
      <c r="N2" s="178" t="s">
        <v>31</v>
      </c>
      <c r="O2" s="178" t="s">
        <v>326</v>
      </c>
      <c r="P2" s="178" t="s">
        <v>327</v>
      </c>
      <c r="Q2" s="178" t="s">
        <v>328</v>
      </c>
      <c r="R2" s="178" t="s">
        <v>329</v>
      </c>
      <c r="S2" s="178" t="s">
        <v>330</v>
      </c>
      <c r="T2" s="649" t="s">
        <v>29</v>
      </c>
      <c r="U2" s="650"/>
      <c r="V2" s="169" t="s">
        <v>332</v>
      </c>
      <c r="W2" s="169" t="s">
        <v>31</v>
      </c>
      <c r="X2" s="169" t="s">
        <v>326</v>
      </c>
      <c r="Y2" s="169" t="s">
        <v>327</v>
      </c>
      <c r="Z2" s="169" t="s">
        <v>328</v>
      </c>
      <c r="AA2" s="169" t="s">
        <v>329</v>
      </c>
      <c r="AB2" s="169" t="s">
        <v>330</v>
      </c>
      <c r="AC2" s="647" t="s">
        <v>29</v>
      </c>
      <c r="AD2" s="648"/>
      <c r="AE2" s="690"/>
      <c r="AF2" s="692"/>
      <c r="AG2" s="694"/>
      <c r="AH2" s="677"/>
      <c r="AI2" s="681"/>
      <c r="AJ2" s="682"/>
      <c r="AK2" s="682"/>
      <c r="AL2" s="683"/>
    </row>
    <row r="3" spans="1:38" s="5" customFormat="1">
      <c r="A3" s="487" t="str">
        <f>'1-συμβολαια'!A3</f>
        <v>1ο</v>
      </c>
      <c r="B3" s="76" t="str">
        <f>'1-συμβολαια'!C3</f>
        <v>γονική</v>
      </c>
      <c r="C3" s="330">
        <f>'1-συμβολαια'!D3</f>
        <v>47620.95</v>
      </c>
      <c r="D3" s="330"/>
      <c r="E3" s="76"/>
      <c r="F3" s="76"/>
      <c r="G3" s="76"/>
      <c r="H3" s="76"/>
      <c r="I3" s="76"/>
      <c r="J3" s="76"/>
      <c r="K3" s="76"/>
      <c r="L3" s="76"/>
      <c r="M3" s="330">
        <f t="shared" ref="M3:M5" si="0">C3*0.65%</f>
        <v>309.53617500000001</v>
      </c>
      <c r="N3" s="76"/>
      <c r="O3" s="76"/>
      <c r="P3" s="76"/>
      <c r="Q3" s="76"/>
      <c r="R3" s="76"/>
      <c r="S3" s="76"/>
      <c r="T3" s="76"/>
      <c r="U3" s="76"/>
      <c r="V3" s="330">
        <f t="shared" ref="V3:V5" si="1">C3*0.125%</f>
        <v>59.526187499999999</v>
      </c>
      <c r="W3" s="76"/>
      <c r="X3" s="76"/>
      <c r="Y3" s="76"/>
      <c r="Z3" s="76"/>
      <c r="AA3" s="76"/>
      <c r="AB3" s="76"/>
      <c r="AC3" s="76"/>
      <c r="AD3" s="76"/>
      <c r="AE3" s="323">
        <f t="shared" ref="AE3:AE8" si="2">D3+M3+V3</f>
        <v>369.06236250000001</v>
      </c>
      <c r="AF3" s="323">
        <v>369.06</v>
      </c>
      <c r="AG3" s="323">
        <f t="shared" ref="AG3:AG8" si="3">AE3-AF3</f>
        <v>2.3625000000038199E-3</v>
      </c>
      <c r="AH3" s="76"/>
      <c r="AI3" s="76"/>
      <c r="AJ3" s="76"/>
      <c r="AK3" s="76"/>
      <c r="AL3" s="76"/>
    </row>
    <row r="4" spans="1:38" s="5" customFormat="1" ht="12" thickBot="1">
      <c r="A4" s="428">
        <f>'1-συμβολαια'!A4</f>
        <v>0</v>
      </c>
      <c r="B4" s="379" t="str">
        <f>'1-συμβολαια'!C4</f>
        <v>ΧΡΗΣΙΚΤΗΣΙΑ αγροτεμαχίων 2-4-5 = 1979 ΑΝΑΔΑΣΜΟΣ</v>
      </c>
      <c r="C4" s="376">
        <f>'1-συμβολαια'!D4</f>
        <v>1111</v>
      </c>
      <c r="D4" s="376"/>
      <c r="E4" s="379"/>
      <c r="F4" s="379"/>
      <c r="G4" s="379"/>
      <c r="H4" s="379"/>
      <c r="I4" s="379"/>
      <c r="J4" s="379"/>
      <c r="K4" s="379"/>
      <c r="L4" s="379"/>
      <c r="M4" s="376">
        <f t="shared" si="0"/>
        <v>7.2215000000000007</v>
      </c>
      <c r="N4" s="379"/>
      <c r="O4" s="379"/>
      <c r="P4" s="379"/>
      <c r="Q4" s="379"/>
      <c r="R4" s="379"/>
      <c r="S4" s="379"/>
      <c r="T4" s="379"/>
      <c r="U4" s="379"/>
      <c r="V4" s="376">
        <f t="shared" si="1"/>
        <v>1.3887499999999999</v>
      </c>
      <c r="W4" s="379"/>
      <c r="X4" s="379"/>
      <c r="Y4" s="379"/>
      <c r="Z4" s="379"/>
      <c r="AA4" s="379"/>
      <c r="AB4" s="379"/>
      <c r="AC4" s="379"/>
      <c r="AD4" s="379"/>
      <c r="AE4" s="376">
        <f t="shared" si="2"/>
        <v>8.6102500000000006</v>
      </c>
      <c r="AF4" s="376"/>
      <c r="AG4" s="376">
        <f t="shared" si="3"/>
        <v>8.6102500000000006</v>
      </c>
      <c r="AH4" s="379"/>
      <c r="AI4" s="379"/>
      <c r="AJ4" s="379"/>
      <c r="AK4" s="379"/>
      <c r="AL4" s="379"/>
    </row>
    <row r="5" spans="1:38" s="5" customFormat="1">
      <c r="A5" s="495" t="str">
        <f>'1-συμβολαια'!A5</f>
        <v>2ο</v>
      </c>
      <c r="B5" s="373" t="str">
        <f>'1-συμβολαια'!C5</f>
        <v>γονική</v>
      </c>
      <c r="C5" s="323">
        <f>'1-συμβολαια'!D5</f>
        <v>71158.97</v>
      </c>
      <c r="D5" s="389"/>
      <c r="E5" s="488"/>
      <c r="F5" s="488"/>
      <c r="G5" s="488"/>
      <c r="H5" s="488"/>
      <c r="I5" s="488"/>
      <c r="J5" s="488"/>
      <c r="K5" s="488"/>
      <c r="L5" s="488"/>
      <c r="M5" s="323">
        <f t="shared" si="0"/>
        <v>462.53330500000004</v>
      </c>
      <c r="N5" s="488"/>
      <c r="O5" s="488"/>
      <c r="P5" s="488"/>
      <c r="Q5" s="488"/>
      <c r="R5" s="488"/>
      <c r="S5" s="488"/>
      <c r="T5" s="488"/>
      <c r="U5" s="488"/>
      <c r="V5" s="323">
        <f t="shared" si="1"/>
        <v>88.948712499999999</v>
      </c>
      <c r="W5" s="488"/>
      <c r="X5" s="488"/>
      <c r="Y5" s="488"/>
      <c r="Z5" s="488"/>
      <c r="AA5" s="488"/>
      <c r="AB5" s="488"/>
      <c r="AC5" s="488"/>
      <c r="AD5" s="488"/>
      <c r="AE5" s="389">
        <f t="shared" si="2"/>
        <v>551.48201749999998</v>
      </c>
      <c r="AF5" s="389">
        <v>551.48</v>
      </c>
      <c r="AG5" s="389">
        <f t="shared" si="3"/>
        <v>2.0174999999653664E-3</v>
      </c>
      <c r="AH5" s="488"/>
      <c r="AI5" s="488"/>
      <c r="AJ5" s="488"/>
      <c r="AK5" s="488"/>
      <c r="AL5" s="488"/>
    </row>
    <row r="6" spans="1:38" s="76" customFormat="1" ht="12" thickBot="1">
      <c r="A6" s="496">
        <f>'1-συμβολαια'!A6</f>
        <v>0</v>
      </c>
      <c r="B6" s="379" t="str">
        <f>'1-συμβολαια'!C6</f>
        <v>ΧΡΗΣΙΚΤΗΣΙΑ αγροτεμαχίων 1-4-5 = 1979 ΑΝΑΔΑΣΜΟΣ</v>
      </c>
      <c r="C6" s="376">
        <f>'1-συμβολαια'!D6</f>
        <v>3333.33</v>
      </c>
      <c r="D6" s="376"/>
      <c r="E6" s="379"/>
      <c r="F6" s="379"/>
      <c r="G6" s="379"/>
      <c r="H6" s="379"/>
      <c r="I6" s="379"/>
      <c r="J6" s="379"/>
      <c r="K6" s="379"/>
      <c r="L6" s="379"/>
      <c r="M6" s="376">
        <f>C6*0.65%</f>
        <v>21.666645000000003</v>
      </c>
      <c r="N6" s="379"/>
      <c r="O6" s="379"/>
      <c r="P6" s="379"/>
      <c r="Q6" s="379"/>
      <c r="R6" s="379"/>
      <c r="S6" s="379"/>
      <c r="T6" s="379"/>
      <c r="U6" s="379"/>
      <c r="V6" s="376">
        <f>C6*0.125%</f>
        <v>4.1666625000000002</v>
      </c>
      <c r="W6" s="379"/>
      <c r="X6" s="379"/>
      <c r="Y6" s="379"/>
      <c r="Z6" s="379"/>
      <c r="AA6" s="379"/>
      <c r="AB6" s="379"/>
      <c r="AC6" s="379"/>
      <c r="AD6" s="379"/>
      <c r="AE6" s="376">
        <f t="shared" si="2"/>
        <v>25.833307500000004</v>
      </c>
      <c r="AF6" s="376"/>
      <c r="AG6" s="376">
        <f t="shared" si="3"/>
        <v>25.833307500000004</v>
      </c>
      <c r="AH6" s="379"/>
      <c r="AI6" s="379"/>
      <c r="AJ6" s="379"/>
      <c r="AK6" s="379"/>
      <c r="AL6" s="379"/>
    </row>
    <row r="7" spans="1:38" s="76" customFormat="1">
      <c r="A7" s="507" t="str">
        <f>'1-συμβολαια'!A7</f>
        <v>3ο</v>
      </c>
      <c r="B7" s="373" t="str">
        <f>'1-συμβολαια'!C7</f>
        <v>γονική] αγροτεμαχιο 1.107 Πρίνος -'';;;???'' 136μ2</v>
      </c>
      <c r="C7" s="323">
        <f>'1-συμβολαια'!D7</f>
        <v>621.79999999999995</v>
      </c>
      <c r="D7" s="323"/>
      <c r="E7" s="373"/>
      <c r="F7" s="373"/>
      <c r="G7" s="373"/>
      <c r="H7" s="373"/>
      <c r="I7" s="373"/>
      <c r="J7" s="373"/>
      <c r="K7" s="373"/>
      <c r="L7" s="373"/>
      <c r="M7" s="323">
        <f t="shared" ref="M7:M8" si="4">C7*0.65%</f>
        <v>4.0416999999999996</v>
      </c>
      <c r="N7" s="373"/>
      <c r="O7" s="373"/>
      <c r="P7" s="373"/>
      <c r="Q7" s="373"/>
      <c r="R7" s="373"/>
      <c r="S7" s="373"/>
      <c r="T7" s="373"/>
      <c r="U7" s="373"/>
      <c r="V7" s="323">
        <f t="shared" ref="V7:V8" si="5">C7*0.125%</f>
        <v>0.77725</v>
      </c>
      <c r="W7" s="373"/>
      <c r="X7" s="373"/>
      <c r="Y7" s="373"/>
      <c r="Z7" s="373"/>
      <c r="AA7" s="373"/>
      <c r="AB7" s="373"/>
      <c r="AC7" s="373"/>
      <c r="AD7" s="373"/>
      <c r="AE7" s="323">
        <f t="shared" si="2"/>
        <v>4.8189499999999992</v>
      </c>
      <c r="AF7" s="323">
        <v>4.82</v>
      </c>
      <c r="AG7" s="323">
        <f t="shared" si="3"/>
        <v>-1.0500000000011056E-3</v>
      </c>
      <c r="AH7" s="373"/>
      <c r="AI7" s="373"/>
      <c r="AJ7" s="373"/>
      <c r="AK7" s="373"/>
      <c r="AL7" s="373"/>
    </row>
    <row r="8" spans="1:38" s="5" customFormat="1" ht="12" thickBot="1">
      <c r="A8" s="428">
        <f>'1-συμβολαια'!A8</f>
        <v>0</v>
      </c>
      <c r="B8" s="379" t="str">
        <f>'1-συμβολαια'!C8</f>
        <v>ΧΡΗΣΙΚΤΗΣΙΑ αγροτεμαχίου = 1979 ΑΝΑΔΑΣΜΟΣ</v>
      </c>
      <c r="C8" s="376">
        <f>'1-συμβολαια'!D8</f>
        <v>111</v>
      </c>
      <c r="D8" s="376"/>
      <c r="E8" s="379"/>
      <c r="F8" s="379"/>
      <c r="G8" s="379"/>
      <c r="H8" s="379"/>
      <c r="I8" s="379"/>
      <c r="J8" s="379"/>
      <c r="K8" s="379"/>
      <c r="L8" s="379"/>
      <c r="M8" s="376">
        <f t="shared" si="4"/>
        <v>0.72150000000000003</v>
      </c>
      <c r="N8" s="379"/>
      <c r="O8" s="379"/>
      <c r="P8" s="379"/>
      <c r="Q8" s="379"/>
      <c r="R8" s="379"/>
      <c r="S8" s="379"/>
      <c r="T8" s="379"/>
      <c r="U8" s="379"/>
      <c r="V8" s="376">
        <f t="shared" si="5"/>
        <v>0.13875000000000001</v>
      </c>
      <c r="W8" s="379"/>
      <c r="X8" s="379"/>
      <c r="Y8" s="379"/>
      <c r="Z8" s="379"/>
      <c r="AA8" s="379"/>
      <c r="AB8" s="379"/>
      <c r="AC8" s="379"/>
      <c r="AD8" s="379"/>
      <c r="AE8" s="376">
        <f t="shared" si="2"/>
        <v>0.86025000000000007</v>
      </c>
      <c r="AF8" s="376"/>
      <c r="AG8" s="376">
        <f t="shared" si="3"/>
        <v>0.86025000000000007</v>
      </c>
      <c r="AH8" s="379"/>
      <c r="AI8" s="379"/>
      <c r="AJ8" s="379"/>
      <c r="AK8" s="379"/>
      <c r="AL8" s="379"/>
    </row>
    <row r="9" spans="1:38">
      <c r="A9" s="684" t="str">
        <f>'1-συμβολαια'!A9</f>
        <v>σύνολο</v>
      </c>
      <c r="B9" s="685"/>
      <c r="C9" s="686"/>
      <c r="D9" s="508">
        <f>SUM(D3:D8)</f>
        <v>0</v>
      </c>
      <c r="E9" s="509"/>
      <c r="F9" s="509"/>
      <c r="G9" s="509"/>
      <c r="H9" s="509"/>
      <c r="I9" s="509"/>
      <c r="J9" s="509"/>
      <c r="K9" s="509"/>
      <c r="L9" s="509"/>
      <c r="M9" s="508">
        <f>SUM(M3:M8)</f>
        <v>805.72082499999999</v>
      </c>
      <c r="N9" s="509"/>
      <c r="O9" s="509"/>
      <c r="P9" s="509"/>
      <c r="Q9" s="509"/>
      <c r="R9" s="509"/>
      <c r="S9" s="509"/>
      <c r="T9" s="509"/>
      <c r="U9" s="509"/>
      <c r="V9" s="508">
        <f>SUM(V3:V8)</f>
        <v>154.9463125</v>
      </c>
      <c r="W9" s="509"/>
      <c r="X9" s="509"/>
      <c r="Y9" s="509"/>
      <c r="Z9" s="509"/>
      <c r="AA9" s="509"/>
      <c r="AB9" s="509"/>
      <c r="AC9" s="509"/>
      <c r="AD9" s="509"/>
      <c r="AE9" s="508">
        <f>SUM(AE3:AE8)</f>
        <v>960.66713749999997</v>
      </c>
      <c r="AF9" s="508">
        <f>SUM(AF3:AF8)</f>
        <v>925.36</v>
      </c>
      <c r="AG9" s="508">
        <f>SUM(AG3:AG8)</f>
        <v>35.307137499999975</v>
      </c>
      <c r="AH9" s="509">
        <f>SUM(AH3:AH8)</f>
        <v>0</v>
      </c>
      <c r="AI9" s="509"/>
      <c r="AJ9" s="509"/>
      <c r="AK9" s="509"/>
      <c r="AL9" s="509"/>
    </row>
    <row r="11" spans="1:38">
      <c r="E11" s="2"/>
      <c r="F11" s="2"/>
      <c r="G11" s="2"/>
      <c r="H11" s="159" t="s">
        <v>335</v>
      </c>
      <c r="I11" s="2"/>
      <c r="J11" s="2"/>
      <c r="K11" s="2"/>
      <c r="L11" s="2"/>
      <c r="M11" s="2"/>
      <c r="N11" s="2"/>
      <c r="O11" s="2"/>
      <c r="P11" s="2"/>
      <c r="Q11" s="159" t="s">
        <v>335</v>
      </c>
      <c r="R11" s="2"/>
      <c r="S11" s="2"/>
      <c r="T11" s="2"/>
      <c r="U11" s="2"/>
      <c r="V11" s="2"/>
      <c r="W11" s="2"/>
      <c r="X11" s="2"/>
      <c r="Y11" s="2"/>
      <c r="Z11" s="159" t="s">
        <v>335</v>
      </c>
      <c r="AA11" s="2"/>
      <c r="AB11" s="2"/>
      <c r="AC11" s="2"/>
      <c r="AD11" s="2"/>
      <c r="AE11" s="2"/>
    </row>
    <row r="12" spans="1:38">
      <c r="E12" s="2"/>
      <c r="F12" s="192" t="s">
        <v>336</v>
      </c>
      <c r="G12" s="192"/>
      <c r="H12" s="192"/>
      <c r="I12" s="192"/>
      <c r="J12" s="192"/>
      <c r="K12" s="192"/>
      <c r="L12" s="192"/>
      <c r="M12" s="192"/>
      <c r="N12" s="192"/>
      <c r="O12" s="192" t="s">
        <v>336</v>
      </c>
      <c r="P12" s="2"/>
      <c r="Q12" s="2"/>
      <c r="R12" s="2"/>
      <c r="S12" s="2"/>
      <c r="T12" s="2"/>
      <c r="U12" s="2"/>
      <c r="V12" s="2"/>
      <c r="W12" s="2"/>
      <c r="X12" s="192" t="s">
        <v>336</v>
      </c>
      <c r="Y12" s="2"/>
      <c r="Z12" s="2"/>
      <c r="AA12" s="2"/>
      <c r="AB12" s="2"/>
      <c r="AC12" s="2"/>
      <c r="AD12" s="2"/>
      <c r="AE12" s="2"/>
    </row>
    <row r="13" spans="1:38">
      <c r="E13" s="2"/>
      <c r="F13" s="2"/>
      <c r="G13" s="2"/>
      <c r="H13" s="2"/>
      <c r="I13" s="4"/>
      <c r="J13" s="163" t="s">
        <v>337</v>
      </c>
      <c r="K13" s="159"/>
      <c r="L13" s="2"/>
      <c r="M13" s="2"/>
      <c r="N13" s="2"/>
      <c r="O13" s="2"/>
      <c r="P13" s="2"/>
      <c r="Q13" s="4"/>
      <c r="R13" s="163" t="s">
        <v>338</v>
      </c>
      <c r="S13" s="163"/>
      <c r="T13" s="163"/>
      <c r="U13" s="163"/>
      <c r="V13" s="4"/>
      <c r="W13" s="4"/>
      <c r="X13" s="4"/>
      <c r="Y13" s="4"/>
      <c r="Z13" s="4"/>
      <c r="AA13" s="163" t="s">
        <v>338</v>
      </c>
      <c r="AB13" s="163"/>
      <c r="AC13" s="163"/>
      <c r="AD13" s="159"/>
      <c r="AE13" s="2"/>
    </row>
    <row r="14" spans="1:38">
      <c r="E14" s="2"/>
      <c r="F14" s="2"/>
      <c r="G14" s="2"/>
      <c r="H14" s="2"/>
      <c r="I14" s="163" t="s">
        <v>338</v>
      </c>
      <c r="J14" s="4"/>
      <c r="K14" s="2"/>
      <c r="L14" s="2"/>
      <c r="M14" s="2"/>
      <c r="N14" s="2"/>
      <c r="O14" s="2"/>
      <c r="P14" s="2"/>
      <c r="Q14" s="4"/>
      <c r="R14" s="4"/>
      <c r="S14" s="163" t="s">
        <v>337</v>
      </c>
      <c r="T14" s="163"/>
      <c r="U14" s="4"/>
      <c r="V14" s="4"/>
      <c r="W14" s="4"/>
      <c r="X14" s="4"/>
      <c r="Y14" s="4"/>
      <c r="Z14" s="4"/>
      <c r="AA14" s="4"/>
      <c r="AB14" s="163" t="s">
        <v>337</v>
      </c>
      <c r="AC14" s="163"/>
      <c r="AD14" s="2"/>
      <c r="AE14" s="2"/>
    </row>
    <row r="15" spans="1:38">
      <c r="E15" s="2"/>
      <c r="F15" s="2"/>
      <c r="G15" s="2"/>
      <c r="H15" s="2"/>
      <c r="I15" s="4"/>
      <c r="J15" s="4"/>
      <c r="K15" s="2"/>
      <c r="L15" s="2"/>
      <c r="M15" s="2"/>
      <c r="N15" s="2"/>
      <c r="O15" s="2"/>
      <c r="P15" s="2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2"/>
      <c r="AE15" s="2"/>
    </row>
    <row r="16" spans="1:38">
      <c r="E16" s="193" t="s">
        <v>339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194" t="s">
        <v>340</v>
      </c>
      <c r="R16" s="2"/>
      <c r="S16" s="2"/>
      <c r="T16" s="2"/>
      <c r="U16" s="2"/>
      <c r="V16" s="2"/>
      <c r="W16" s="2"/>
      <c r="X16" s="2"/>
      <c r="Y16" s="2"/>
      <c r="Z16" s="195" t="s">
        <v>341</v>
      </c>
      <c r="AA16" s="2"/>
      <c r="AB16" s="2"/>
      <c r="AC16" s="2"/>
      <c r="AD16" s="2"/>
      <c r="AE16" s="2"/>
    </row>
    <row r="17" spans="5:31">
      <c r="E17" s="196" t="s">
        <v>342</v>
      </c>
      <c r="F17" s="2"/>
      <c r="G17" s="2"/>
      <c r="H17" s="2"/>
      <c r="I17" s="2"/>
      <c r="J17" s="2"/>
      <c r="K17" s="2"/>
      <c r="L17" s="2"/>
      <c r="M17" s="8"/>
      <c r="N17" s="2"/>
      <c r="O17" s="159"/>
      <c r="P17" s="159"/>
      <c r="Q17" s="159"/>
      <c r="R17" s="159"/>
      <c r="S17" s="197" t="s">
        <v>343</v>
      </c>
      <c r="T17" s="159"/>
      <c r="U17" s="159"/>
      <c r="V17" s="159"/>
      <c r="W17" s="2"/>
      <c r="X17" s="2"/>
      <c r="Y17" s="2"/>
      <c r="Z17" s="2"/>
      <c r="AA17" s="198" t="s">
        <v>344</v>
      </c>
      <c r="AB17" s="2"/>
      <c r="AC17" s="2"/>
      <c r="AD17" s="2"/>
      <c r="AE17" s="2"/>
    </row>
    <row r="18" spans="5:31">
      <c r="E18" s="2"/>
      <c r="F18" s="196" t="s">
        <v>345</v>
      </c>
      <c r="G18" s="2"/>
      <c r="H18" s="2"/>
      <c r="I18" s="2"/>
      <c r="J18" s="2"/>
      <c r="K18" s="2"/>
      <c r="L18" s="2"/>
      <c r="M18" s="8"/>
      <c r="N18" s="2"/>
      <c r="O18" s="2"/>
      <c r="P18" s="2"/>
      <c r="Q18" s="2"/>
      <c r="R18" s="2"/>
      <c r="S18" s="199" t="s">
        <v>346</v>
      </c>
      <c r="T18" s="2"/>
      <c r="U18" s="2"/>
      <c r="V18" s="2"/>
      <c r="W18" s="2"/>
      <c r="X18" s="2"/>
      <c r="Y18" s="2"/>
      <c r="Z18" s="2"/>
      <c r="AA18" s="2"/>
      <c r="AB18" s="199" t="s">
        <v>346</v>
      </c>
      <c r="AC18" s="2"/>
      <c r="AD18" s="2"/>
      <c r="AE18" s="2"/>
    </row>
    <row r="19" spans="5:31">
      <c r="E19" s="2"/>
      <c r="F19" s="2"/>
      <c r="G19" s="2"/>
      <c r="H19" s="2"/>
      <c r="I19" s="2"/>
      <c r="J19" s="2"/>
      <c r="K19" s="2"/>
      <c r="L19" s="2"/>
      <c r="M19" s="8"/>
      <c r="N19" s="2"/>
      <c r="O19" s="2"/>
      <c r="P19" s="159"/>
      <c r="Q19" s="159"/>
      <c r="R19" s="159"/>
      <c r="S19" s="159"/>
      <c r="T19" s="159"/>
      <c r="U19" s="159"/>
      <c r="V19" s="159"/>
      <c r="W19" s="159"/>
      <c r="X19" s="159"/>
      <c r="Y19" s="2"/>
      <c r="Z19" s="2"/>
      <c r="AA19" s="2"/>
      <c r="AB19" s="197" t="s">
        <v>343</v>
      </c>
      <c r="AC19" s="2"/>
      <c r="AD19" s="2"/>
      <c r="AE19" s="2"/>
    </row>
    <row r="20" spans="5:31">
      <c r="E20" s="2"/>
      <c r="F20" s="2"/>
      <c r="G20" s="2"/>
      <c r="H20" s="2"/>
      <c r="I20" s="2"/>
      <c r="J20" s="2"/>
      <c r="K20" s="2"/>
      <c r="L20" s="2"/>
      <c r="M20" s="8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</row>
  </sheetData>
  <mergeCells count="10">
    <mergeCell ref="A9:C9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2026-02-01T07:57:21Z</dcterms:modified>
</cp:coreProperties>
</file>