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26" i="5"/>
  <c r="Y25"/>
  <c r="Y24"/>
  <c r="Y23"/>
  <c r="Y22"/>
  <c r="Y21"/>
  <c r="Y20"/>
  <c r="Y19"/>
  <c r="T27"/>
  <c r="R27"/>
  <c r="Y27" l="1"/>
  <c r="Y4" l="1"/>
  <c r="Y5"/>
  <c r="Y6"/>
  <c r="Y7"/>
  <c r="Y8"/>
  <c r="Y9"/>
  <c r="Y10"/>
  <c r="Y3"/>
  <c r="B6"/>
  <c r="B7"/>
  <c r="B9"/>
  <c r="B11"/>
  <c r="P12"/>
  <c r="BB3" i="24"/>
  <c r="AZ9"/>
  <c r="AZ7"/>
  <c r="AZ6"/>
  <c r="AZ3"/>
  <c r="AX3"/>
  <c r="AX9"/>
  <c r="AX7"/>
  <c r="AX6"/>
  <c r="AP3"/>
  <c r="AK3"/>
  <c r="AI3"/>
  <c r="T10" i="20"/>
  <c r="U10" s="1"/>
  <c r="T8"/>
  <c r="T7"/>
  <c r="T6"/>
  <c r="T4"/>
  <c r="T9"/>
  <c r="U9" s="1"/>
  <c r="T3"/>
  <c r="S9"/>
  <c r="S8"/>
  <c r="S7"/>
  <c r="S6"/>
  <c r="U6" s="1"/>
  <c r="S4"/>
  <c r="S3"/>
  <c r="P9"/>
  <c r="P3"/>
  <c r="Q12"/>
  <c r="R12"/>
  <c r="U4"/>
  <c r="U5"/>
  <c r="U7"/>
  <c r="U8"/>
  <c r="T12" l="1"/>
  <c r="S12"/>
  <c r="U3"/>
  <c r="P12"/>
  <c r="E3" i="4"/>
  <c r="F9"/>
  <c r="I9" s="1"/>
  <c r="I7"/>
  <c r="F7"/>
  <c r="F6"/>
  <c r="I6" s="1"/>
  <c r="F3"/>
  <c r="I3" s="1"/>
  <c r="R9" i="16"/>
  <c r="R7"/>
  <c r="O20" i="14"/>
  <c r="N9" i="1"/>
  <c r="N7"/>
  <c r="N6"/>
  <c r="M25" i="16"/>
  <c r="M66" i="1"/>
  <c r="L66"/>
  <c r="J66"/>
  <c r="I66"/>
  <c r="H66"/>
  <c r="H67" s="1"/>
  <c r="M22" i="16"/>
  <c r="M20"/>
  <c r="M18"/>
  <c r="I54" i="1"/>
  <c r="M54"/>
  <c r="L54"/>
  <c r="J54"/>
  <c r="B8" i="16"/>
  <c r="H54" i="1"/>
  <c r="H55" s="1"/>
  <c r="N3"/>
  <c r="N66" l="1"/>
  <c r="N54"/>
  <c r="N30"/>
  <c r="C6" i="16"/>
  <c r="B6"/>
  <c r="A6"/>
  <c r="L42" i="1"/>
  <c r="J42"/>
  <c r="I42"/>
  <c r="H42"/>
  <c r="H43" s="1"/>
  <c r="G7" i="12" l="1"/>
  <c r="G9"/>
  <c r="A6" i="26" l="1"/>
  <c r="A7"/>
  <c r="A9"/>
  <c r="A11"/>
  <c r="A6" i="27"/>
  <c r="A7"/>
  <c r="A9"/>
  <c r="BP12" i="24"/>
  <c r="BQ12"/>
  <c r="BR12"/>
  <c r="J4" i="1" l="1"/>
  <c r="J3"/>
  <c r="I3"/>
  <c r="F3" i="24"/>
  <c r="F4"/>
  <c r="F5"/>
  <c r="F6"/>
  <c r="F7"/>
  <c r="F8"/>
  <c r="F9"/>
  <c r="F10"/>
  <c r="M30" i="1"/>
  <c r="O30" l="1"/>
  <c r="L30"/>
  <c r="V3" i="5" l="1"/>
  <c r="V4"/>
  <c r="V5"/>
  <c r="V6"/>
  <c r="V7"/>
  <c r="V8"/>
  <c r="V9"/>
  <c r="V10"/>
  <c r="G3" i="12"/>
  <c r="G6"/>
  <c r="I3" i="13" l="1"/>
  <c r="I4"/>
  <c r="I5"/>
  <c r="I6"/>
  <c r="I7"/>
  <c r="I8"/>
  <c r="I9"/>
  <c r="I10"/>
  <c r="J30" i="1"/>
  <c r="I30"/>
  <c r="H30"/>
  <c r="H31" s="1"/>
  <c r="F3" i="12" l="1"/>
  <c r="F3" i="1" s="1"/>
  <c r="F4" i="12"/>
  <c r="F4" i="1" s="1"/>
  <c r="F5" i="12"/>
  <c r="F6"/>
  <c r="F7"/>
  <c r="F8"/>
  <c r="F9"/>
  <c r="F10"/>
  <c r="W12" i="9"/>
  <c r="P12" i="4"/>
  <c r="BC3" i="24"/>
  <c r="BC4"/>
  <c r="BC5"/>
  <c r="BC6"/>
  <c r="BC7"/>
  <c r="BC8"/>
  <c r="BC9"/>
  <c r="BC10"/>
  <c r="AW3"/>
  <c r="AW4"/>
  <c r="AW5"/>
  <c r="AW6"/>
  <c r="AW7"/>
  <c r="AW8"/>
  <c r="AW9"/>
  <c r="AW10"/>
  <c r="R12"/>
  <c r="Q12" l="1"/>
  <c r="Q3" i="4"/>
  <c r="Q4"/>
  <c r="Q5"/>
  <c r="Q6"/>
  <c r="Q7"/>
  <c r="Q8"/>
  <c r="Q9"/>
  <c r="Q10"/>
  <c r="AN3" i="16"/>
  <c r="AN4"/>
  <c r="AN5"/>
  <c r="AN6"/>
  <c r="AN7"/>
  <c r="AN8"/>
  <c r="AN9"/>
  <c r="AN10"/>
  <c r="AM3"/>
  <c r="AM4"/>
  <c r="AM5"/>
  <c r="AM6"/>
  <c r="AM7"/>
  <c r="AM8"/>
  <c r="AM9"/>
  <c r="AM10"/>
  <c r="BS10" i="24"/>
  <c r="BS9"/>
  <c r="BS8"/>
  <c r="BS7"/>
  <c r="BS6"/>
  <c r="BS5"/>
  <c r="BS4"/>
  <c r="BS3"/>
  <c r="AG10"/>
  <c r="AG9"/>
  <c r="AG8"/>
  <c r="AG7"/>
  <c r="AG6"/>
  <c r="AG5"/>
  <c r="AG4"/>
  <c r="AG3"/>
  <c r="D3" l="1"/>
  <c r="D4"/>
  <c r="D10"/>
  <c r="D6"/>
  <c r="D7"/>
  <c r="D8"/>
  <c r="D9"/>
  <c r="D5"/>
  <c r="L17" i="27"/>
  <c r="L16"/>
  <c r="I4" i="1"/>
  <c r="P12" i="24" l="1"/>
  <c r="AS12"/>
  <c r="AT12"/>
  <c r="W12"/>
  <c r="J5" i="1"/>
  <c r="J6"/>
  <c r="J7"/>
  <c r="J8"/>
  <c r="J9"/>
  <c r="J10"/>
  <c r="T12" i="23"/>
  <c r="U12" i="24"/>
  <c r="V12"/>
  <c r="U12" i="9"/>
  <c r="V12"/>
  <c r="X12"/>
  <c r="Y12"/>
  <c r="AD12" i="16" l="1"/>
  <c r="AE12"/>
  <c r="AF12"/>
  <c r="AH12"/>
  <c r="AI12"/>
  <c r="AL12"/>
  <c r="AM12"/>
  <c r="M12" i="9"/>
  <c r="D12" i="15" l="1"/>
  <c r="E12"/>
  <c r="F12"/>
  <c r="G12" l="1"/>
  <c r="F5" i="1" l="1"/>
  <c r="F6"/>
  <c r="F7"/>
  <c r="F8"/>
  <c r="F9"/>
  <c r="F10"/>
  <c r="T12" i="5" l="1"/>
  <c r="R12"/>
  <c r="C11" l="1"/>
  <c r="A11"/>
  <c r="E10"/>
  <c r="D10"/>
  <c r="C10"/>
  <c r="A10"/>
  <c r="E9"/>
  <c r="D9"/>
  <c r="C9"/>
  <c r="A9"/>
  <c r="E8"/>
  <c r="D8"/>
  <c r="C8"/>
  <c r="A8"/>
  <c r="E7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Y12" l="1"/>
  <c r="C11" i="28" l="1"/>
  <c r="B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2" i="10"/>
  <c r="Q12" l="1"/>
  <c r="O12"/>
  <c r="L11"/>
  <c r="J11"/>
  <c r="H11"/>
  <c r="G11"/>
  <c r="E11"/>
  <c r="C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2" l="1"/>
  <c r="A10" i="22"/>
  <c r="A9"/>
  <c r="A8"/>
  <c r="A7"/>
  <c r="A6"/>
  <c r="A5"/>
  <c r="A4"/>
  <c r="A3"/>
  <c r="A151" i="8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0"/>
  <c r="A9"/>
  <c r="A8"/>
  <c r="A7"/>
  <c r="A6"/>
  <c r="A5"/>
  <c r="A4"/>
  <c r="A3"/>
  <c r="T12" i="9" l="1"/>
  <c r="S12"/>
  <c r="J12" l="1"/>
  <c r="I12"/>
  <c r="H12"/>
  <c r="G12"/>
  <c r="F12"/>
  <c r="E12"/>
  <c r="D11" l="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A5"/>
  <c r="D4"/>
  <c r="C4"/>
  <c r="A4"/>
  <c r="D3"/>
  <c r="C3"/>
  <c r="B3"/>
  <c r="A3"/>
  <c r="BO12" i="24" l="1"/>
  <c r="BN12"/>
  <c r="BM12"/>
  <c r="BL12"/>
  <c r="BK12"/>
  <c r="BJ12"/>
  <c r="BI12"/>
  <c r="BH12"/>
  <c r="BF12"/>
  <c r="BE12"/>
  <c r="BD12"/>
  <c r="BB12"/>
  <c r="BA12"/>
  <c r="AZ12"/>
  <c r="AY12"/>
  <c r="AX12"/>
  <c r="AV12"/>
  <c r="AR12"/>
  <c r="AQ12"/>
  <c r="AP12"/>
  <c r="AO12"/>
  <c r="AN12"/>
  <c r="AM12"/>
  <c r="AL12"/>
  <c r="AK12"/>
  <c r="AJ12"/>
  <c r="AI12"/>
  <c r="AF12"/>
  <c r="AE12"/>
  <c r="AD12"/>
  <c r="AC12"/>
  <c r="AB12"/>
  <c r="AA12"/>
  <c r="Z12"/>
  <c r="Y12"/>
  <c r="X12"/>
  <c r="T12"/>
  <c r="O12"/>
  <c r="N12"/>
  <c r="M12"/>
  <c r="L12"/>
  <c r="K12"/>
  <c r="B11"/>
  <c r="A11"/>
  <c r="BG10"/>
  <c r="I10"/>
  <c r="CB10" s="1"/>
  <c r="G10"/>
  <c r="B10"/>
  <c r="A10"/>
  <c r="BG9"/>
  <c r="I9"/>
  <c r="CB9" s="1"/>
  <c r="G9"/>
  <c r="B9"/>
  <c r="A9"/>
  <c r="BG8"/>
  <c r="I8"/>
  <c r="CB8" s="1"/>
  <c r="G8"/>
  <c r="B8"/>
  <c r="A8"/>
  <c r="BG7"/>
  <c r="I7"/>
  <c r="CB7" s="1"/>
  <c r="G7"/>
  <c r="B7"/>
  <c r="A7"/>
  <c r="BG6"/>
  <c r="I6"/>
  <c r="CB6" s="1"/>
  <c r="G6"/>
  <c r="B6"/>
  <c r="A6"/>
  <c r="BG5"/>
  <c r="I5"/>
  <c r="CB5" s="1"/>
  <c r="G5"/>
  <c r="B5"/>
  <c r="A5"/>
  <c r="BG4"/>
  <c r="I4"/>
  <c r="CB4" s="1"/>
  <c r="G4"/>
  <c r="B4"/>
  <c r="A4"/>
  <c r="BG3"/>
  <c r="I3"/>
  <c r="CB3" s="1"/>
  <c r="G3"/>
  <c r="B3"/>
  <c r="A3"/>
  <c r="BC12"/>
  <c r="C21" i="23"/>
  <c r="S12"/>
  <c r="R12"/>
  <c r="Q12"/>
  <c r="P12"/>
  <c r="O12"/>
  <c r="N12"/>
  <c r="M12"/>
  <c r="L12"/>
  <c r="K12"/>
  <c r="J12"/>
  <c r="I12"/>
  <c r="BG12" i="24" l="1"/>
  <c r="BS12"/>
  <c r="AW12"/>
  <c r="AG12"/>
  <c r="G12"/>
  <c r="F12" s="1"/>
  <c r="D12"/>
  <c r="I12"/>
  <c r="B11" i="23" l="1"/>
  <c r="A11"/>
  <c r="B10"/>
  <c r="A10"/>
  <c r="B9"/>
  <c r="A9"/>
  <c r="B8"/>
  <c r="A8"/>
  <c r="B7"/>
  <c r="A7"/>
  <c r="B6"/>
  <c r="A6"/>
  <c r="B5"/>
  <c r="A5"/>
  <c r="B4"/>
  <c r="A4"/>
  <c r="B3"/>
  <c r="A3"/>
  <c r="H12" i="15" l="1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 l="1"/>
  <c r="A5"/>
  <c r="C4"/>
  <c r="B4"/>
  <c r="A4"/>
  <c r="C3"/>
  <c r="B3"/>
  <c r="A3"/>
  <c r="A12" i="27" l="1"/>
  <c r="C10"/>
  <c r="B10"/>
  <c r="C9"/>
  <c r="B9"/>
  <c r="C8"/>
  <c r="B8"/>
  <c r="C7"/>
  <c r="B7"/>
  <c r="C6"/>
  <c r="B6"/>
  <c r="C5"/>
  <c r="B5"/>
  <c r="C4"/>
  <c r="B4"/>
  <c r="C3"/>
  <c r="B3"/>
  <c r="A3"/>
  <c r="AH12" i="26"/>
  <c r="A12"/>
  <c r="C11" l="1"/>
  <c r="B11"/>
  <c r="AF10"/>
  <c r="C10"/>
  <c r="B10"/>
  <c r="C9"/>
  <c r="B9"/>
  <c r="AF8"/>
  <c r="C8"/>
  <c r="B8"/>
  <c r="C7"/>
  <c r="B7"/>
  <c r="C6"/>
  <c r="B6"/>
  <c r="AF5"/>
  <c r="C5"/>
  <c r="D5" s="1"/>
  <c r="B5"/>
  <c r="AF4"/>
  <c r="C4"/>
  <c r="B4"/>
  <c r="AF3"/>
  <c r="C3"/>
  <c r="F3" i="27" s="1"/>
  <c r="B3" i="26"/>
  <c r="A3"/>
  <c r="V9" l="1"/>
  <c r="M9"/>
  <c r="F7" i="27"/>
  <c r="M7" i="26"/>
  <c r="V7"/>
  <c r="V10"/>
  <c r="F10" i="27" s="1"/>
  <c r="M10" i="26"/>
  <c r="D8" i="27"/>
  <c r="V8" i="26"/>
  <c r="M8"/>
  <c r="M4"/>
  <c r="V4"/>
  <c r="M6"/>
  <c r="V6"/>
  <c r="F6" i="27" s="1"/>
  <c r="E6" s="1"/>
  <c r="E7"/>
  <c r="D7"/>
  <c r="E3"/>
  <c r="D10"/>
  <c r="D4"/>
  <c r="D6"/>
  <c r="V12" i="20"/>
  <c r="O12"/>
  <c r="N12"/>
  <c r="M12"/>
  <c r="L12"/>
  <c r="K12"/>
  <c r="J12"/>
  <c r="I12"/>
  <c r="E12"/>
  <c r="D11"/>
  <c r="C11"/>
  <c r="B11"/>
  <c r="A11"/>
  <c r="H10" i="24"/>
  <c r="D10" i="20"/>
  <c r="C10"/>
  <c r="B10"/>
  <c r="A10"/>
  <c r="H9" i="24"/>
  <c r="D9" i="20"/>
  <c r="C9"/>
  <c r="B9"/>
  <c r="A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K12" i="4"/>
  <c r="BJ12"/>
  <c r="BI12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P12"/>
  <c r="AO12"/>
  <c r="AN12"/>
  <c r="AL12"/>
  <c r="AK12"/>
  <c r="AJ12"/>
  <c r="AI12"/>
  <c r="AH12"/>
  <c r="AG12"/>
  <c r="AF12"/>
  <c r="AE12"/>
  <c r="AD12"/>
  <c r="AC12"/>
  <c r="AB12"/>
  <c r="AA12"/>
  <c r="Y12"/>
  <c r="W12"/>
  <c r="T12"/>
  <c r="S12"/>
  <c r="R12"/>
  <c r="O12"/>
  <c r="N12"/>
  <c r="M12"/>
  <c r="H12"/>
  <c r="G12"/>
  <c r="F12"/>
  <c r="E12"/>
  <c r="D11"/>
  <c r="C11"/>
  <c r="B11"/>
  <c r="A11"/>
  <c r="E10" i="24"/>
  <c r="D10" i="4"/>
  <c r="C10"/>
  <c r="B10"/>
  <c r="A10"/>
  <c r="E9" i="24"/>
  <c r="D9" i="4"/>
  <c r="C9"/>
  <c r="B9"/>
  <c r="A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V12" i="5" l="1"/>
  <c r="AE10" i="26"/>
  <c r="AG10" s="1"/>
  <c r="AE7"/>
  <c r="AG7" s="1"/>
  <c r="E10" i="27"/>
  <c r="H12" i="24"/>
  <c r="U12" i="20"/>
  <c r="E12" i="24"/>
  <c r="Q12" i="4"/>
  <c r="I12"/>
  <c r="D3" i="27"/>
  <c r="AE3" i="26"/>
  <c r="AG3" s="1"/>
  <c r="AE6"/>
  <c r="AG6" s="1"/>
  <c r="AC12" i="16"/>
  <c r="AB12"/>
  <c r="AA12"/>
  <c r="W12"/>
  <c r="V12"/>
  <c r="U12"/>
  <c r="T12"/>
  <c r="S12"/>
  <c r="R12"/>
  <c r="I10" i="5" l="1"/>
  <c r="P10" i="9"/>
  <c r="I6" i="5"/>
  <c r="P6" i="9"/>
  <c r="I3" i="5"/>
  <c r="P3" i="9"/>
  <c r="I7" i="5"/>
  <c r="P7" i="9"/>
  <c r="D12" i="26"/>
  <c r="M12"/>
  <c r="C11" i="16" l="1"/>
  <c r="B11"/>
  <c r="A11"/>
  <c r="C10" i="24"/>
  <c r="CA10" s="1"/>
  <c r="R10" i="9" s="1"/>
  <c r="E10" i="16"/>
  <c r="I10" s="1"/>
  <c r="D10"/>
  <c r="H10" s="1"/>
  <c r="C10"/>
  <c r="B10"/>
  <c r="A10"/>
  <c r="C9" i="24"/>
  <c r="CA9" s="1"/>
  <c r="R9" i="9" s="1"/>
  <c r="E9" i="16"/>
  <c r="I9" s="1"/>
  <c r="D9"/>
  <c r="H9" s="1"/>
  <c r="C9"/>
  <c r="B9"/>
  <c r="A9"/>
  <c r="C8" i="24"/>
  <c r="CA8" s="1"/>
  <c r="R8" i="9" s="1"/>
  <c r="E8" i="16"/>
  <c r="I8" s="1"/>
  <c r="D8"/>
  <c r="H8" s="1"/>
  <c r="C8"/>
  <c r="A8"/>
  <c r="C7" i="24"/>
  <c r="CA7" s="1"/>
  <c r="R7" i="9" s="1"/>
  <c r="E7" i="16"/>
  <c r="I7" s="1"/>
  <c r="D7"/>
  <c r="H7" s="1"/>
  <c r="C7"/>
  <c r="B7"/>
  <c r="A7"/>
  <c r="C6" i="24"/>
  <c r="CA6" s="1"/>
  <c r="R6" i="9" s="1"/>
  <c r="E6" i="16"/>
  <c r="I6" s="1"/>
  <c r="D6"/>
  <c r="H6" s="1"/>
  <c r="C5" i="24"/>
  <c r="CA5" s="1"/>
  <c r="R5" i="9" s="1"/>
  <c r="E5" i="16"/>
  <c r="I5" s="1"/>
  <c r="D5"/>
  <c r="H5" s="1"/>
  <c r="C5"/>
  <c r="B5"/>
  <c r="A5"/>
  <c r="C4" i="24"/>
  <c r="CA4" s="1"/>
  <c r="R4" i="9" s="1"/>
  <c r="E4" i="16"/>
  <c r="I4" s="1"/>
  <c r="D4"/>
  <c r="H4" s="1"/>
  <c r="C4"/>
  <c r="B4"/>
  <c r="A4"/>
  <c r="C3" i="24"/>
  <c r="CA3" s="1"/>
  <c r="R3" i="9" s="1"/>
  <c r="E3" i="16"/>
  <c r="I3" s="1"/>
  <c r="D3"/>
  <c r="H3" s="1"/>
  <c r="C3"/>
  <c r="B3"/>
  <c r="A3"/>
  <c r="B11" i="14"/>
  <c r="A11"/>
  <c r="B10"/>
  <c r="A10"/>
  <c r="B9"/>
  <c r="A9"/>
  <c r="B8"/>
  <c r="A8"/>
  <c r="B7"/>
  <c r="A7"/>
  <c r="B6"/>
  <c r="A6"/>
  <c r="B5"/>
  <c r="A5"/>
  <c r="B4"/>
  <c r="A4"/>
  <c r="B3"/>
  <c r="A3"/>
  <c r="G12" i="12"/>
  <c r="Q6" i="9" l="1"/>
  <c r="G6" i="5" s="1"/>
  <c r="Q8" i="9"/>
  <c r="G8" i="5" s="1"/>
  <c r="Q4" i="9"/>
  <c r="G4" i="5" s="1"/>
  <c r="Q10" i="9"/>
  <c r="G10" i="5" s="1"/>
  <c r="Q3" i="9"/>
  <c r="G3" i="5" s="1"/>
  <c r="Q5" i="9"/>
  <c r="G5" i="5" s="1"/>
  <c r="Q7" i="9"/>
  <c r="G7" i="5" s="1"/>
  <c r="Q9" i="9"/>
  <c r="G9" i="5" s="1"/>
  <c r="L7" i="16"/>
  <c r="K7"/>
  <c r="J7"/>
  <c r="L9"/>
  <c r="K9"/>
  <c r="J9"/>
  <c r="P5"/>
  <c r="N5" s="1"/>
  <c r="P7"/>
  <c r="N7" s="1"/>
  <c r="P9"/>
  <c r="N9" s="1"/>
  <c r="L3"/>
  <c r="J3"/>
  <c r="K3"/>
  <c r="K5"/>
  <c r="L5"/>
  <c r="J5"/>
  <c r="P6"/>
  <c r="N6" s="1"/>
  <c r="P10"/>
  <c r="N10" s="1"/>
  <c r="L4"/>
  <c r="K4"/>
  <c r="J4"/>
  <c r="L6"/>
  <c r="K6"/>
  <c r="J6"/>
  <c r="L8"/>
  <c r="K8"/>
  <c r="J8"/>
  <c r="L10"/>
  <c r="J10"/>
  <c r="K10"/>
  <c r="AN12"/>
  <c r="O10" l="1"/>
  <c r="M10" s="1"/>
  <c r="H10" i="1" s="1"/>
  <c r="O5" i="16"/>
  <c r="Q5" s="1"/>
  <c r="R5" i="10" s="1"/>
  <c r="O7" i="16"/>
  <c r="Q7" s="1"/>
  <c r="R7" i="10" s="1"/>
  <c r="P4" i="16"/>
  <c r="N4" s="1"/>
  <c r="J12"/>
  <c r="O6"/>
  <c r="O4"/>
  <c r="O3"/>
  <c r="O9"/>
  <c r="P8"/>
  <c r="N8" s="1"/>
  <c r="P3"/>
  <c r="N3" s="1"/>
  <c r="L12"/>
  <c r="O8"/>
  <c r="K12"/>
  <c r="I12"/>
  <c r="C12" i="24"/>
  <c r="H12" i="16"/>
  <c r="B11" i="12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F12"/>
  <c r="CB12" i="24" l="1"/>
  <c r="Q12" i="9"/>
  <c r="R12"/>
  <c r="G12" i="5"/>
  <c r="M5" i="16"/>
  <c r="H5" i="1" s="1"/>
  <c r="Q10" i="16"/>
  <c r="R10" i="10" s="1"/>
  <c r="M7" i="16"/>
  <c r="H7" i="1" s="1"/>
  <c r="R11" i="10"/>
  <c r="M4" i="16"/>
  <c r="H4" i="1" s="1"/>
  <c r="Q4" i="16"/>
  <c r="R4" i="10" s="1"/>
  <c r="Q3" i="16"/>
  <c r="R3" i="10" s="1"/>
  <c r="M3" i="16"/>
  <c r="H3" i="1" s="1"/>
  <c r="P12" i="16"/>
  <c r="O12"/>
  <c r="Q6"/>
  <c r="R6" i="10" s="1"/>
  <c r="M6" i="16"/>
  <c r="H6" i="1" s="1"/>
  <c r="M9" i="16"/>
  <c r="H9" i="1" s="1"/>
  <c r="Q9" i="16"/>
  <c r="R9" i="10" s="1"/>
  <c r="M8" i="16"/>
  <c r="H8" i="1" s="1"/>
  <c r="Q8" i="16"/>
  <c r="R8" i="10" s="1"/>
  <c r="CA12" i="24"/>
  <c r="E12" i="13"/>
  <c r="D12"/>
  <c r="N12" i="16" l="1"/>
  <c r="Q12"/>
  <c r="R12" i="10"/>
  <c r="M12" i="16"/>
  <c r="P11" i="14" l="1"/>
  <c r="C11" i="13"/>
  <c r="B11"/>
  <c r="A11"/>
  <c r="M10"/>
  <c r="P10" i="14" s="1"/>
  <c r="C10" i="13"/>
  <c r="F10" s="1"/>
  <c r="B10"/>
  <c r="A10"/>
  <c r="M9"/>
  <c r="P9" i="14" s="1"/>
  <c r="C9" i="13"/>
  <c r="F9" s="1"/>
  <c r="B9"/>
  <c r="A9"/>
  <c r="M8"/>
  <c r="P8" i="14" s="1"/>
  <c r="C8" i="13"/>
  <c r="F8" s="1"/>
  <c r="B8"/>
  <c r="A8"/>
  <c r="M7"/>
  <c r="P7" i="14" s="1"/>
  <c r="C7" i="13"/>
  <c r="F7" s="1"/>
  <c r="B7"/>
  <c r="A7"/>
  <c r="M6"/>
  <c r="P6" i="14" s="1"/>
  <c r="C6" i="13"/>
  <c r="F6" s="1"/>
  <c r="B6"/>
  <c r="A6"/>
  <c r="M5"/>
  <c r="P5" i="14" s="1"/>
  <c r="C5" i="13"/>
  <c r="F5" s="1"/>
  <c r="B5"/>
  <c r="A5"/>
  <c r="M4"/>
  <c r="P4" i="14" s="1"/>
  <c r="G4" i="1" s="1"/>
  <c r="C4" i="13"/>
  <c r="F4" s="1"/>
  <c r="B4"/>
  <c r="A4"/>
  <c r="M3"/>
  <c r="P3" i="14" s="1"/>
  <c r="G3" i="1" s="1"/>
  <c r="C3" i="13"/>
  <c r="F3" s="1"/>
  <c r="B3"/>
  <c r="A3"/>
  <c r="G4" l="1"/>
  <c r="H4"/>
  <c r="G6"/>
  <c r="H6"/>
  <c r="G8"/>
  <c r="H8"/>
  <c r="G10"/>
  <c r="H10"/>
  <c r="G3"/>
  <c r="H3"/>
  <c r="G5"/>
  <c r="H5"/>
  <c r="G7"/>
  <c r="H7"/>
  <c r="G9"/>
  <c r="H9"/>
  <c r="D11" i="25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12" i="1"/>
  <c r="K12"/>
  <c r="P12" i="14" l="1"/>
  <c r="I10" i="1" l="1"/>
  <c r="I9"/>
  <c r="I8"/>
  <c r="G8" s="1"/>
  <c r="I7"/>
  <c r="I6"/>
  <c r="I5"/>
  <c r="F12" l="1"/>
  <c r="I12" l="1"/>
  <c r="J12"/>
  <c r="J3" i="5" l="1"/>
  <c r="J4"/>
  <c r="J7"/>
  <c r="J8"/>
  <c r="J6"/>
  <c r="J10"/>
  <c r="J5"/>
  <c r="J9"/>
  <c r="G9" i="1" l="1"/>
  <c r="G7"/>
  <c r="G5"/>
  <c r="G10"/>
  <c r="G6"/>
  <c r="G12" l="1"/>
  <c r="H12" l="1"/>
  <c r="K6" i="13" l="1"/>
  <c r="H7" i="27"/>
  <c r="J10" i="13"/>
  <c r="M12"/>
  <c r="AE4" i="26"/>
  <c r="AG4" s="1"/>
  <c r="F5" i="27"/>
  <c r="AE8" i="26"/>
  <c r="AG8" s="1"/>
  <c r="AE9"/>
  <c r="AG9" s="1"/>
  <c r="AF12"/>
  <c r="D5" i="27"/>
  <c r="D9"/>
  <c r="E4"/>
  <c r="E5"/>
  <c r="E8"/>
  <c r="E9"/>
  <c r="I8" i="5" l="1"/>
  <c r="P8" i="9"/>
  <c r="I9" i="5"/>
  <c r="P9" i="9"/>
  <c r="F9" i="27"/>
  <c r="I4" i="5"/>
  <c r="P4" i="9"/>
  <c r="I10" i="27"/>
  <c r="W10"/>
  <c r="J6"/>
  <c r="X6"/>
  <c r="J12" i="5"/>
  <c r="D12" i="27"/>
  <c r="F4"/>
  <c r="E12"/>
  <c r="J5" i="13"/>
  <c r="K5"/>
  <c r="H5" i="27"/>
  <c r="J9" i="13"/>
  <c r="K9"/>
  <c r="H9" i="27"/>
  <c r="J7" i="13"/>
  <c r="K7"/>
  <c r="J4"/>
  <c r="K4"/>
  <c r="H4" i="27"/>
  <c r="V12" i="26"/>
  <c r="F8" i="27"/>
  <c r="H3"/>
  <c r="J3" i="13"/>
  <c r="K3"/>
  <c r="H8" i="27"/>
  <c r="F12" i="13"/>
  <c r="AE5" i="26"/>
  <c r="AG5" s="1"/>
  <c r="J8" i="13"/>
  <c r="H10" i="27"/>
  <c r="K10" i="13"/>
  <c r="H6" i="27"/>
  <c r="J6" i="13"/>
  <c r="G4" i="27"/>
  <c r="G12" i="13"/>
  <c r="K8"/>
  <c r="I5" i="5" l="1"/>
  <c r="P5" i="9"/>
  <c r="V6" i="27"/>
  <c r="V9"/>
  <c r="V4"/>
  <c r="J8"/>
  <c r="X8"/>
  <c r="J3"/>
  <c r="X3"/>
  <c r="I4"/>
  <c r="W4"/>
  <c r="I8"/>
  <c r="W8"/>
  <c r="G5"/>
  <c r="V5"/>
  <c r="I7"/>
  <c r="W7"/>
  <c r="I3"/>
  <c r="W3"/>
  <c r="J7"/>
  <c r="X7"/>
  <c r="V10"/>
  <c r="V8"/>
  <c r="I6"/>
  <c r="W6"/>
  <c r="J4"/>
  <c r="X4"/>
  <c r="I9"/>
  <c r="W9"/>
  <c r="I5"/>
  <c r="W5"/>
  <c r="J10"/>
  <c r="X10"/>
  <c r="G7"/>
  <c r="V7"/>
  <c r="J9"/>
  <c r="X9"/>
  <c r="J5"/>
  <c r="X5"/>
  <c r="V3"/>
  <c r="N7" i="13"/>
  <c r="G9" i="27"/>
  <c r="N9" i="13"/>
  <c r="N4"/>
  <c r="AG12" i="26"/>
  <c r="N5" i="13"/>
  <c r="G6" i="27"/>
  <c r="N6" i="13"/>
  <c r="G10" i="27"/>
  <c r="N10" i="13"/>
  <c r="I12"/>
  <c r="J12"/>
  <c r="G3" i="27"/>
  <c r="N3" i="13"/>
  <c r="AE12" i="26"/>
  <c r="K12" i="13"/>
  <c r="G8" i="27"/>
  <c r="N8" i="13"/>
  <c r="H12"/>
  <c r="F12" i="27"/>
  <c r="P12" i="9" l="1"/>
  <c r="I12" i="5"/>
  <c r="L8" i="13"/>
  <c r="E8" i="1" s="1"/>
  <c r="L8" s="1"/>
  <c r="U8" i="5" s="1"/>
  <c r="L8" i="9"/>
  <c r="L6" i="13"/>
  <c r="E6" i="1" s="1"/>
  <c r="L6" s="1"/>
  <c r="U6" i="5" s="1"/>
  <c r="L6" i="9"/>
  <c r="L5" i="13"/>
  <c r="E5" i="1" s="1"/>
  <c r="L5" s="1"/>
  <c r="U5" i="5" s="1"/>
  <c r="L5" i="9"/>
  <c r="L7" i="13"/>
  <c r="E7" i="1" s="1"/>
  <c r="L7" s="1"/>
  <c r="U7" i="5" s="1"/>
  <c r="L7" i="9"/>
  <c r="I12" i="27"/>
  <c r="L3" i="13"/>
  <c r="E3" i="1" s="1"/>
  <c r="L3" s="1"/>
  <c r="L3" i="9"/>
  <c r="L10" i="13"/>
  <c r="E10" i="1" s="1"/>
  <c r="L10" s="1"/>
  <c r="U10" i="5" s="1"/>
  <c r="L10" i="9"/>
  <c r="L4" i="13"/>
  <c r="E4" i="1" s="1"/>
  <c r="L4" s="1"/>
  <c r="L4" i="9"/>
  <c r="L9" i="13"/>
  <c r="E9" i="1" s="1"/>
  <c r="L9" s="1"/>
  <c r="U9" i="5" s="1"/>
  <c r="L9" i="9"/>
  <c r="J12" i="27"/>
  <c r="H12"/>
  <c r="N12" i="13"/>
  <c r="G12" i="27"/>
  <c r="O4" i="1" l="1"/>
  <c r="N4" i="9" s="1"/>
  <c r="U4" i="5"/>
  <c r="O3" i="1"/>
  <c r="U3" i="5"/>
  <c r="C8" i="23"/>
  <c r="C4"/>
  <c r="C10"/>
  <c r="F4" i="5"/>
  <c r="H4" s="1"/>
  <c r="O4" i="9"/>
  <c r="N3"/>
  <c r="F3" i="5"/>
  <c r="H3" s="1"/>
  <c r="O3" i="9"/>
  <c r="O9"/>
  <c r="F9" i="5"/>
  <c r="H9" s="1"/>
  <c r="O10" i="9"/>
  <c r="F10" i="5"/>
  <c r="H10" s="1"/>
  <c r="O7" i="9"/>
  <c r="F7" i="5"/>
  <c r="H7" s="1"/>
  <c r="O5" i="9"/>
  <c r="F5" i="5"/>
  <c r="H5" s="1"/>
  <c r="O5" i="1"/>
  <c r="N5" i="9" s="1"/>
  <c r="F6" i="5"/>
  <c r="H6" s="1"/>
  <c r="O6" i="9"/>
  <c r="O8" i="1"/>
  <c r="N8" i="9" s="1"/>
  <c r="O8"/>
  <c r="F8" i="5"/>
  <c r="H8" s="1"/>
  <c r="L12" i="9"/>
  <c r="C5" i="23"/>
  <c r="L12" i="13"/>
  <c r="Q22" i="5" l="1"/>
  <c r="Q23"/>
  <c r="K8"/>
  <c r="Q24" s="1"/>
  <c r="K3"/>
  <c r="Q19" s="1"/>
  <c r="K5"/>
  <c r="Q21" s="1"/>
  <c r="K4"/>
  <c r="Q20" s="1"/>
  <c r="W8"/>
  <c r="K7" i="9"/>
  <c r="P7" i="10" s="1"/>
  <c r="W5" i="5"/>
  <c r="W4"/>
  <c r="K9" i="9"/>
  <c r="P9" i="10" s="1"/>
  <c r="O9" i="1"/>
  <c r="N9" i="9" s="1"/>
  <c r="K9" i="5" s="1"/>
  <c r="Q25" s="1"/>
  <c r="K3" i="9"/>
  <c r="P3" i="10" s="1"/>
  <c r="O7" i="1"/>
  <c r="N7" i="9" s="1"/>
  <c r="K7" i="5" s="1"/>
  <c r="W9"/>
  <c r="D4" i="23"/>
  <c r="E4" s="1"/>
  <c r="K4" i="9"/>
  <c r="P4" i="10" s="1"/>
  <c r="W10" i="5"/>
  <c r="D8" i="23"/>
  <c r="E8" s="1"/>
  <c r="K8" i="9"/>
  <c r="P8" i="10" s="1"/>
  <c r="K6" i="9"/>
  <c r="P6" i="10" s="1"/>
  <c r="D5" i="23"/>
  <c r="E5" s="1"/>
  <c r="K5" i="9"/>
  <c r="P5" i="10" s="1"/>
  <c r="W3" i="5"/>
  <c r="K10" i="9"/>
  <c r="P10" i="10" s="1"/>
  <c r="D10" i="23"/>
  <c r="E10" s="1"/>
  <c r="O10" i="1"/>
  <c r="N10" i="9" s="1"/>
  <c r="K10" i="5" s="1"/>
  <c r="Q26" s="1"/>
  <c r="P11" i="10"/>
  <c r="O12" i="9"/>
  <c r="O6" i="1"/>
  <c r="N6" i="9" s="1"/>
  <c r="K6" i="5" s="1"/>
  <c r="F12"/>
  <c r="N12" i="1"/>
  <c r="E12"/>
  <c r="L12"/>
  <c r="S26" i="5" l="1"/>
  <c r="S24"/>
  <c r="S21"/>
  <c r="S25"/>
  <c r="S19"/>
  <c r="Q27"/>
  <c r="S20"/>
  <c r="Q10"/>
  <c r="O10"/>
  <c r="Q9"/>
  <c r="O9"/>
  <c r="O8"/>
  <c r="Q8"/>
  <c r="Q5"/>
  <c r="O5"/>
  <c r="Q4"/>
  <c r="O4"/>
  <c r="O3"/>
  <c r="Q3"/>
  <c r="W6"/>
  <c r="S22" s="1"/>
  <c r="W7"/>
  <c r="S23" s="1"/>
  <c r="K12" i="9"/>
  <c r="H12" i="5"/>
  <c r="D12" i="23"/>
  <c r="S27" i="5" l="1"/>
  <c r="Q6"/>
  <c r="O6"/>
  <c r="O7"/>
  <c r="Q7"/>
  <c r="O12"/>
  <c r="P12" i="10"/>
  <c r="U12" i="5"/>
  <c r="E12" i="23"/>
  <c r="C12"/>
  <c r="O12" i="1"/>
  <c r="N12" i="9" l="1"/>
  <c r="W12" i="5"/>
  <c r="Q12" l="1"/>
  <c r="K12"/>
  <c r="L12"/>
  <c r="S12"/>
</calcChain>
</file>

<file path=xl/sharedStrings.xml><?xml version="1.0" encoding="utf-8"?>
<sst xmlns="http://schemas.openxmlformats.org/spreadsheetml/2006/main" count="1111" uniqueCount="574">
  <si>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</si>
  <si>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</si>
  <si>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</si>
  <si>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</si>
  <si>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</si>
  <si>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</si>
  <si>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</si>
  <si>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</si>
  <si>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</si>
  <si>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</si>
  <si>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</si>
  <si>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</si>
  <si>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</si>
  <si>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</si>
  <si>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</si>
  <si>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</si>
  <si>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</si>
  <si>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</si>
  <si>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</si>
  <si>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</si>
  <si>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</si>
  <si>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</si>
  <si>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</si>
  <si>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</si>
  <si>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</si>
  <si>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</si>
  <si>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</si>
  <si>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</si>
  <si>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</si>
  <si>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</si>
  <si>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</si>
  <si>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</si>
  <si>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</si>
  <si>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</si>
  <si>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</si>
  <si>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</si>
  <si>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</si>
  <si>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</si>
  <si>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</si>
  <si>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</si>
  <si>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</si>
  <si>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</si>
  <si>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</si>
  <si>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</si>
  <si>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</si>
  <si>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</si>
  <si>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</si>
  <si>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</si>
  <si>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</si>
  <si>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</si>
  <si>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</si>
  <si>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</si>
  <si>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</si>
  <si>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</si>
  <si>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</si>
  <si>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</si>
  <si>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</si>
  <si>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</si>
  <si>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</si>
  <si>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</si>
  <si>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</si>
  <si>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</si>
  <si>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</si>
  <si>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</si>
  <si>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</si>
  <si>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</si>
  <si>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</si>
  <si>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</si>
  <si>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</si>
  <si>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</si>
  <si>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</si>
  <si>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</si>
  <si>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</si>
  <si>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</si>
  <si>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</si>
  <si>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</si>
  <si>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</si>
  <si>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</si>
  <si>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</si>
  <si>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</si>
  <si>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</si>
  <si>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</si>
  <si>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</si>
  <si>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</si>
  <si>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</si>
  <si>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</si>
  <si>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</si>
  <si>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</si>
  <si>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</si>
  <si>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</si>
  <si>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</si>
  <si>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</si>
  <si>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</si>
  <si>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</si>
  <si>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</si>
  <si>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</si>
  <si>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</si>
  <si>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</si>
  <si>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</si>
  <si>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</si>
  <si>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</si>
  <si>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</si>
  <si>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</si>
  <si>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</si>
  <si>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</si>
  <si>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</si>
  <si>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</si>
  <si>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</si>
  <si>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</si>
  <si>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</si>
  <si>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</si>
  <si>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</si>
  <si>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</si>
  <si>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</si>
  <si>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</si>
  <si>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</si>
  <si>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</si>
  <si>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</si>
  <si>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</si>
  <si>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</si>
  <si>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</si>
  <si>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</si>
  <si>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</si>
  <si>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</si>
  <si>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</si>
  <si>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</si>
  <si>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</si>
  <si>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</si>
  <si>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</si>
  <si>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</si>
  <si>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</si>
  <si>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</si>
  <si>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</si>
  <si>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</si>
  <si>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</si>
  <si>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</si>
  <si>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</si>
  <si>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</si>
  <si>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</si>
  <si>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</si>
  <si>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</si>
  <si>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</si>
  <si>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</si>
  <si>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</si>
  <si>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</si>
  <si>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</si>
  <si>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</si>
  <si>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</si>
  <si>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</si>
  <si>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</si>
  <si>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</si>
  <si>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</si>
  <si>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</si>
  <si>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</si>
  <si>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</si>
  <si>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</si>
  <si>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</si>
  <si>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</si>
  <si>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</si>
  <si>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</si>
  <si>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</si>
  <si>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</si>
  <si>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</si>
  <si>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</si>
  <si>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</si>
  <si>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</si>
  <si>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</si>
  <si>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</si>
  <si>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</si>
  <si>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</si>
  <si>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</si>
  <si>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</si>
  <si>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</si>
  <si>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</si>
  <si>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</si>
  <si>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</si>
  <si>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</si>
  <si>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</si>
  <si>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</si>
  <si>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</si>
  <si>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</si>
  <si>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</si>
  <si>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</si>
  <si>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</si>
  <si>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</si>
  <si>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</si>
  <si>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</si>
  <si>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</si>
  <si>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</si>
  <si>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</si>
  <si>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</si>
  <si>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</si>
  <si>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</si>
  <si>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</si>
  <si>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</si>
  <si>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</si>
  <si>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</si>
  <si>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</si>
  <si>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</si>
  <si>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</si>
  <si>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</si>
  <si>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</si>
  <si>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</si>
  <si>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</si>
  <si>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</si>
  <si>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</si>
  <si>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</si>
  <si>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</si>
  <si>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</si>
  <si>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</si>
  <si>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</si>
  <si>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</si>
  <si>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</si>
  <si>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</si>
  <si>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</si>
  <si>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</si>
  <si>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</si>
  <si>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</si>
  <si>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</si>
  <si>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</si>
  <si>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</si>
  <si>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</si>
  <si>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</si>
  <si>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</si>
  <si>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</si>
  <si>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</si>
  <si>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</si>
  <si>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</si>
  <si>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</si>
  <si>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</si>
  <si>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</si>
  <si>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</si>
  <si>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</si>
  <si>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</si>
  <si>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</si>
  <si>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</si>
  <si>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</si>
  <si>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</si>
  <si>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</si>
  <si>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</si>
  <si>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</si>
  <si>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</si>
  <si>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</si>
  <si>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</si>
  <si>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</si>
  <si>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</si>
  <si>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</si>
  <si>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</si>
  <si>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</si>
  <si>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</si>
  <si>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</si>
  <si>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</si>
  <si>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</si>
  <si>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</si>
  <si>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</si>
  <si>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</si>
  <si>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</si>
  <si>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</si>
  <si>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</si>
  <si>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</si>
  <si>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</si>
  <si>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</si>
  <si>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</si>
  <si>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</si>
  <si>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</si>
  <si>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</si>
  <si>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</si>
  <si>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</si>
  <si>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</si>
  <si>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</si>
  <si>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</si>
  <si>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</si>
  <si>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</si>
  <si>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</si>
  <si>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</si>
  <si>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</si>
  <si>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</si>
  <si>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</si>
  <si>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</si>
  <si>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</si>
  <si>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</si>
  <si>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</si>
  <si>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</si>
  <si>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</si>
  <si>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</si>
  <si>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</si>
  <si>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</si>
  <si>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</si>
  <si>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</si>
  <si>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</si>
  <si>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</si>
  <si>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</si>
  <si>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</si>
  <si>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</si>
  <si>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</si>
  <si>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</si>
  <si>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</si>
  <si>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</si>
  <si>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</si>
  <si>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</si>
  <si>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</si>
  <si>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</si>
  <si>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</si>
  <si>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</si>
  <si>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</si>
  <si>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</si>
  <si>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</si>
  <si>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</si>
  <si>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</si>
  <si>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</si>
  <si>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</si>
  <si>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</si>
  <si>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</si>
  <si>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</si>
  <si>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</si>
  <si>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</si>
  <si>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</si>
  <si>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</si>
  <si>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</si>
  <si>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</si>
  <si>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</si>
  <si>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</si>
  <si>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</si>
  <si>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</si>
  <si>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</si>
  <si>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</si>
  <si>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</si>
  <si>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</si>
  <si>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</si>
  <si>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</si>
  <si>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</si>
  <si>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</si>
  <si>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</si>
  <si>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</si>
  <si>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</si>
  <si>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</si>
  <si>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</si>
  <si>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</si>
  <si>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</si>
  <si>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</si>
  <si>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</si>
  <si>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</si>
  <si>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</si>
  <si>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</si>
  <si>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</si>
  <si>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</si>
  <si>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</si>
  <si>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</si>
  <si>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</si>
  <si>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</si>
  <si>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</si>
  <si>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</si>
  <si>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</si>
  <si>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</si>
  <si>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</si>
  <si>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</si>
  <si>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</si>
  <si>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</si>
  <si>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</si>
  <si>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</si>
  <si>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</si>
  <si>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</si>
  <si>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</si>
  <si>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</si>
  <si>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</si>
  <si>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</si>
  <si>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</si>
  <si>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</si>
  <si>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</si>
  <si>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</si>
  <si>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</si>
  <si>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</si>
  <si>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</si>
  <si>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</si>
  <si>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</si>
  <si>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</si>
  <si>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</si>
  <si>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</si>
  <si>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</si>
  <si>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</si>
  <si>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</si>
  <si>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</si>
  <si>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</si>
  <si>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</si>
  <si>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</si>
  <si>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</si>
  <si>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</si>
  <si>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</si>
  <si>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</si>
  <si>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</si>
  <si>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</si>
  <si>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</si>
  <si>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</si>
  <si>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</si>
  <si>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</si>
  <si>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</si>
  <si>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</si>
  <si>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</si>
  <si>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</si>
  <si>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</si>
  <si>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</si>
  <si>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</si>
  <si>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</si>
  <si>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</si>
  <si>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</si>
  <si>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</si>
  <si>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</si>
  <si>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</si>
  <si>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</si>
  <si>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</si>
  <si>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</si>
  <si>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</si>
  <si>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</si>
  <si>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</si>
  <si>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</si>
  <si>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</si>
  <si>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</si>
  <si>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</si>
  <si>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</si>
  <si>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</si>
  <si>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</si>
  <si>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</si>
  <si>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</si>
  <si>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</si>
  <si>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</si>
  <si>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</si>
  <si>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</si>
  <si>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</si>
  <si>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</si>
  <si>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</si>
  <si>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</si>
  <si>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</si>
  <si>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</si>
  <si>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</si>
  <si>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</si>
  <si>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</si>
  <si>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</si>
  <si>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</si>
  <si>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</si>
  <si>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</si>
  <si>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</si>
  <si>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</si>
  <si>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</si>
  <si>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</si>
  <si>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</si>
  <si>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</si>
  <si>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</si>
  <si>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</si>
  <si>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</si>
  <si>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</si>
  <si>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</si>
  <si>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</si>
  <si>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</si>
  <si>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</si>
  <si>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</si>
  <si>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</si>
  <si>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</si>
  <si>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</si>
  <si>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</si>
  <si>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</si>
  <si>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</si>
  <si>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</si>
  <si>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</si>
  <si>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</si>
  <si>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</si>
  <si>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</si>
  <si>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</si>
  <si>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</si>
  <si>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</si>
  <si>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</si>
  <si>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</si>
  <si>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</si>
  <si>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</si>
  <si>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</si>
  <si>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</si>
  <si>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</si>
  <si>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</si>
  <si>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</si>
  <si>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</si>
  <si>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</si>
  <si>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</si>
  <si>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</si>
  <si>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</si>
  <si>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</si>
  <si>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</si>
  <si>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</si>
  <si>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</si>
  <si>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</si>
  <si>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</si>
  <si>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</si>
  <si>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</si>
  <si>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</si>
  <si>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</si>
  <si>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</si>
  <si>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</si>
  <si>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</si>
  <si>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</si>
  <si>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</si>
  <si>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</si>
  <si>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</si>
  <si>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</si>
  <si>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</si>
  <si>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</si>
  <si>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</si>
  <si>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</si>
  <si>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</si>
  <si>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</si>
  <si>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</si>
  <si>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</si>
  <si>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</si>
  <si>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</si>
  <si>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</si>
  <si>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</si>
  <si>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</si>
  <si>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</si>
  <si>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</si>
  <si>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γονική ΨΙΛΗΣ κυριότητας</t>
  </si>
  <si>
    <t>δωρεά ΨΙΛΗΣ κυριότητας</t>
  </si>
  <si>
    <t>αρσενηΒαρβαρα</t>
  </si>
  <si>
    <t>α-γιαννοπουλουΚωνσταντινα</t>
  </si>
  <si>
    <t>αΑννα</t>
  </si>
  <si>
    <t>πατερα-χατζηαυγουστηΕλενη</t>
  </si>
  <si>
    <t>πΑννα</t>
  </si>
  <si>
    <t>οι 5</t>
  </si>
  <si>
    <t>ΜΕ 2όροφη οικοδομή + υπόγειο</t>
  </si>
  <si>
    <t>υπόγειο = 113,95μ2</t>
  </si>
  <si>
    <t>ισόγειο = 78,83μ2</t>
  </si>
  <si>
    <t>1ος όροφος = 72,29μ2</t>
  </si>
  <si>
    <t>αγοραπ</t>
  </si>
  <si>
    <t>ΑΔΥΝΑΤΟ να βγάλω διαφοροποίηση στην διανομή</t>
  </si>
  <si>
    <t>τερζιδης///δρελιωζη</t>
  </si>
  <si>
    <t>μαζί ΜΕ 6652 -6653-6654-6655-66656</t>
  </si>
  <si>
    <t>αρσενηΑρσενη</t>
  </si>
  <si>
    <t>εξισορρόπηση διαφοράς διανεμομένων μεριδίων</t>
  </si>
  <si>
    <t>1 σε 1</t>
  </si>
  <si>
    <t>σημειώσεις</t>
  </si>
  <si>
    <t>στο συμβόλαιο γράφει 355,88 [οίο = του επόμενου συμβολαίου {στις σημειώσεις λέει 140,09</t>
  </si>
  <si>
    <t>219-150 = γεωργουσηςΘεοδωρος</t>
  </si>
  <si>
    <t>219-150 = γΕυαγγελια</t>
  </si>
  <si>
    <t>5α</t>
  </si>
  <si>
    <t>5β</t>
  </si>
  <si>
    <t>όχι ΤΑΧΔΙΚ</t>
  </si>
  <si>
    <t>δικαιώματα ΠΑΝΤΑ λιγότερα</t>
  </si>
  <si>
    <t>υπάρχει φόρος χρησικτησίας = 1.394,95€</t>
  </si>
  <si>
    <t>μέσα στην διανομή κρύβεται ''κάθετος ΣΥΣΤΑΣΗ'' μεταξύ γ-Θ/Ε {στο ΦΜΑ</t>
  </si>
  <si>
    <t>1δ6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</si>
  <si>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</si>
  <si>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</si>
  <si>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</si>
  <si>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</si>
  <si>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</si>
  <si>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</si>
  <si>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</si>
  <si>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</si>
  <si>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</si>
  <si>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</si>
  <si>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</si>
  <si>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</si>
  <si>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</si>
  <si>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</si>
  <si>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</si>
  <si>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</si>
  <si>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ΙΔΕ 219-151</t>
  </si>
  <si>
    <t>3ο</t>
  </si>
  <si>
    <t>χρησικτησία οικοπέδου = 1983 ;;;??? ΑΓΟΡΑΠΩΛΗΣΙΑ άτυπος</t>
  </si>
  <si>
    <t>4ο</t>
  </si>
  <si>
    <t>5ο</t>
  </si>
  <si>
    <t>6ο</t>
  </si>
  <si>
    <t>7ο</t>
  </si>
  <si>
    <t>διανομή Σκάλα Παναγία οικόπεδο ... ΟΤ-.. 1.633,90μ2</t>
  </si>
  <si>
    <t>γονικήΨ.Κ. Σκάλα Παναγία οικόπεδο ... ΟΤ-... , το 25% οικοπεδου 440,50μ2</t>
  </si>
  <si>
    <t>δωρεά οικόπεδο ... ΟΤ-... Σκάλα Παναγία '';;;???'' 405,60μ2</t>
  </si>
  <si>
    <t>δωρεά οικόπεδο ... ΟΤ-Γ-... Σκάλα Παναγία '';;;???'' 383,20μ2</t>
  </si>
  <si>
    <t>???κ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</si>
</sst>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3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sz val="10"/>
      <name val="Arial"/>
      <family val="2"/>
      <charset val="161"/>
    </font>
    <font>
      <u/>
      <sz val="8"/>
      <color theme="1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990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22" fillId="2" borderId="1" xfId="0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2" fillId="2" borderId="1" xfId="1" applyNumberFormat="1" applyFont="1" applyFill="1" applyBorder="1"/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43" fillId="0" borderId="14" xfId="0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164" fontId="24" fillId="2" borderId="1" xfId="1" applyNumberFormat="1" applyFont="1" applyFill="1" applyBorder="1" applyAlignment="1">
      <alignment horizontal="center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1" fillId="0" borderId="0" xfId="1" applyFont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4" fontId="24" fillId="0" borderId="1" xfId="1" applyNumberFormat="1" applyFont="1" applyFill="1" applyBorder="1" applyAlignment="1">
      <alignment horizontal="center" vertical="center"/>
    </xf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0" fontId="49" fillId="0" borderId="0" xfId="0" applyFont="1"/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0" fontId="37" fillId="0" borderId="14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164" fontId="24" fillId="0" borderId="14" xfId="1" applyNumberFormat="1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left"/>
    </xf>
    <xf numFmtId="164" fontId="24" fillId="0" borderId="9" xfId="1" applyNumberFormat="1" applyFont="1" applyFill="1" applyBorder="1" applyAlignment="1">
      <alignment horizontal="center" vertical="center"/>
    </xf>
    <xf numFmtId="43" fontId="19" fillId="3" borderId="9" xfId="1" applyFont="1" applyFill="1" applyBorder="1"/>
    <xf numFmtId="49" fontId="22" fillId="0" borderId="1" xfId="0" applyNumberFormat="1" applyFont="1" applyFill="1" applyBorder="1"/>
    <xf numFmtId="0" fontId="22" fillId="0" borderId="14" xfId="0" applyFont="1" applyFill="1" applyBorder="1"/>
    <xf numFmtId="0" fontId="22" fillId="0" borderId="9" xfId="0" applyFont="1" applyFill="1" applyBorder="1"/>
    <xf numFmtId="43" fontId="22" fillId="0" borderId="9" xfId="1" applyFont="1" applyFill="1" applyBorder="1"/>
    <xf numFmtId="43" fontId="22" fillId="4" borderId="0" xfId="1" applyFont="1" applyFill="1"/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4" fillId="0" borderId="9" xfId="1" applyFont="1" applyFill="1" applyBorder="1" applyAlignment="1">
      <alignment horizontal="right" vertical="center"/>
    </xf>
    <xf numFmtId="0" fontId="22" fillId="2" borderId="14" xfId="0" applyFont="1" applyFill="1" applyBorder="1"/>
    <xf numFmtId="0" fontId="22" fillId="2" borderId="9" xfId="0" applyFont="1" applyFill="1" applyBorder="1"/>
    <xf numFmtId="43" fontId="22" fillId="0" borderId="14" xfId="1" applyFont="1" applyBorder="1"/>
    <xf numFmtId="43" fontId="22" fillId="0" borderId="14" xfId="0" applyNumberFormat="1" applyFont="1" applyBorder="1"/>
    <xf numFmtId="0" fontId="50" fillId="0" borderId="1" xfId="0" applyFont="1" applyFill="1" applyBorder="1" applyAlignment="1">
      <alignment horizontal="left"/>
    </xf>
    <xf numFmtId="0" fontId="18" fillId="0" borderId="14" xfId="0" applyFont="1" applyFill="1" applyBorder="1" applyAlignment="1">
      <alignment horizontal="left"/>
    </xf>
    <xf numFmtId="164" fontId="37" fillId="0" borderId="18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43" fontId="19" fillId="3" borderId="1" xfId="1" applyFont="1" applyFill="1" applyBorder="1"/>
    <xf numFmtId="43" fontId="19" fillId="0" borderId="10" xfId="1" applyFont="1" applyFill="1" applyBorder="1" applyAlignment="1">
      <alignment horizontal="right" vertical="center"/>
    </xf>
    <xf numFmtId="43" fontId="19" fillId="0" borderId="10" xfId="1" applyFont="1" applyFill="1" applyBorder="1"/>
    <xf numFmtId="164" fontId="24" fillId="2" borderId="9" xfId="1" applyNumberFormat="1" applyFont="1" applyFill="1" applyBorder="1" applyAlignment="1">
      <alignment horizontal="center" vertical="center"/>
    </xf>
    <xf numFmtId="164" fontId="24" fillId="8" borderId="34" xfId="1" applyNumberFormat="1" applyFont="1" applyFill="1" applyBorder="1" applyAlignment="1">
      <alignment horizontal="center" vertical="center"/>
    </xf>
    <xf numFmtId="14" fontId="19" fillId="0" borderId="35" xfId="1" applyNumberFormat="1" applyFont="1" applyFill="1" applyBorder="1" applyAlignment="1">
      <alignment horizontal="center" vertical="center"/>
    </xf>
    <xf numFmtId="0" fontId="19" fillId="0" borderId="35" xfId="0" applyFont="1" applyFill="1" applyBorder="1"/>
    <xf numFmtId="43" fontId="19" fillId="0" borderId="35" xfId="1" applyFont="1" applyFill="1" applyBorder="1"/>
    <xf numFmtId="0" fontId="22" fillId="8" borderId="35" xfId="0" applyFont="1" applyFill="1" applyBorder="1"/>
    <xf numFmtId="0" fontId="22" fillId="0" borderId="35" xfId="0" applyFont="1" applyFill="1" applyBorder="1"/>
    <xf numFmtId="43" fontId="22" fillId="0" borderId="35" xfId="1" applyFont="1" applyFill="1" applyBorder="1"/>
    <xf numFmtId="43" fontId="43" fillId="7" borderId="0" xfId="1" applyFont="1" applyFill="1" applyAlignment="1"/>
    <xf numFmtId="164" fontId="22" fillId="0" borderId="9" xfId="1" applyNumberFormat="1" applyFont="1" applyFill="1" applyBorder="1"/>
    <xf numFmtId="164" fontId="37" fillId="2" borderId="9" xfId="1" applyNumberFormat="1" applyFont="1" applyFill="1" applyBorder="1" applyAlignment="1">
      <alignment horizontal="center" vertical="center"/>
    </xf>
    <xf numFmtId="164" fontId="18" fillId="0" borderId="14" xfId="1" applyNumberFormat="1" applyFont="1" applyFill="1" applyBorder="1"/>
    <xf numFmtId="164" fontId="18" fillId="0" borderId="9" xfId="1" applyNumberFormat="1" applyFont="1" applyFill="1" applyBorder="1"/>
    <xf numFmtId="164" fontId="19" fillId="0" borderId="9" xfId="1" applyNumberFormat="1" applyFont="1" applyFill="1" applyBorder="1"/>
    <xf numFmtId="164" fontId="22" fillId="0" borderId="33" xfId="1" applyNumberFormat="1" applyFont="1" applyBorder="1"/>
    <xf numFmtId="0" fontId="37" fillId="0" borderId="9" xfId="1" applyNumberFormat="1" applyFont="1" applyFill="1" applyBorder="1" applyAlignment="1">
      <alignment horizontal="left" vertical="center"/>
    </xf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0" fontId="19" fillId="0" borderId="10" xfId="0" applyFont="1" applyFill="1" applyBorder="1" applyAlignment="1">
      <alignment horizontal="left"/>
    </xf>
    <xf numFmtId="43" fontId="19" fillId="0" borderId="35" xfId="1" applyFont="1" applyFill="1" applyBorder="1" applyAlignment="1">
      <alignment horizontal="right" vertical="center"/>
    </xf>
    <xf numFmtId="164" fontId="24" fillId="8" borderId="10" xfId="1" applyNumberFormat="1" applyFont="1" applyFill="1" applyBorder="1" applyAlignment="1">
      <alignment horizontal="center" vertical="center"/>
    </xf>
    <xf numFmtId="0" fontId="22" fillId="0" borderId="10" xfId="0" applyFont="1" applyFill="1" applyBorder="1"/>
    <xf numFmtId="43" fontId="22" fillId="0" borderId="10" xfId="1" applyFont="1" applyFill="1" applyBorder="1"/>
    <xf numFmtId="14" fontId="22" fillId="0" borderId="14" xfId="0" applyNumberFormat="1" applyFont="1" applyFill="1" applyBorder="1"/>
    <xf numFmtId="0" fontId="43" fillId="0" borderId="14" xfId="0" applyFont="1" applyFill="1" applyBorder="1"/>
    <xf numFmtId="164" fontId="22" fillId="0" borderId="35" xfId="1" applyNumberFormat="1" applyFont="1" applyFill="1" applyBorder="1"/>
    <xf numFmtId="164" fontId="22" fillId="2" borderId="10" xfId="1" applyNumberFormat="1" applyFont="1" applyFill="1" applyBorder="1"/>
    <xf numFmtId="164" fontId="37" fillId="8" borderId="35" xfId="1" applyNumberFormat="1" applyFont="1" applyFill="1" applyBorder="1" applyAlignment="1">
      <alignment horizontal="center" vertical="center"/>
    </xf>
    <xf numFmtId="0" fontId="37" fillId="0" borderId="35" xfId="1" applyNumberFormat="1" applyFont="1" applyFill="1" applyBorder="1" applyAlignment="1">
      <alignment horizontal="left" vertical="center"/>
    </xf>
    <xf numFmtId="43" fontId="37" fillId="0" borderId="35" xfId="1" applyFont="1" applyFill="1" applyBorder="1" applyAlignment="1">
      <alignment horizontal="center" vertical="center"/>
    </xf>
    <xf numFmtId="164" fontId="13" fillId="0" borderId="35" xfId="1" applyNumberFormat="1" applyFont="1" applyFill="1" applyBorder="1"/>
    <xf numFmtId="43" fontId="18" fillId="0" borderId="35" xfId="1" applyFont="1" applyFill="1" applyBorder="1" applyAlignment="1">
      <alignment horizontal="right" vertical="center"/>
    </xf>
    <xf numFmtId="43" fontId="19" fillId="0" borderId="22" xfId="1" applyFont="1" applyFill="1" applyBorder="1" applyAlignment="1">
      <alignment horizontal="right" vertical="center"/>
    </xf>
    <xf numFmtId="164" fontId="24" fillId="8" borderId="35" xfId="1" applyNumberFormat="1" applyFont="1" applyFill="1" applyBorder="1" applyAlignment="1">
      <alignment horizontal="center" vertical="center"/>
    </xf>
    <xf numFmtId="0" fontId="19" fillId="0" borderId="35" xfId="0" applyFont="1" applyFill="1" applyBorder="1" applyAlignment="1">
      <alignment horizontal="left"/>
    </xf>
    <xf numFmtId="164" fontId="24" fillId="0" borderId="35" xfId="1" applyNumberFormat="1" applyFont="1" applyFill="1" applyBorder="1" applyAlignment="1">
      <alignment horizontal="center" vertical="center"/>
    </xf>
    <xf numFmtId="43" fontId="43" fillId="0" borderId="0" xfId="1" applyFont="1" applyAlignment="1">
      <alignment horizontal="right"/>
    </xf>
    <xf numFmtId="43" fontId="43" fillId="0" borderId="9" xfId="1" applyFont="1" applyFill="1" applyBorder="1"/>
    <xf numFmtId="0" fontId="43" fillId="0" borderId="9" xfId="0" applyFont="1" applyFill="1" applyBorder="1"/>
    <xf numFmtId="14" fontId="24" fillId="0" borderId="35" xfId="1" applyNumberFormat="1" applyFont="1" applyFill="1" applyBorder="1" applyAlignment="1">
      <alignment horizontal="center" vertical="center"/>
    </xf>
    <xf numFmtId="0" fontId="24" fillId="0" borderId="35" xfId="1" applyNumberFormat="1" applyFont="1" applyFill="1" applyBorder="1" applyAlignment="1">
      <alignment horizontal="left" vertical="center"/>
    </xf>
    <xf numFmtId="43" fontId="24" fillId="0" borderId="35" xfId="1" applyFont="1" applyFill="1" applyBorder="1" applyAlignment="1">
      <alignment horizontal="right" vertical="center"/>
    </xf>
    <xf numFmtId="43" fontId="43" fillId="0" borderId="35" xfId="1" applyFont="1" applyFill="1" applyBorder="1"/>
    <xf numFmtId="0" fontId="43" fillId="0" borderId="35" xfId="0" applyFont="1" applyFill="1" applyBorder="1"/>
    <xf numFmtId="0" fontId="18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164" fontId="19" fillId="0" borderId="35" xfId="1" applyNumberFormat="1" applyFont="1" applyFill="1" applyBorder="1"/>
    <xf numFmtId="164" fontId="37" fillId="2" borderId="18" xfId="1" applyNumberFormat="1" applyFont="1" applyFill="1" applyBorder="1" applyAlignment="1">
      <alignment horizontal="center" vertical="center"/>
    </xf>
    <xf numFmtId="164" fontId="24" fillId="2" borderId="14" xfId="1" applyNumberFormat="1" applyFont="1" applyFill="1" applyBorder="1" applyAlignment="1">
      <alignment horizontal="center" vertical="center"/>
    </xf>
    <xf numFmtId="164" fontId="24" fillId="2" borderId="8" xfId="1" applyNumberFormat="1" applyFont="1" applyFill="1" applyBorder="1" applyAlignment="1">
      <alignment horizontal="center" vertical="center"/>
    </xf>
    <xf numFmtId="164" fontId="37" fillId="2" borderId="14" xfId="1" applyNumberFormat="1" applyFont="1" applyFill="1" applyBorder="1" applyAlignment="1">
      <alignment horizontal="center" vertical="center"/>
    </xf>
    <xf numFmtId="0" fontId="37" fillId="0" borderId="24" xfId="1" applyNumberFormat="1" applyFont="1" applyFill="1" applyBorder="1" applyAlignment="1">
      <alignment horizontal="left" vertical="center"/>
    </xf>
    <xf numFmtId="43" fontId="37" fillId="0" borderId="24" xfId="1" applyFont="1" applyFill="1" applyBorder="1" applyAlignment="1">
      <alignment horizontal="center" vertical="center"/>
    </xf>
    <xf numFmtId="164" fontId="37" fillId="2" borderId="8" xfId="1" applyNumberFormat="1" applyFont="1" applyFill="1" applyBorder="1" applyAlignment="1">
      <alignment horizontal="center" vertical="center"/>
    </xf>
    <xf numFmtId="0" fontId="37" fillId="0" borderId="31" xfId="1" applyNumberFormat="1" applyFont="1" applyFill="1" applyBorder="1" applyAlignment="1">
      <alignment horizontal="left" vertical="center"/>
    </xf>
    <xf numFmtId="43" fontId="37" fillId="0" borderId="31" xfId="1" applyFont="1" applyFill="1" applyBorder="1" applyAlignment="1">
      <alignment horizontal="center" vertical="center"/>
    </xf>
    <xf numFmtId="43" fontId="19" fillId="0" borderId="26" xfId="1" applyFont="1" applyFill="1" applyBorder="1" applyAlignment="1">
      <alignment horizontal="right" vertical="center"/>
    </xf>
    <xf numFmtId="43" fontId="22" fillId="0" borderId="6" xfId="1" applyFont="1" applyFill="1" applyBorder="1"/>
    <xf numFmtId="0" fontId="22" fillId="0" borderId="6" xfId="0" applyFont="1" applyFill="1" applyBorder="1"/>
    <xf numFmtId="43" fontId="22" fillId="0" borderId="4" xfId="1" applyFont="1" applyFill="1" applyBorder="1"/>
    <xf numFmtId="0" fontId="22" fillId="0" borderId="4" xfId="0" applyFont="1" applyFill="1" applyBorder="1"/>
    <xf numFmtId="0" fontId="51" fillId="0" borderId="9" xfId="0" applyFont="1" applyFill="1" applyBorder="1"/>
    <xf numFmtId="43" fontId="22" fillId="4" borderId="14" xfId="1" applyFont="1" applyFill="1" applyBorder="1"/>
    <xf numFmtId="43" fontId="22" fillId="4" borderId="1" xfId="1" applyFont="1" applyFill="1" applyBorder="1"/>
    <xf numFmtId="43" fontId="22" fillId="2" borderId="1" xfId="1" applyFont="1" applyFill="1" applyBorder="1"/>
    <xf numFmtId="164" fontId="22" fillId="2" borderId="14" xfId="1" applyNumberFormat="1" applyFont="1" applyFill="1" applyBorder="1"/>
    <xf numFmtId="43" fontId="22" fillId="2" borderId="14" xfId="1" applyFont="1" applyFill="1" applyBorder="1"/>
    <xf numFmtId="49" fontId="22" fillId="0" borderId="14" xfId="0" applyNumberFormat="1" applyFont="1" applyFill="1" applyBorder="1"/>
    <xf numFmtId="164" fontId="22" fillId="2" borderId="9" xfId="1" applyNumberFormat="1" applyFont="1" applyFill="1" applyBorder="1"/>
    <xf numFmtId="43" fontId="22" fillId="4" borderId="9" xfId="1" applyFont="1" applyFill="1" applyBorder="1"/>
    <xf numFmtId="43" fontId="22" fillId="4" borderId="35" xfId="1" applyFont="1" applyFill="1" applyBorder="1"/>
    <xf numFmtId="164" fontId="24" fillId="8" borderId="18" xfId="1" applyNumberFormat="1" applyFont="1" applyFill="1" applyBorder="1" applyAlignment="1">
      <alignment horizontal="center" vertical="center"/>
    </xf>
    <xf numFmtId="164" fontId="24" fillId="8" borderId="8" xfId="1" applyNumberFormat="1" applyFont="1" applyFill="1" applyBorder="1" applyAlignment="1">
      <alignment horizontal="center" vertical="center"/>
    </xf>
    <xf numFmtId="0" fontId="50" fillId="0" borderId="9" xfId="0" applyFont="1" applyFill="1" applyBorder="1" applyAlignment="1">
      <alignment horizontal="left"/>
    </xf>
    <xf numFmtId="164" fontId="37" fillId="8" borderId="18" xfId="1" applyNumberFormat="1" applyFont="1" applyFill="1" applyBorder="1" applyAlignment="1">
      <alignment horizontal="center" vertical="center"/>
    </xf>
    <xf numFmtId="164" fontId="37" fillId="8" borderId="8" xfId="1" applyNumberFormat="1" applyFont="1" applyFill="1" applyBorder="1" applyAlignment="1">
      <alignment horizontal="center" vertical="center"/>
    </xf>
    <xf numFmtId="164" fontId="24" fillId="8" borderId="5" xfId="1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left"/>
    </xf>
    <xf numFmtId="43" fontId="19" fillId="0" borderId="6" xfId="1" applyFont="1" applyFill="1" applyBorder="1"/>
    <xf numFmtId="164" fontId="24" fillId="0" borderId="6" xfId="1" applyNumberFormat="1" applyFont="1" applyFill="1" applyBorder="1" applyAlignment="1">
      <alignment horizontal="center" vertical="center"/>
    </xf>
    <xf numFmtId="164" fontId="22" fillId="0" borderId="6" xfId="1" applyNumberFormat="1" applyFont="1" applyFill="1" applyBorder="1"/>
    <xf numFmtId="43" fontId="19" fillId="0" borderId="6" xfId="1" applyFont="1" applyFill="1" applyBorder="1" applyAlignment="1">
      <alignment horizontal="right" vertical="center"/>
    </xf>
    <xf numFmtId="43" fontId="19" fillId="0" borderId="7" xfId="1" applyFont="1" applyFill="1" applyBorder="1" applyAlignment="1">
      <alignment horizontal="right" vertical="center"/>
    </xf>
    <xf numFmtId="0" fontId="22" fillId="8" borderId="14" xfId="0" applyFont="1" applyFill="1" applyBorder="1"/>
    <xf numFmtId="0" fontId="22" fillId="8" borderId="9" xfId="0" applyFont="1" applyFill="1" applyBorder="1"/>
    <xf numFmtId="164" fontId="24" fillId="8" borderId="14" xfId="1" applyNumberFormat="1" applyFont="1" applyFill="1" applyBorder="1" applyAlignment="1">
      <alignment horizontal="center" vertical="center"/>
    </xf>
    <xf numFmtId="164" fontId="24" fillId="8" borderId="9" xfId="1" applyNumberFormat="1" applyFont="1" applyFill="1" applyBorder="1" applyAlignment="1">
      <alignment horizontal="center" vertical="center"/>
    </xf>
    <xf numFmtId="43" fontId="22" fillId="5" borderId="0" xfId="1" applyFont="1" applyFill="1"/>
    <xf numFmtId="164" fontId="37" fillId="0" borderId="34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164" fontId="18" fillId="0" borderId="10" xfId="1" applyNumberFormat="1" applyFont="1" applyFill="1" applyBorder="1"/>
    <xf numFmtId="43" fontId="18" fillId="0" borderId="10" xfId="1" applyFont="1" applyFill="1" applyBorder="1" applyAlignment="1">
      <alignment horizontal="right" vertical="center"/>
    </xf>
    <xf numFmtId="0" fontId="42" fillId="0" borderId="9" xfId="0" applyFont="1" applyFill="1" applyBorder="1" applyAlignment="1">
      <alignment horizontal="center" wrapText="1"/>
    </xf>
    <xf numFmtId="43" fontId="29" fillId="0" borderId="14" xfId="1" applyFont="1" applyFill="1" applyBorder="1" applyAlignment="1"/>
    <xf numFmtId="0" fontId="42" fillId="0" borderId="35" xfId="0" applyFont="1" applyFill="1" applyBorder="1" applyAlignment="1">
      <alignment horizontal="center" wrapText="1"/>
    </xf>
    <xf numFmtId="0" fontId="42" fillId="0" borderId="10" xfId="0" applyFont="1" applyFill="1" applyBorder="1" applyAlignment="1">
      <alignment horizontal="center" wrapText="1"/>
    </xf>
    <xf numFmtId="43" fontId="20" fillId="0" borderId="14" xfId="1" applyFont="1" applyFill="1" applyBorder="1" applyAlignment="1"/>
    <xf numFmtId="164" fontId="24" fillId="0" borderId="34" xfId="1" applyNumberFormat="1" applyFont="1" applyFill="1" applyBorder="1" applyAlignment="1">
      <alignment horizontal="center" vertical="center"/>
    </xf>
    <xf numFmtId="43" fontId="20" fillId="0" borderId="14" xfId="1" applyFont="1" applyBorder="1"/>
    <xf numFmtId="164" fontId="24" fillId="0" borderId="10" xfId="1" applyNumberFormat="1" applyFont="1" applyFill="1" applyBorder="1" applyAlignment="1">
      <alignment horizontal="center" vertical="center"/>
    </xf>
    <xf numFmtId="14" fontId="19" fillId="0" borderId="10" xfId="1" applyNumberFormat="1" applyFont="1" applyFill="1" applyBorder="1" applyAlignment="1">
      <alignment horizontal="center" vertical="center"/>
    </xf>
    <xf numFmtId="0" fontId="19" fillId="0" borderId="10" xfId="0" applyFont="1" applyFill="1" applyBorder="1"/>
    <xf numFmtId="164" fontId="22" fillId="8" borderId="10" xfId="1" applyNumberFormat="1" applyFont="1" applyFill="1" applyBorder="1"/>
    <xf numFmtId="164" fontId="22" fillId="8" borderId="14" xfId="1" applyNumberFormat="1" applyFont="1" applyFill="1" applyBorder="1"/>
    <xf numFmtId="164" fontId="22" fillId="8" borderId="9" xfId="1" applyNumberFormat="1" applyFont="1" applyFill="1" applyBorder="1"/>
    <xf numFmtId="0" fontId="43" fillId="0" borderId="9" xfId="0" applyFont="1" applyFill="1" applyBorder="1" applyAlignment="1">
      <alignment horizontal="center" wrapText="1"/>
    </xf>
    <xf numFmtId="0" fontId="43" fillId="0" borderId="35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0" fontId="43" fillId="0" borderId="10" xfId="0" applyFont="1" applyFill="1" applyBorder="1" applyAlignment="1">
      <alignment horizontal="center" wrapText="1"/>
    </xf>
    <xf numFmtId="0" fontId="13" fillId="0" borderId="10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0" fontId="19" fillId="0" borderId="35" xfId="0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0" borderId="35" xfId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43" fontId="19" fillId="0" borderId="35" xfId="0" applyNumberFormat="1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164" fontId="22" fillId="8" borderId="14" xfId="1" applyNumberFormat="1" applyFont="1" applyFill="1" applyBorder="1" applyAlignment="1">
      <alignment wrapText="1"/>
    </xf>
    <xf numFmtId="164" fontId="22" fillId="2" borderId="14" xfId="1" applyNumberFormat="1" applyFont="1" applyFill="1" applyBorder="1" applyAlignment="1">
      <alignment wrapText="1"/>
    </xf>
    <xf numFmtId="164" fontId="22" fillId="0" borderId="35" xfId="1" applyNumberFormat="1" applyFont="1" applyFill="1" applyBorder="1" applyAlignment="1">
      <alignment wrapText="1"/>
    </xf>
    <xf numFmtId="0" fontId="22" fillId="0" borderId="35" xfId="1" applyNumberFormat="1" applyFont="1" applyFill="1" applyBorder="1" applyAlignment="1">
      <alignment horizontal="left" wrapText="1"/>
    </xf>
    <xf numFmtId="164" fontId="22" fillId="8" borderId="9" xfId="1" applyNumberFormat="1" applyFont="1" applyFill="1" applyBorder="1" applyAlignment="1">
      <alignment wrapText="1"/>
    </xf>
    <xf numFmtId="164" fontId="43" fillId="0" borderId="9" xfId="1" applyNumberFormat="1" applyFont="1" applyFill="1" applyBorder="1"/>
    <xf numFmtId="164" fontId="43" fillId="0" borderId="35" xfId="1" applyNumberFormat="1" applyFont="1" applyFill="1" applyBorder="1"/>
    <xf numFmtId="43" fontId="21" fillId="0" borderId="24" xfId="1" applyFont="1" applyFill="1" applyBorder="1" applyAlignment="1">
      <alignment horizontal="right"/>
    </xf>
    <xf numFmtId="43" fontId="21" fillId="12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52" fillId="0" borderId="0" xfId="1" applyFont="1" applyFill="1"/>
    <xf numFmtId="43" fontId="34" fillId="0" borderId="0" xfId="1" applyFont="1"/>
    <xf numFmtId="43" fontId="34" fillId="7" borderId="0" xfId="1" applyFont="1" applyFill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164" fontId="41" fillId="4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left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164" fontId="40" fillId="2" borderId="8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164" fontId="36" fillId="4" borderId="9" xfId="1" applyNumberFormat="1" applyFont="1" applyFill="1" applyBorder="1"/>
    <xf numFmtId="164" fontId="41" fillId="4" borderId="9" xfId="1" applyNumberFormat="1" applyFont="1" applyFill="1" applyBorder="1" applyAlignment="1">
      <alignment horizontal="center" vertical="center"/>
    </xf>
    <xf numFmtId="43" fontId="36" fillId="0" borderId="9" xfId="1" applyFont="1" applyFill="1" applyBorder="1"/>
    <xf numFmtId="164" fontId="40" fillId="2" borderId="18" xfId="1" applyNumberFormat="1" applyFont="1" applyFill="1" applyBorder="1" applyAlignment="1">
      <alignment horizontal="center" vertical="center"/>
    </xf>
    <xf numFmtId="164" fontId="40" fillId="0" borderId="34" xfId="1" applyNumberFormat="1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left"/>
    </xf>
    <xf numFmtId="164" fontId="41" fillId="0" borderId="35" xfId="1" applyNumberFormat="1" applyFont="1" applyFill="1" applyBorder="1"/>
    <xf numFmtId="164" fontId="36" fillId="4" borderId="35" xfId="1" applyNumberFormat="1" applyFont="1" applyFill="1" applyBorder="1"/>
    <xf numFmtId="164" fontId="41" fillId="4" borderId="35" xfId="1" applyNumberFormat="1" applyFont="1" applyFill="1" applyBorder="1" applyAlignment="1">
      <alignment horizontal="center" vertical="center"/>
    </xf>
    <xf numFmtId="43" fontId="36" fillId="0" borderId="35" xfId="1" applyFont="1" applyFill="1" applyBorder="1"/>
    <xf numFmtId="164" fontId="40" fillId="8" borderId="18" xfId="1" applyNumberFormat="1" applyFont="1" applyFill="1" applyBorder="1" applyAlignment="1">
      <alignment horizontal="center" vertical="center"/>
    </xf>
    <xf numFmtId="164" fontId="40" fillId="8" borderId="8" xfId="1" applyNumberFormat="1" applyFont="1" applyFill="1" applyBorder="1" applyAlignment="1">
      <alignment horizontal="center" vertical="center"/>
    </xf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164" fontId="37" fillId="0" borderId="14" xfId="1" applyNumberFormat="1" applyFont="1" applyFill="1" applyBorder="1" applyAlignment="1">
      <alignment horizontal="center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18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164" fontId="37" fillId="0" borderId="35" xfId="1" applyNumberFormat="1" applyFont="1" applyFill="1" applyBorder="1" applyAlignment="1">
      <alignment horizontal="center" vertical="center"/>
    </xf>
    <xf numFmtId="164" fontId="18" fillId="0" borderId="35" xfId="1" applyNumberFormat="1" applyFont="1" applyFill="1" applyBorder="1" applyAlignment="1">
      <alignment horizontal="right" vertical="center"/>
    </xf>
    <xf numFmtId="0" fontId="13" fillId="0" borderId="35" xfId="0" applyFont="1" applyFill="1" applyBorder="1" applyAlignment="1">
      <alignment horizontal="center" wrapText="1"/>
    </xf>
    <xf numFmtId="164" fontId="9" fillId="0" borderId="35" xfId="1" applyNumberFormat="1" applyFont="1" applyFill="1" applyBorder="1" applyAlignment="1">
      <alignment horizontal="center" wrapText="1"/>
    </xf>
    <xf numFmtId="0" fontId="8" fillId="0" borderId="35" xfId="0" applyFont="1" applyFill="1" applyBorder="1" applyAlignment="1">
      <alignment horizontal="center" wrapText="1"/>
    </xf>
    <xf numFmtId="164" fontId="13" fillId="0" borderId="35" xfId="1" applyNumberFormat="1" applyFont="1" applyFill="1" applyBorder="1" applyAlignment="1">
      <alignment horizontal="center" wrapText="1"/>
    </xf>
    <xf numFmtId="164" fontId="37" fillId="8" borderId="14" xfId="1" applyNumberFormat="1" applyFont="1" applyFill="1" applyBorder="1" applyAlignment="1">
      <alignment horizontal="center" vertical="center"/>
    </xf>
    <xf numFmtId="164" fontId="37" fillId="8" borderId="9" xfId="1" applyNumberFormat="1" applyFont="1" applyFill="1" applyBorder="1" applyAlignment="1">
      <alignment horizontal="center" vertical="center"/>
    </xf>
    <xf numFmtId="43" fontId="21" fillId="4" borderId="10" xfId="1" applyFont="1" applyFill="1" applyBorder="1" applyAlignment="1">
      <alignment horizontal="center" vertical="center" wrapText="1"/>
    </xf>
    <xf numFmtId="43" fontId="43" fillId="0" borderId="9" xfId="1" applyFont="1" applyFill="1" applyBorder="1" applyAlignment="1">
      <alignment horizontal="center" wrapText="1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43" fontId="43" fillId="0" borderId="35" xfId="1" applyFont="1" applyFill="1" applyBorder="1" applyAlignment="1">
      <alignment horizontal="center" wrapText="1"/>
    </xf>
    <xf numFmtId="43" fontId="22" fillId="0" borderId="35" xfId="1" applyFont="1" applyFill="1" applyBorder="1" applyAlignment="1">
      <alignment horizontal="center" wrapText="1"/>
    </xf>
    <xf numFmtId="164" fontId="22" fillId="0" borderId="35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164" fontId="22" fillId="0" borderId="35" xfId="1" applyNumberFormat="1" applyFont="1" applyFill="1" applyBorder="1" applyAlignment="1">
      <alignment horizont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43" fontId="22" fillId="0" borderId="9" xfId="0" applyNumberFormat="1" applyFont="1" applyFill="1" applyBorder="1" applyAlignment="1">
      <alignment horizontal="center" wrapText="1"/>
    </xf>
    <xf numFmtId="43" fontId="22" fillId="0" borderId="35" xfId="0" applyNumberFormat="1" applyFont="1" applyFill="1" applyBorder="1" applyAlignment="1">
      <alignment horizontal="center" wrapText="1"/>
    </xf>
    <xf numFmtId="164" fontId="43" fillId="0" borderId="9" xfId="1" applyNumberFormat="1" applyFont="1" applyFill="1" applyBorder="1" applyAlignment="1">
      <alignment horizontal="center" vertical="center" wrapText="1"/>
    </xf>
    <xf numFmtId="164" fontId="43" fillId="0" borderId="35" xfId="1" applyNumberFormat="1" applyFont="1" applyFill="1" applyBorder="1" applyAlignment="1">
      <alignment horizontal="center" vertical="center" wrapText="1"/>
    </xf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43" fontId="22" fillId="9" borderId="9" xfId="1" applyFont="1" applyFill="1" applyBorder="1"/>
    <xf numFmtId="43" fontId="22" fillId="9" borderId="35" xfId="1" applyFont="1" applyFill="1" applyBorder="1"/>
    <xf numFmtId="14" fontId="22" fillId="0" borderId="9" xfId="0" applyNumberFormat="1" applyFont="1" applyFill="1" applyBorder="1"/>
    <xf numFmtId="14" fontId="22" fillId="0" borderId="35" xfId="0" applyNumberFormat="1" applyFont="1" applyFill="1" applyBorder="1"/>
    <xf numFmtId="0" fontId="21" fillId="0" borderId="0" xfId="0" applyFont="1" applyAlignment="1">
      <alignment horizontal="left"/>
    </xf>
    <xf numFmtId="164" fontId="24" fillId="7" borderId="35" xfId="1" applyNumberFormat="1" applyFont="1" applyFill="1" applyBorder="1" applyAlignment="1">
      <alignment horizontal="left" vertical="center"/>
    </xf>
    <xf numFmtId="164" fontId="22" fillId="7" borderId="35" xfId="1" applyNumberFormat="1" applyFont="1" applyFill="1" applyBorder="1" applyAlignment="1">
      <alignment horizontal="left"/>
    </xf>
    <xf numFmtId="43" fontId="19" fillId="7" borderId="35" xfId="1" applyFont="1" applyFill="1" applyBorder="1" applyAlignment="1">
      <alignment horizontal="left" vertical="center"/>
    </xf>
    <xf numFmtId="43" fontId="19" fillId="7" borderId="37" xfId="1" applyFont="1" applyFill="1" applyBorder="1" applyAlignment="1">
      <alignment horizontal="left" vertical="center"/>
    </xf>
    <xf numFmtId="43" fontId="19" fillId="7" borderId="35" xfId="1" applyFont="1" applyFill="1" applyBorder="1" applyAlignment="1">
      <alignment horizontal="left" wrapText="1"/>
    </xf>
    <xf numFmtId="43" fontId="19" fillId="7" borderId="35" xfId="0" applyNumberFormat="1" applyFont="1" applyFill="1" applyBorder="1" applyAlignment="1">
      <alignment horizontal="left" wrapText="1"/>
    </xf>
    <xf numFmtId="0" fontId="19" fillId="7" borderId="35" xfId="0" applyFont="1" applyFill="1" applyBorder="1" applyAlignment="1">
      <alignment horizontal="left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43" fontId="19" fillId="7" borderId="37" xfId="1" applyFont="1" applyFill="1" applyBorder="1" applyAlignment="1">
      <alignment horizontal="center" vertical="center"/>
    </xf>
    <xf numFmtId="43" fontId="19" fillId="7" borderId="36" xfId="1" applyFont="1" applyFill="1" applyBorder="1" applyAlignment="1">
      <alignment horizontal="center" vertical="center"/>
    </xf>
    <xf numFmtId="43" fontId="19" fillId="7" borderId="38" xfId="1" applyFont="1" applyFill="1" applyBorder="1" applyAlignment="1">
      <alignment horizontal="center" vertical="center"/>
    </xf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164" fontId="22" fillId="2" borderId="3" xfId="1" applyNumberFormat="1" applyFont="1" applyFill="1" applyBorder="1" applyAlignment="1">
      <alignment horizontal="right"/>
    </xf>
    <xf numFmtId="164" fontId="22" fillId="2" borderId="12" xfId="1" applyNumberFormat="1" applyFont="1" applyFill="1" applyBorder="1" applyAlignment="1">
      <alignment horizontal="right"/>
    </xf>
    <xf numFmtId="164" fontId="22" fillId="2" borderId="13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43" fontId="22" fillId="7" borderId="7" xfId="1" applyFont="1" applyFill="1" applyBorder="1" applyAlignment="1">
      <alignment horizontal="center"/>
    </xf>
    <xf numFmtId="43" fontId="22" fillId="7" borderId="11" xfId="1" applyFont="1" applyFill="1" applyBorder="1" applyAlignment="1">
      <alignment horizontal="center"/>
    </xf>
    <xf numFmtId="43" fontId="22" fillId="7" borderId="39" xfId="1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43" fontId="19" fillId="7" borderId="40" xfId="1" applyFont="1" applyFill="1" applyBorder="1" applyAlignment="1">
      <alignment horizontal="center" vertical="center"/>
    </xf>
    <xf numFmtId="43" fontId="19" fillId="7" borderId="41" xfId="1" applyFont="1" applyFill="1" applyBorder="1" applyAlignment="1">
      <alignment horizontal="center" vertical="center"/>
    </xf>
    <xf numFmtId="43" fontId="19" fillId="7" borderId="16" xfId="1" applyFont="1" applyFill="1" applyBorder="1" applyAlignment="1">
      <alignment horizontal="center" vertical="center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43" fontId="37" fillId="7" borderId="7" xfId="1" applyFont="1" applyFill="1" applyBorder="1" applyAlignment="1">
      <alignment horizontal="center" vertical="center"/>
    </xf>
    <xf numFmtId="43" fontId="37" fillId="7" borderId="11" xfId="1" applyFont="1" applyFill="1" applyBorder="1" applyAlignment="1">
      <alignment horizontal="center" vertical="center"/>
    </xf>
    <xf numFmtId="43" fontId="37" fillId="7" borderId="39" xfId="1" applyFont="1" applyFill="1" applyBorder="1" applyAlignment="1">
      <alignment horizontal="center" vertical="center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164" fontId="18" fillId="7" borderId="37" xfId="1" applyNumberFormat="1" applyFont="1" applyFill="1" applyBorder="1" applyAlignment="1">
      <alignment horizontal="center"/>
    </xf>
    <xf numFmtId="164" fontId="18" fillId="7" borderId="36" xfId="1" applyNumberFormat="1" applyFont="1" applyFill="1" applyBorder="1" applyAlignment="1">
      <alignment horizontal="center"/>
    </xf>
    <xf numFmtId="164" fontId="18" fillId="7" borderId="38" xfId="1" applyNumberFormat="1" applyFont="1" applyFill="1" applyBorder="1" applyAlignment="1">
      <alignment horizontal="center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19" fillId="7" borderId="37" xfId="1" applyNumberFormat="1" applyFont="1" applyFill="1" applyBorder="1" applyAlignment="1">
      <alignment horizontal="center"/>
    </xf>
    <xf numFmtId="164" fontId="19" fillId="7" borderId="36" xfId="1" applyNumberFormat="1" applyFont="1" applyFill="1" applyBorder="1" applyAlignment="1">
      <alignment horizontal="center"/>
    </xf>
    <xf numFmtId="164" fontId="19" fillId="7" borderId="38" xfId="1" applyNumberFormat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43" fontId="19" fillId="7" borderId="37" xfId="1" applyFont="1" applyFill="1" applyBorder="1" applyAlignment="1">
      <alignment horizontal="center"/>
    </xf>
    <xf numFmtId="43" fontId="19" fillId="7" borderId="36" xfId="1" applyFont="1" applyFill="1" applyBorder="1" applyAlignment="1">
      <alignment horizontal="center"/>
    </xf>
    <xf numFmtId="43" fontId="19" fillId="7" borderId="38" xfId="1" applyFont="1" applyFill="1" applyBorder="1" applyAlignment="1">
      <alignment horizontal="center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43" fontId="22" fillId="7" borderId="7" xfId="1" applyFont="1" applyFill="1" applyBorder="1" applyAlignment="1">
      <alignment horizontal="left"/>
    </xf>
    <xf numFmtId="43" fontId="22" fillId="7" borderId="11" xfId="1" applyFont="1" applyFill="1" applyBorder="1" applyAlignment="1">
      <alignment horizontal="left"/>
    </xf>
    <xf numFmtId="43" fontId="22" fillId="7" borderId="39" xfId="1" applyFont="1" applyFill="1" applyBorder="1" applyAlignment="1">
      <alignment horizontal="left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164" fontId="36" fillId="7" borderId="37" xfId="1" applyNumberFormat="1" applyFont="1" applyFill="1" applyBorder="1" applyAlignment="1">
      <alignment horizontal="center"/>
    </xf>
    <xf numFmtId="164" fontId="36" fillId="7" borderId="36" xfId="1" applyNumberFormat="1" applyFont="1" applyFill="1" applyBorder="1" applyAlignment="1">
      <alignment horizontal="center"/>
    </xf>
    <xf numFmtId="164" fontId="36" fillId="7" borderId="38" xfId="1" applyNumberFormat="1" applyFont="1" applyFill="1" applyBorder="1" applyAlignment="1">
      <alignment horizontal="center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18" fillId="7" borderId="7" xfId="1" applyFont="1" applyFill="1" applyBorder="1" applyAlignment="1">
      <alignment horizontal="center" vertical="center"/>
    </xf>
    <xf numFmtId="43" fontId="18" fillId="7" borderId="11" xfId="1" applyFont="1" applyFill="1" applyBorder="1" applyAlignment="1">
      <alignment horizontal="center" vertical="center"/>
    </xf>
    <xf numFmtId="43" fontId="18" fillId="7" borderId="39" xfId="1" applyFont="1" applyFill="1" applyBorder="1" applyAlignment="1">
      <alignment horizontal="center" vertical="center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43" fontId="43" fillId="7" borderId="37" xfId="1" applyFont="1" applyFill="1" applyBorder="1" applyAlignment="1">
      <alignment horizontal="left" wrapText="1"/>
    </xf>
    <xf numFmtId="43" fontId="43" fillId="7" borderId="36" xfId="1" applyFont="1" applyFill="1" applyBorder="1" applyAlignment="1">
      <alignment horizontal="left" wrapText="1"/>
    </xf>
    <xf numFmtId="43" fontId="43" fillId="7" borderId="38" xfId="1" applyFont="1" applyFill="1" applyBorder="1" applyAlignment="1">
      <alignment horizontal="left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43" fontId="22" fillId="7" borderId="37" xfId="1" applyFont="1" applyFill="1" applyBorder="1" applyAlignment="1">
      <alignment horizontal="center"/>
    </xf>
    <xf numFmtId="43" fontId="22" fillId="7" borderId="36" xfId="1" applyFont="1" applyFill="1" applyBorder="1" applyAlignment="1">
      <alignment horizontal="center"/>
    </xf>
    <xf numFmtId="43" fontId="22" fillId="7" borderId="38" xfId="1" applyFont="1" applyFill="1" applyBorder="1" applyAlignment="1">
      <alignment horizontal="center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19" fillId="7" borderId="21" xfId="1" applyNumberFormat="1" applyFont="1" applyFill="1" applyBorder="1" applyAlignment="1">
      <alignment horizontal="center"/>
    </xf>
    <xf numFmtId="164" fontId="19" fillId="7" borderId="30" xfId="1" applyNumberFormat="1" applyFont="1" applyFill="1" applyBorder="1" applyAlignment="1">
      <alignment horizontal="center"/>
    </xf>
    <xf numFmtId="164" fontId="19" fillId="7" borderId="17" xfId="1" applyNumberFormat="1" applyFont="1" applyFill="1" applyBorder="1" applyAlignment="1">
      <alignment horizontal="center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164" fontId="25" fillId="0" borderId="0" xfId="1" applyNumberFormat="1" applyFont="1" applyAlignment="1">
      <alignment horizontal="right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67"/>
  <sheetViews>
    <sheetView tabSelected="1"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9.28515625" style="8" customWidth="1"/>
    <col min="2" max="2" width="9" style="138" customWidth="1"/>
    <col min="3" max="3" width="52.4257812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4.140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660" t="s">
        <v>1</v>
      </c>
      <c r="B1" s="662" t="s">
        <v>2</v>
      </c>
      <c r="C1" s="664" t="s">
        <v>0</v>
      </c>
      <c r="D1" s="666" t="s">
        <v>62</v>
      </c>
      <c r="E1" s="668" t="s">
        <v>85</v>
      </c>
      <c r="F1" s="669"/>
      <c r="G1" s="669"/>
      <c r="H1" s="669"/>
      <c r="I1" s="669"/>
      <c r="J1" s="669"/>
      <c r="K1" s="669"/>
      <c r="L1" s="676" t="s">
        <v>365</v>
      </c>
      <c r="M1" s="676"/>
      <c r="N1" s="674" t="s">
        <v>63</v>
      </c>
      <c r="O1" s="675"/>
      <c r="P1" s="655" t="s">
        <v>29</v>
      </c>
      <c r="Q1" s="656"/>
      <c r="R1" s="656"/>
      <c r="S1" s="656"/>
      <c r="T1" s="656"/>
      <c r="U1" s="656"/>
      <c r="V1" s="656"/>
      <c r="W1" s="656"/>
      <c r="X1" s="656"/>
      <c r="Y1" s="657"/>
    </row>
    <row r="2" spans="1:25" ht="12" thickBot="1">
      <c r="A2" s="661"/>
      <c r="B2" s="663"/>
      <c r="C2" s="665"/>
      <c r="D2" s="667"/>
      <c r="E2" s="88" t="s">
        <v>94</v>
      </c>
      <c r="F2" s="88" t="s">
        <v>3</v>
      </c>
      <c r="G2" s="88" t="s">
        <v>145</v>
      </c>
      <c r="H2" s="88" t="s">
        <v>95</v>
      </c>
      <c r="I2" s="88" t="s">
        <v>96</v>
      </c>
      <c r="J2" s="88" t="s">
        <v>97</v>
      </c>
      <c r="K2" s="98" t="s">
        <v>143</v>
      </c>
      <c r="L2" s="64" t="s">
        <v>23</v>
      </c>
      <c r="M2" s="156" t="s">
        <v>69</v>
      </c>
      <c r="N2" s="148" t="s">
        <v>23</v>
      </c>
      <c r="O2" s="97" t="s">
        <v>144</v>
      </c>
      <c r="P2" s="385">
        <v>1</v>
      </c>
      <c r="Q2" s="157" t="s">
        <v>223</v>
      </c>
      <c r="R2" s="157" t="s">
        <v>224</v>
      </c>
      <c r="S2" s="157" t="s">
        <v>225</v>
      </c>
      <c r="T2" s="157" t="s">
        <v>226</v>
      </c>
      <c r="U2" s="157" t="s">
        <v>372</v>
      </c>
      <c r="V2" s="157" t="s">
        <v>373</v>
      </c>
      <c r="W2" s="157"/>
      <c r="X2" s="157"/>
      <c r="Y2" s="158"/>
    </row>
    <row r="3" spans="1:25" s="5" customFormat="1">
      <c r="A3" s="346" t="s">
        <v>563</v>
      </c>
      <c r="B3" s="378">
        <v>39108</v>
      </c>
      <c r="C3" s="399" t="s">
        <v>441</v>
      </c>
      <c r="D3" s="334">
        <v>144216.06</v>
      </c>
      <c r="E3" s="324">
        <f>'2-δικαιώμ'!L3</f>
        <v>1481.6838120000002</v>
      </c>
      <c r="F3" s="325">
        <f>'3-φύλλα2α'!F3</f>
        <v>32</v>
      </c>
      <c r="G3" s="325">
        <f>'4-πολλυπρ'!P3</f>
        <v>396</v>
      </c>
      <c r="H3" s="323">
        <f>'5-αντίγρ'!M3</f>
        <v>160.19999999999999</v>
      </c>
      <c r="I3" s="323">
        <f>'6-μεταγρ'!I3</f>
        <v>48</v>
      </c>
      <c r="J3" s="323">
        <f>'7-προςΔΟΥ'!E3</f>
        <v>10</v>
      </c>
      <c r="K3" s="323"/>
      <c r="L3" s="324">
        <f t="shared" ref="L3:L4" si="0">E3+F3+G3+H3+I3+J3+K3</f>
        <v>2127.883812</v>
      </c>
      <c r="M3" s="324">
        <v>1914.37</v>
      </c>
      <c r="N3" s="326">
        <f>M3-P3-5-'8-κ-15-17'!AF3-'14-βιβλΕσ'!M3</f>
        <v>1625.62</v>
      </c>
      <c r="O3" s="326">
        <f t="shared" ref="O3:O4" si="1">L3-N3</f>
        <v>502.26381200000014</v>
      </c>
      <c r="P3" s="386">
        <v>5</v>
      </c>
      <c r="Q3" s="327"/>
      <c r="R3" s="327"/>
      <c r="S3" s="327"/>
      <c r="T3" s="327"/>
      <c r="U3" s="327" t="s">
        <v>530</v>
      </c>
      <c r="V3" s="327"/>
      <c r="W3" s="327"/>
      <c r="X3" s="74"/>
      <c r="Y3" s="74"/>
    </row>
    <row r="4" spans="1:25" s="5" customFormat="1">
      <c r="A4" s="369"/>
      <c r="B4" s="376"/>
      <c r="C4" s="322" t="s">
        <v>564</v>
      </c>
      <c r="D4" s="441">
        <v>1111.1099999999999</v>
      </c>
      <c r="E4" s="324">
        <f>'2-δικαιώμ'!L4</f>
        <v>22.013322000000002</v>
      </c>
      <c r="F4" s="324">
        <f>'3-φύλλα2α'!F4</f>
        <v>32</v>
      </c>
      <c r="G4" s="324">
        <f>'4-πολλυπρ'!P4</f>
        <v>0</v>
      </c>
      <c r="H4" s="323">
        <f>'5-αντίγρ'!M4</f>
        <v>0</v>
      </c>
      <c r="I4" s="323">
        <f>'6-μεταγρ'!I4</f>
        <v>0</v>
      </c>
      <c r="J4" s="323">
        <f>'7-προςΔΟΥ'!E4</f>
        <v>10</v>
      </c>
      <c r="K4" s="323"/>
      <c r="L4" s="324">
        <f t="shared" si="0"/>
        <v>64.013322000000002</v>
      </c>
      <c r="M4" s="324"/>
      <c r="N4" s="326"/>
      <c r="O4" s="326">
        <f t="shared" si="1"/>
        <v>64.013322000000002</v>
      </c>
      <c r="P4" s="386"/>
      <c r="Q4" s="327"/>
      <c r="R4" s="327"/>
      <c r="S4" s="327"/>
      <c r="T4" s="327"/>
      <c r="U4" s="327"/>
      <c r="V4" s="327"/>
      <c r="W4" s="327"/>
      <c r="X4" s="74"/>
      <c r="Y4" s="74"/>
    </row>
    <row r="5" spans="1:25" s="5" customFormat="1" ht="12" thickBot="1">
      <c r="A5" s="444"/>
      <c r="B5" s="411"/>
      <c r="C5" s="412" t="s">
        <v>533</v>
      </c>
      <c r="D5" s="422">
        <v>22222.22</v>
      </c>
      <c r="E5" s="414">
        <f>'2-δικαιώμ'!L5</f>
        <v>237.34664400000003</v>
      </c>
      <c r="F5" s="414">
        <f>'3-φύλλα2α'!F5</f>
        <v>32</v>
      </c>
      <c r="G5" s="414">
        <f>'4-πολλυπρ'!P5</f>
        <v>176</v>
      </c>
      <c r="H5" s="413">
        <f>'5-αντίγρ'!M5</f>
        <v>0</v>
      </c>
      <c r="I5" s="413">
        <f>'6-μεταγρ'!I5</f>
        <v>0</v>
      </c>
      <c r="J5" s="413">
        <f>'7-προςΔΟΥ'!E5</f>
        <v>0</v>
      </c>
      <c r="K5" s="413"/>
      <c r="L5" s="414">
        <f t="shared" ref="L5:L10" si="2">E5+F5+G5+H5+I5+J5+K5</f>
        <v>445.34664400000003</v>
      </c>
      <c r="M5" s="414"/>
      <c r="N5" s="426"/>
      <c r="O5" s="426">
        <f t="shared" ref="O5:O10" si="3">L5-N5</f>
        <v>445.34664400000003</v>
      </c>
      <c r="P5" s="481"/>
      <c r="Q5" s="482"/>
      <c r="R5" s="482"/>
      <c r="S5" s="482"/>
      <c r="T5" s="482"/>
      <c r="U5" s="482"/>
      <c r="V5" s="482"/>
      <c r="W5" s="482"/>
      <c r="X5" s="425"/>
      <c r="Y5" s="425"/>
    </row>
    <row r="6" spans="1:25" s="5" customFormat="1" ht="12" thickBot="1">
      <c r="A6" s="445" t="s">
        <v>565</v>
      </c>
      <c r="B6" s="446">
        <v>39108</v>
      </c>
      <c r="C6" s="447" t="s">
        <v>516</v>
      </c>
      <c r="D6" s="448">
        <v>3700.2</v>
      </c>
      <c r="E6" s="442">
        <f>'2-δικαιώμ'!L6</f>
        <v>48.422040000000003</v>
      </c>
      <c r="F6" s="442">
        <f>'3-φύλλα2α'!F6</f>
        <v>16</v>
      </c>
      <c r="G6" s="442">
        <f>'4-πολλυπρ'!P6</f>
        <v>0</v>
      </c>
      <c r="H6" s="443">
        <f>'5-αντίγρ'!M6</f>
        <v>35.6</v>
      </c>
      <c r="I6" s="443">
        <f>'6-μεταγρ'!I6</f>
        <v>12</v>
      </c>
      <c r="J6" s="443">
        <f>'7-προςΔΟΥ'!E6</f>
        <v>10</v>
      </c>
      <c r="K6" s="443"/>
      <c r="L6" s="442">
        <f t="shared" si="2"/>
        <v>122.02204</v>
      </c>
      <c r="M6" s="463">
        <v>140.09</v>
      </c>
      <c r="N6" s="451">
        <f>M6-P6-'8-κ-15-17'!AF6-'14-βιβλΕσ'!M6</f>
        <v>100.43</v>
      </c>
      <c r="O6" s="451">
        <f t="shared" si="3"/>
        <v>21.592039999999997</v>
      </c>
      <c r="P6" s="486"/>
      <c r="Q6" s="487"/>
      <c r="R6" s="487"/>
      <c r="S6" s="487"/>
      <c r="T6" s="487"/>
      <c r="U6" s="487"/>
      <c r="V6" s="487"/>
      <c r="W6" s="487"/>
      <c r="X6" s="450"/>
      <c r="Y6" s="450"/>
    </row>
    <row r="7" spans="1:25" s="5" customFormat="1">
      <c r="A7" s="346" t="s">
        <v>566</v>
      </c>
      <c r="B7" s="378">
        <v>39108</v>
      </c>
      <c r="C7" s="399" t="s">
        <v>517</v>
      </c>
      <c r="D7" s="334">
        <v>14601.6</v>
      </c>
      <c r="E7" s="325">
        <f>'2-δικαιώμ'!L7</f>
        <v>159.61632</v>
      </c>
      <c r="F7" s="325">
        <f>'3-φύλλα2α'!F7</f>
        <v>16</v>
      </c>
      <c r="G7" s="325">
        <f>'4-πολλυπρ'!P7</f>
        <v>0</v>
      </c>
      <c r="H7" s="334">
        <f>'5-αντίγρ'!M7</f>
        <v>35.6</v>
      </c>
      <c r="I7" s="334">
        <f>'6-μεταγρ'!I7</f>
        <v>12</v>
      </c>
      <c r="J7" s="334">
        <f>'7-προςΔΟΥ'!E7</f>
        <v>10</v>
      </c>
      <c r="K7" s="334"/>
      <c r="L7" s="325">
        <f t="shared" si="2"/>
        <v>233.21632</v>
      </c>
      <c r="M7" s="325">
        <v>355.38</v>
      </c>
      <c r="N7" s="326">
        <f>M7-P7-'8-κ-15-17'!AF7-'14-βιβλΕσ'!M7</f>
        <v>210.22</v>
      </c>
      <c r="O7" s="326">
        <f t="shared" si="3"/>
        <v>22.996319999999997</v>
      </c>
      <c r="P7" s="360"/>
      <c r="Q7" s="468"/>
      <c r="R7" s="468"/>
      <c r="S7" s="468"/>
      <c r="T7" s="468"/>
      <c r="U7" s="468"/>
      <c r="V7" s="468"/>
      <c r="W7" s="468"/>
      <c r="X7" s="424"/>
      <c r="Y7" s="424"/>
    </row>
    <row r="8" spans="1:25" s="5" customFormat="1" ht="12" thickBot="1">
      <c r="A8" s="493"/>
      <c r="B8" s="411"/>
      <c r="C8" s="412" t="s">
        <v>564</v>
      </c>
      <c r="D8" s="422">
        <v>2222.2199999999998</v>
      </c>
      <c r="E8" s="414">
        <f>'2-δικαιώμ'!L8</f>
        <v>33.346643999999998</v>
      </c>
      <c r="F8" s="414">
        <f>'3-φύλλα2α'!F8</f>
        <v>16</v>
      </c>
      <c r="G8" s="414">
        <f>'4-πολλυπρ'!P8</f>
        <v>0</v>
      </c>
      <c r="H8" s="413">
        <f>'5-αντίγρ'!M8</f>
        <v>0</v>
      </c>
      <c r="I8" s="413">
        <f>'6-μεταγρ'!I8</f>
        <v>0</v>
      </c>
      <c r="J8" s="413">
        <f>'7-προςΔΟΥ'!E8</f>
        <v>10</v>
      </c>
      <c r="K8" s="413"/>
      <c r="L8" s="414">
        <f t="shared" si="2"/>
        <v>59.346643999999998</v>
      </c>
      <c r="M8" s="414"/>
      <c r="N8" s="426"/>
      <c r="O8" s="426">
        <f t="shared" si="3"/>
        <v>59.346643999999998</v>
      </c>
      <c r="P8" s="481"/>
      <c r="Q8" s="482"/>
      <c r="R8" s="482"/>
      <c r="S8" s="482"/>
      <c r="T8" s="482"/>
      <c r="U8" s="327"/>
      <c r="V8" s="327"/>
      <c r="W8" s="327"/>
      <c r="X8" s="74"/>
      <c r="Y8" s="74"/>
    </row>
    <row r="9" spans="1:25" s="5" customFormat="1">
      <c r="A9" s="515" t="s">
        <v>567</v>
      </c>
      <c r="B9" s="378">
        <v>39108</v>
      </c>
      <c r="C9" s="399" t="s">
        <v>517</v>
      </c>
      <c r="D9" s="334">
        <v>70347.649999999994</v>
      </c>
      <c r="E9" s="325">
        <f>'2-δικαιώμ'!L9</f>
        <v>728.22602999999992</v>
      </c>
      <c r="F9" s="325">
        <f>'3-φύλλα2α'!F9</f>
        <v>16</v>
      </c>
      <c r="G9" s="325">
        <f>'4-πολλυπρ'!P9</f>
        <v>0</v>
      </c>
      <c r="H9" s="334">
        <f>'5-αντίγρ'!M9</f>
        <v>35.6</v>
      </c>
      <c r="I9" s="334">
        <f>'6-μεταγρ'!I9</f>
        <v>24</v>
      </c>
      <c r="J9" s="334">
        <f>'7-προςΔΟΥ'!E9</f>
        <v>10</v>
      </c>
      <c r="K9" s="334"/>
      <c r="L9" s="325">
        <f t="shared" si="2"/>
        <v>813.82602999999995</v>
      </c>
      <c r="M9" s="325">
        <v>1456.65</v>
      </c>
      <c r="N9" s="326">
        <f>M9-P9-'8-κ-15-17'!AF9-'14-βιβλΕσ'!M9</f>
        <v>779.11</v>
      </c>
      <c r="O9" s="326">
        <f t="shared" si="3"/>
        <v>34.716029999999932</v>
      </c>
      <c r="P9" s="360"/>
      <c r="Q9" s="468"/>
      <c r="R9" s="468"/>
      <c r="S9" s="468"/>
      <c r="T9" s="468"/>
      <c r="U9" s="327"/>
      <c r="V9" s="327"/>
      <c r="W9" s="327"/>
      <c r="X9" s="74"/>
      <c r="Y9" s="74"/>
    </row>
    <row r="10" spans="1:25" s="5" customFormat="1" ht="12" thickBot="1">
      <c r="A10" s="516"/>
      <c r="B10" s="411"/>
      <c r="C10" s="412" t="s">
        <v>564</v>
      </c>
      <c r="D10" s="422">
        <v>2111.11</v>
      </c>
      <c r="E10" s="414">
        <f>'2-δικαιώμ'!L10</f>
        <v>32.213321999999998</v>
      </c>
      <c r="F10" s="414">
        <f>'3-φύλλα2α'!F10</f>
        <v>16</v>
      </c>
      <c r="G10" s="414">
        <f>'4-πολλυπρ'!P10</f>
        <v>0</v>
      </c>
      <c r="H10" s="413">
        <f>'5-αντίγρ'!M10</f>
        <v>0</v>
      </c>
      <c r="I10" s="413">
        <f>'6-μεταγρ'!I10</f>
        <v>0</v>
      </c>
      <c r="J10" s="413">
        <f>'7-προςΔΟΥ'!E10</f>
        <v>10</v>
      </c>
      <c r="K10" s="413"/>
      <c r="L10" s="414">
        <f t="shared" si="2"/>
        <v>58.213321999999998</v>
      </c>
      <c r="M10" s="414"/>
      <c r="N10" s="426"/>
      <c r="O10" s="426">
        <f t="shared" si="3"/>
        <v>58.213321999999998</v>
      </c>
      <c r="P10" s="481"/>
      <c r="Q10" s="482"/>
      <c r="R10" s="482"/>
      <c r="S10" s="327"/>
      <c r="T10" s="327"/>
      <c r="U10" s="327"/>
      <c r="V10" s="327"/>
      <c r="W10" s="327"/>
      <c r="X10" s="74"/>
      <c r="Y10" s="74"/>
    </row>
    <row r="11" spans="1:25" s="5" customFormat="1" ht="15.75" customHeight="1" thickBot="1">
      <c r="A11" s="543" t="s">
        <v>568</v>
      </c>
      <c r="B11" s="544">
        <v>39108</v>
      </c>
      <c r="C11" s="545" t="s">
        <v>516</v>
      </c>
      <c r="D11" s="443">
        <v>3641.4</v>
      </c>
      <c r="E11" s="670" t="s">
        <v>562</v>
      </c>
      <c r="F11" s="671"/>
      <c r="G11" s="671"/>
      <c r="H11" s="671"/>
      <c r="I11" s="671"/>
      <c r="J11" s="671"/>
      <c r="K11" s="671"/>
      <c r="L11" s="671"/>
      <c r="M11" s="671"/>
      <c r="N11" s="671"/>
      <c r="O11" s="671"/>
      <c r="P11" s="672"/>
      <c r="Q11" s="468"/>
      <c r="R11" s="468"/>
      <c r="S11" s="327"/>
      <c r="T11" s="327"/>
      <c r="U11" s="327"/>
      <c r="V11" s="327"/>
      <c r="W11" s="327"/>
      <c r="X11" s="74"/>
      <c r="Y11" s="74"/>
    </row>
    <row r="12" spans="1:25">
      <c r="A12" s="658" t="s">
        <v>47</v>
      </c>
      <c r="B12" s="659"/>
      <c r="C12" s="659"/>
      <c r="D12" s="659"/>
      <c r="E12" s="540">
        <f t="shared" ref="E12:O12" si="4">SUM(E3:E11)</f>
        <v>2742.8681340000003</v>
      </c>
      <c r="F12" s="540">
        <f t="shared" si="4"/>
        <v>176</v>
      </c>
      <c r="G12" s="540">
        <f t="shared" si="4"/>
        <v>572</v>
      </c>
      <c r="H12" s="540">
        <f t="shared" si="4"/>
        <v>267</v>
      </c>
      <c r="I12" s="540">
        <f t="shared" si="4"/>
        <v>96</v>
      </c>
      <c r="J12" s="540">
        <f t="shared" si="4"/>
        <v>70</v>
      </c>
      <c r="K12" s="540">
        <f t="shared" si="4"/>
        <v>0</v>
      </c>
      <c r="L12" s="540">
        <f t="shared" si="4"/>
        <v>3923.8681339999998</v>
      </c>
      <c r="M12" s="540">
        <f t="shared" si="4"/>
        <v>3866.4900000000002</v>
      </c>
      <c r="N12" s="540">
        <f t="shared" si="4"/>
        <v>2715.38</v>
      </c>
      <c r="O12" s="540">
        <f t="shared" si="4"/>
        <v>1208.4881340000002</v>
      </c>
    </row>
    <row r="14" spans="1:25">
      <c r="C14" s="117" t="s">
        <v>544</v>
      </c>
      <c r="P14" s="168" t="s">
        <v>100</v>
      </c>
      <c r="Q14" s="130"/>
      <c r="R14" s="130"/>
      <c r="S14" s="130"/>
      <c r="T14" s="140"/>
      <c r="U14" s="140"/>
      <c r="V14" s="140"/>
      <c r="X14" s="130"/>
      <c r="Y14" s="130"/>
    </row>
    <row r="15" spans="1:25">
      <c r="C15" s="410" t="s">
        <v>529</v>
      </c>
      <c r="K15" s="213" t="s">
        <v>497</v>
      </c>
      <c r="L15" s="8"/>
      <c r="M15" s="8"/>
      <c r="Q15" s="117" t="s">
        <v>368</v>
      </c>
      <c r="R15" s="117"/>
      <c r="S15" s="117"/>
      <c r="T15" s="132"/>
      <c r="U15" s="140"/>
      <c r="V15" s="140"/>
      <c r="X15" s="131"/>
      <c r="Y15" s="117"/>
    </row>
    <row r="16" spans="1:25">
      <c r="C16" s="117" t="s">
        <v>541</v>
      </c>
      <c r="K16" s="395" t="s">
        <v>227</v>
      </c>
      <c r="L16" s="119"/>
      <c r="M16" s="119"/>
      <c r="Q16" s="117"/>
      <c r="R16" s="117" t="s">
        <v>140</v>
      </c>
      <c r="S16" s="117"/>
      <c r="T16" s="140"/>
      <c r="U16" s="140"/>
      <c r="V16" s="140"/>
      <c r="X16" s="117"/>
    </row>
    <row r="17" spans="3:23">
      <c r="C17" s="117" t="s">
        <v>542</v>
      </c>
      <c r="K17" s="212" t="s">
        <v>228</v>
      </c>
      <c r="S17" s="117" t="s">
        <v>367</v>
      </c>
      <c r="T17" s="92"/>
      <c r="U17" s="92"/>
      <c r="V17" s="92"/>
    </row>
    <row r="18" spans="3:23">
      <c r="C18" s="117" t="s">
        <v>543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T18" s="117" t="s">
        <v>369</v>
      </c>
      <c r="U18" s="140"/>
      <c r="V18" s="140"/>
    </row>
    <row r="19" spans="3:23">
      <c r="T19" s="92"/>
      <c r="U19" s="140" t="s">
        <v>370</v>
      </c>
      <c r="V19" s="140"/>
    </row>
    <row r="20" spans="3:23">
      <c r="T20" s="92"/>
      <c r="U20" s="92"/>
      <c r="V20" s="140" t="s">
        <v>371</v>
      </c>
    </row>
    <row r="21" spans="3:23">
      <c r="H21" s="174" t="s">
        <v>535</v>
      </c>
      <c r="I21" s="382" t="s">
        <v>256</v>
      </c>
      <c r="J21" s="132" t="s">
        <v>513</v>
      </c>
      <c r="L21" s="673" t="s">
        <v>514</v>
      </c>
      <c r="M21" s="673"/>
      <c r="N21" s="673"/>
      <c r="T21" s="117"/>
      <c r="U21" s="140"/>
      <c r="V21" s="140"/>
    </row>
    <row r="22" spans="3:23">
      <c r="C22" s="3" t="s">
        <v>569</v>
      </c>
      <c r="E22" s="989" t="s">
        <v>563</v>
      </c>
      <c r="F22" s="2">
        <v>1914.37</v>
      </c>
      <c r="G22" s="2" t="s">
        <v>321</v>
      </c>
      <c r="H22" s="427"/>
      <c r="J22" s="2">
        <v>3</v>
      </c>
      <c r="L22" s="2">
        <v>0.5</v>
      </c>
      <c r="M22" s="2">
        <v>0.5</v>
      </c>
      <c r="N22" s="2">
        <v>0.5</v>
      </c>
      <c r="T22" s="92"/>
      <c r="U22" s="140"/>
      <c r="V22" s="140"/>
    </row>
    <row r="23" spans="3:23">
      <c r="C23" s="409" t="s">
        <v>524</v>
      </c>
      <c r="D23" s="382"/>
      <c r="E23" s="989"/>
      <c r="G23" s="2" t="s">
        <v>361</v>
      </c>
      <c r="M23" s="2">
        <v>8.61</v>
      </c>
      <c r="N23" s="2">
        <v>288.89</v>
      </c>
      <c r="T23" s="92"/>
      <c r="U23" s="140"/>
      <c r="V23" s="140"/>
    </row>
    <row r="24" spans="3:23">
      <c r="C24" s="409" t="s">
        <v>525</v>
      </c>
      <c r="E24" s="989"/>
      <c r="G24" s="2" t="s">
        <v>80</v>
      </c>
      <c r="T24" s="92"/>
      <c r="U24" s="140"/>
      <c r="V24" s="140"/>
    </row>
    <row r="25" spans="3:23">
      <c r="C25" s="409" t="s">
        <v>526</v>
      </c>
      <c r="E25" s="136"/>
      <c r="G25" s="136" t="s">
        <v>502</v>
      </c>
      <c r="H25" s="2">
        <v>12</v>
      </c>
      <c r="J25" s="2">
        <v>12</v>
      </c>
      <c r="L25" s="2">
        <v>12</v>
      </c>
      <c r="M25" s="2">
        <v>12</v>
      </c>
      <c r="N25" s="2">
        <v>12</v>
      </c>
      <c r="T25" s="92"/>
      <c r="U25" s="92"/>
      <c r="V25" s="140"/>
    </row>
    <row r="26" spans="3:23">
      <c r="C26" s="409" t="s">
        <v>527</v>
      </c>
      <c r="E26" s="136"/>
      <c r="G26" s="136" t="s">
        <v>503</v>
      </c>
      <c r="H26" s="531">
        <v>1726.37</v>
      </c>
      <c r="I26" s="2">
        <v>260.91000000000003</v>
      </c>
      <c r="J26" s="2">
        <v>1730.59</v>
      </c>
      <c r="L26" s="2">
        <v>1730.59</v>
      </c>
      <c r="M26" s="2">
        <v>13.33</v>
      </c>
      <c r="N26" s="2">
        <v>266.67</v>
      </c>
      <c r="U26" s="140"/>
      <c r="V26" s="140"/>
      <c r="W26" s="140"/>
    </row>
    <row r="27" spans="3:23">
      <c r="E27" s="136"/>
      <c r="G27" s="136" t="s">
        <v>504</v>
      </c>
      <c r="H27" s="2">
        <v>32</v>
      </c>
      <c r="J27" s="2">
        <v>32</v>
      </c>
      <c r="L27" s="2">
        <v>32</v>
      </c>
      <c r="M27" s="2">
        <v>32</v>
      </c>
      <c r="N27" s="2">
        <v>32</v>
      </c>
      <c r="U27" s="92"/>
      <c r="V27" s="140"/>
      <c r="W27" s="140"/>
    </row>
    <row r="28" spans="3:23">
      <c r="E28" s="136"/>
      <c r="G28" s="136" t="s">
        <v>95</v>
      </c>
      <c r="H28" s="2">
        <v>144</v>
      </c>
      <c r="I28" s="2">
        <v>15.84</v>
      </c>
      <c r="J28" s="2">
        <v>144</v>
      </c>
      <c r="L28" s="2">
        <v>144</v>
      </c>
      <c r="U28" s="92"/>
      <c r="V28" s="92"/>
      <c r="W28" s="92"/>
    </row>
    <row r="29" spans="3:23">
      <c r="E29" s="136"/>
      <c r="G29" s="2" t="s">
        <v>505</v>
      </c>
      <c r="U29" s="92"/>
      <c r="V29" s="92"/>
      <c r="W29" s="92"/>
    </row>
    <row r="30" spans="3:23">
      <c r="E30" s="136"/>
      <c r="H30" s="174">
        <f>SUM(H22:H29)</f>
        <v>1914.37</v>
      </c>
      <c r="I30" s="174">
        <f>SUM(I22:I29)</f>
        <v>276.75</v>
      </c>
      <c r="J30" s="174">
        <f>SUM(J22:J29)</f>
        <v>1921.59</v>
      </c>
      <c r="L30" s="174">
        <f>SUM(L22:L29)</f>
        <v>1919.09</v>
      </c>
      <c r="M30" s="174">
        <f t="shared" ref="M30:N30" si="5">SUM(M22:M29)</f>
        <v>66.44</v>
      </c>
      <c r="N30" s="174">
        <f t="shared" si="5"/>
        <v>600.05999999999995</v>
      </c>
      <c r="O30" s="202">
        <f>SUM(L30:N30)</f>
        <v>2585.59</v>
      </c>
    </row>
    <row r="31" spans="3:23">
      <c r="E31" s="136"/>
      <c r="H31" s="2">
        <f>F22-H30</f>
        <v>0</v>
      </c>
    </row>
    <row r="32" spans="3:23">
      <c r="E32" s="136"/>
    </row>
    <row r="33" spans="3:14">
      <c r="D33" s="396"/>
      <c r="E33" s="136"/>
      <c r="F33" s="480" t="s">
        <v>536</v>
      </c>
      <c r="H33" s="174" t="s">
        <v>535</v>
      </c>
      <c r="I33" s="382" t="s">
        <v>256</v>
      </c>
      <c r="J33" s="132" t="s">
        <v>513</v>
      </c>
      <c r="L33" s="452" t="s">
        <v>514</v>
      </c>
    </row>
    <row r="34" spans="3:14">
      <c r="C34" s="3" t="s">
        <v>570</v>
      </c>
      <c r="E34" s="989" t="s">
        <v>565</v>
      </c>
      <c r="F34" s="2">
        <v>355.38</v>
      </c>
      <c r="G34" s="2" t="s">
        <v>321</v>
      </c>
      <c r="H34" s="427"/>
      <c r="I34" s="4"/>
      <c r="J34" s="4">
        <v>3</v>
      </c>
      <c r="K34" s="4"/>
      <c r="L34" s="4">
        <v>0.5</v>
      </c>
    </row>
    <row r="35" spans="3:14">
      <c r="E35" s="989"/>
      <c r="G35" s="2" t="s">
        <v>361</v>
      </c>
      <c r="H35" s="531">
        <v>27.28</v>
      </c>
      <c r="I35" s="4"/>
      <c r="J35" s="4">
        <v>28.68</v>
      </c>
      <c r="K35" s="4"/>
      <c r="L35" s="4">
        <v>28.68</v>
      </c>
      <c r="M35" s="4"/>
    </row>
    <row r="36" spans="3:14">
      <c r="E36" s="989"/>
      <c r="G36" s="2" t="s">
        <v>80</v>
      </c>
      <c r="H36" s="4"/>
      <c r="I36" s="4"/>
      <c r="J36" s="4"/>
      <c r="K36" s="4"/>
      <c r="L36" s="4"/>
      <c r="M36" s="4"/>
    </row>
    <row r="37" spans="3:14">
      <c r="E37" s="136"/>
      <c r="G37" s="136" t="s">
        <v>502</v>
      </c>
      <c r="H37" s="4">
        <v>12</v>
      </c>
      <c r="I37" s="4"/>
      <c r="J37" s="4">
        <v>12</v>
      </c>
      <c r="K37" s="4"/>
      <c r="L37" s="4">
        <v>12</v>
      </c>
      <c r="M37" s="4"/>
    </row>
    <row r="38" spans="3:14">
      <c r="E38" s="136"/>
      <c r="G38" s="136" t="s">
        <v>503</v>
      </c>
      <c r="H38" s="531">
        <v>40.18</v>
      </c>
      <c r="I38" s="4">
        <v>7.98</v>
      </c>
      <c r="J38" s="4">
        <v>44.4</v>
      </c>
      <c r="K38" s="4"/>
      <c r="L38" s="4">
        <v>44.4</v>
      </c>
      <c r="M38" s="4"/>
    </row>
    <row r="39" spans="3:14">
      <c r="E39" s="136"/>
      <c r="G39" s="136" t="s">
        <v>504</v>
      </c>
      <c r="H39" s="4">
        <v>16</v>
      </c>
      <c r="I39" s="4"/>
      <c r="J39" s="4">
        <v>16</v>
      </c>
      <c r="K39" s="4"/>
      <c r="L39" s="4">
        <v>16</v>
      </c>
      <c r="M39" s="4"/>
    </row>
    <row r="40" spans="3:14">
      <c r="E40" s="136"/>
      <c r="G40" s="136" t="s">
        <v>95</v>
      </c>
      <c r="H40" s="4">
        <v>40</v>
      </c>
      <c r="I40" s="4">
        <v>4.4000000000000004</v>
      </c>
      <c r="J40" s="4">
        <v>40</v>
      </c>
      <c r="K40" s="4"/>
      <c r="L40" s="4">
        <v>40</v>
      </c>
      <c r="M40" s="4"/>
    </row>
    <row r="41" spans="3:14">
      <c r="E41" s="136"/>
      <c r="G41" s="2" t="s">
        <v>505</v>
      </c>
      <c r="H41" s="4">
        <v>4.63</v>
      </c>
      <c r="I41" s="4"/>
      <c r="J41" s="4"/>
      <c r="K41" s="4"/>
      <c r="L41" s="4"/>
      <c r="M41" s="4"/>
    </row>
    <row r="42" spans="3:14">
      <c r="E42" s="136"/>
      <c r="H42" s="174">
        <f>SUM(H34:H41)</f>
        <v>140.09</v>
      </c>
      <c r="I42" s="174">
        <f>SUM(I34:I41)</f>
        <v>12.38</v>
      </c>
      <c r="J42" s="174">
        <f>SUM(J34:J41)</f>
        <v>144.07999999999998</v>
      </c>
      <c r="L42" s="174">
        <f>SUM(L34:L41)</f>
        <v>141.57999999999998</v>
      </c>
      <c r="M42" s="174"/>
      <c r="N42" s="174"/>
    </row>
    <row r="43" spans="3:14">
      <c r="E43" s="136"/>
      <c r="H43" s="2">
        <f>F34-H42</f>
        <v>215.29</v>
      </c>
    </row>
    <row r="44" spans="3:14">
      <c r="E44" s="136"/>
    </row>
    <row r="45" spans="3:14">
      <c r="E45" s="136"/>
      <c r="F45" s="480"/>
      <c r="H45" s="174" t="s">
        <v>535</v>
      </c>
      <c r="I45" s="382" t="s">
        <v>256</v>
      </c>
      <c r="J45" s="132" t="s">
        <v>513</v>
      </c>
      <c r="L45" s="673" t="s">
        <v>514</v>
      </c>
      <c r="M45" s="673"/>
    </row>
    <row r="46" spans="3:14">
      <c r="C46" s="3" t="s">
        <v>571</v>
      </c>
      <c r="E46" s="989" t="s">
        <v>566</v>
      </c>
      <c r="F46" s="2">
        <v>355.38</v>
      </c>
      <c r="G46" s="2" t="s">
        <v>321</v>
      </c>
      <c r="H46" s="427"/>
      <c r="I46" s="4"/>
      <c r="J46" s="2">
        <v>3</v>
      </c>
      <c r="L46" s="2">
        <v>0.5</v>
      </c>
      <c r="M46" s="2">
        <v>0.5</v>
      </c>
    </row>
    <row r="47" spans="3:14">
      <c r="E47" s="989"/>
      <c r="G47" s="2" t="s">
        <v>361</v>
      </c>
      <c r="H47" s="2">
        <v>113.16</v>
      </c>
      <c r="I47" s="4"/>
      <c r="J47" s="2">
        <v>113.16</v>
      </c>
      <c r="L47" s="2">
        <v>113.16</v>
      </c>
      <c r="M47" s="2">
        <v>17.22</v>
      </c>
    </row>
    <row r="48" spans="3:14">
      <c r="E48" s="989"/>
      <c r="G48" s="2" t="s">
        <v>80</v>
      </c>
      <c r="I48" s="4"/>
    </row>
    <row r="49" spans="3:14">
      <c r="E49" s="136"/>
      <c r="G49" s="136" t="s">
        <v>502</v>
      </c>
      <c r="H49" s="2">
        <v>12</v>
      </c>
      <c r="I49" s="4"/>
      <c r="J49" s="2">
        <v>12</v>
      </c>
      <c r="L49" s="2">
        <v>12</v>
      </c>
      <c r="M49" s="2">
        <v>12</v>
      </c>
    </row>
    <row r="50" spans="3:14">
      <c r="E50" s="136"/>
      <c r="G50" s="136" t="s">
        <v>503</v>
      </c>
      <c r="H50" s="531">
        <v>170.99</v>
      </c>
      <c r="I50" s="4">
        <v>27.6</v>
      </c>
      <c r="J50" s="2">
        <v>175.22</v>
      </c>
      <c r="L50" s="2">
        <v>175.22</v>
      </c>
      <c r="M50" s="2">
        <v>26.67</v>
      </c>
    </row>
    <row r="51" spans="3:14">
      <c r="E51" s="136"/>
      <c r="G51" s="136" t="s">
        <v>504</v>
      </c>
      <c r="H51" s="2">
        <v>16</v>
      </c>
      <c r="I51" s="4"/>
      <c r="J51" s="2">
        <v>16</v>
      </c>
      <c r="L51" s="2">
        <v>16</v>
      </c>
      <c r="M51" s="2">
        <v>16</v>
      </c>
    </row>
    <row r="52" spans="3:14">
      <c r="E52" s="136"/>
      <c r="G52" s="136" t="s">
        <v>95</v>
      </c>
      <c r="H52" s="2">
        <v>40</v>
      </c>
      <c r="I52" s="4">
        <v>4.4000000000000004</v>
      </c>
      <c r="J52" s="2">
        <v>40</v>
      </c>
      <c r="L52" s="2">
        <v>40</v>
      </c>
    </row>
    <row r="53" spans="3:14">
      <c r="E53" s="136"/>
      <c r="G53" s="2" t="s">
        <v>505</v>
      </c>
      <c r="H53" s="4">
        <v>3.23</v>
      </c>
      <c r="I53" s="4"/>
    </row>
    <row r="54" spans="3:14">
      <c r="E54" s="136"/>
      <c r="H54" s="174">
        <f>SUM(H46:H53)</f>
        <v>355.38</v>
      </c>
      <c r="I54" s="174">
        <f>SUM(I46:I53)</f>
        <v>32</v>
      </c>
      <c r="J54" s="174">
        <f>SUM(J46:J53)</f>
        <v>359.38</v>
      </c>
      <c r="L54" s="174">
        <f>SUM(L46:L53)</f>
        <v>356.88</v>
      </c>
      <c r="M54" s="174">
        <f t="shared" ref="M54" si="6">SUM(M46:M53)</f>
        <v>72.39</v>
      </c>
      <c r="N54" s="202">
        <f>SUM(L54:M54)</f>
        <v>429.27</v>
      </c>
    </row>
    <row r="55" spans="3:14">
      <c r="E55" s="136"/>
      <c r="H55" s="2">
        <f>F46-H54</f>
        <v>0</v>
      </c>
    </row>
    <row r="56" spans="3:14">
      <c r="E56" s="136"/>
    </row>
    <row r="57" spans="3:14">
      <c r="E57" s="136"/>
      <c r="F57" s="480"/>
      <c r="H57" s="174" t="s">
        <v>535</v>
      </c>
      <c r="I57" s="382" t="s">
        <v>256</v>
      </c>
      <c r="J57" s="132" t="s">
        <v>513</v>
      </c>
      <c r="L57" s="673" t="s">
        <v>514</v>
      </c>
      <c r="M57" s="673"/>
    </row>
    <row r="58" spans="3:14">
      <c r="C58" s="3" t="s">
        <v>572</v>
      </c>
      <c r="E58" s="989" t="s">
        <v>567</v>
      </c>
      <c r="F58" s="2">
        <v>1456.65</v>
      </c>
      <c r="G58" s="2" t="s">
        <v>321</v>
      </c>
      <c r="H58" s="427"/>
      <c r="I58" s="4"/>
      <c r="J58" s="4">
        <v>3</v>
      </c>
      <c r="K58" s="4"/>
      <c r="L58" s="4">
        <v>0.5</v>
      </c>
      <c r="M58" s="4">
        <v>0.5</v>
      </c>
    </row>
    <row r="59" spans="3:14">
      <c r="C59" s="409" t="s">
        <v>524</v>
      </c>
      <c r="E59" s="989"/>
      <c r="G59" s="2" t="s">
        <v>361</v>
      </c>
      <c r="H59" s="4">
        <v>545.19000000000005</v>
      </c>
      <c r="I59" s="4"/>
      <c r="J59" s="4">
        <v>545.19000000000005</v>
      </c>
      <c r="K59" s="4"/>
      <c r="L59" s="4">
        <v>545.19000000000005</v>
      </c>
      <c r="M59" s="4">
        <v>16.36</v>
      </c>
    </row>
    <row r="60" spans="3:14">
      <c r="C60" s="409" t="s">
        <v>525</v>
      </c>
      <c r="E60" s="989"/>
      <c r="G60" s="2" t="s">
        <v>80</v>
      </c>
      <c r="H60" s="4"/>
      <c r="I60" s="4"/>
      <c r="J60" s="4"/>
      <c r="K60" s="4"/>
      <c r="L60" s="4"/>
      <c r="M60" s="4"/>
    </row>
    <row r="61" spans="3:14">
      <c r="C61" s="409" t="s">
        <v>526</v>
      </c>
      <c r="E61" s="136"/>
      <c r="G61" s="136" t="s">
        <v>502</v>
      </c>
      <c r="H61" s="4">
        <v>12</v>
      </c>
      <c r="I61" s="4"/>
      <c r="J61" s="4">
        <v>12</v>
      </c>
      <c r="K61" s="4"/>
      <c r="L61" s="4">
        <v>12</v>
      </c>
      <c r="M61" s="4">
        <v>12</v>
      </c>
    </row>
    <row r="62" spans="3:14">
      <c r="C62" s="409" t="s">
        <v>527</v>
      </c>
      <c r="E62" s="136"/>
      <c r="G62" s="136" t="s">
        <v>503</v>
      </c>
      <c r="H62" s="531">
        <v>839.95</v>
      </c>
      <c r="I62" s="4">
        <v>127.95</v>
      </c>
      <c r="J62" s="4">
        <v>844.17</v>
      </c>
      <c r="K62" s="4"/>
      <c r="L62" s="4">
        <v>844.17</v>
      </c>
      <c r="M62" s="4">
        <v>25.33</v>
      </c>
    </row>
    <row r="63" spans="3:14">
      <c r="E63" s="136"/>
      <c r="G63" s="136" t="s">
        <v>504</v>
      </c>
      <c r="H63" s="4">
        <v>16</v>
      </c>
      <c r="I63" s="4"/>
      <c r="J63" s="4">
        <v>16</v>
      </c>
      <c r="K63" s="4"/>
      <c r="L63" s="4">
        <v>16</v>
      </c>
      <c r="M63" s="4">
        <v>16</v>
      </c>
    </row>
    <row r="64" spans="3:14">
      <c r="G64" s="136" t="s">
        <v>95</v>
      </c>
      <c r="H64" s="4">
        <v>40</v>
      </c>
      <c r="I64" s="4">
        <v>4.4000000000000004</v>
      </c>
      <c r="J64" s="4">
        <v>40</v>
      </c>
      <c r="K64" s="4"/>
      <c r="L64" s="4">
        <v>40</v>
      </c>
      <c r="M64" s="4"/>
    </row>
    <row r="65" spans="7:14">
      <c r="G65" s="2" t="s">
        <v>505</v>
      </c>
      <c r="H65" s="4">
        <v>3.51</v>
      </c>
      <c r="I65" s="4"/>
      <c r="J65" s="4"/>
      <c r="K65" s="4"/>
      <c r="L65" s="4"/>
      <c r="M65" s="4"/>
    </row>
    <row r="66" spans="7:14">
      <c r="H66" s="174">
        <f>SUM(H58:H65)</f>
        <v>1456.65</v>
      </c>
      <c r="I66" s="174">
        <f>SUM(I58:I65)</f>
        <v>132.35</v>
      </c>
      <c r="J66" s="174">
        <f>SUM(J58:J65)</f>
        <v>1460.3600000000001</v>
      </c>
      <c r="L66" s="174">
        <f>SUM(L58:L65)</f>
        <v>1457.8600000000001</v>
      </c>
      <c r="M66" s="174">
        <f t="shared" ref="M66" si="7">SUM(M58:M65)</f>
        <v>70.19</v>
      </c>
      <c r="N66" s="202">
        <f>SUM(L66:M66)</f>
        <v>1528.0500000000002</v>
      </c>
    </row>
    <row r="67" spans="7:14">
      <c r="H67" s="2">
        <f>F58-H66</f>
        <v>0</v>
      </c>
    </row>
  </sheetData>
  <mergeCells count="13">
    <mergeCell ref="L45:M45"/>
    <mergeCell ref="L57:M57"/>
    <mergeCell ref="L21:N21"/>
    <mergeCell ref="N1:O1"/>
    <mergeCell ref="L1:M1"/>
    <mergeCell ref="P1:Y1"/>
    <mergeCell ref="A12:D12"/>
    <mergeCell ref="A1:A2"/>
    <mergeCell ref="B1:B2"/>
    <mergeCell ref="C1:C2"/>
    <mergeCell ref="D1:D2"/>
    <mergeCell ref="E1:K1"/>
    <mergeCell ref="E11:P1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B35" sqref="B35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831" t="s">
        <v>19</v>
      </c>
      <c r="B1" s="833" t="s">
        <v>349</v>
      </c>
      <c r="C1" s="833" t="s">
        <v>87</v>
      </c>
      <c r="D1" s="835" t="s">
        <v>350</v>
      </c>
      <c r="E1" s="836"/>
      <c r="F1" s="836"/>
      <c r="G1" s="837" t="s">
        <v>322</v>
      </c>
      <c r="H1" s="838"/>
      <c r="I1" s="827" t="s">
        <v>323</v>
      </c>
      <c r="J1" s="827"/>
      <c r="K1" s="253"/>
      <c r="L1" s="254"/>
      <c r="M1" s="828" t="s">
        <v>351</v>
      </c>
      <c r="N1" s="828"/>
      <c r="O1" s="828"/>
      <c r="P1" s="254"/>
      <c r="Q1" s="828" t="s">
        <v>352</v>
      </c>
      <c r="R1" s="828"/>
      <c r="S1" s="828"/>
      <c r="T1" s="828"/>
      <c r="U1" s="255"/>
      <c r="V1" s="829" t="s">
        <v>322</v>
      </c>
      <c r="W1" s="829" t="s">
        <v>353</v>
      </c>
      <c r="X1" s="829" t="s">
        <v>354</v>
      </c>
      <c r="Y1" s="255"/>
      <c r="Z1" s="821" t="s">
        <v>355</v>
      </c>
      <c r="AA1" s="822"/>
      <c r="AB1" s="822"/>
      <c r="AC1" s="822"/>
      <c r="AD1" s="823"/>
    </row>
    <row r="2" spans="1:30" ht="12" thickBot="1">
      <c r="A2" s="832"/>
      <c r="B2" s="834"/>
      <c r="C2" s="834"/>
      <c r="D2" s="207" t="s">
        <v>327</v>
      </c>
      <c r="E2" s="207" t="s">
        <v>333</v>
      </c>
      <c r="F2" s="151" t="s">
        <v>334</v>
      </c>
      <c r="G2" s="208" t="s">
        <v>356</v>
      </c>
      <c r="H2" s="209" t="s">
        <v>357</v>
      </c>
      <c r="I2" s="208" t="s">
        <v>358</v>
      </c>
      <c r="J2" s="210" t="s">
        <v>359</v>
      </c>
      <c r="K2" s="256" t="s">
        <v>360</v>
      </c>
      <c r="L2" s="257"/>
      <c r="M2" s="258" t="s">
        <v>363</v>
      </c>
      <c r="N2" s="258" t="s">
        <v>361</v>
      </c>
      <c r="O2" s="258" t="s">
        <v>362</v>
      </c>
      <c r="P2" s="257"/>
      <c r="Q2" s="259" t="s">
        <v>363</v>
      </c>
      <c r="R2" s="260">
        <v>1.2999999999999999E-2</v>
      </c>
      <c r="S2" s="260">
        <v>6.4999999999999997E-3</v>
      </c>
      <c r="T2" s="261">
        <v>1.25E-3</v>
      </c>
      <c r="U2" s="262"/>
      <c r="V2" s="830"/>
      <c r="W2" s="830"/>
      <c r="X2" s="830"/>
      <c r="Y2" s="262"/>
      <c r="Z2" s="263" t="s">
        <v>363</v>
      </c>
      <c r="AA2" s="263" t="s">
        <v>361</v>
      </c>
      <c r="AB2" s="264" t="s">
        <v>362</v>
      </c>
      <c r="AC2" s="263" t="s">
        <v>353</v>
      </c>
      <c r="AD2" s="263" t="s">
        <v>354</v>
      </c>
    </row>
    <row r="3" spans="1:30" s="17" customFormat="1">
      <c r="A3" s="124" t="str">
        <f>'1-συμβολαια'!A3</f>
        <v>3ο</v>
      </c>
      <c r="B3" s="124" t="str">
        <f>'1-συμβολαια'!C3</f>
        <v>διανομή</v>
      </c>
      <c r="C3" s="211">
        <f>'1-συμβολαια'!D3</f>
        <v>144216.06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155.75334480000001</v>
      </c>
      <c r="H3" s="27">
        <f>'2-δικαιώμ'!I3</f>
        <v>0.60000000000000009</v>
      </c>
      <c r="I3" s="27">
        <f>'2-δικαιώμ'!J3</f>
        <v>87.129636000000005</v>
      </c>
      <c r="J3" s="27">
        <f>'2-δικαιώμ'!K3</f>
        <v>17.4259272</v>
      </c>
      <c r="K3" s="155"/>
      <c r="L3" s="155"/>
      <c r="M3" s="34"/>
      <c r="N3" s="34"/>
      <c r="O3" s="34"/>
      <c r="P3" s="155"/>
      <c r="Q3" s="34"/>
      <c r="R3" s="34"/>
      <c r="S3" s="34"/>
      <c r="T3" s="34"/>
      <c r="U3" s="155"/>
      <c r="V3" s="34">
        <f>'2-δικαιώμ'!H3+'2-δικαιώμ'!I3</f>
        <v>156.3533448</v>
      </c>
      <c r="W3" s="34">
        <f>'2-δικαιώμ'!J3</f>
        <v>87.129636000000005</v>
      </c>
      <c r="X3" s="34">
        <f>'2-δικαιώμ'!K3</f>
        <v>17.4259272</v>
      </c>
      <c r="Y3" s="155"/>
      <c r="Z3" s="34"/>
      <c r="AA3" s="34"/>
      <c r="AB3" s="34"/>
      <c r="AC3" s="34"/>
      <c r="AD3" s="34"/>
    </row>
    <row r="4" spans="1:30" s="17" customFormat="1">
      <c r="A4" s="124"/>
      <c r="B4" s="124" t="str">
        <f>'1-συμβολαια'!C4</f>
        <v>χρησικτησία οικοπέδου = 1983 ;;;??? ΑΓΟΡΑΠΩΛΗΣΙΑ άτυπος</v>
      </c>
      <c r="C4" s="211">
        <f>'1-συμβολαια'!D4</f>
        <v>1111.1099999999999</v>
      </c>
      <c r="D4" s="27">
        <f>'8-κ-15-17'!D4</f>
        <v>0</v>
      </c>
      <c r="E4" s="27">
        <f>'8-κ-15-17'!M4</f>
        <v>7.2222150000000003</v>
      </c>
      <c r="F4" s="27">
        <f>'8-κ-15-17'!V4</f>
        <v>1.3888874999999998</v>
      </c>
      <c r="G4" s="27">
        <f>'2-δικαιώμ'!H4</f>
        <v>1.1999987999999999</v>
      </c>
      <c r="H4" s="27">
        <f>'2-δικαιώμ'!I4</f>
        <v>0.60000000000000009</v>
      </c>
      <c r="I4" s="27">
        <f>'2-δικαιώμ'!J4</f>
        <v>1.2666660000000001</v>
      </c>
      <c r="J4" s="27">
        <f>'2-δικαιώμ'!K4</f>
        <v>0.25333320000000004</v>
      </c>
      <c r="K4" s="155"/>
      <c r="L4" s="155"/>
      <c r="M4" s="34"/>
      <c r="N4" s="34"/>
      <c r="O4" s="34"/>
      <c r="P4" s="155"/>
      <c r="Q4" s="34"/>
      <c r="R4" s="34"/>
      <c r="S4" s="34"/>
      <c r="T4" s="34"/>
      <c r="U4" s="155"/>
      <c r="V4" s="34">
        <f>'2-δικαιώμ'!H4+'2-δικαιώμ'!I4</f>
        <v>1.7999988</v>
      </c>
      <c r="W4" s="34">
        <f>'2-δικαιώμ'!J4</f>
        <v>1.2666660000000001</v>
      </c>
      <c r="X4" s="34">
        <f>'2-δικαιώμ'!K4</f>
        <v>0.25333320000000004</v>
      </c>
      <c r="Y4" s="155"/>
      <c r="Z4" s="34"/>
      <c r="AA4" s="34"/>
      <c r="AB4" s="34"/>
      <c r="AC4" s="34"/>
      <c r="AD4" s="34"/>
    </row>
    <row r="5" spans="1:30" s="17" customFormat="1">
      <c r="A5" s="124"/>
      <c r="B5" s="124" t="str">
        <f>'1-συμβολαια'!C5</f>
        <v>εξισορρόπηση διαφοράς διανεμομένων μεριδίων</v>
      </c>
      <c r="C5" s="211">
        <f>'1-συμβολαια'!D5</f>
        <v>22222.22</v>
      </c>
      <c r="D5" s="27">
        <f>'8-κ-15-17'!D5</f>
        <v>288.88886000000002</v>
      </c>
      <c r="E5" s="27">
        <f>'8-κ-15-17'!M5</f>
        <v>0</v>
      </c>
      <c r="F5" s="27">
        <f>'8-κ-15-17'!V5</f>
        <v>0</v>
      </c>
      <c r="G5" s="27">
        <f>'2-δικαιώμ'!H5</f>
        <v>23.9999976</v>
      </c>
      <c r="H5" s="27">
        <f>'2-δικαιώμ'!I5</f>
        <v>0.60000000000000009</v>
      </c>
      <c r="I5" s="27">
        <f>'2-δικαιώμ'!J5</f>
        <v>13.933332000000002</v>
      </c>
      <c r="J5" s="27">
        <f>'2-δικαιώμ'!K5</f>
        <v>2.7866664000000005</v>
      </c>
      <c r="K5" s="155"/>
      <c r="L5" s="155"/>
      <c r="M5" s="34"/>
      <c r="N5" s="34"/>
      <c r="O5" s="34"/>
      <c r="P5" s="155"/>
      <c r="Q5" s="34"/>
      <c r="R5" s="34"/>
      <c r="S5" s="34"/>
      <c r="T5" s="34"/>
      <c r="U5" s="155"/>
      <c r="V5" s="34">
        <f>'2-δικαιώμ'!H5+'2-δικαιώμ'!I5</f>
        <v>24.599997600000002</v>
      </c>
      <c r="W5" s="34">
        <f>'2-δικαιώμ'!J5</f>
        <v>13.933332000000002</v>
      </c>
      <c r="X5" s="34">
        <f>'2-δικαιώμ'!K5</f>
        <v>2.7866664000000005</v>
      </c>
      <c r="Y5" s="155"/>
      <c r="Z5" s="34"/>
      <c r="AA5" s="34"/>
      <c r="AB5" s="34"/>
      <c r="AC5" s="34"/>
      <c r="AD5" s="34"/>
    </row>
    <row r="6" spans="1:30" s="17" customFormat="1">
      <c r="A6" s="124" t="str">
        <f>'1-συμβολαια'!A6</f>
        <v>4ο</v>
      </c>
      <c r="B6" s="124" t="str">
        <f>'1-συμβολαια'!C6</f>
        <v>γονική ΨΙΛΗΣ κυριότητας</v>
      </c>
      <c r="C6" s="211">
        <f>'1-συμβολαια'!D6</f>
        <v>3700.2</v>
      </c>
      <c r="D6" s="27">
        <f>'8-κ-15-17'!D6</f>
        <v>0</v>
      </c>
      <c r="E6" s="27">
        <f>'8-κ-15-17'!M6</f>
        <v>24.051300000000001</v>
      </c>
      <c r="F6" s="27">
        <f>'8-κ-15-17'!V6</f>
        <v>4.6252500000000003</v>
      </c>
      <c r="G6" s="27">
        <f>'2-δικαιώμ'!H6</f>
        <v>3.996216</v>
      </c>
      <c r="H6" s="27">
        <f>'2-δικαιώμ'!I6</f>
        <v>0.60000000000000009</v>
      </c>
      <c r="I6" s="27">
        <f>'2-δικαιώμ'!J6</f>
        <v>2.8201200000000002</v>
      </c>
      <c r="J6" s="27">
        <f>'2-δικαιώμ'!K6</f>
        <v>0.56402399999999997</v>
      </c>
      <c r="K6" s="155"/>
      <c r="L6" s="155"/>
      <c r="M6" s="34"/>
      <c r="N6" s="34"/>
      <c r="O6" s="34"/>
      <c r="P6" s="155"/>
      <c r="Q6" s="34"/>
      <c r="R6" s="34"/>
      <c r="S6" s="34"/>
      <c r="T6" s="34"/>
      <c r="U6" s="155"/>
      <c r="V6" s="34">
        <f>'2-δικαιώμ'!H6+'2-δικαιώμ'!I6</f>
        <v>4.5962160000000001</v>
      </c>
      <c r="W6" s="34">
        <f>'2-δικαιώμ'!J6</f>
        <v>2.8201200000000002</v>
      </c>
      <c r="X6" s="34">
        <f>'2-δικαιώμ'!K6</f>
        <v>0.56402399999999997</v>
      </c>
      <c r="Y6" s="155"/>
      <c r="Z6" s="34"/>
      <c r="AA6" s="34"/>
      <c r="AB6" s="34"/>
      <c r="AC6" s="34"/>
      <c r="AD6" s="34"/>
    </row>
    <row r="7" spans="1:30" s="17" customFormat="1">
      <c r="A7" s="124" t="str">
        <f>'1-συμβολαια'!A7</f>
        <v>5ο</v>
      </c>
      <c r="B7" s="124" t="str">
        <f>'1-συμβολαια'!C7</f>
        <v>δωρεά ΨΙΛΗΣ κυριότητας</v>
      </c>
      <c r="C7" s="211">
        <f>'1-συμβολαια'!D7</f>
        <v>14601.6</v>
      </c>
      <c r="D7" s="27">
        <f>'8-κ-15-17'!D7</f>
        <v>0</v>
      </c>
      <c r="E7" s="27">
        <f>'8-κ-15-17'!M7</f>
        <v>94.91040000000001</v>
      </c>
      <c r="F7" s="27">
        <f>'8-κ-15-17'!V7</f>
        <v>18.252000000000002</v>
      </c>
      <c r="G7" s="27">
        <f>'2-δικαιώμ'!H7</f>
        <v>15.769727999999999</v>
      </c>
      <c r="H7" s="27">
        <f>'2-δικαιώμ'!I7</f>
        <v>0.60000000000000009</v>
      </c>
      <c r="I7" s="27">
        <f>'2-δικαιώμ'!J7</f>
        <v>9.3609600000000004</v>
      </c>
      <c r="J7" s="27">
        <f>'2-δικαιώμ'!K7</f>
        <v>1.8721920000000001</v>
      </c>
      <c r="K7" s="155"/>
      <c r="L7" s="155"/>
      <c r="M7" s="34"/>
      <c r="N7" s="34"/>
      <c r="O7" s="34"/>
      <c r="P7" s="155"/>
      <c r="Q7" s="34"/>
      <c r="R7" s="34"/>
      <c r="S7" s="34"/>
      <c r="T7" s="34"/>
      <c r="U7" s="155"/>
      <c r="V7" s="34">
        <f>'2-δικαιώμ'!H7+'2-δικαιώμ'!I7</f>
        <v>16.369727999999999</v>
      </c>
      <c r="W7" s="34">
        <f>'2-δικαιώμ'!J7</f>
        <v>9.3609600000000004</v>
      </c>
      <c r="X7" s="34">
        <f>'2-δικαιώμ'!K7</f>
        <v>1.8721920000000001</v>
      </c>
      <c r="Y7" s="155"/>
      <c r="Z7" s="34"/>
      <c r="AA7" s="34"/>
      <c r="AB7" s="34"/>
      <c r="AC7" s="34"/>
      <c r="AD7" s="34"/>
    </row>
    <row r="8" spans="1:30" s="17" customFormat="1">
      <c r="A8" s="124"/>
      <c r="B8" s="124" t="str">
        <f>'1-συμβολαια'!C8</f>
        <v>χρησικτησία οικοπέδου = 1983 ;;;??? ΑΓΟΡΑΠΩΛΗΣΙΑ άτυπος</v>
      </c>
      <c r="C8" s="211">
        <f>'1-συμβολαια'!D8</f>
        <v>2222.2199999999998</v>
      </c>
      <c r="D8" s="27">
        <f>'8-κ-15-17'!D8</f>
        <v>0</v>
      </c>
      <c r="E8" s="27">
        <f>'8-κ-15-17'!M8</f>
        <v>14.444430000000001</v>
      </c>
      <c r="F8" s="27">
        <f>'8-κ-15-17'!V8</f>
        <v>2.7777749999999997</v>
      </c>
      <c r="G8" s="27">
        <f>'2-δικαιώμ'!H8</f>
        <v>2.3999975999999998</v>
      </c>
      <c r="H8" s="27">
        <f>'2-δικαιώμ'!I8</f>
        <v>0.60000000000000009</v>
      </c>
      <c r="I8" s="27">
        <f>'2-δικαιώμ'!J8</f>
        <v>1.9333320000000001</v>
      </c>
      <c r="J8" s="27">
        <f>'2-δικαιώμ'!K8</f>
        <v>0.38666640000000002</v>
      </c>
      <c r="K8" s="155"/>
      <c r="L8" s="155"/>
      <c r="M8" s="34"/>
      <c r="N8" s="34"/>
      <c r="O8" s="34"/>
      <c r="P8" s="155"/>
      <c r="Q8" s="34"/>
      <c r="R8" s="34"/>
      <c r="S8" s="34"/>
      <c r="T8" s="34"/>
      <c r="U8" s="155"/>
      <c r="V8" s="34">
        <f>'2-δικαιώμ'!H8+'2-δικαιώμ'!I8</f>
        <v>2.9999975999999999</v>
      </c>
      <c r="W8" s="34">
        <f>'2-δικαιώμ'!J8</f>
        <v>1.9333320000000001</v>
      </c>
      <c r="X8" s="34">
        <f>'2-δικαιώμ'!K8</f>
        <v>0.38666640000000002</v>
      </c>
      <c r="Y8" s="155"/>
      <c r="Z8" s="34"/>
      <c r="AA8" s="34"/>
      <c r="AB8" s="34"/>
      <c r="AC8" s="34"/>
      <c r="AD8" s="34"/>
    </row>
    <row r="9" spans="1:30" s="17" customFormat="1">
      <c r="A9" s="124" t="str">
        <f>'1-συμβολαια'!A9</f>
        <v>6ο</v>
      </c>
      <c r="B9" s="124" t="str">
        <f>'1-συμβολαια'!C9</f>
        <v>δωρεά ΨΙΛΗΣ κυριότητας</v>
      </c>
      <c r="C9" s="211">
        <f>'1-συμβολαια'!D9</f>
        <v>70347.649999999994</v>
      </c>
      <c r="D9" s="27">
        <f>'8-κ-15-17'!D9</f>
        <v>0</v>
      </c>
      <c r="E9" s="27">
        <f>'8-κ-15-17'!M9</f>
        <v>457.259725</v>
      </c>
      <c r="F9" s="27">
        <f>'8-κ-15-17'!V9</f>
        <v>87.934562499999998</v>
      </c>
      <c r="G9" s="27">
        <f>'2-δικαιώμ'!H9</f>
        <v>75.975461999999993</v>
      </c>
      <c r="H9" s="27">
        <f>'2-δικαιώμ'!I9</f>
        <v>0.60000000000000009</v>
      </c>
      <c r="I9" s="27">
        <f>'2-δικαιώμ'!J9</f>
        <v>42.808590000000002</v>
      </c>
      <c r="J9" s="27">
        <f>'2-δικαιώμ'!K9</f>
        <v>8.5617179999999991</v>
      </c>
      <c r="K9" s="155"/>
      <c r="L9" s="155"/>
      <c r="M9" s="34"/>
      <c r="N9" s="34"/>
      <c r="O9" s="34"/>
      <c r="P9" s="155"/>
      <c r="Q9" s="34"/>
      <c r="R9" s="34"/>
      <c r="S9" s="34"/>
      <c r="T9" s="34"/>
      <c r="U9" s="155"/>
      <c r="V9" s="34">
        <f>'2-δικαιώμ'!H9+'2-δικαιώμ'!I9</f>
        <v>76.575461999999987</v>
      </c>
      <c r="W9" s="34">
        <f>'2-δικαιώμ'!J9</f>
        <v>42.808590000000002</v>
      </c>
      <c r="X9" s="34">
        <f>'2-δικαιώμ'!K9</f>
        <v>8.5617179999999991</v>
      </c>
      <c r="Y9" s="155"/>
      <c r="Z9" s="34"/>
      <c r="AA9" s="34"/>
      <c r="AB9" s="34"/>
      <c r="AC9" s="34"/>
      <c r="AD9" s="34"/>
    </row>
    <row r="10" spans="1:30" s="17" customFormat="1">
      <c r="A10" s="124"/>
      <c r="B10" s="124" t="str">
        <f>'1-συμβολαια'!C10</f>
        <v>χρησικτησία οικοπέδου = 1983 ;;;??? ΑΓΟΡΑΠΩΛΗΣΙΑ άτυπος</v>
      </c>
      <c r="C10" s="211">
        <f>'1-συμβολαια'!D10</f>
        <v>2111.11</v>
      </c>
      <c r="D10" s="27">
        <f>'8-κ-15-17'!D10</f>
        <v>0</v>
      </c>
      <c r="E10" s="27">
        <f>'8-κ-15-17'!M10</f>
        <v>13.722215000000002</v>
      </c>
      <c r="F10" s="27">
        <f>'8-κ-15-17'!V10</f>
        <v>2.6388875000000001</v>
      </c>
      <c r="G10" s="27">
        <f>'2-δικαιώμ'!H10</f>
        <v>2.2799988</v>
      </c>
      <c r="H10" s="27">
        <f>'2-δικαιώμ'!I10</f>
        <v>0.60000000000000009</v>
      </c>
      <c r="I10" s="27">
        <f>'2-δικαιώμ'!J10</f>
        <v>1.8666660000000002</v>
      </c>
      <c r="J10" s="27">
        <f>'2-δικαιώμ'!K10</f>
        <v>0.37333320000000003</v>
      </c>
      <c r="K10" s="155"/>
      <c r="L10" s="155"/>
      <c r="M10" s="34"/>
      <c r="N10" s="34"/>
      <c r="O10" s="34"/>
      <c r="P10" s="155"/>
      <c r="Q10" s="34"/>
      <c r="R10" s="34"/>
      <c r="S10" s="34"/>
      <c r="T10" s="34"/>
      <c r="U10" s="155"/>
      <c r="V10" s="34">
        <f>'2-δικαιώμ'!H10+'2-δικαιώμ'!I10</f>
        <v>2.8799988000000001</v>
      </c>
      <c r="W10" s="34">
        <f>'2-δικαιώμ'!J10</f>
        <v>1.8666660000000002</v>
      </c>
      <c r="X10" s="34">
        <f>'2-δικαιώμ'!K10</f>
        <v>0.37333320000000003</v>
      </c>
      <c r="Y10" s="155"/>
      <c r="Z10" s="34"/>
      <c r="AA10" s="34"/>
      <c r="AB10" s="34"/>
      <c r="AC10" s="34"/>
      <c r="AD10" s="34"/>
    </row>
    <row r="11" spans="1:30" s="17" customFormat="1">
      <c r="A11" s="124"/>
      <c r="B11" s="124"/>
      <c r="C11" s="211"/>
      <c r="D11" s="27"/>
      <c r="E11" s="27"/>
      <c r="F11" s="27"/>
      <c r="G11" s="27"/>
      <c r="H11" s="27"/>
      <c r="I11" s="27"/>
      <c r="J11" s="27"/>
      <c r="K11" s="155"/>
      <c r="L11" s="155"/>
      <c r="M11" s="34"/>
      <c r="N11" s="34"/>
      <c r="O11" s="34"/>
      <c r="P11" s="155"/>
      <c r="Q11" s="34"/>
      <c r="R11" s="34"/>
      <c r="S11" s="34"/>
      <c r="T11" s="34"/>
      <c r="U11" s="155"/>
      <c r="V11" s="34"/>
      <c r="W11" s="34"/>
      <c r="X11" s="34"/>
      <c r="Y11" s="155"/>
      <c r="Z11" s="34"/>
      <c r="AA11" s="34"/>
      <c r="AB11" s="34"/>
      <c r="AC11" s="34"/>
      <c r="AD11" s="34"/>
    </row>
    <row r="12" spans="1:30">
      <c r="A12" s="824" t="str">
        <f>'1-συμβολαια'!A12</f>
        <v>σύνολο</v>
      </c>
      <c r="B12" s="825"/>
      <c r="C12" s="826"/>
      <c r="D12" s="308">
        <f t="shared" ref="D12:J12" si="0">SUM(D3:D11)</f>
        <v>288.88886000000002</v>
      </c>
      <c r="E12" s="308">
        <f t="shared" si="0"/>
        <v>611.61028499999998</v>
      </c>
      <c r="F12" s="308">
        <f t="shared" si="0"/>
        <v>117.6173625</v>
      </c>
      <c r="G12" s="308">
        <f t="shared" si="0"/>
        <v>281.37474359999999</v>
      </c>
      <c r="H12" s="308">
        <f t="shared" si="0"/>
        <v>4.8000000000000007</v>
      </c>
      <c r="I12" s="308">
        <f t="shared" si="0"/>
        <v>161.11930200000003</v>
      </c>
      <c r="J12" s="308">
        <f t="shared" si="0"/>
        <v>32.2238604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 ht="15.75">
      <c r="B16" s="218" t="s">
        <v>382</v>
      </c>
      <c r="D16" s="2"/>
      <c r="E16" s="2"/>
      <c r="F16" s="2"/>
      <c r="G16" s="142"/>
      <c r="H16" s="291">
        <v>0.15</v>
      </c>
      <c r="I16" s="292">
        <v>2.93</v>
      </c>
      <c r="J16" s="5" t="s">
        <v>386</v>
      </c>
      <c r="L16" s="293">
        <f>I16-H16</f>
        <v>2.7800000000000002</v>
      </c>
    </row>
    <row r="17" spans="2:12" ht="12.75">
      <c r="B17" s="219" t="s">
        <v>383</v>
      </c>
      <c r="D17" s="2"/>
      <c r="E17" s="2"/>
      <c r="F17" s="2"/>
      <c r="G17" s="2"/>
      <c r="H17" s="174">
        <v>0.44</v>
      </c>
      <c r="I17" s="289">
        <v>0.56000000000000005</v>
      </c>
      <c r="J17" s="3" t="s">
        <v>387</v>
      </c>
      <c r="L17" s="293">
        <f>I17-H17</f>
        <v>0.12000000000000005</v>
      </c>
    </row>
    <row r="18" spans="2:12" ht="15.75">
      <c r="B18" s="233" t="s">
        <v>384</v>
      </c>
      <c r="D18" s="2"/>
      <c r="E18" s="2"/>
      <c r="F18" s="2"/>
      <c r="G18" s="300">
        <v>0.05</v>
      </c>
      <c r="H18" s="8"/>
      <c r="I18" s="4">
        <v>0.73</v>
      </c>
      <c r="J18" s="5" t="s">
        <v>135</v>
      </c>
      <c r="L18" s="5"/>
    </row>
    <row r="19" spans="2:12">
      <c r="B19" s="92"/>
      <c r="D19" s="2"/>
      <c r="E19" s="2"/>
      <c r="F19" s="2"/>
      <c r="G19" s="300">
        <v>0.05</v>
      </c>
      <c r="H19" s="8"/>
      <c r="I19" s="4">
        <v>1.47</v>
      </c>
      <c r="J19" s="3" t="s">
        <v>388</v>
      </c>
    </row>
    <row r="20" spans="2:12">
      <c r="B20" s="92"/>
      <c r="D20" s="2"/>
      <c r="E20" s="2"/>
      <c r="F20" s="2"/>
      <c r="G20" s="300">
        <v>0.05</v>
      </c>
      <c r="H20" s="8"/>
      <c r="I20" s="4">
        <v>3.99</v>
      </c>
      <c r="J20" s="5" t="s">
        <v>389</v>
      </c>
      <c r="K20" s="5"/>
      <c r="L20" s="5"/>
    </row>
    <row r="21" spans="2:12">
      <c r="B21" s="92"/>
      <c r="D21" s="2"/>
      <c r="E21" s="2"/>
      <c r="F21" s="2"/>
      <c r="G21" s="300">
        <v>0.05</v>
      </c>
      <c r="H21" s="8"/>
      <c r="I21" s="4"/>
      <c r="J21" s="5" t="s">
        <v>440</v>
      </c>
      <c r="K21" s="5"/>
      <c r="L21" s="5"/>
    </row>
    <row r="22" spans="2:12">
      <c r="B22" s="92"/>
      <c r="D22" s="2"/>
      <c r="E22" s="2"/>
      <c r="F22" s="2"/>
      <c r="G22" s="300">
        <v>0.05</v>
      </c>
      <c r="H22" s="8"/>
      <c r="I22" s="4"/>
      <c r="J22" s="5" t="s">
        <v>441</v>
      </c>
      <c r="K22" s="5"/>
      <c r="L22" s="5"/>
    </row>
    <row r="23" spans="2:12">
      <c r="B23" s="92"/>
      <c r="D23" s="2"/>
      <c r="E23" s="2"/>
      <c r="F23" s="2"/>
      <c r="G23" s="300"/>
      <c r="H23" s="8"/>
      <c r="I23" s="4"/>
      <c r="J23" s="5"/>
      <c r="K23" s="5"/>
      <c r="L23" s="5"/>
    </row>
    <row r="24" spans="2:12">
      <c r="B24" s="92"/>
      <c r="D24" s="2"/>
      <c r="E24" s="2"/>
      <c r="F24" s="2"/>
      <c r="G24" s="2"/>
      <c r="H24" s="5" t="s">
        <v>442</v>
      </c>
      <c r="I24" s="5"/>
      <c r="J24" s="5" t="s">
        <v>135</v>
      </c>
      <c r="K24" s="5"/>
      <c r="L24" s="5"/>
    </row>
    <row r="25" spans="2:12">
      <c r="G25" s="2"/>
      <c r="H25" s="5" t="s">
        <v>443</v>
      </c>
      <c r="I25" s="5"/>
      <c r="J25" s="5" t="s">
        <v>136</v>
      </c>
      <c r="K25" s="5"/>
      <c r="L25" s="5"/>
    </row>
    <row r="26" spans="2:12">
      <c r="G26" s="2"/>
      <c r="H26" s="5" t="s">
        <v>444</v>
      </c>
      <c r="I26" s="5"/>
      <c r="J26" s="5" t="s">
        <v>137</v>
      </c>
      <c r="K26" s="5"/>
      <c r="L26" s="5"/>
    </row>
    <row r="27" spans="2:12" ht="15">
      <c r="G27" s="2"/>
      <c r="H27" s="4">
        <v>2.2000000000000002</v>
      </c>
      <c r="I27" s="305"/>
      <c r="J27" s="5" t="s">
        <v>390</v>
      </c>
      <c r="K27" s="5"/>
      <c r="L27" s="5"/>
    </row>
    <row r="28" spans="2:12" ht="15">
      <c r="G28" s="2"/>
      <c r="H28" s="2">
        <v>2.93</v>
      </c>
      <c r="I28" s="306"/>
      <c r="J28" s="3" t="s">
        <v>391</v>
      </c>
      <c r="K28" s="5"/>
      <c r="L28" s="5"/>
    </row>
  </sheetData>
  <mergeCells count="13">
    <mergeCell ref="Z1:AD1"/>
    <mergeCell ref="A12:C1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1"/>
  <sheetViews>
    <sheetView workbookViewId="0">
      <pane ySplit="2" topLeftCell="A3" activePane="bottomLeft" state="frozen"/>
      <selection pane="bottomLeft" activeCell="B28" sqref="B28:B29"/>
    </sheetView>
  </sheetViews>
  <sheetFormatPr defaultRowHeight="11.25"/>
  <cols>
    <col min="1" max="1" width="10.42578125" style="8" bestFit="1" customWidth="1"/>
    <col min="2" max="2" width="65.85546875" style="92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693" t="s">
        <v>1</v>
      </c>
      <c r="B1" s="695" t="s">
        <v>0</v>
      </c>
      <c r="C1" s="743" t="s">
        <v>7</v>
      </c>
      <c r="D1" s="844" t="s">
        <v>45</v>
      </c>
      <c r="E1" s="845"/>
      <c r="F1" s="846" t="s">
        <v>398</v>
      </c>
      <c r="G1" s="847"/>
      <c r="H1" s="842" t="s">
        <v>57</v>
      </c>
      <c r="I1" s="839" t="s">
        <v>29</v>
      </c>
      <c r="J1" s="840"/>
      <c r="K1" s="841"/>
    </row>
    <row r="2" spans="1:17" ht="12.75" thickBot="1">
      <c r="A2" s="694"/>
      <c r="B2" s="696"/>
      <c r="C2" s="744"/>
      <c r="D2" s="231" t="s">
        <v>321</v>
      </c>
      <c r="E2" s="235" t="s">
        <v>92</v>
      </c>
      <c r="F2" s="234" t="s">
        <v>321</v>
      </c>
      <c r="G2" s="232" t="s">
        <v>33</v>
      </c>
      <c r="H2" s="843"/>
      <c r="I2" s="729"/>
      <c r="J2" s="689"/>
      <c r="K2" s="690"/>
    </row>
    <row r="3" spans="1:17" s="585" customFormat="1" ht="14.25">
      <c r="A3" s="586" t="str">
        <f>'1-συμβολαια'!A3</f>
        <v>3ο</v>
      </c>
      <c r="B3" s="581" t="str">
        <f>'1-συμβολαια'!C3</f>
        <v>διανομή</v>
      </c>
      <c r="C3" s="582">
        <f>'1-συμβολαια'!D3</f>
        <v>144216.06</v>
      </c>
      <c r="D3" s="587"/>
      <c r="E3" s="587"/>
      <c r="F3" s="583">
        <v>5</v>
      </c>
      <c r="G3" s="584"/>
      <c r="H3" s="584">
        <v>8</v>
      </c>
      <c r="I3" s="327" t="s">
        <v>139</v>
      </c>
      <c r="J3" s="327"/>
      <c r="K3" s="74"/>
    </row>
    <row r="4" spans="1:17" s="585" customFormat="1" ht="14.25">
      <c r="A4" s="586">
        <f>'1-συμβολαια'!A4</f>
        <v>0</v>
      </c>
      <c r="B4" s="581" t="str">
        <f>'1-συμβολαια'!C4</f>
        <v>χρησικτησία οικοπέδου = 1983 ;;;??? ΑΓΟΡΑΠΩΛΗΣΙΑ άτυπος</v>
      </c>
      <c r="C4" s="582">
        <f>'1-συμβολαια'!D4</f>
        <v>1111.1099999999999</v>
      </c>
      <c r="D4" s="587"/>
      <c r="E4" s="587"/>
      <c r="F4" s="587"/>
      <c r="G4" s="584"/>
      <c r="H4" s="584">
        <v>3</v>
      </c>
      <c r="I4" s="327" t="s">
        <v>139</v>
      </c>
      <c r="J4" s="327" t="s">
        <v>134</v>
      </c>
      <c r="K4" s="74"/>
    </row>
    <row r="5" spans="1:17" s="585" customFormat="1" ht="15" thickBot="1">
      <c r="A5" s="591">
        <f>'1-συμβολαια'!A5</f>
        <v>0</v>
      </c>
      <c r="B5" s="592" t="str">
        <f>'1-συμβολαια'!C5</f>
        <v>εξισορρόπηση διαφοράς διανεμομένων μεριδίων</v>
      </c>
      <c r="C5" s="593">
        <f>'1-συμβολαια'!D5</f>
        <v>22222.22</v>
      </c>
      <c r="D5" s="594"/>
      <c r="E5" s="595"/>
      <c r="F5" s="595"/>
      <c r="G5" s="596"/>
      <c r="H5" s="596">
        <v>3</v>
      </c>
      <c r="I5" s="482" t="s">
        <v>139</v>
      </c>
      <c r="J5" s="482" t="s">
        <v>134</v>
      </c>
      <c r="K5" s="425"/>
    </row>
    <row r="6" spans="1:17" s="585" customFormat="1" ht="15" thickBot="1">
      <c r="A6" s="598" t="str">
        <f>'1-συμβολαια'!A6</f>
        <v>4ο</v>
      </c>
      <c r="B6" s="599" t="str">
        <f>'1-συμβολαια'!C6</f>
        <v>γονική ΨΙΛΗΣ κυριότητας</v>
      </c>
      <c r="C6" s="600">
        <f>'1-συμβολαια'!D6</f>
        <v>3700.2</v>
      </c>
      <c r="D6" s="601"/>
      <c r="E6" s="602"/>
      <c r="F6" s="602"/>
      <c r="G6" s="603"/>
      <c r="H6" s="603">
        <v>3</v>
      </c>
      <c r="I6" s="487" t="s">
        <v>139</v>
      </c>
      <c r="J6" s="487" t="s">
        <v>134</v>
      </c>
      <c r="K6" s="450"/>
    </row>
    <row r="7" spans="1:17" s="585" customFormat="1" ht="14.25">
      <c r="A7" s="597" t="str">
        <f>'1-συμβολαια'!A7</f>
        <v>5ο</v>
      </c>
      <c r="B7" s="588" t="str">
        <f>'1-συμβολαια'!C7</f>
        <v>δωρεά ΨΙΛΗΣ κυριότητας</v>
      </c>
      <c r="C7" s="582">
        <f>'1-συμβολαια'!D7</f>
        <v>14601.6</v>
      </c>
      <c r="D7" s="589"/>
      <c r="E7" s="590"/>
      <c r="F7" s="590"/>
      <c r="G7" s="584"/>
      <c r="H7" s="584">
        <v>3</v>
      </c>
      <c r="I7" s="468" t="s">
        <v>139</v>
      </c>
      <c r="J7" s="468" t="s">
        <v>134</v>
      </c>
      <c r="K7" s="424"/>
    </row>
    <row r="8" spans="1:17" s="585" customFormat="1" ht="15" thickBot="1">
      <c r="A8" s="591">
        <f>'1-συμβολαια'!A8</f>
        <v>0</v>
      </c>
      <c r="B8" s="592" t="str">
        <f>'1-συμβολαια'!C8</f>
        <v>χρησικτησία οικοπέδου = 1983 ;;;??? ΑΓΟΡΑΠΩΛΗΣΙΑ άτυπος</v>
      </c>
      <c r="C8" s="593">
        <f>'1-συμβολαια'!D8</f>
        <v>2222.2199999999998</v>
      </c>
      <c r="D8" s="594"/>
      <c r="E8" s="595"/>
      <c r="F8" s="595"/>
      <c r="G8" s="596"/>
      <c r="H8" s="596">
        <v>3</v>
      </c>
      <c r="I8" s="482" t="s">
        <v>139</v>
      </c>
      <c r="J8" s="482" t="s">
        <v>134</v>
      </c>
      <c r="K8" s="425"/>
    </row>
    <row r="9" spans="1:17" s="585" customFormat="1" ht="14.25">
      <c r="A9" s="604" t="str">
        <f>'1-συμβολαια'!A9</f>
        <v>6ο</v>
      </c>
      <c r="B9" s="588" t="str">
        <f>'1-συμβολαια'!C9</f>
        <v>δωρεά ΨΙΛΗΣ κυριότητας</v>
      </c>
      <c r="C9" s="582">
        <f>'1-συμβολαια'!D9</f>
        <v>70347.649999999994</v>
      </c>
      <c r="D9" s="589"/>
      <c r="E9" s="590"/>
      <c r="F9" s="590"/>
      <c r="G9" s="584"/>
      <c r="H9" s="584">
        <v>3</v>
      </c>
      <c r="I9" s="468" t="s">
        <v>139</v>
      </c>
      <c r="J9" s="468" t="s">
        <v>134</v>
      </c>
      <c r="K9" s="424"/>
    </row>
    <row r="10" spans="1:17" s="585" customFormat="1" ht="15" thickBot="1">
      <c r="A10" s="605">
        <f>'1-συμβολαια'!A10</f>
        <v>0</v>
      </c>
      <c r="B10" s="592" t="str">
        <f>'1-συμβολαια'!C10</f>
        <v>χρησικτησία οικοπέδου = 1983 ;;;??? ΑΓΟΡΑΠΩΛΗΣΙΑ άτυπος</v>
      </c>
      <c r="C10" s="593">
        <f>'1-συμβολαια'!D10</f>
        <v>2111.11</v>
      </c>
      <c r="D10" s="594"/>
      <c r="E10" s="595"/>
      <c r="F10" s="595"/>
      <c r="G10" s="596"/>
      <c r="H10" s="596">
        <v>3</v>
      </c>
      <c r="I10" s="482" t="s">
        <v>139</v>
      </c>
      <c r="J10" s="482" t="s">
        <v>134</v>
      </c>
      <c r="K10" s="425"/>
    </row>
    <row r="11" spans="1:17" s="585" customFormat="1" ht="15.75" customHeight="1" thickBot="1">
      <c r="A11" s="598" t="str">
        <f>'1-συμβολαια'!A11</f>
        <v>7ο</v>
      </c>
      <c r="B11" s="599" t="str">
        <f>'1-συμβολαια'!C11</f>
        <v>γονική ΨΙΛΗΣ κυριότητας</v>
      </c>
      <c r="C11" s="600">
        <f>'1-συμβολαια'!D11</f>
        <v>3641.4</v>
      </c>
      <c r="D11" s="848" t="s">
        <v>562</v>
      </c>
      <c r="E11" s="849"/>
      <c r="F11" s="849"/>
      <c r="G11" s="849"/>
      <c r="H11" s="849"/>
      <c r="I11" s="849"/>
      <c r="J11" s="849"/>
      <c r="K11" s="850"/>
    </row>
    <row r="12" spans="1:17" ht="15.75">
      <c r="A12" s="730" t="s">
        <v>56</v>
      </c>
      <c r="B12" s="731"/>
      <c r="C12" s="731"/>
      <c r="D12" s="606">
        <f>SUM(D3:D11)</f>
        <v>0</v>
      </c>
      <c r="E12" s="606">
        <f>SUM(E3:E11)</f>
        <v>0</v>
      </c>
      <c r="F12" s="607">
        <f>SUM(F3:F11)</f>
        <v>5</v>
      </c>
      <c r="G12" s="607">
        <f>SUM(G3:G11)</f>
        <v>0</v>
      </c>
      <c r="H12" s="607">
        <f>SUM(H3:H11)</f>
        <v>29</v>
      </c>
    </row>
    <row r="13" spans="1:17" ht="15.75">
      <c r="I13" s="127" t="s">
        <v>104</v>
      </c>
      <c r="J13" s="142"/>
      <c r="K13" s="142"/>
      <c r="L13" s="122"/>
      <c r="M13" s="122"/>
      <c r="N13" s="122"/>
      <c r="O13" s="122"/>
      <c r="P13" s="5"/>
    </row>
    <row r="14" spans="1:17" ht="15.75">
      <c r="I14" s="237"/>
      <c r="J14" s="142" t="s">
        <v>105</v>
      </c>
      <c r="K14" s="142"/>
      <c r="L14" s="142"/>
      <c r="M14" s="142"/>
      <c r="N14" s="142"/>
      <c r="O14" s="142"/>
      <c r="P14" s="237"/>
      <c r="Q14" s="236"/>
    </row>
    <row r="15" spans="1:17" ht="15.75">
      <c r="I15" s="237"/>
      <c r="J15" s="237"/>
      <c r="K15" s="238"/>
      <c r="L15" s="238"/>
      <c r="M15" s="238"/>
      <c r="N15" s="238"/>
      <c r="O15" s="238"/>
      <c r="P15" s="238"/>
      <c r="Q15" s="236"/>
    </row>
    <row r="16" spans="1:17" ht="15.75">
      <c r="I16" s="237"/>
      <c r="J16" s="237"/>
      <c r="K16" s="142"/>
      <c r="L16" s="238"/>
      <c r="M16" s="238"/>
      <c r="N16" s="142"/>
      <c r="O16" s="142"/>
      <c r="P16" s="142"/>
      <c r="Q16" s="236"/>
    </row>
    <row r="17" spans="9:17" ht="15.75">
      <c r="I17" s="237"/>
      <c r="J17" s="237"/>
      <c r="K17" s="238"/>
      <c r="L17" s="238"/>
      <c r="M17" s="238"/>
      <c r="N17" s="238"/>
      <c r="O17" s="238"/>
      <c r="P17" s="238"/>
      <c r="Q17" s="236"/>
    </row>
    <row r="18" spans="9:17" ht="15.75">
      <c r="L18" s="129"/>
      <c r="Q18" s="236"/>
    </row>
    <row r="19" spans="9:17" ht="15.75">
      <c r="L19" s="129"/>
    </row>
    <row r="20" spans="9:17" ht="15.75">
      <c r="L20" s="129"/>
    </row>
    <row r="21" spans="9:17" ht="15.75">
      <c r="L21" s="129"/>
    </row>
  </sheetData>
  <mergeCells count="9">
    <mergeCell ref="I1:K2"/>
    <mergeCell ref="H1:H2"/>
    <mergeCell ref="A12:C12"/>
    <mergeCell ref="D1:E1"/>
    <mergeCell ref="A1:A2"/>
    <mergeCell ref="B1:B2"/>
    <mergeCell ref="C1:C2"/>
    <mergeCell ref="F1:G1"/>
    <mergeCell ref="D11:K1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1"/>
  <sheetViews>
    <sheetView workbookViewId="0">
      <pane ySplit="2" topLeftCell="A3" activePane="bottomLeft" state="frozen"/>
      <selection pane="bottomLeft" activeCell="D24" sqref="D24"/>
    </sheetView>
  </sheetViews>
  <sheetFormatPr defaultRowHeight="15"/>
  <cols>
    <col min="1" max="1" width="11.5703125" style="105" bestFit="1" customWidth="1"/>
    <col min="2" max="2" width="70.14062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693" t="s">
        <v>1</v>
      </c>
      <c r="B1" s="851" t="s">
        <v>0</v>
      </c>
      <c r="C1" s="853" t="s">
        <v>146</v>
      </c>
      <c r="D1" s="853"/>
      <c r="E1" s="853"/>
      <c r="F1" s="854" t="s">
        <v>29</v>
      </c>
      <c r="G1" s="855"/>
      <c r="H1" s="855"/>
      <c r="I1" s="855"/>
      <c r="J1" s="855"/>
      <c r="K1" s="855"/>
      <c r="L1" s="855"/>
      <c r="M1" s="855"/>
      <c r="N1" s="855"/>
      <c r="O1" s="855"/>
      <c r="P1" s="855"/>
      <c r="Q1" s="855"/>
      <c r="R1" s="855"/>
      <c r="S1" s="855"/>
      <c r="T1" s="855"/>
      <c r="U1" s="855"/>
      <c r="V1" s="856"/>
    </row>
    <row r="2" spans="1:22" ht="16.5" thickBot="1">
      <c r="A2" s="694"/>
      <c r="B2" s="852"/>
      <c r="C2" s="103" t="s">
        <v>23</v>
      </c>
      <c r="D2" s="108" t="s">
        <v>9</v>
      </c>
      <c r="E2" s="111" t="s">
        <v>33</v>
      </c>
      <c r="F2" s="280">
        <v>61</v>
      </c>
      <c r="G2" s="280">
        <v>62</v>
      </c>
      <c r="H2" s="280">
        <v>63</v>
      </c>
      <c r="I2" s="281">
        <v>64</v>
      </c>
      <c r="J2" s="282" t="s">
        <v>408</v>
      </c>
      <c r="K2" s="282" t="s">
        <v>409</v>
      </c>
      <c r="L2" s="282" t="s">
        <v>410</v>
      </c>
      <c r="M2" s="283">
        <v>65</v>
      </c>
      <c r="N2" s="284" t="s">
        <v>411</v>
      </c>
      <c r="O2" s="284" t="s">
        <v>412</v>
      </c>
      <c r="P2" s="284" t="s">
        <v>413</v>
      </c>
      <c r="Q2" s="284" t="s">
        <v>414</v>
      </c>
      <c r="R2" s="284" t="s">
        <v>415</v>
      </c>
      <c r="S2" s="280">
        <v>67</v>
      </c>
      <c r="T2" s="177"/>
      <c r="U2" s="177"/>
      <c r="V2" s="279"/>
    </row>
    <row r="3" spans="1:22" s="139" customFormat="1">
      <c r="A3" s="366" t="str">
        <f>'1-συμβολαια'!A3</f>
        <v>3ο</v>
      </c>
      <c r="B3" s="362" t="str">
        <f>'1-συμβολαια'!C3</f>
        <v>διανομή</v>
      </c>
      <c r="C3" s="338"/>
      <c r="D3" s="363"/>
      <c r="E3" s="397"/>
      <c r="F3" s="339"/>
      <c r="G3" s="339"/>
      <c r="H3" s="364"/>
      <c r="I3" s="365"/>
      <c r="J3" s="365"/>
      <c r="K3" s="365"/>
      <c r="L3" s="365"/>
      <c r="M3" s="365"/>
      <c r="N3" s="339"/>
      <c r="O3" s="339"/>
      <c r="P3" s="339"/>
      <c r="Q3" s="339"/>
      <c r="R3" s="368"/>
      <c r="S3" s="339"/>
      <c r="T3" s="339"/>
      <c r="U3" s="339"/>
      <c r="V3" s="339"/>
    </row>
    <row r="4" spans="1:22" s="139" customFormat="1">
      <c r="A4" s="366">
        <f>'1-συμβολαια'!A4</f>
        <v>0</v>
      </c>
      <c r="B4" s="362" t="str">
        <f>'1-συμβολαια'!C4</f>
        <v>χρησικτησία οικοπέδου = 1983 ;;;??? ΑΓΟΡΑΠΩΛΗΣΙΑ άτυπος</v>
      </c>
      <c r="C4" s="338">
        <f>'1-συμβολαια'!L4</f>
        <v>64.013322000000002</v>
      </c>
      <c r="D4" s="404">
        <f>'1-συμβολαια'!N4</f>
        <v>0</v>
      </c>
      <c r="E4" s="338">
        <f t="shared" ref="E4:E10" si="0">C4-D4</f>
        <v>64.013322000000002</v>
      </c>
      <c r="F4" s="339">
        <v>61</v>
      </c>
      <c r="G4" s="339">
        <v>62</v>
      </c>
      <c r="H4" s="364"/>
      <c r="I4" s="365"/>
      <c r="J4" s="365"/>
      <c r="K4" s="365"/>
      <c r="L4" s="365"/>
      <c r="M4" s="365"/>
      <c r="N4" s="339"/>
      <c r="O4" s="339">
        <v>1</v>
      </c>
      <c r="P4" s="339"/>
      <c r="Q4" s="339"/>
      <c r="R4" s="368"/>
      <c r="S4" s="339"/>
      <c r="T4" s="339"/>
      <c r="U4" s="339"/>
      <c r="V4" s="339"/>
    </row>
    <row r="5" spans="1:22" s="139" customFormat="1" ht="15.75" thickBot="1">
      <c r="A5" s="454">
        <f>'1-συμβολαια'!A5</f>
        <v>0</v>
      </c>
      <c r="B5" s="459" t="str">
        <f>'1-συμβολαια'!C5</f>
        <v>εξισορρόπηση διαφοράς διανεμομένων μεριδίων</v>
      </c>
      <c r="C5" s="418">
        <f>'1-συμβολαια'!L5</f>
        <v>445.34664400000003</v>
      </c>
      <c r="D5" s="612">
        <f>'1-συμβολαια'!N5</f>
        <v>0</v>
      </c>
      <c r="E5" s="418">
        <f t="shared" si="0"/>
        <v>445.34664400000003</v>
      </c>
      <c r="F5" s="552">
        <v>61</v>
      </c>
      <c r="G5" s="552">
        <v>62</v>
      </c>
      <c r="H5" s="613"/>
      <c r="I5" s="614"/>
      <c r="J5" s="614"/>
      <c r="K5" s="614"/>
      <c r="L5" s="614"/>
      <c r="M5" s="614">
        <v>1</v>
      </c>
      <c r="N5" s="552"/>
      <c r="O5" s="552"/>
      <c r="P5" s="552"/>
      <c r="Q5" s="552"/>
      <c r="R5" s="615"/>
      <c r="S5" s="552"/>
      <c r="T5" s="552"/>
      <c r="U5" s="552"/>
      <c r="V5" s="552"/>
    </row>
    <row r="6" spans="1:22" s="139" customFormat="1" ht="15.75" thickBot="1">
      <c r="A6" s="616" t="str">
        <f>'1-συμβολαια'!A6</f>
        <v>4ο</v>
      </c>
      <c r="B6" s="472" t="str">
        <f>'1-συμβολαια'!C6</f>
        <v>γονική ΨΙΛΗΣ κυριότητας</v>
      </c>
      <c r="C6" s="475"/>
      <c r="D6" s="617"/>
      <c r="E6" s="475"/>
      <c r="F6" s="618"/>
      <c r="G6" s="618"/>
      <c r="H6" s="619"/>
      <c r="I6" s="620"/>
      <c r="J6" s="620"/>
      <c r="K6" s="620"/>
      <c r="L6" s="620"/>
      <c r="M6" s="620"/>
      <c r="N6" s="618"/>
      <c r="O6" s="618"/>
      <c r="P6" s="618"/>
      <c r="Q6" s="618"/>
      <c r="R6" s="621"/>
      <c r="S6" s="618"/>
      <c r="T6" s="618"/>
      <c r="U6" s="618"/>
      <c r="V6" s="618"/>
    </row>
    <row r="7" spans="1:22" s="139" customFormat="1">
      <c r="A7" s="494" t="str">
        <f>'1-συμβολαια'!A7</f>
        <v>5ο</v>
      </c>
      <c r="B7" s="415" t="str">
        <f>'1-συμβολαια'!C7</f>
        <v>δωρεά ΨΙΛΗΣ κυριότητας</v>
      </c>
      <c r="C7" s="397"/>
      <c r="D7" s="363"/>
      <c r="E7" s="397"/>
      <c r="F7" s="551"/>
      <c r="G7" s="551"/>
      <c r="H7" s="609"/>
      <c r="I7" s="610"/>
      <c r="J7" s="610"/>
      <c r="K7" s="610"/>
      <c r="L7" s="610"/>
      <c r="M7" s="610"/>
      <c r="N7" s="551"/>
      <c r="O7" s="551"/>
      <c r="P7" s="551"/>
      <c r="Q7" s="551"/>
      <c r="R7" s="611"/>
      <c r="S7" s="551"/>
      <c r="T7" s="551"/>
      <c r="U7" s="551"/>
      <c r="V7" s="551"/>
    </row>
    <row r="8" spans="1:22" s="139" customFormat="1" ht="15.75" thickBot="1">
      <c r="A8" s="454">
        <f>'1-συμβολαια'!A8</f>
        <v>0</v>
      </c>
      <c r="B8" s="459" t="str">
        <f>'1-συμβολαια'!C8</f>
        <v>χρησικτησία οικοπέδου = 1983 ;;;??? ΑΓΟΡΑΠΩΛΗΣΙΑ άτυπος</v>
      </c>
      <c r="C8" s="418">
        <f>'1-συμβολαια'!L8</f>
        <v>59.346643999999998</v>
      </c>
      <c r="D8" s="612">
        <f>'1-συμβολαια'!N8</f>
        <v>0</v>
      </c>
      <c r="E8" s="418">
        <f t="shared" si="0"/>
        <v>59.346643999999998</v>
      </c>
      <c r="F8" s="552">
        <v>61</v>
      </c>
      <c r="G8" s="552">
        <v>62</v>
      </c>
      <c r="H8" s="613"/>
      <c r="I8" s="614"/>
      <c r="J8" s="614"/>
      <c r="K8" s="614"/>
      <c r="L8" s="614"/>
      <c r="M8" s="614"/>
      <c r="N8" s="552"/>
      <c r="O8" s="552">
        <v>1</v>
      </c>
      <c r="P8" s="552"/>
      <c r="Q8" s="552"/>
      <c r="R8" s="615"/>
      <c r="S8" s="552"/>
      <c r="T8" s="552"/>
      <c r="U8" s="552"/>
      <c r="V8" s="552"/>
    </row>
    <row r="9" spans="1:22" s="139" customFormat="1">
      <c r="A9" s="622" t="str">
        <f>'1-συμβολαια'!A9</f>
        <v>6ο</v>
      </c>
      <c r="B9" s="415" t="str">
        <f>'1-συμβολαια'!C9</f>
        <v>δωρεά ΨΙΛΗΣ κυριότητας</v>
      </c>
      <c r="C9" s="397"/>
      <c r="D9" s="363"/>
      <c r="E9" s="397"/>
      <c r="F9" s="551"/>
      <c r="G9" s="551"/>
      <c r="H9" s="609"/>
      <c r="I9" s="610"/>
      <c r="J9" s="610"/>
      <c r="K9" s="610"/>
      <c r="L9" s="610"/>
      <c r="M9" s="610"/>
      <c r="N9" s="551"/>
      <c r="O9" s="551"/>
      <c r="P9" s="551"/>
      <c r="Q9" s="551"/>
      <c r="R9" s="611"/>
      <c r="S9" s="551"/>
      <c r="T9" s="551"/>
      <c r="U9" s="551"/>
      <c r="V9" s="551"/>
    </row>
    <row r="10" spans="1:22" s="139" customFormat="1" ht="15.75" thickBot="1">
      <c r="A10" s="623">
        <f>'1-συμβολαια'!A10</f>
        <v>0</v>
      </c>
      <c r="B10" s="459" t="str">
        <f>'1-συμβολαια'!C10</f>
        <v>χρησικτησία οικοπέδου = 1983 ;;;??? ΑΓΟΡΑΠΩΛΗΣΙΑ άτυπος</v>
      </c>
      <c r="C10" s="418">
        <f>'1-συμβολαια'!L10</f>
        <v>58.213321999999998</v>
      </c>
      <c r="D10" s="612">
        <f>'1-συμβολαια'!N10</f>
        <v>0</v>
      </c>
      <c r="E10" s="418">
        <f t="shared" si="0"/>
        <v>58.213321999999998</v>
      </c>
      <c r="F10" s="552">
        <v>61</v>
      </c>
      <c r="G10" s="552">
        <v>62</v>
      </c>
      <c r="H10" s="613"/>
      <c r="I10" s="614"/>
      <c r="J10" s="614"/>
      <c r="K10" s="614"/>
      <c r="L10" s="614"/>
      <c r="M10" s="614"/>
      <c r="N10" s="552"/>
      <c r="O10" s="552">
        <v>1</v>
      </c>
      <c r="P10" s="552"/>
      <c r="Q10" s="552"/>
      <c r="R10" s="615"/>
      <c r="S10" s="552"/>
      <c r="T10" s="552"/>
      <c r="U10" s="552"/>
      <c r="V10" s="552"/>
    </row>
    <row r="11" spans="1:22" s="139" customFormat="1">
      <c r="A11" s="608" t="str">
        <f>'1-συμβολαια'!A11</f>
        <v>7ο</v>
      </c>
      <c r="B11" s="415" t="str">
        <f>'1-συμβολαια'!C11</f>
        <v>γονική ΨΙΛΗΣ κυριότητας</v>
      </c>
      <c r="C11" s="857" t="s">
        <v>562</v>
      </c>
      <c r="D11" s="858"/>
      <c r="E11" s="858"/>
      <c r="F11" s="858"/>
      <c r="G11" s="858"/>
      <c r="H11" s="858"/>
      <c r="I11" s="858"/>
      <c r="J11" s="858"/>
      <c r="K11" s="858"/>
      <c r="L11" s="858"/>
      <c r="M11" s="858"/>
      <c r="N11" s="858"/>
      <c r="O11" s="858"/>
      <c r="P11" s="858"/>
      <c r="Q11" s="858"/>
      <c r="R11" s="858"/>
      <c r="S11" s="858"/>
      <c r="T11" s="859"/>
      <c r="U11" s="551"/>
      <c r="V11" s="551"/>
    </row>
    <row r="12" spans="1:22" ht="15.75">
      <c r="A12" s="712" t="s">
        <v>47</v>
      </c>
      <c r="B12" s="713"/>
      <c r="C12" s="99">
        <f>SUM(C3:C11)</f>
        <v>626.91993200000002</v>
      </c>
      <c r="D12" s="109">
        <f>SUM(D3:D11)</f>
        <v>0</v>
      </c>
      <c r="E12" s="99">
        <f>SUM(E3:E11)</f>
        <v>626.91993200000002</v>
      </c>
      <c r="I12" s="69">
        <f t="shared" ref="I12:T12" si="1">SUM(I3:I11)</f>
        <v>0</v>
      </c>
      <c r="J12" s="69">
        <f t="shared" si="1"/>
        <v>0</v>
      </c>
      <c r="K12" s="69">
        <f t="shared" si="1"/>
        <v>0</v>
      </c>
      <c r="L12" s="69">
        <f t="shared" si="1"/>
        <v>0</v>
      </c>
      <c r="M12" s="69">
        <f t="shared" si="1"/>
        <v>1</v>
      </c>
      <c r="N12" s="69">
        <f t="shared" si="1"/>
        <v>0</v>
      </c>
      <c r="O12" s="69">
        <f t="shared" si="1"/>
        <v>3</v>
      </c>
      <c r="P12" s="69">
        <f t="shared" si="1"/>
        <v>0</v>
      </c>
      <c r="Q12" s="69">
        <f t="shared" si="1"/>
        <v>0</v>
      </c>
      <c r="R12" s="69">
        <f t="shared" si="1"/>
        <v>0</v>
      </c>
      <c r="S12" s="69">
        <f t="shared" si="1"/>
        <v>0</v>
      </c>
      <c r="T12" s="69">
        <f t="shared" si="1"/>
        <v>0</v>
      </c>
    </row>
    <row r="13" spans="1:22"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</row>
    <row r="14" spans="1:22" ht="15.75">
      <c r="F14" s="159" t="s">
        <v>242</v>
      </c>
      <c r="G14" s="127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6"/>
    </row>
    <row r="15" spans="1:22" ht="15.75">
      <c r="F15" s="287"/>
      <c r="G15" s="142" t="s">
        <v>243</v>
      </c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6"/>
    </row>
    <row r="16" spans="1:22" ht="15.75">
      <c r="F16" s="286"/>
      <c r="G16" s="286"/>
      <c r="H16" s="159" t="s">
        <v>244</v>
      </c>
      <c r="I16" s="127"/>
      <c r="J16" s="127"/>
      <c r="K16" s="127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6"/>
    </row>
    <row r="17" spans="2:22" ht="15.75">
      <c r="F17" s="286"/>
      <c r="G17" s="287"/>
      <c r="H17" s="286"/>
      <c r="I17" s="142" t="s">
        <v>269</v>
      </c>
      <c r="J17" s="142"/>
      <c r="K17" s="142"/>
      <c r="L17" s="288"/>
      <c r="M17" s="288"/>
      <c r="N17" s="288"/>
      <c r="O17" s="288"/>
      <c r="P17" s="288"/>
      <c r="Q17" s="288"/>
      <c r="R17" s="288"/>
      <c r="S17" s="288"/>
      <c r="T17" s="288"/>
      <c r="U17" s="285"/>
      <c r="V17" s="286"/>
    </row>
    <row r="18" spans="2:22" ht="15.75">
      <c r="F18" s="286"/>
      <c r="G18" s="287"/>
      <c r="H18" s="286"/>
      <c r="I18" s="142"/>
      <c r="J18" s="159" t="s">
        <v>416</v>
      </c>
      <c r="K18" s="142"/>
      <c r="L18" s="288"/>
      <c r="M18" s="288"/>
      <c r="N18" s="288"/>
      <c r="O18" s="288"/>
      <c r="P18" s="288"/>
      <c r="Q18" s="288"/>
      <c r="R18" s="288"/>
      <c r="S18" s="288"/>
      <c r="T18" s="288"/>
      <c r="U18" s="285"/>
      <c r="V18" s="286"/>
    </row>
    <row r="19" spans="2:22" ht="15.75">
      <c r="F19" s="286"/>
      <c r="G19" s="287"/>
      <c r="H19" s="286"/>
      <c r="I19" s="142"/>
      <c r="J19" s="142"/>
      <c r="K19" s="142" t="s">
        <v>417</v>
      </c>
      <c r="L19" s="288"/>
      <c r="M19" s="288"/>
      <c r="N19" s="288"/>
      <c r="O19" s="288"/>
      <c r="P19" s="288"/>
      <c r="Q19" s="288"/>
      <c r="R19" s="288"/>
      <c r="S19" s="288"/>
      <c r="T19" s="288"/>
      <c r="U19" s="285"/>
      <c r="V19" s="286"/>
    </row>
    <row r="20" spans="2:22" ht="15.75">
      <c r="F20" s="286"/>
      <c r="G20" s="286"/>
      <c r="H20" s="285"/>
      <c r="I20" s="288"/>
      <c r="J20" s="288"/>
      <c r="K20" s="288"/>
      <c r="L20" s="159" t="s">
        <v>418</v>
      </c>
      <c r="M20" s="288"/>
      <c r="N20" s="288"/>
      <c r="O20" s="288"/>
      <c r="P20" s="288"/>
      <c r="Q20" s="288"/>
      <c r="R20" s="288"/>
      <c r="S20" s="288"/>
      <c r="T20" s="288"/>
      <c r="U20" s="285"/>
      <c r="V20" s="286"/>
    </row>
    <row r="21" spans="2:22" ht="15.75">
      <c r="C21" s="107">
        <f>SUM(C13:C14)</f>
        <v>0</v>
      </c>
      <c r="F21" s="285"/>
      <c r="G21" s="285"/>
      <c r="H21" s="285"/>
      <c r="I21" s="288"/>
      <c r="J21" s="288"/>
      <c r="K21" s="288"/>
      <c r="L21" s="288"/>
      <c r="M21" s="142" t="s">
        <v>270</v>
      </c>
      <c r="N21" s="288"/>
      <c r="O21" s="288"/>
      <c r="P21" s="288"/>
      <c r="Q21" s="288"/>
      <c r="R21" s="288"/>
      <c r="S21" s="288"/>
      <c r="T21" s="288"/>
      <c r="U21" s="285"/>
      <c r="V21" s="286"/>
    </row>
    <row r="22" spans="2:22" ht="15.75">
      <c r="F22" s="286"/>
      <c r="G22" s="286"/>
      <c r="H22" s="285"/>
      <c r="I22" s="288"/>
      <c r="J22" s="288"/>
      <c r="K22" s="288"/>
      <c r="L22" s="288"/>
      <c r="M22" s="288"/>
      <c r="N22" s="159" t="s">
        <v>419</v>
      </c>
      <c r="O22" s="288"/>
      <c r="P22" s="288"/>
      <c r="Q22" s="288"/>
      <c r="R22" s="288"/>
      <c r="S22" s="288"/>
      <c r="T22" s="288"/>
      <c r="U22" s="285"/>
      <c r="V22" s="286"/>
    </row>
    <row r="23" spans="2:22" ht="15.75">
      <c r="F23" s="286"/>
      <c r="G23" s="286"/>
      <c r="H23" s="285"/>
      <c r="I23" s="288"/>
      <c r="J23" s="288"/>
      <c r="K23" s="288"/>
      <c r="L23" s="288"/>
      <c r="M23" s="288"/>
      <c r="N23" s="288"/>
      <c r="O23" s="142" t="s">
        <v>420</v>
      </c>
      <c r="P23" s="288"/>
      <c r="Q23" s="288"/>
      <c r="R23" s="288"/>
      <c r="S23" s="288"/>
      <c r="T23" s="288"/>
      <c r="U23" s="285"/>
      <c r="V23" s="286"/>
    </row>
    <row r="24" spans="2:22" ht="15.75">
      <c r="F24" s="286"/>
      <c r="G24" s="286"/>
      <c r="H24" s="285"/>
      <c r="I24" s="288"/>
      <c r="J24" s="288"/>
      <c r="K24" s="288"/>
      <c r="L24" s="288"/>
      <c r="M24" s="288"/>
      <c r="N24" s="288"/>
      <c r="O24" s="288"/>
      <c r="P24" s="159" t="s">
        <v>271</v>
      </c>
      <c r="Q24" s="288"/>
      <c r="R24" s="288"/>
      <c r="S24" s="288"/>
      <c r="T24" s="288"/>
      <c r="U24" s="285"/>
      <c r="V24" s="286"/>
    </row>
    <row r="25" spans="2:22" ht="15.75">
      <c r="F25" s="286"/>
      <c r="G25" s="286"/>
      <c r="H25" s="285"/>
      <c r="I25" s="288"/>
      <c r="J25" s="288"/>
      <c r="K25" s="288"/>
      <c r="L25" s="288"/>
      <c r="M25" s="288"/>
      <c r="N25" s="288"/>
      <c r="O25" s="288"/>
      <c r="P25" s="288"/>
      <c r="Q25" s="142" t="s">
        <v>272</v>
      </c>
      <c r="R25" s="142"/>
      <c r="S25" s="142"/>
      <c r="T25" s="288"/>
      <c r="U25" s="285"/>
      <c r="V25" s="286"/>
    </row>
    <row r="26" spans="2:22" ht="15.75">
      <c r="F26" s="286"/>
      <c r="G26" s="286"/>
      <c r="H26" s="285"/>
      <c r="I26" s="288"/>
      <c r="J26" s="288"/>
      <c r="K26" s="288"/>
      <c r="L26" s="288"/>
      <c r="M26" s="288"/>
      <c r="N26" s="288"/>
      <c r="O26" s="288"/>
      <c r="P26" s="288"/>
      <c r="Q26" s="288"/>
      <c r="R26" s="159" t="s">
        <v>273</v>
      </c>
      <c r="S26" s="288"/>
      <c r="T26" s="288"/>
      <c r="U26" s="285"/>
      <c r="V26" s="286"/>
    </row>
    <row r="27" spans="2:22" ht="15.75">
      <c r="F27" s="286"/>
      <c r="G27" s="286"/>
      <c r="H27" s="285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142" t="s">
        <v>274</v>
      </c>
      <c r="T27" s="288"/>
      <c r="U27" s="285"/>
      <c r="V27" s="286"/>
    </row>
    <row r="28" spans="2:22" ht="15.75">
      <c r="F28" s="286"/>
      <c r="G28" s="286"/>
      <c r="H28" s="285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159" t="s">
        <v>421</v>
      </c>
      <c r="U28" s="285"/>
      <c r="V28" s="286"/>
    </row>
    <row r="29" spans="2:22">
      <c r="F29" s="286"/>
      <c r="G29" s="286"/>
      <c r="H29" s="285"/>
      <c r="I29" s="285"/>
      <c r="J29" s="285"/>
      <c r="K29" s="285"/>
      <c r="L29" s="285"/>
      <c r="M29" s="285"/>
      <c r="N29" s="285"/>
      <c r="O29" s="285"/>
      <c r="P29" s="285"/>
      <c r="Q29" s="285"/>
      <c r="R29" s="285"/>
      <c r="S29" s="285"/>
      <c r="T29" s="285"/>
      <c r="U29" s="285"/>
      <c r="V29" s="286"/>
    </row>
    <row r="30" spans="2:22" ht="15.75" customHeight="1">
      <c r="B30" s="225"/>
      <c r="C30" s="318"/>
      <c r="D30" s="320"/>
      <c r="E30" s="319"/>
      <c r="F30" s="319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 ht="15.75" customHeight="1">
      <c r="B31" s="224"/>
      <c r="C31" s="112"/>
      <c r="D31" s="320"/>
      <c r="E31" s="319"/>
      <c r="F31" s="319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4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4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4:21">
      <c r="D35" s="3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4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4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4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  <row r="39" spans="4:21"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</row>
    <row r="40" spans="4:21"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</row>
    <row r="41" spans="4:21"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</row>
  </sheetData>
  <mergeCells count="6">
    <mergeCell ref="A1:A2"/>
    <mergeCell ref="B1:B2"/>
    <mergeCell ref="C1:E1"/>
    <mergeCell ref="A12:B12"/>
    <mergeCell ref="F1:V1"/>
    <mergeCell ref="C11:T1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9"/>
  <sheetViews>
    <sheetView workbookViewId="0">
      <pane ySplit="2" topLeftCell="A3" activePane="bottomLeft" state="frozen"/>
      <selection pane="bottomLeft" activeCell="G36" sqref="G36"/>
    </sheetView>
  </sheetViews>
  <sheetFormatPr defaultRowHeight="11.25"/>
  <cols>
    <col min="1" max="1" width="9" style="8" customWidth="1"/>
    <col min="2" max="2" width="52.42578125" style="145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10" width="7.85546875" style="81" customWidth="1"/>
    <col min="11" max="11" width="7.42578125" style="81" customWidth="1"/>
    <col min="12" max="12" width="6.85546875" style="81" customWidth="1"/>
    <col min="13" max="26" width="7.140625" style="81" customWidth="1"/>
    <col min="27" max="27" width="6.140625" style="371" customWidth="1"/>
    <col min="28" max="28" width="7.140625" style="81" customWidth="1"/>
    <col min="29" max="29" width="6.140625" style="81" customWidth="1"/>
    <col min="30" max="30" width="7" style="371" customWidth="1"/>
    <col min="31" max="32" width="6.140625" style="81" customWidth="1"/>
    <col min="33" max="33" width="7.85546875" style="81" customWidth="1"/>
    <col min="34" max="34" width="16.28515625" style="81" customWidth="1"/>
    <col min="35" max="36" width="7.140625" style="81" customWidth="1"/>
    <col min="37" max="37" width="8.140625" style="81" customWidth="1"/>
    <col min="38" max="38" width="7.7109375" style="81" customWidth="1"/>
    <col min="39" max="39" width="7" style="81" customWidth="1"/>
    <col min="40" max="40" width="6.140625" style="81" customWidth="1"/>
    <col min="41" max="45" width="7.85546875" style="81" customWidth="1"/>
    <col min="46" max="48" width="6.140625" style="81" customWidth="1"/>
    <col min="49" max="49" width="8.28515625" style="81" customWidth="1"/>
    <col min="50" max="50" width="8.5703125" style="81" customWidth="1"/>
    <col min="51" max="51" width="6.140625" style="81" customWidth="1"/>
    <col min="52" max="52" width="7.140625" style="81" customWidth="1"/>
    <col min="53" max="53" width="6.140625" style="81" customWidth="1"/>
    <col min="54" max="54" width="7.28515625" style="81" customWidth="1"/>
    <col min="55" max="55" width="8" style="81" customWidth="1"/>
    <col min="56" max="57" width="6.140625" style="81" customWidth="1"/>
    <col min="58" max="58" width="7.42578125" style="371" customWidth="1"/>
    <col min="59" max="59" width="8.5703125" style="371" customWidth="1"/>
    <col min="60" max="60" width="7.5703125" style="371" customWidth="1"/>
    <col min="61" max="69" width="6.140625" style="371" customWidth="1"/>
    <col min="70" max="70" width="5.5703125" style="371" customWidth="1"/>
    <col min="71" max="78" width="10.5703125" style="371" customWidth="1"/>
    <col min="79" max="80" width="12.42578125" style="371" customWidth="1"/>
    <col min="81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660" t="s">
        <v>1</v>
      </c>
      <c r="B1" s="871" t="s">
        <v>0</v>
      </c>
      <c r="C1" s="874" t="s">
        <v>95</v>
      </c>
      <c r="D1" s="875"/>
      <c r="E1" s="863" t="s">
        <v>96</v>
      </c>
      <c r="F1" s="863"/>
      <c r="G1" s="863"/>
      <c r="H1" s="881" t="s">
        <v>172</v>
      </c>
      <c r="I1" s="882"/>
      <c r="J1" s="883"/>
      <c r="K1" s="863" t="s">
        <v>176</v>
      </c>
      <c r="L1" s="863"/>
      <c r="M1" s="863"/>
      <c r="N1" s="863"/>
      <c r="O1" s="863"/>
      <c r="P1" s="863"/>
      <c r="Q1" s="863"/>
      <c r="R1" s="863"/>
      <c r="S1" s="863"/>
      <c r="T1" s="863"/>
      <c r="U1" s="863"/>
      <c r="V1" s="863"/>
      <c r="W1" s="863"/>
      <c r="X1" s="863"/>
      <c r="Y1" s="863"/>
      <c r="Z1" s="863"/>
      <c r="AA1" s="863"/>
      <c r="AB1" s="863"/>
      <c r="AC1" s="863"/>
      <c r="AD1" s="863"/>
      <c r="AE1" s="863"/>
      <c r="AF1" s="863"/>
      <c r="AG1" s="863"/>
      <c r="AH1" s="863"/>
      <c r="AI1" s="873" t="s">
        <v>177</v>
      </c>
      <c r="AJ1" s="873"/>
      <c r="AK1" s="873"/>
      <c r="AL1" s="873"/>
      <c r="AM1" s="873"/>
      <c r="AN1" s="873"/>
      <c r="AO1" s="873"/>
      <c r="AP1" s="873"/>
      <c r="AQ1" s="873"/>
      <c r="AR1" s="873"/>
      <c r="AS1" s="873"/>
      <c r="AT1" s="873"/>
      <c r="AU1" s="873"/>
      <c r="AV1" s="873"/>
      <c r="AW1" s="873"/>
      <c r="AX1" s="864" t="s">
        <v>192</v>
      </c>
      <c r="AY1" s="865"/>
      <c r="AZ1" s="865"/>
      <c r="BA1" s="865"/>
      <c r="BB1" s="865"/>
      <c r="BC1" s="866"/>
      <c r="BD1" s="867" t="s">
        <v>196</v>
      </c>
      <c r="BE1" s="868"/>
      <c r="BF1" s="868"/>
      <c r="BG1" s="869"/>
      <c r="BH1" s="870" t="s">
        <v>184</v>
      </c>
      <c r="BI1" s="870"/>
      <c r="BJ1" s="870"/>
      <c r="BK1" s="870"/>
      <c r="BL1" s="870"/>
      <c r="BM1" s="870"/>
      <c r="BN1" s="870"/>
      <c r="BO1" s="870"/>
      <c r="BP1" s="870"/>
      <c r="BQ1" s="870"/>
      <c r="BR1" s="870"/>
      <c r="BS1" s="870"/>
      <c r="BT1" s="876" t="s">
        <v>509</v>
      </c>
      <c r="BU1" s="877"/>
      <c r="BV1" s="877"/>
      <c r="BW1" s="877"/>
      <c r="BX1" s="877"/>
      <c r="BY1" s="878"/>
      <c r="BZ1" s="879" t="s">
        <v>510</v>
      </c>
      <c r="CA1" s="860" t="s">
        <v>293</v>
      </c>
      <c r="CB1" s="860"/>
    </row>
    <row r="2" spans="1:80" ht="23.25" thickBot="1">
      <c r="A2" s="661"/>
      <c r="B2" s="872"/>
      <c r="C2" s="166"/>
      <c r="D2" s="182" t="s">
        <v>93</v>
      </c>
      <c r="E2" s="148"/>
      <c r="F2" s="183" t="s">
        <v>93</v>
      </c>
      <c r="G2" s="147" t="s">
        <v>171</v>
      </c>
      <c r="H2" s="148"/>
      <c r="I2" s="183" t="s">
        <v>93</v>
      </c>
      <c r="J2" s="183"/>
      <c r="K2" s="148" t="s">
        <v>245</v>
      </c>
      <c r="L2" s="148" t="s">
        <v>246</v>
      </c>
      <c r="M2" s="148" t="s">
        <v>247</v>
      </c>
      <c r="N2" s="148" t="s">
        <v>248</v>
      </c>
      <c r="O2" s="148" t="s">
        <v>249</v>
      </c>
      <c r="P2" s="148" t="s">
        <v>438</v>
      </c>
      <c r="Q2" s="148" t="s">
        <v>447</v>
      </c>
      <c r="R2" s="148" t="s">
        <v>449</v>
      </c>
      <c r="S2" s="148" t="s">
        <v>557</v>
      </c>
      <c r="T2" s="148" t="s">
        <v>250</v>
      </c>
      <c r="U2" s="148" t="s">
        <v>406</v>
      </c>
      <c r="V2" s="148" t="s">
        <v>407</v>
      </c>
      <c r="W2" s="148" t="s">
        <v>433</v>
      </c>
      <c r="X2" s="148" t="s">
        <v>439</v>
      </c>
      <c r="Y2" s="148" t="s">
        <v>251</v>
      </c>
      <c r="Z2" s="148" t="s">
        <v>252</v>
      </c>
      <c r="AA2" s="148" t="s">
        <v>253</v>
      </c>
      <c r="AB2" s="148" t="s">
        <v>289</v>
      </c>
      <c r="AC2" s="148" t="s">
        <v>287</v>
      </c>
      <c r="AD2" s="148" t="s">
        <v>288</v>
      </c>
      <c r="AE2" s="148"/>
      <c r="AF2" s="148"/>
      <c r="AG2" s="148" t="s">
        <v>47</v>
      </c>
      <c r="AH2" s="146" t="s">
        <v>29</v>
      </c>
      <c r="AI2" s="148" t="s">
        <v>178</v>
      </c>
      <c r="AJ2" s="148" t="s">
        <v>179</v>
      </c>
      <c r="AK2" s="148" t="s">
        <v>180</v>
      </c>
      <c r="AL2" s="148" t="s">
        <v>181</v>
      </c>
      <c r="AM2" s="148" t="s">
        <v>182</v>
      </c>
      <c r="AN2" s="148" t="s">
        <v>183</v>
      </c>
      <c r="AO2" s="148" t="s">
        <v>275</v>
      </c>
      <c r="AP2" s="148" t="s">
        <v>276</v>
      </c>
      <c r="AQ2" s="148" t="s">
        <v>277</v>
      </c>
      <c r="AR2" s="148" t="s">
        <v>452</v>
      </c>
      <c r="AS2" s="148" t="s">
        <v>435</v>
      </c>
      <c r="AT2" s="148" t="s">
        <v>436</v>
      </c>
      <c r="AU2" s="148"/>
      <c r="AV2" s="148"/>
      <c r="AW2" s="151" t="s">
        <v>47</v>
      </c>
      <c r="AX2" s="148" t="s">
        <v>189</v>
      </c>
      <c r="AY2" s="148" t="s">
        <v>190</v>
      </c>
      <c r="AZ2" s="148" t="s">
        <v>193</v>
      </c>
      <c r="BA2" s="148" t="s">
        <v>191</v>
      </c>
      <c r="BB2" s="148" t="s">
        <v>195</v>
      </c>
      <c r="BC2" s="146" t="s">
        <v>47</v>
      </c>
      <c r="BD2" s="148" t="s">
        <v>200</v>
      </c>
      <c r="BE2" s="148" t="s">
        <v>201</v>
      </c>
      <c r="BF2" s="148" t="s">
        <v>202</v>
      </c>
      <c r="BG2" s="149" t="s">
        <v>47</v>
      </c>
      <c r="BH2" s="148" t="s">
        <v>211</v>
      </c>
      <c r="BI2" s="148" t="s">
        <v>212</v>
      </c>
      <c r="BJ2" s="148" t="s">
        <v>215</v>
      </c>
      <c r="BK2" s="148" t="s">
        <v>220</v>
      </c>
      <c r="BL2" s="148" t="s">
        <v>221</v>
      </c>
      <c r="BM2" s="148" t="s">
        <v>222</v>
      </c>
      <c r="BN2" s="148" t="s">
        <v>290</v>
      </c>
      <c r="BO2" s="148" t="s">
        <v>291</v>
      </c>
      <c r="BP2" s="148" t="s">
        <v>422</v>
      </c>
      <c r="BQ2" s="148" t="s">
        <v>423</v>
      </c>
      <c r="BR2" s="148"/>
      <c r="BS2" s="146" t="s">
        <v>47</v>
      </c>
      <c r="BT2" s="148"/>
      <c r="BU2" s="148"/>
      <c r="BV2" s="148"/>
      <c r="BW2" s="148"/>
      <c r="BX2" s="148"/>
      <c r="BY2" s="151" t="s">
        <v>511</v>
      </c>
      <c r="BZ2" s="880"/>
      <c r="CA2" s="166" t="s">
        <v>141</v>
      </c>
      <c r="CB2" s="314" t="s">
        <v>446</v>
      </c>
    </row>
    <row r="3" spans="1:80" s="5" customFormat="1">
      <c r="A3" s="369" t="str">
        <f>'1-συμβολαια'!A3</f>
        <v>3ο</v>
      </c>
      <c r="B3" s="367" t="str">
        <f>'1-συμβολαια'!C3</f>
        <v>διανομή</v>
      </c>
      <c r="C3" s="356">
        <f>'5-αντίγρ'!AN3</f>
        <v>126</v>
      </c>
      <c r="D3" s="356">
        <f>'5-αντίγρ'!AM3</f>
        <v>3.96</v>
      </c>
      <c r="E3" s="313">
        <f>'6-μεταγρ'!Q3</f>
        <v>14.8</v>
      </c>
      <c r="F3" s="313">
        <f>'6-μεταγρ'!O3+'6-μεταγρ'!P3</f>
        <v>1.98</v>
      </c>
      <c r="G3" s="313">
        <f>'6-μεταγρ'!R3</f>
        <v>0</v>
      </c>
      <c r="H3" s="313">
        <f>'7-προςΔΟΥ'!U3</f>
        <v>315.8</v>
      </c>
      <c r="I3" s="276">
        <f>'7-προςΔΟΥ'!K3</f>
        <v>0</v>
      </c>
      <c r="J3" s="276"/>
      <c r="K3" s="277"/>
      <c r="L3" s="277">
        <v>18.8</v>
      </c>
      <c r="M3" s="277">
        <v>4</v>
      </c>
      <c r="N3" s="277"/>
      <c r="O3" s="277"/>
      <c r="P3" s="277"/>
      <c r="Q3" s="277">
        <v>4</v>
      </c>
      <c r="R3" s="277"/>
      <c r="S3" s="277">
        <v>4</v>
      </c>
      <c r="T3" s="277"/>
      <c r="U3" s="277">
        <v>4</v>
      </c>
      <c r="V3" s="277"/>
      <c r="W3" s="277">
        <v>4</v>
      </c>
      <c r="X3" s="277"/>
      <c r="Y3" s="277"/>
      <c r="Z3" s="277"/>
      <c r="AA3" s="277"/>
      <c r="AB3" s="277"/>
      <c r="AC3" s="277"/>
      <c r="AD3" s="277"/>
      <c r="AE3" s="275"/>
      <c r="AF3" s="275"/>
      <c r="AG3" s="277">
        <f t="shared" ref="AG3:AG10" si="0">SUM(K3:AF3)</f>
        <v>38.799999999999997</v>
      </c>
      <c r="AH3" s="275"/>
      <c r="AI3" s="277">
        <f>5*4</f>
        <v>20</v>
      </c>
      <c r="AJ3" s="277"/>
      <c r="AK3" s="277">
        <f>5*4</f>
        <v>20</v>
      </c>
      <c r="AL3" s="277"/>
      <c r="AM3" s="277"/>
      <c r="AN3" s="277"/>
      <c r="AO3" s="277"/>
      <c r="AP3" s="277">
        <f>5*4</f>
        <v>20</v>
      </c>
      <c r="AQ3" s="277"/>
      <c r="AR3" s="277"/>
      <c r="AS3" s="277"/>
      <c r="AT3" s="277"/>
      <c r="AU3" s="275"/>
      <c r="AV3" s="275"/>
      <c r="AW3" s="277">
        <f t="shared" ref="AW3:AW10" si="1">SUM(AI3:AV3)</f>
        <v>60</v>
      </c>
      <c r="AX3" s="277">
        <f>5*4+7.4</f>
        <v>27.4</v>
      </c>
      <c r="AY3" s="275"/>
      <c r="AZ3" s="277">
        <f>5*4+7.4</f>
        <v>27.4</v>
      </c>
      <c r="BA3" s="275"/>
      <c r="BB3" s="277">
        <f>5*4+7.4</f>
        <v>27.4</v>
      </c>
      <c r="BC3" s="277">
        <f t="shared" ref="BC3:BC10" si="2">SUM(AX3:BB3)</f>
        <v>82.199999999999989</v>
      </c>
      <c r="BD3" s="275"/>
      <c r="BE3" s="275"/>
      <c r="BF3" s="277"/>
      <c r="BG3" s="277">
        <f t="shared" ref="BG3:BG10" si="3">SUM(BD3:BF3)</f>
        <v>0</v>
      </c>
      <c r="BH3" s="277"/>
      <c r="BI3" s="277"/>
      <c r="BJ3" s="277"/>
      <c r="BK3" s="277"/>
      <c r="BL3" s="277"/>
      <c r="BM3" s="277"/>
      <c r="BN3" s="277"/>
      <c r="BO3" s="277">
        <v>5</v>
      </c>
      <c r="BP3" s="277">
        <v>0.3</v>
      </c>
      <c r="BQ3" s="277">
        <v>3</v>
      </c>
      <c r="BR3" s="277"/>
      <c r="BS3" s="277">
        <f t="shared" ref="BS3:BS10" si="4">SUM(BH3:BR3)</f>
        <v>8.3000000000000007</v>
      </c>
      <c r="BT3" s="313"/>
      <c r="BU3" s="313"/>
      <c r="BV3" s="313"/>
      <c r="BW3" s="313"/>
      <c r="BX3" s="313"/>
      <c r="BY3" s="313"/>
      <c r="BZ3" s="313"/>
      <c r="CA3" s="398">
        <f t="shared" ref="CA3:CA10" si="5">C3+E3+G3+H3+J3+AG3-AA3-AC3+AW3+BC3+BG3+BS3-+BY3-BX3+BZ3</f>
        <v>645.90000000000009</v>
      </c>
      <c r="CB3" s="398">
        <f t="shared" ref="CB3:CB10" si="6">D3+F3+I3+AA3+BX3</f>
        <v>5.9399999999999995</v>
      </c>
    </row>
    <row r="4" spans="1:80" s="5" customFormat="1">
      <c r="A4" s="369">
        <f>'1-συμβολαια'!A4</f>
        <v>0</v>
      </c>
      <c r="B4" s="367" t="str">
        <f>'1-συμβολαια'!C4</f>
        <v>χρησικτησία οικοπέδου = 1983 ;;;??? ΑΓΟΡΑΠΩΛΗΣΙΑ άτυπος</v>
      </c>
      <c r="C4" s="356">
        <f>'5-αντίγρ'!AN4</f>
        <v>0</v>
      </c>
      <c r="D4" s="356">
        <f>'5-αντίγρ'!AM4</f>
        <v>0</v>
      </c>
      <c r="E4" s="313">
        <f>'6-μεταγρ'!Q4</f>
        <v>0</v>
      </c>
      <c r="F4" s="313">
        <f>'6-μεταγρ'!O4+'6-μεταγρ'!P4</f>
        <v>0</v>
      </c>
      <c r="G4" s="313">
        <f>'6-μεταγρ'!R4</f>
        <v>0</v>
      </c>
      <c r="H4" s="313">
        <f>'7-προςΔΟΥ'!U4</f>
        <v>71</v>
      </c>
      <c r="I4" s="276">
        <f>'7-προςΔΟΥ'!K4</f>
        <v>0</v>
      </c>
      <c r="J4" s="276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7"/>
      <c r="AE4" s="275"/>
      <c r="AF4" s="275"/>
      <c r="AG4" s="277">
        <f t="shared" si="0"/>
        <v>0</v>
      </c>
      <c r="AH4" s="275"/>
      <c r="AI4" s="277"/>
      <c r="AJ4" s="277"/>
      <c r="AK4" s="277"/>
      <c r="AL4" s="277"/>
      <c r="AM4" s="277"/>
      <c r="AN4" s="277"/>
      <c r="AO4" s="277"/>
      <c r="AP4" s="277"/>
      <c r="AQ4" s="277"/>
      <c r="AR4" s="277"/>
      <c r="AS4" s="277"/>
      <c r="AT4" s="277"/>
      <c r="AU4" s="275"/>
      <c r="AV4" s="275"/>
      <c r="AW4" s="277">
        <f t="shared" si="1"/>
        <v>0</v>
      </c>
      <c r="AX4" s="277"/>
      <c r="AY4" s="275"/>
      <c r="AZ4" s="277"/>
      <c r="BA4" s="275"/>
      <c r="BB4" s="275"/>
      <c r="BC4" s="277">
        <f t="shared" si="2"/>
        <v>0</v>
      </c>
      <c r="BD4" s="275"/>
      <c r="BE4" s="275"/>
      <c r="BF4" s="277"/>
      <c r="BG4" s="277">
        <f t="shared" si="3"/>
        <v>0</v>
      </c>
      <c r="BH4" s="277"/>
      <c r="BI4" s="277"/>
      <c r="BJ4" s="277"/>
      <c r="BK4" s="277"/>
      <c r="BL4" s="277"/>
      <c r="BM4" s="277"/>
      <c r="BN4" s="277"/>
      <c r="BO4" s="277"/>
      <c r="BP4" s="277"/>
      <c r="BQ4" s="277"/>
      <c r="BR4" s="277"/>
      <c r="BS4" s="277">
        <f t="shared" si="4"/>
        <v>0</v>
      </c>
      <c r="BT4" s="313"/>
      <c r="BU4" s="313"/>
      <c r="BV4" s="313"/>
      <c r="BW4" s="313"/>
      <c r="BX4" s="313"/>
      <c r="BY4" s="313"/>
      <c r="BZ4" s="313"/>
      <c r="CA4" s="398">
        <f t="shared" si="5"/>
        <v>71</v>
      </c>
      <c r="CB4" s="398">
        <f t="shared" si="6"/>
        <v>0</v>
      </c>
    </row>
    <row r="5" spans="1:80" s="5" customFormat="1" ht="12" thickBot="1">
      <c r="A5" s="444">
        <f>'1-συμβολαια'!A5</f>
        <v>0</v>
      </c>
      <c r="B5" s="431" t="str">
        <f>'1-συμβολαια'!C5</f>
        <v>εξισορρόπηση διαφοράς διανεμομένων μεριδίων</v>
      </c>
      <c r="C5" s="625">
        <f>'5-αντίγρ'!AN5</f>
        <v>0</v>
      </c>
      <c r="D5" s="625">
        <f>'5-αντίγρ'!AM5</f>
        <v>0</v>
      </c>
      <c r="E5" s="626">
        <f>'6-μεταγρ'!Q5</f>
        <v>0</v>
      </c>
      <c r="F5" s="626">
        <f>'6-μεταγρ'!O5+'6-μεταγρ'!P5</f>
        <v>0</v>
      </c>
      <c r="G5" s="626">
        <f>'6-μεταγρ'!R5</f>
        <v>0</v>
      </c>
      <c r="H5" s="626">
        <f>'7-προςΔΟΥ'!U5</f>
        <v>0</v>
      </c>
      <c r="I5" s="627">
        <f>'7-προςΔΟΥ'!K5</f>
        <v>0</v>
      </c>
      <c r="J5" s="627"/>
      <c r="K5" s="626"/>
      <c r="L5" s="626"/>
      <c r="M5" s="626"/>
      <c r="N5" s="626"/>
      <c r="O5" s="626"/>
      <c r="P5" s="626"/>
      <c r="Q5" s="626"/>
      <c r="R5" s="626"/>
      <c r="S5" s="626"/>
      <c r="T5" s="626"/>
      <c r="U5" s="626"/>
      <c r="V5" s="626"/>
      <c r="W5" s="626"/>
      <c r="X5" s="626"/>
      <c r="Y5" s="626"/>
      <c r="Z5" s="626"/>
      <c r="AA5" s="626"/>
      <c r="AB5" s="626"/>
      <c r="AC5" s="626"/>
      <c r="AD5" s="626"/>
      <c r="AE5" s="632"/>
      <c r="AF5" s="632"/>
      <c r="AG5" s="626">
        <f t="shared" si="0"/>
        <v>0</v>
      </c>
      <c r="AH5" s="632"/>
      <c r="AI5" s="626"/>
      <c r="AJ5" s="626"/>
      <c r="AK5" s="626"/>
      <c r="AL5" s="626"/>
      <c r="AM5" s="626"/>
      <c r="AN5" s="626"/>
      <c r="AO5" s="626"/>
      <c r="AP5" s="626"/>
      <c r="AQ5" s="626"/>
      <c r="AR5" s="626"/>
      <c r="AS5" s="626"/>
      <c r="AT5" s="626"/>
      <c r="AU5" s="632"/>
      <c r="AV5" s="632"/>
      <c r="AW5" s="626">
        <f t="shared" si="1"/>
        <v>0</v>
      </c>
      <c r="AX5" s="626"/>
      <c r="AY5" s="632"/>
      <c r="AZ5" s="626"/>
      <c r="BA5" s="632"/>
      <c r="BB5" s="632"/>
      <c r="BC5" s="626">
        <f t="shared" si="2"/>
        <v>0</v>
      </c>
      <c r="BD5" s="632"/>
      <c r="BE5" s="632"/>
      <c r="BF5" s="626"/>
      <c r="BG5" s="626">
        <f t="shared" si="3"/>
        <v>0</v>
      </c>
      <c r="BH5" s="626"/>
      <c r="BI5" s="626"/>
      <c r="BJ5" s="626"/>
      <c r="BK5" s="626"/>
      <c r="BL5" s="626"/>
      <c r="BM5" s="626"/>
      <c r="BN5" s="626"/>
      <c r="BO5" s="626"/>
      <c r="BP5" s="626"/>
      <c r="BQ5" s="626"/>
      <c r="BR5" s="626"/>
      <c r="BS5" s="626">
        <f t="shared" si="4"/>
        <v>0</v>
      </c>
      <c r="BT5" s="626"/>
      <c r="BU5" s="626"/>
      <c r="BV5" s="626"/>
      <c r="BW5" s="626"/>
      <c r="BX5" s="626"/>
      <c r="BY5" s="626"/>
      <c r="BZ5" s="626"/>
      <c r="CA5" s="636">
        <f t="shared" si="5"/>
        <v>0</v>
      </c>
      <c r="CB5" s="636">
        <f t="shared" si="6"/>
        <v>0</v>
      </c>
    </row>
    <row r="6" spans="1:80" s="5" customFormat="1" ht="12" thickBot="1">
      <c r="A6" s="479" t="str">
        <f>'1-συμβολαια'!A6</f>
        <v>4ο</v>
      </c>
      <c r="B6" s="484" t="str">
        <f>'1-συμβολαια'!C6</f>
        <v>γονική ΨΙΛΗΣ κυριότητας</v>
      </c>
      <c r="C6" s="628">
        <f>'5-αντίγρ'!AN6</f>
        <v>98</v>
      </c>
      <c r="D6" s="628">
        <f>'5-αντίγρ'!AM6</f>
        <v>3.96</v>
      </c>
      <c r="E6" s="629">
        <f>'6-μεταγρ'!Q6</f>
        <v>0</v>
      </c>
      <c r="F6" s="629">
        <f>'6-μεταγρ'!O6+'6-μεταγρ'!P6</f>
        <v>1.98</v>
      </c>
      <c r="G6" s="629">
        <f>'6-μεταγρ'!R6</f>
        <v>0</v>
      </c>
      <c r="H6" s="629">
        <f>'7-προςΔΟΥ'!U6</f>
        <v>71</v>
      </c>
      <c r="I6" s="630">
        <f>'7-προςΔΟΥ'!K6</f>
        <v>0</v>
      </c>
      <c r="J6" s="630"/>
      <c r="K6" s="629"/>
      <c r="L6" s="629">
        <v>4</v>
      </c>
      <c r="M6" s="629">
        <v>4</v>
      </c>
      <c r="N6" s="629"/>
      <c r="O6" s="629"/>
      <c r="P6" s="629"/>
      <c r="Q6" s="629">
        <v>4</v>
      </c>
      <c r="R6" s="629"/>
      <c r="S6" s="629">
        <v>4</v>
      </c>
      <c r="T6" s="629"/>
      <c r="U6" s="629">
        <v>4</v>
      </c>
      <c r="V6" s="629"/>
      <c r="W6" s="629">
        <v>4</v>
      </c>
      <c r="X6" s="629"/>
      <c r="Y6" s="629"/>
      <c r="Z6" s="629"/>
      <c r="AA6" s="629"/>
      <c r="AB6" s="629"/>
      <c r="AC6" s="629"/>
      <c r="AD6" s="629"/>
      <c r="AE6" s="633"/>
      <c r="AF6" s="633"/>
      <c r="AG6" s="629">
        <f t="shared" si="0"/>
        <v>24</v>
      </c>
      <c r="AH6" s="633"/>
      <c r="AI6" s="629">
        <v>8</v>
      </c>
      <c r="AJ6" s="629">
        <v>8</v>
      </c>
      <c r="AK6" s="629">
        <v>8</v>
      </c>
      <c r="AL6" s="629"/>
      <c r="AM6" s="629"/>
      <c r="AN6" s="629"/>
      <c r="AO6" s="629"/>
      <c r="AP6" s="629">
        <v>8</v>
      </c>
      <c r="AQ6" s="629"/>
      <c r="AR6" s="629"/>
      <c r="AS6" s="629"/>
      <c r="AT6" s="629"/>
      <c r="AU6" s="633"/>
      <c r="AV6" s="633"/>
      <c r="AW6" s="629">
        <f t="shared" si="1"/>
        <v>32</v>
      </c>
      <c r="AX6" s="629">
        <f>2*4</f>
        <v>8</v>
      </c>
      <c r="AY6" s="633"/>
      <c r="AZ6" s="629">
        <f>2*4</f>
        <v>8</v>
      </c>
      <c r="BA6" s="633"/>
      <c r="BB6" s="633">
        <v>4</v>
      </c>
      <c r="BC6" s="629">
        <f t="shared" si="2"/>
        <v>20</v>
      </c>
      <c r="BD6" s="633"/>
      <c r="BE6" s="633"/>
      <c r="BF6" s="629"/>
      <c r="BG6" s="629">
        <f t="shared" si="3"/>
        <v>0</v>
      </c>
      <c r="BH6" s="629"/>
      <c r="BI6" s="629"/>
      <c r="BJ6" s="629"/>
      <c r="BK6" s="629"/>
      <c r="BL6" s="629"/>
      <c r="BM6" s="629"/>
      <c r="BN6" s="629"/>
      <c r="BO6" s="629">
        <v>5</v>
      </c>
      <c r="BP6" s="629">
        <v>0.3</v>
      </c>
      <c r="BQ6" s="629">
        <v>0.6</v>
      </c>
      <c r="BR6" s="629"/>
      <c r="BS6" s="629">
        <f t="shared" si="4"/>
        <v>5.8999999999999995</v>
      </c>
      <c r="BT6" s="629"/>
      <c r="BU6" s="629"/>
      <c r="BV6" s="629"/>
      <c r="BW6" s="629"/>
      <c r="BX6" s="629"/>
      <c r="BY6" s="629"/>
      <c r="BZ6" s="629"/>
      <c r="CA6" s="637">
        <f t="shared" si="5"/>
        <v>250.9</v>
      </c>
      <c r="CB6" s="637">
        <f t="shared" si="6"/>
        <v>5.9399999999999995</v>
      </c>
    </row>
    <row r="7" spans="1:80" s="5" customFormat="1">
      <c r="A7" s="492" t="str">
        <f>'1-συμβολαια'!A7</f>
        <v>5ο</v>
      </c>
      <c r="B7" s="428" t="str">
        <f>'1-συμβολαια'!C7</f>
        <v>δωρεά ΨΙΛΗΣ κυριότητας</v>
      </c>
      <c r="C7" s="356">
        <f>'5-αντίγρ'!AN7</f>
        <v>152</v>
      </c>
      <c r="D7" s="356">
        <f>'5-αντίγρ'!AM7</f>
        <v>3.96</v>
      </c>
      <c r="E7" s="313">
        <f>'6-μεταγρ'!Q7</f>
        <v>0</v>
      </c>
      <c r="F7" s="313">
        <f>'6-μεταγρ'!O7+'6-μεταγρ'!P7</f>
        <v>1.98</v>
      </c>
      <c r="G7" s="313">
        <f>'6-μεταγρ'!R7</f>
        <v>0</v>
      </c>
      <c r="H7" s="313">
        <f>'7-προςΔΟΥ'!U7</f>
        <v>71</v>
      </c>
      <c r="I7" s="276">
        <f>'7-προςΔΟΥ'!K7</f>
        <v>0</v>
      </c>
      <c r="J7" s="276"/>
      <c r="K7" s="313"/>
      <c r="L7" s="313">
        <v>4</v>
      </c>
      <c r="M7" s="313">
        <v>4</v>
      </c>
      <c r="N7" s="313"/>
      <c r="O7" s="313"/>
      <c r="P7" s="313"/>
      <c r="Q7" s="313">
        <v>4</v>
      </c>
      <c r="R7" s="313"/>
      <c r="S7" s="313">
        <v>4</v>
      </c>
      <c r="T7" s="313"/>
      <c r="U7" s="313">
        <v>4</v>
      </c>
      <c r="V7" s="313"/>
      <c r="W7" s="313">
        <v>4</v>
      </c>
      <c r="X7" s="313"/>
      <c r="Y7" s="313"/>
      <c r="Z7" s="313"/>
      <c r="AA7" s="313"/>
      <c r="AB7" s="313"/>
      <c r="AC7" s="313"/>
      <c r="AD7" s="313"/>
      <c r="AE7" s="631"/>
      <c r="AF7" s="631"/>
      <c r="AG7" s="313">
        <f t="shared" si="0"/>
        <v>24</v>
      </c>
      <c r="AH7" s="631"/>
      <c r="AI7" s="313">
        <v>8</v>
      </c>
      <c r="AJ7" s="313">
        <v>8</v>
      </c>
      <c r="AK7" s="313">
        <v>8</v>
      </c>
      <c r="AL7" s="313"/>
      <c r="AM7" s="313"/>
      <c r="AN7" s="313"/>
      <c r="AO7" s="313"/>
      <c r="AP7" s="313">
        <v>8</v>
      </c>
      <c r="AQ7" s="313"/>
      <c r="AR7" s="313"/>
      <c r="AS7" s="313"/>
      <c r="AT7" s="313"/>
      <c r="AU7" s="631"/>
      <c r="AV7" s="631"/>
      <c r="AW7" s="313">
        <f t="shared" si="1"/>
        <v>32</v>
      </c>
      <c r="AX7" s="313">
        <f>2*4</f>
        <v>8</v>
      </c>
      <c r="AY7" s="631"/>
      <c r="AZ7" s="313">
        <f>2*4</f>
        <v>8</v>
      </c>
      <c r="BA7" s="631"/>
      <c r="BB7" s="631">
        <v>4</v>
      </c>
      <c r="BC7" s="313">
        <f t="shared" si="2"/>
        <v>20</v>
      </c>
      <c r="BD7" s="631"/>
      <c r="BE7" s="631"/>
      <c r="BF7" s="313"/>
      <c r="BG7" s="313">
        <f t="shared" si="3"/>
        <v>0</v>
      </c>
      <c r="BH7" s="313"/>
      <c r="BI7" s="313"/>
      <c r="BJ7" s="313"/>
      <c r="BK7" s="313"/>
      <c r="BL7" s="313"/>
      <c r="BM7" s="313"/>
      <c r="BN7" s="313"/>
      <c r="BO7" s="313">
        <v>5</v>
      </c>
      <c r="BP7" s="313">
        <v>0.3</v>
      </c>
      <c r="BQ7" s="313">
        <v>0.6</v>
      </c>
      <c r="BR7" s="313"/>
      <c r="BS7" s="313">
        <f t="shared" si="4"/>
        <v>5.8999999999999995</v>
      </c>
      <c r="BT7" s="313"/>
      <c r="BU7" s="313"/>
      <c r="BV7" s="313"/>
      <c r="BW7" s="313"/>
      <c r="BX7" s="313"/>
      <c r="BY7" s="313"/>
      <c r="BZ7" s="313"/>
      <c r="CA7" s="398">
        <f t="shared" si="5"/>
        <v>304.89999999999998</v>
      </c>
      <c r="CB7" s="398">
        <f t="shared" si="6"/>
        <v>5.9399999999999995</v>
      </c>
    </row>
    <row r="8" spans="1:80" s="5" customFormat="1" ht="12" thickBot="1">
      <c r="A8" s="444">
        <f>'1-συμβολαια'!A8</f>
        <v>0</v>
      </c>
      <c r="B8" s="431" t="str">
        <f>'1-συμβολαια'!C8</f>
        <v>χρησικτησία οικοπέδου = 1983 ;;;??? ΑΓΟΡΑΠΩΛΗΣΙΑ άτυπος</v>
      </c>
      <c r="C8" s="625">
        <f>'5-αντίγρ'!AN8</f>
        <v>0</v>
      </c>
      <c r="D8" s="625">
        <f>'5-αντίγρ'!AM8</f>
        <v>0</v>
      </c>
      <c r="E8" s="626">
        <f>'6-μεταγρ'!Q8</f>
        <v>0</v>
      </c>
      <c r="F8" s="626">
        <f>'6-μεταγρ'!O8+'6-μεταγρ'!P8</f>
        <v>0</v>
      </c>
      <c r="G8" s="626">
        <f>'6-μεταγρ'!R8</f>
        <v>0</v>
      </c>
      <c r="H8" s="626">
        <f>'7-προςΔΟΥ'!U8</f>
        <v>71</v>
      </c>
      <c r="I8" s="627">
        <f>'7-προςΔΟΥ'!K8</f>
        <v>0</v>
      </c>
      <c r="J8" s="627"/>
      <c r="K8" s="626"/>
      <c r="L8" s="626"/>
      <c r="M8" s="626"/>
      <c r="N8" s="626"/>
      <c r="O8" s="626"/>
      <c r="P8" s="626"/>
      <c r="Q8" s="626"/>
      <c r="R8" s="626"/>
      <c r="S8" s="626"/>
      <c r="T8" s="626"/>
      <c r="U8" s="626"/>
      <c r="V8" s="626"/>
      <c r="W8" s="626"/>
      <c r="X8" s="626"/>
      <c r="Y8" s="626"/>
      <c r="Z8" s="626"/>
      <c r="AA8" s="626"/>
      <c r="AB8" s="626"/>
      <c r="AC8" s="626"/>
      <c r="AD8" s="626"/>
      <c r="AE8" s="632"/>
      <c r="AF8" s="632"/>
      <c r="AG8" s="626">
        <f t="shared" si="0"/>
        <v>0</v>
      </c>
      <c r="AH8" s="632"/>
      <c r="AI8" s="626"/>
      <c r="AJ8" s="626"/>
      <c r="AK8" s="626"/>
      <c r="AL8" s="626"/>
      <c r="AM8" s="626"/>
      <c r="AN8" s="626"/>
      <c r="AO8" s="626"/>
      <c r="AP8" s="626"/>
      <c r="AQ8" s="626"/>
      <c r="AR8" s="626"/>
      <c r="AS8" s="626"/>
      <c r="AT8" s="626"/>
      <c r="AU8" s="632"/>
      <c r="AV8" s="632"/>
      <c r="AW8" s="626">
        <f t="shared" si="1"/>
        <v>0</v>
      </c>
      <c r="AX8" s="626"/>
      <c r="AY8" s="632"/>
      <c r="AZ8" s="626"/>
      <c r="BA8" s="632"/>
      <c r="BB8" s="632"/>
      <c r="BC8" s="626">
        <f t="shared" si="2"/>
        <v>0</v>
      </c>
      <c r="BD8" s="632"/>
      <c r="BE8" s="632"/>
      <c r="BF8" s="626"/>
      <c r="BG8" s="626">
        <f t="shared" si="3"/>
        <v>0</v>
      </c>
      <c r="BH8" s="626"/>
      <c r="BI8" s="626"/>
      <c r="BJ8" s="626"/>
      <c r="BK8" s="626"/>
      <c r="BL8" s="626"/>
      <c r="BM8" s="626"/>
      <c r="BN8" s="626"/>
      <c r="BO8" s="626"/>
      <c r="BP8" s="626"/>
      <c r="BQ8" s="626"/>
      <c r="BR8" s="626"/>
      <c r="BS8" s="626">
        <f t="shared" si="4"/>
        <v>0</v>
      </c>
      <c r="BT8" s="626"/>
      <c r="BU8" s="626"/>
      <c r="BV8" s="626"/>
      <c r="BW8" s="626"/>
      <c r="BX8" s="626"/>
      <c r="BY8" s="626"/>
      <c r="BZ8" s="626"/>
      <c r="CA8" s="636">
        <f t="shared" si="5"/>
        <v>71</v>
      </c>
      <c r="CB8" s="636">
        <f t="shared" si="6"/>
        <v>0</v>
      </c>
    </row>
    <row r="9" spans="1:80" s="5" customFormat="1">
      <c r="A9" s="529" t="str">
        <f>'1-συμβολαια'!A9</f>
        <v>6ο</v>
      </c>
      <c r="B9" s="428" t="str">
        <f>'1-συμβολαια'!C9</f>
        <v>δωρεά ΨΙΛΗΣ κυριότητας</v>
      </c>
      <c r="C9" s="356">
        <f>'5-αντίγρ'!AN9</f>
        <v>152</v>
      </c>
      <c r="D9" s="356">
        <f>'5-αντίγρ'!AM9</f>
        <v>3.96</v>
      </c>
      <c r="E9" s="313">
        <f>'6-μεταγρ'!Q9</f>
        <v>0</v>
      </c>
      <c r="F9" s="313">
        <f>'6-μεταγρ'!O9+'6-μεταγρ'!P9</f>
        <v>1.98</v>
      </c>
      <c r="G9" s="313">
        <f>'6-μεταγρ'!R9</f>
        <v>0</v>
      </c>
      <c r="H9" s="313">
        <f>'7-προςΔΟΥ'!U9</f>
        <v>301</v>
      </c>
      <c r="I9" s="276">
        <f>'7-προςΔΟΥ'!K9</f>
        <v>0</v>
      </c>
      <c r="J9" s="276"/>
      <c r="K9" s="313"/>
      <c r="L9" s="313">
        <v>4</v>
      </c>
      <c r="M9" s="313">
        <v>4</v>
      </c>
      <c r="N9" s="313"/>
      <c r="O9" s="313"/>
      <c r="P9" s="313"/>
      <c r="Q9" s="313">
        <v>4</v>
      </c>
      <c r="R9" s="313"/>
      <c r="S9" s="313">
        <v>4</v>
      </c>
      <c r="T9" s="313"/>
      <c r="U9" s="313">
        <v>4</v>
      </c>
      <c r="V9" s="313"/>
      <c r="W9" s="313">
        <v>4</v>
      </c>
      <c r="X9" s="313"/>
      <c r="Y9" s="313"/>
      <c r="Z9" s="313"/>
      <c r="AA9" s="313"/>
      <c r="AB9" s="313"/>
      <c r="AC9" s="313"/>
      <c r="AD9" s="313"/>
      <c r="AE9" s="631"/>
      <c r="AF9" s="631"/>
      <c r="AG9" s="313">
        <f t="shared" si="0"/>
        <v>24</v>
      </c>
      <c r="AH9" s="631"/>
      <c r="AI9" s="313">
        <v>8</v>
      </c>
      <c r="AJ9" s="313"/>
      <c r="AK9" s="313">
        <v>8</v>
      </c>
      <c r="AL9" s="313"/>
      <c r="AM9" s="313"/>
      <c r="AN9" s="313"/>
      <c r="AO9" s="313"/>
      <c r="AP9" s="313">
        <v>8</v>
      </c>
      <c r="AQ9" s="313"/>
      <c r="AR9" s="313"/>
      <c r="AS9" s="313"/>
      <c r="AT9" s="313"/>
      <c r="AU9" s="631"/>
      <c r="AV9" s="631"/>
      <c r="AW9" s="313">
        <f t="shared" si="1"/>
        <v>24</v>
      </c>
      <c r="AX9" s="313">
        <f>2*4</f>
        <v>8</v>
      </c>
      <c r="AY9" s="631"/>
      <c r="AZ9" s="313">
        <f>2*4</f>
        <v>8</v>
      </c>
      <c r="BA9" s="631"/>
      <c r="BB9" s="631">
        <v>4</v>
      </c>
      <c r="BC9" s="313">
        <f t="shared" si="2"/>
        <v>20</v>
      </c>
      <c r="BD9" s="631"/>
      <c r="BE9" s="631"/>
      <c r="BF9" s="313"/>
      <c r="BG9" s="313">
        <f t="shared" si="3"/>
        <v>0</v>
      </c>
      <c r="BH9" s="313"/>
      <c r="BI9" s="313"/>
      <c r="BJ9" s="313"/>
      <c r="BK9" s="313"/>
      <c r="BL9" s="313"/>
      <c r="BM9" s="313"/>
      <c r="BN9" s="313"/>
      <c r="BO9" s="313">
        <v>5</v>
      </c>
      <c r="BP9" s="313">
        <v>0.3</v>
      </c>
      <c r="BQ9" s="313">
        <v>0.6</v>
      </c>
      <c r="BR9" s="313"/>
      <c r="BS9" s="313">
        <f t="shared" si="4"/>
        <v>5.8999999999999995</v>
      </c>
      <c r="BT9" s="313"/>
      <c r="BU9" s="313"/>
      <c r="BV9" s="313"/>
      <c r="BW9" s="313"/>
      <c r="BX9" s="313"/>
      <c r="BY9" s="313"/>
      <c r="BZ9" s="313"/>
      <c r="CA9" s="398">
        <f t="shared" si="5"/>
        <v>526.9</v>
      </c>
      <c r="CB9" s="398">
        <f t="shared" si="6"/>
        <v>5.9399999999999995</v>
      </c>
    </row>
    <row r="10" spans="1:80" s="5" customFormat="1" ht="12" thickBot="1">
      <c r="A10" s="530">
        <f>'1-συμβολαια'!A10</f>
        <v>0</v>
      </c>
      <c r="B10" s="431" t="str">
        <f>'1-συμβολαια'!C10</f>
        <v>χρησικτησία οικοπέδου = 1983 ;;;??? ΑΓΟΡΑΠΩΛΗΣΙΑ άτυπος</v>
      </c>
      <c r="C10" s="625">
        <f>'5-αντίγρ'!AN10</f>
        <v>0</v>
      </c>
      <c r="D10" s="625">
        <f>'5-αντίγρ'!AM10</f>
        <v>0</v>
      </c>
      <c r="E10" s="626">
        <f>'6-μεταγρ'!Q10</f>
        <v>0</v>
      </c>
      <c r="F10" s="626">
        <f>'6-μεταγρ'!O10+'6-μεταγρ'!P10</f>
        <v>0</v>
      </c>
      <c r="G10" s="626">
        <f>'6-μεταγρ'!R10</f>
        <v>0</v>
      </c>
      <c r="H10" s="626">
        <f>'7-προςΔΟΥ'!U10</f>
        <v>66</v>
      </c>
      <c r="I10" s="627">
        <f>'7-προςΔΟΥ'!K10</f>
        <v>0</v>
      </c>
      <c r="J10" s="627"/>
      <c r="K10" s="626"/>
      <c r="L10" s="626"/>
      <c r="M10" s="626"/>
      <c r="N10" s="626"/>
      <c r="O10" s="626"/>
      <c r="P10" s="626"/>
      <c r="Q10" s="626"/>
      <c r="R10" s="626"/>
      <c r="S10" s="626"/>
      <c r="T10" s="626"/>
      <c r="U10" s="626"/>
      <c r="V10" s="626"/>
      <c r="W10" s="626"/>
      <c r="X10" s="626"/>
      <c r="Y10" s="626"/>
      <c r="Z10" s="626"/>
      <c r="AA10" s="626"/>
      <c r="AB10" s="626"/>
      <c r="AC10" s="626"/>
      <c r="AD10" s="626"/>
      <c r="AE10" s="632"/>
      <c r="AF10" s="632"/>
      <c r="AG10" s="626">
        <f t="shared" si="0"/>
        <v>0</v>
      </c>
      <c r="AH10" s="632"/>
      <c r="AI10" s="626"/>
      <c r="AJ10" s="626"/>
      <c r="AK10" s="626"/>
      <c r="AL10" s="626"/>
      <c r="AM10" s="626"/>
      <c r="AN10" s="626"/>
      <c r="AO10" s="626"/>
      <c r="AP10" s="626"/>
      <c r="AQ10" s="626"/>
      <c r="AR10" s="626"/>
      <c r="AS10" s="626"/>
      <c r="AT10" s="626"/>
      <c r="AU10" s="632"/>
      <c r="AV10" s="632"/>
      <c r="AW10" s="626">
        <f t="shared" si="1"/>
        <v>0</v>
      </c>
      <c r="AX10" s="626"/>
      <c r="AY10" s="632"/>
      <c r="AZ10" s="626"/>
      <c r="BA10" s="632"/>
      <c r="BB10" s="632"/>
      <c r="BC10" s="626">
        <f t="shared" si="2"/>
        <v>0</v>
      </c>
      <c r="BD10" s="632"/>
      <c r="BE10" s="632"/>
      <c r="BF10" s="626"/>
      <c r="BG10" s="626">
        <f t="shared" si="3"/>
        <v>0</v>
      </c>
      <c r="BH10" s="626"/>
      <c r="BI10" s="626"/>
      <c r="BJ10" s="626"/>
      <c r="BK10" s="626"/>
      <c r="BL10" s="626"/>
      <c r="BM10" s="626"/>
      <c r="BN10" s="626"/>
      <c r="BO10" s="626"/>
      <c r="BP10" s="626"/>
      <c r="BQ10" s="626"/>
      <c r="BR10" s="626"/>
      <c r="BS10" s="626">
        <f t="shared" si="4"/>
        <v>0</v>
      </c>
      <c r="BT10" s="626"/>
      <c r="BU10" s="626"/>
      <c r="BV10" s="626"/>
      <c r="BW10" s="626"/>
      <c r="BX10" s="626"/>
      <c r="BY10" s="626"/>
      <c r="BZ10" s="626"/>
      <c r="CA10" s="636">
        <f t="shared" si="5"/>
        <v>66</v>
      </c>
      <c r="CB10" s="636">
        <f t="shared" si="6"/>
        <v>0</v>
      </c>
    </row>
    <row r="11" spans="1:80" s="5" customFormat="1" ht="15.75" customHeight="1" thickBot="1">
      <c r="A11" s="479" t="str">
        <f>'1-συμβολαια'!A11</f>
        <v>7ο</v>
      </c>
      <c r="B11" s="484" t="str">
        <f>'1-συμβολαια'!C11</f>
        <v>γονική ΨΙΛΗΣ κυριότητας</v>
      </c>
      <c r="C11" s="884" t="s">
        <v>562</v>
      </c>
      <c r="D11" s="885"/>
      <c r="E11" s="885"/>
      <c r="F11" s="885"/>
      <c r="G11" s="885"/>
      <c r="H11" s="885"/>
      <c r="I11" s="885"/>
      <c r="J11" s="885"/>
      <c r="K11" s="885"/>
      <c r="L11" s="885"/>
      <c r="M11" s="885"/>
      <c r="N11" s="885"/>
      <c r="O11" s="885"/>
      <c r="P11" s="885"/>
      <c r="Q11" s="885"/>
      <c r="R11" s="885"/>
      <c r="S11" s="885"/>
      <c r="T11" s="885"/>
      <c r="U11" s="885"/>
      <c r="V11" s="885"/>
      <c r="W11" s="885"/>
      <c r="X11" s="885"/>
      <c r="Y11" s="885"/>
      <c r="Z11" s="885"/>
      <c r="AA11" s="885"/>
      <c r="AB11" s="885"/>
      <c r="AC11" s="885"/>
      <c r="AD11" s="885"/>
      <c r="AE11" s="885"/>
      <c r="AF11" s="885"/>
      <c r="AG11" s="885"/>
      <c r="AH11" s="885"/>
      <c r="AI11" s="885"/>
      <c r="AJ11" s="885"/>
      <c r="AK11" s="885"/>
      <c r="AL11" s="885"/>
      <c r="AM11" s="885"/>
      <c r="AN11" s="885"/>
      <c r="AO11" s="885"/>
      <c r="AP11" s="885"/>
      <c r="AQ11" s="885"/>
      <c r="AR11" s="885"/>
      <c r="AS11" s="885"/>
      <c r="AT11" s="885"/>
      <c r="AU11" s="885"/>
      <c r="AV11" s="885"/>
      <c r="AW11" s="885"/>
      <c r="AX11" s="885"/>
      <c r="AY11" s="885"/>
      <c r="AZ11" s="885"/>
      <c r="BA11" s="885"/>
      <c r="BB11" s="885"/>
      <c r="BC11" s="885"/>
      <c r="BD11" s="885"/>
      <c r="BE11" s="885"/>
      <c r="BF11" s="885"/>
      <c r="BG11" s="885"/>
      <c r="BH11" s="885"/>
      <c r="BI11" s="885"/>
      <c r="BJ11" s="885"/>
      <c r="BK11" s="885"/>
      <c r="BL11" s="885"/>
      <c r="BM11" s="885"/>
      <c r="BN11" s="885"/>
      <c r="BO11" s="885"/>
      <c r="BP11" s="885"/>
      <c r="BQ11" s="885"/>
      <c r="BR11" s="885"/>
      <c r="BS11" s="885"/>
      <c r="BT11" s="885"/>
      <c r="BU11" s="885"/>
      <c r="BV11" s="885"/>
      <c r="BW11" s="885"/>
      <c r="BX11" s="885"/>
      <c r="BY11" s="885"/>
      <c r="BZ11" s="885"/>
      <c r="CA11" s="885"/>
      <c r="CB11" s="886"/>
    </row>
    <row r="12" spans="1:80" s="2" customFormat="1">
      <c r="A12" s="861" t="s">
        <v>47</v>
      </c>
      <c r="B12" s="862"/>
      <c r="C12" s="540">
        <f t="shared" ref="C12:I12" si="7">SUM(C3:C11)</f>
        <v>528</v>
      </c>
      <c r="D12" s="540">
        <f t="shared" si="7"/>
        <v>15.84</v>
      </c>
      <c r="E12" s="540">
        <f t="shared" si="7"/>
        <v>14.8</v>
      </c>
      <c r="F12" s="540">
        <f t="shared" si="7"/>
        <v>7.92</v>
      </c>
      <c r="G12" s="540">
        <f t="shared" si="7"/>
        <v>0</v>
      </c>
      <c r="H12" s="540">
        <f t="shared" si="7"/>
        <v>966.8</v>
      </c>
      <c r="I12" s="540">
        <f t="shared" si="7"/>
        <v>0</v>
      </c>
      <c r="J12" s="540"/>
      <c r="K12" s="540">
        <f t="shared" ref="K12:AG12" si="8">SUM(K3:K11)</f>
        <v>0</v>
      </c>
      <c r="L12" s="540">
        <f t="shared" si="8"/>
        <v>30.8</v>
      </c>
      <c r="M12" s="540">
        <f t="shared" si="8"/>
        <v>16</v>
      </c>
      <c r="N12" s="540">
        <f t="shared" si="8"/>
        <v>0</v>
      </c>
      <c r="O12" s="540">
        <f t="shared" si="8"/>
        <v>0</v>
      </c>
      <c r="P12" s="540">
        <f t="shared" si="8"/>
        <v>0</v>
      </c>
      <c r="Q12" s="540">
        <f t="shared" si="8"/>
        <v>16</v>
      </c>
      <c r="R12" s="540">
        <f t="shared" si="8"/>
        <v>0</v>
      </c>
      <c r="S12" s="540"/>
      <c r="T12" s="540">
        <f t="shared" si="8"/>
        <v>0</v>
      </c>
      <c r="U12" s="540">
        <f t="shared" si="8"/>
        <v>16</v>
      </c>
      <c r="V12" s="540">
        <f t="shared" si="8"/>
        <v>0</v>
      </c>
      <c r="W12" s="540">
        <f t="shared" si="8"/>
        <v>16</v>
      </c>
      <c r="X12" s="540">
        <f t="shared" si="8"/>
        <v>0</v>
      </c>
      <c r="Y12" s="540">
        <f t="shared" si="8"/>
        <v>0</v>
      </c>
      <c r="Z12" s="540">
        <f t="shared" si="8"/>
        <v>0</v>
      </c>
      <c r="AA12" s="540">
        <f t="shared" si="8"/>
        <v>0</v>
      </c>
      <c r="AB12" s="540">
        <f t="shared" si="8"/>
        <v>0</v>
      </c>
      <c r="AC12" s="540">
        <f t="shared" si="8"/>
        <v>0</v>
      </c>
      <c r="AD12" s="540">
        <f t="shared" si="8"/>
        <v>0</v>
      </c>
      <c r="AE12" s="540">
        <f t="shared" si="8"/>
        <v>0</v>
      </c>
      <c r="AF12" s="540">
        <f t="shared" si="8"/>
        <v>0</v>
      </c>
      <c r="AG12" s="540">
        <f t="shared" si="8"/>
        <v>110.8</v>
      </c>
      <c r="AH12" s="540"/>
      <c r="AI12" s="540">
        <f t="shared" ref="AI12:AT12" si="9">SUM(AI3:AI11)</f>
        <v>44</v>
      </c>
      <c r="AJ12" s="540">
        <f t="shared" si="9"/>
        <v>16</v>
      </c>
      <c r="AK12" s="540">
        <f t="shared" si="9"/>
        <v>44</v>
      </c>
      <c r="AL12" s="540">
        <f t="shared" si="9"/>
        <v>0</v>
      </c>
      <c r="AM12" s="540">
        <f t="shared" si="9"/>
        <v>0</v>
      </c>
      <c r="AN12" s="634">
        <f t="shared" si="9"/>
        <v>0</v>
      </c>
      <c r="AO12" s="540">
        <f t="shared" si="9"/>
        <v>0</v>
      </c>
      <c r="AP12" s="540">
        <f t="shared" si="9"/>
        <v>44</v>
      </c>
      <c r="AQ12" s="540">
        <f t="shared" si="9"/>
        <v>0</v>
      </c>
      <c r="AR12" s="540">
        <f t="shared" si="9"/>
        <v>0</v>
      </c>
      <c r="AS12" s="540">
        <f t="shared" si="9"/>
        <v>0</v>
      </c>
      <c r="AT12" s="540">
        <f t="shared" si="9"/>
        <v>0</v>
      </c>
      <c r="AU12" s="540"/>
      <c r="AV12" s="540">
        <f t="shared" ref="AV12:BS12" si="10">SUM(AV3:AV11)</f>
        <v>0</v>
      </c>
      <c r="AW12" s="540">
        <f t="shared" si="10"/>
        <v>148</v>
      </c>
      <c r="AX12" s="540">
        <f t="shared" si="10"/>
        <v>51.4</v>
      </c>
      <c r="AY12" s="635">
        <f t="shared" si="10"/>
        <v>0</v>
      </c>
      <c r="AZ12" s="540">
        <f t="shared" si="10"/>
        <v>51.4</v>
      </c>
      <c r="BA12" s="635">
        <f t="shared" si="10"/>
        <v>0</v>
      </c>
      <c r="BB12" s="635">
        <f t="shared" si="10"/>
        <v>39.4</v>
      </c>
      <c r="BC12" s="540">
        <f t="shared" si="10"/>
        <v>142.19999999999999</v>
      </c>
      <c r="BD12" s="540">
        <f t="shared" si="10"/>
        <v>0</v>
      </c>
      <c r="BE12" s="635">
        <f t="shared" si="10"/>
        <v>0</v>
      </c>
      <c r="BF12" s="540">
        <f t="shared" si="10"/>
        <v>0</v>
      </c>
      <c r="BG12" s="540">
        <f t="shared" si="10"/>
        <v>0</v>
      </c>
      <c r="BH12" s="540">
        <f t="shared" si="10"/>
        <v>0</v>
      </c>
      <c r="BI12" s="540">
        <f t="shared" si="10"/>
        <v>0</v>
      </c>
      <c r="BJ12" s="540">
        <f t="shared" si="10"/>
        <v>0</v>
      </c>
      <c r="BK12" s="540">
        <f t="shared" si="10"/>
        <v>0</v>
      </c>
      <c r="BL12" s="540">
        <f t="shared" si="10"/>
        <v>0</v>
      </c>
      <c r="BM12" s="540">
        <f t="shared" si="10"/>
        <v>0</v>
      </c>
      <c r="BN12" s="540">
        <f t="shared" si="10"/>
        <v>0</v>
      </c>
      <c r="BO12" s="540">
        <f t="shared" si="10"/>
        <v>20</v>
      </c>
      <c r="BP12" s="540">
        <f t="shared" si="10"/>
        <v>1.2</v>
      </c>
      <c r="BQ12" s="540">
        <f t="shared" si="10"/>
        <v>4.8</v>
      </c>
      <c r="BR12" s="540">
        <f t="shared" si="10"/>
        <v>0</v>
      </c>
      <c r="BS12" s="540">
        <f t="shared" si="10"/>
        <v>25.999999999999996</v>
      </c>
      <c r="BT12" s="540"/>
      <c r="BU12" s="540"/>
      <c r="BV12" s="540"/>
      <c r="BW12" s="540"/>
      <c r="BX12" s="540"/>
      <c r="BY12" s="540"/>
      <c r="BZ12" s="540"/>
      <c r="CA12" s="540">
        <f>SUM(CA3:CA11)</f>
        <v>1936.6</v>
      </c>
      <c r="CB12" s="540">
        <f>SUM(CB3:CB11)</f>
        <v>23.759999999999998</v>
      </c>
    </row>
    <row r="13" spans="1:80" ht="11.25" customHeight="1"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</row>
    <row r="14" spans="1:80" ht="11.25" customHeight="1">
      <c r="C14" s="130"/>
      <c r="D14" s="130"/>
      <c r="E14" s="2"/>
      <c r="F14" s="2"/>
      <c r="G14" s="2"/>
      <c r="H14" s="2"/>
      <c r="I14" s="2"/>
      <c r="J14" s="2"/>
      <c r="K14" s="163" t="s">
        <v>471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2"/>
      <c r="AH14" s="2"/>
      <c r="AI14" s="17" t="s">
        <v>485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155" t="s">
        <v>185</v>
      </c>
      <c r="AY14" s="2"/>
      <c r="AZ14" s="2"/>
      <c r="BA14" s="2"/>
      <c r="BB14" s="2"/>
      <c r="BC14" s="2"/>
      <c r="BD14" s="155" t="s">
        <v>197</v>
      </c>
      <c r="BE14" s="2"/>
      <c r="BF14" s="2"/>
      <c r="BG14" s="2"/>
      <c r="BH14" s="155" t="s">
        <v>210</v>
      </c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 t="s">
        <v>506</v>
      </c>
      <c r="BU14" s="2"/>
      <c r="BV14" s="2"/>
      <c r="BW14" s="2"/>
      <c r="BX14" s="2"/>
      <c r="BY14" s="2"/>
      <c r="BZ14" s="2"/>
      <c r="CA14" s="2"/>
      <c r="CB14" s="2"/>
    </row>
    <row r="15" spans="1:80" ht="11.25" customHeight="1">
      <c r="A15" s="8" t="s">
        <v>563</v>
      </c>
      <c r="B15" s="3" t="s">
        <v>569</v>
      </c>
      <c r="C15" s="130"/>
      <c r="D15" s="130"/>
      <c r="E15" s="2"/>
      <c r="F15" s="2"/>
      <c r="G15" s="2"/>
      <c r="H15" s="2"/>
      <c r="I15" s="2"/>
      <c r="J15" s="2"/>
      <c r="K15" s="4"/>
      <c r="L15" s="315" t="s">
        <v>475</v>
      </c>
      <c r="M15" s="316"/>
      <c r="N15" s="316"/>
      <c r="O15" s="316"/>
      <c r="P15" s="316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"/>
      <c r="AH15" s="2"/>
      <c r="AI15" s="2"/>
      <c r="AJ15" s="163" t="s">
        <v>486</v>
      </c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42" t="s">
        <v>188</v>
      </c>
      <c r="AZ15" s="2"/>
      <c r="BA15" s="2"/>
      <c r="BB15" s="2"/>
      <c r="BC15" s="2"/>
      <c r="BD15" s="2"/>
      <c r="BE15" s="241" t="s">
        <v>198</v>
      </c>
      <c r="BF15" s="2"/>
      <c r="BG15" s="2"/>
      <c r="BH15" s="2"/>
      <c r="BI15" s="174" t="s">
        <v>213</v>
      </c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 t="s">
        <v>507</v>
      </c>
      <c r="BV15" s="2"/>
      <c r="BW15" s="2"/>
      <c r="BX15" s="2"/>
      <c r="BY15" s="2"/>
      <c r="BZ15" s="2"/>
      <c r="CA15" s="2"/>
      <c r="CB15" s="2"/>
    </row>
    <row r="16" spans="1:80" ht="11.25" customHeight="1">
      <c r="B16" s="409" t="s">
        <v>524</v>
      </c>
      <c r="C16" s="130"/>
      <c r="D16" s="130"/>
      <c r="E16" s="2"/>
      <c r="F16" s="2"/>
      <c r="G16" s="2"/>
      <c r="H16" s="2"/>
      <c r="I16" s="8" t="s">
        <v>563</v>
      </c>
      <c r="J16" s="2" t="s">
        <v>523</v>
      </c>
      <c r="K16" s="4"/>
      <c r="L16" s="316"/>
      <c r="M16" s="315" t="s">
        <v>476</v>
      </c>
      <c r="N16" s="316"/>
      <c r="O16" s="316"/>
      <c r="P16" s="316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2"/>
      <c r="AH16" s="2"/>
      <c r="AI16" s="2"/>
      <c r="AJ16" s="2"/>
      <c r="AK16" s="17" t="s">
        <v>487</v>
      </c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>
        <v>4</v>
      </c>
      <c r="AY16" s="2"/>
      <c r="AZ16" s="4" t="s">
        <v>186</v>
      </c>
      <c r="BA16" s="2"/>
      <c r="BB16" s="2"/>
      <c r="BC16" s="2"/>
      <c r="BD16" s="2"/>
      <c r="BE16" s="2"/>
      <c r="BF16" s="155" t="s">
        <v>199</v>
      </c>
      <c r="BG16" s="2"/>
      <c r="BH16" s="2"/>
      <c r="BI16" s="2"/>
      <c r="BJ16" s="155" t="s">
        <v>214</v>
      </c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 t="s">
        <v>31</v>
      </c>
      <c r="BW16" s="2"/>
      <c r="BX16" s="2"/>
      <c r="BY16" s="2"/>
      <c r="BZ16" s="2"/>
      <c r="CA16" s="2"/>
      <c r="CB16" s="2"/>
    </row>
    <row r="17" spans="1:80" ht="11.25" customHeight="1">
      <c r="B17" s="409" t="s">
        <v>525</v>
      </c>
      <c r="C17" s="130"/>
      <c r="D17" s="130"/>
      <c r="E17" s="2"/>
      <c r="F17" s="2"/>
      <c r="G17" s="2"/>
      <c r="H17" s="2"/>
      <c r="I17" s="8"/>
      <c r="J17" s="2"/>
      <c r="K17" s="4"/>
      <c r="L17" s="316"/>
      <c r="M17" s="316"/>
      <c r="N17" s="316" t="s">
        <v>477</v>
      </c>
      <c r="O17" s="316"/>
      <c r="P17" s="316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2"/>
      <c r="AH17" s="2"/>
      <c r="AI17" s="2"/>
      <c r="AJ17" s="2"/>
      <c r="AK17" s="2"/>
      <c r="AL17" s="117" t="s">
        <v>488</v>
      </c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>
        <v>7.4</v>
      </c>
      <c r="AY17" s="2"/>
      <c r="AZ17" s="2"/>
      <c r="BA17" s="242" t="s">
        <v>187</v>
      </c>
      <c r="BB17" s="2"/>
      <c r="BC17" s="2"/>
      <c r="BD17" s="2"/>
      <c r="BE17" s="2"/>
      <c r="BF17" s="2"/>
      <c r="BG17" s="2"/>
      <c r="BH17" s="2"/>
      <c r="BI17" s="2"/>
      <c r="BJ17" s="2"/>
      <c r="BK17" s="174" t="s">
        <v>216</v>
      </c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 t="s">
        <v>508</v>
      </c>
      <c r="BX17" s="2"/>
      <c r="BY17" s="2"/>
      <c r="BZ17" s="2"/>
      <c r="CA17" s="2"/>
      <c r="CB17" s="2"/>
    </row>
    <row r="18" spans="1:80" ht="11.25" customHeight="1">
      <c r="B18" s="409" t="s">
        <v>526</v>
      </c>
      <c r="C18" s="130"/>
      <c r="D18" s="130"/>
      <c r="E18" s="2"/>
      <c r="F18" s="2"/>
      <c r="G18" s="2"/>
      <c r="H18" s="2"/>
      <c r="I18" s="8" t="s">
        <v>565</v>
      </c>
      <c r="J18" s="2" t="s">
        <v>534</v>
      </c>
      <c r="K18" s="4"/>
      <c r="L18" s="4"/>
      <c r="M18" s="4"/>
      <c r="N18" s="4"/>
      <c r="O18" s="4" t="s">
        <v>478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2"/>
      <c r="AH18" s="2"/>
      <c r="AI18" s="2"/>
      <c r="AJ18" s="2"/>
      <c r="AK18" s="2"/>
      <c r="AL18" s="2"/>
      <c r="AM18" s="17" t="s">
        <v>489</v>
      </c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4" t="s">
        <v>194</v>
      </c>
      <c r="BC18" s="2"/>
      <c r="BD18" s="2"/>
      <c r="BE18" s="2"/>
      <c r="BF18" s="2"/>
      <c r="BG18" s="2"/>
      <c r="BH18" s="2"/>
      <c r="BI18" s="2"/>
      <c r="BJ18" s="2"/>
      <c r="BK18" s="2"/>
      <c r="BL18" s="155" t="s">
        <v>217</v>
      </c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 t="s">
        <v>59</v>
      </c>
      <c r="BY18" s="2"/>
      <c r="BZ18" s="2"/>
      <c r="CA18" s="2"/>
      <c r="CB18" s="2"/>
    </row>
    <row r="19" spans="1:80" ht="11.25" customHeight="1">
      <c r="B19" s="409" t="s">
        <v>527</v>
      </c>
      <c r="C19" s="130"/>
      <c r="D19" s="130"/>
      <c r="E19" s="2"/>
      <c r="F19" s="2"/>
      <c r="G19" s="2"/>
      <c r="H19" s="2"/>
      <c r="I19" s="8"/>
      <c r="J19" s="2"/>
      <c r="K19" s="4"/>
      <c r="L19" s="4"/>
      <c r="M19" s="4"/>
      <c r="N19" s="4"/>
      <c r="O19" s="4"/>
      <c r="P19" s="4" t="s">
        <v>479</v>
      </c>
      <c r="Q19" s="4"/>
      <c r="R19" s="4"/>
      <c r="S19" s="4"/>
      <c r="T19" s="4"/>
      <c r="U19" s="176"/>
      <c r="V19" s="176"/>
      <c r="W19" s="176"/>
      <c r="X19" s="4"/>
      <c r="Y19" s="4"/>
      <c r="Z19" s="4"/>
      <c r="AA19" s="4"/>
      <c r="AB19" s="4"/>
      <c r="AC19" s="4"/>
      <c r="AD19" s="4"/>
      <c r="AE19" s="4"/>
      <c r="AF19" s="4"/>
      <c r="AG19" s="2"/>
      <c r="AH19" s="2"/>
      <c r="AI19" s="2"/>
      <c r="AJ19" s="2"/>
      <c r="AK19" s="2"/>
      <c r="AL19" s="2"/>
      <c r="AM19" s="2"/>
      <c r="AN19" s="240" t="s">
        <v>490</v>
      </c>
      <c r="AO19" s="117"/>
      <c r="AP19" s="117"/>
      <c r="AQ19" s="117"/>
      <c r="AR19" s="117"/>
      <c r="AS19" s="117"/>
      <c r="AT19" s="117"/>
      <c r="AU19" s="117"/>
      <c r="AV19" s="117"/>
      <c r="AW19" s="2"/>
      <c r="AX19" s="2"/>
      <c r="AY19" s="2"/>
      <c r="AZ19" s="2"/>
      <c r="BA19" s="2"/>
      <c r="BB19" s="2"/>
      <c r="BC19" s="2"/>
      <c r="BD19" s="2"/>
      <c r="BE19" s="2"/>
      <c r="BF19" s="155" t="s">
        <v>205</v>
      </c>
      <c r="BG19" s="2"/>
      <c r="BH19" s="2"/>
      <c r="BI19" s="2"/>
      <c r="BJ19" s="2"/>
      <c r="BK19" s="2"/>
      <c r="BL19" s="2"/>
      <c r="BM19" s="174" t="s">
        <v>218</v>
      </c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</row>
    <row r="20" spans="1:80" ht="11.25" customHeight="1">
      <c r="B20" s="90"/>
      <c r="C20" s="130"/>
      <c r="D20" s="130"/>
      <c r="E20" s="2"/>
      <c r="F20" s="2"/>
      <c r="G20" s="2"/>
      <c r="H20" s="2"/>
      <c r="I20" s="8" t="s">
        <v>566</v>
      </c>
      <c r="J20" s="2" t="s">
        <v>534</v>
      </c>
      <c r="K20" s="4"/>
      <c r="L20" s="4"/>
      <c r="M20" s="4"/>
      <c r="N20" s="4"/>
      <c r="O20" s="4"/>
      <c r="P20" s="4"/>
      <c r="Q20" s="4" t="s">
        <v>448</v>
      </c>
      <c r="R20" s="4"/>
      <c r="S20" s="4"/>
      <c r="T20" s="4"/>
      <c r="U20" s="176"/>
      <c r="V20" s="176"/>
      <c r="W20" s="176"/>
      <c r="X20" s="4"/>
      <c r="Y20" s="4"/>
      <c r="Z20" s="4"/>
      <c r="AA20" s="4"/>
      <c r="AB20" s="4"/>
      <c r="AC20" s="4"/>
      <c r="AD20" s="4"/>
      <c r="AE20" s="4"/>
      <c r="AF20" s="4"/>
      <c r="AG20" s="2"/>
      <c r="AH20" s="2"/>
      <c r="AI20" s="2"/>
      <c r="AJ20" s="2"/>
      <c r="AK20" s="2"/>
      <c r="AL20" s="2"/>
      <c r="AM20" s="2"/>
      <c r="AN20" s="2"/>
      <c r="AO20" s="162" t="s">
        <v>491</v>
      </c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42" t="s">
        <v>203</v>
      </c>
      <c r="BG20" s="2"/>
      <c r="BH20" s="2"/>
      <c r="BI20" s="2"/>
      <c r="BJ20" s="2"/>
      <c r="BK20" s="2"/>
      <c r="BL20" s="2"/>
      <c r="BM20" s="174"/>
      <c r="BN20" s="155" t="s">
        <v>219</v>
      </c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</row>
    <row r="21" spans="1:80" ht="11.25" customHeight="1">
      <c r="A21" s="8" t="s">
        <v>565</v>
      </c>
      <c r="B21" s="3" t="s">
        <v>570</v>
      </c>
      <c r="C21" s="130"/>
      <c r="D21" s="130"/>
      <c r="E21" s="2"/>
      <c r="F21" s="2"/>
      <c r="G21" s="2"/>
      <c r="H21" s="2"/>
      <c r="I21" s="8"/>
      <c r="J21" s="2"/>
      <c r="K21" s="4"/>
      <c r="L21" s="4"/>
      <c r="M21" s="4"/>
      <c r="N21" s="4"/>
      <c r="O21" s="4"/>
      <c r="P21" s="4"/>
      <c r="Q21" s="4"/>
      <c r="R21" s="4" t="s">
        <v>450</v>
      </c>
      <c r="S21" s="4"/>
      <c r="T21" s="4"/>
      <c r="U21" s="176"/>
      <c r="V21" s="176"/>
      <c r="W21" s="176"/>
      <c r="X21" s="4"/>
      <c r="Y21" s="4"/>
      <c r="Z21" s="4"/>
      <c r="AA21" s="4"/>
      <c r="AB21" s="4"/>
      <c r="AC21" s="4"/>
      <c r="AD21" s="4"/>
      <c r="AE21" s="4"/>
      <c r="AF21" s="4"/>
      <c r="AG21" s="2"/>
      <c r="AH21" s="2"/>
      <c r="AI21" s="2"/>
      <c r="AJ21" s="2"/>
      <c r="AK21" s="2"/>
      <c r="AL21" s="2"/>
      <c r="AM21" s="2"/>
      <c r="AN21" s="2"/>
      <c r="AO21" s="2"/>
      <c r="AP21" s="117" t="s">
        <v>437</v>
      </c>
      <c r="AQ21" s="117"/>
      <c r="AR21" s="117"/>
      <c r="AS21" s="117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155" t="s">
        <v>204</v>
      </c>
      <c r="BG21" s="2"/>
      <c r="BH21" s="2"/>
      <c r="BI21" s="2"/>
      <c r="BJ21" s="2"/>
      <c r="BK21" s="2"/>
      <c r="BL21" s="2"/>
      <c r="BM21" s="174"/>
      <c r="BN21" s="4"/>
      <c r="BO21" s="174" t="s">
        <v>512</v>
      </c>
      <c r="BP21" s="174"/>
      <c r="BQ21" s="174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</row>
    <row r="22" spans="1:80">
      <c r="B22" s="90"/>
      <c r="C22" s="81"/>
      <c r="D22" s="81"/>
      <c r="E22" s="2"/>
      <c r="F22" s="2"/>
      <c r="G22" s="2"/>
      <c r="H22" s="2"/>
      <c r="I22" s="8"/>
      <c r="J22" s="2"/>
      <c r="K22" s="4"/>
      <c r="L22" s="4"/>
      <c r="M22" s="4"/>
      <c r="N22" s="4"/>
      <c r="O22" s="4"/>
      <c r="P22" s="4"/>
      <c r="Q22" s="4"/>
      <c r="R22" s="4"/>
      <c r="S22" s="155" t="s">
        <v>558</v>
      </c>
      <c r="T22" s="176"/>
      <c r="U22" s="176"/>
      <c r="V22" s="176"/>
      <c r="W22" s="176"/>
      <c r="X22" s="4"/>
      <c r="Y22" s="4"/>
      <c r="Z22" s="4"/>
      <c r="AA22" s="4"/>
      <c r="AB22" s="4"/>
      <c r="AC22" s="4"/>
      <c r="AD22" s="4"/>
      <c r="AE22" s="4"/>
      <c r="AF22" s="4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162" t="s">
        <v>492</v>
      </c>
      <c r="AR22" s="2"/>
      <c r="AS22" s="16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174" t="s">
        <v>206</v>
      </c>
      <c r="BG22" s="2"/>
      <c r="BH22" s="2"/>
      <c r="BI22" s="2"/>
      <c r="BJ22" s="2"/>
      <c r="BK22" s="2"/>
      <c r="BL22" s="2"/>
      <c r="BM22" s="2"/>
      <c r="BN22" s="2"/>
      <c r="BO22" s="2"/>
      <c r="BP22" s="155" t="s">
        <v>425</v>
      </c>
      <c r="BQ22" s="155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</row>
    <row r="23" spans="1:80">
      <c r="A23" s="8" t="s">
        <v>566</v>
      </c>
      <c r="B23" s="3" t="s">
        <v>571</v>
      </c>
      <c r="C23" s="81"/>
      <c r="D23" s="81"/>
      <c r="E23" s="2"/>
      <c r="F23" s="2"/>
      <c r="G23" s="2"/>
      <c r="H23" s="2"/>
      <c r="I23" s="8" t="s">
        <v>567</v>
      </c>
      <c r="J23" s="2" t="s">
        <v>534</v>
      </c>
      <c r="K23" s="4"/>
      <c r="L23" s="4"/>
      <c r="M23" s="4"/>
      <c r="N23" s="4"/>
      <c r="O23" s="4"/>
      <c r="P23" s="4"/>
      <c r="Q23" s="4"/>
      <c r="R23" s="4"/>
      <c r="S23" s="4"/>
      <c r="T23" s="176" t="s">
        <v>481</v>
      </c>
      <c r="U23" s="176"/>
      <c r="V23" s="176"/>
      <c r="W23" s="176"/>
      <c r="X23" s="4"/>
      <c r="Y23" s="4"/>
      <c r="Z23" s="4"/>
      <c r="AA23" s="4"/>
      <c r="AB23" s="4"/>
      <c r="AC23" s="4"/>
      <c r="AD23" s="4"/>
      <c r="AE23" s="4"/>
      <c r="AF23" s="4"/>
      <c r="AG23" s="2"/>
      <c r="AH23" s="2"/>
      <c r="AI23" s="2"/>
      <c r="AJ23" s="2"/>
      <c r="AK23" s="2"/>
      <c r="AL23" s="2"/>
      <c r="AM23" s="2"/>
      <c r="AN23" s="2"/>
      <c r="AO23" s="2"/>
      <c r="AP23" s="86"/>
      <c r="AQ23" s="86"/>
      <c r="AR23" s="117" t="s">
        <v>451</v>
      </c>
      <c r="AS23" s="117"/>
      <c r="AT23" s="86"/>
      <c r="AU23" s="86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372" t="s">
        <v>254</v>
      </c>
      <c r="BG23" s="2"/>
      <c r="BH23" s="2"/>
      <c r="BI23" s="2"/>
      <c r="BJ23" s="2"/>
      <c r="BK23" s="2"/>
      <c r="BL23" s="2"/>
      <c r="BM23" s="2"/>
      <c r="BN23" s="2"/>
      <c r="BO23" s="370"/>
      <c r="BP23" s="370"/>
      <c r="BQ23" s="176" t="s">
        <v>424</v>
      </c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</row>
    <row r="24" spans="1:80">
      <c r="B24" s="90"/>
      <c r="C24" s="81"/>
      <c r="D24" s="81"/>
      <c r="E24" s="2"/>
      <c r="F24" s="2"/>
      <c r="G24" s="2"/>
      <c r="H24" s="2"/>
      <c r="I24" s="8"/>
      <c r="J24" s="2"/>
      <c r="K24" s="4"/>
      <c r="L24" s="4"/>
      <c r="M24" s="4"/>
      <c r="N24" s="4"/>
      <c r="O24" s="4"/>
      <c r="P24" s="4"/>
      <c r="Q24" s="4"/>
      <c r="R24" s="4"/>
      <c r="S24" s="4"/>
      <c r="T24" s="4"/>
      <c r="U24" s="4" t="s">
        <v>482</v>
      </c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2"/>
      <c r="AH24" s="2"/>
      <c r="AI24" s="2"/>
      <c r="AJ24" s="2"/>
      <c r="AK24" s="2"/>
      <c r="AL24" s="2"/>
      <c r="AM24" s="2"/>
      <c r="AN24" s="2"/>
      <c r="AO24" s="86"/>
      <c r="AP24" s="86"/>
      <c r="AQ24" s="86"/>
      <c r="AR24" s="2"/>
      <c r="AS24" s="117" t="s">
        <v>493</v>
      </c>
      <c r="AT24" s="117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373" t="s">
        <v>255</v>
      </c>
      <c r="BG24" s="2"/>
      <c r="BH24" s="2"/>
      <c r="BI24" s="2"/>
      <c r="BJ24" s="2"/>
      <c r="BK24" s="2"/>
      <c r="BL24" s="2"/>
      <c r="BM24" s="2"/>
      <c r="BN24" s="370"/>
      <c r="BO24" s="370"/>
      <c r="BP24" s="370"/>
      <c r="BQ24" s="370"/>
      <c r="BR24" s="155" t="s">
        <v>455</v>
      </c>
      <c r="BS24" s="370"/>
      <c r="BT24" s="370"/>
      <c r="BU24" s="370"/>
      <c r="BV24" s="370"/>
      <c r="BW24" s="370"/>
      <c r="BX24" s="370"/>
      <c r="BY24" s="370"/>
      <c r="BZ24" s="370"/>
      <c r="CA24" s="370"/>
      <c r="CB24" s="2"/>
    </row>
    <row r="25" spans="1:80">
      <c r="A25" s="8" t="s">
        <v>567</v>
      </c>
      <c r="B25" s="3" t="s">
        <v>572</v>
      </c>
      <c r="C25" s="81"/>
      <c r="D25" s="81"/>
      <c r="E25" s="86"/>
      <c r="F25" s="86"/>
      <c r="G25" s="86"/>
      <c r="H25" s="86"/>
      <c r="I25" s="8"/>
      <c r="J25" s="2"/>
      <c r="K25" s="86"/>
      <c r="L25" s="86"/>
      <c r="M25" s="86"/>
      <c r="N25" s="86"/>
      <c r="O25" s="4"/>
      <c r="P25" s="4"/>
      <c r="Q25" s="4"/>
      <c r="R25" s="4"/>
      <c r="S25" s="4"/>
      <c r="T25" s="4"/>
      <c r="U25" s="4"/>
      <c r="V25" s="316" t="s">
        <v>483</v>
      </c>
      <c r="W25" s="176"/>
      <c r="X25" s="4"/>
      <c r="Y25" s="4"/>
      <c r="Z25" s="4"/>
      <c r="AA25" s="4"/>
      <c r="AB25" s="4"/>
      <c r="AC25" s="4"/>
      <c r="AD25" s="4"/>
      <c r="AE25" s="4"/>
      <c r="AF25" s="4"/>
      <c r="AG25" s="2"/>
      <c r="AH25" s="2"/>
      <c r="AI25" s="2"/>
      <c r="AJ25" s="2"/>
      <c r="AK25" s="86"/>
      <c r="AL25" s="86"/>
      <c r="AM25" s="86"/>
      <c r="AN25" s="86"/>
      <c r="AO25" s="86"/>
      <c r="AP25" s="86"/>
      <c r="AQ25" s="86"/>
      <c r="AR25" s="2"/>
      <c r="AS25" s="2"/>
      <c r="AT25" s="162" t="s">
        <v>494</v>
      </c>
      <c r="AU25" s="2"/>
      <c r="AV25" s="2"/>
      <c r="AW25" s="2"/>
      <c r="AX25" s="86"/>
      <c r="AY25" s="86"/>
      <c r="AZ25" s="86"/>
      <c r="BA25" s="86"/>
      <c r="BB25" s="86"/>
      <c r="BC25" s="86"/>
      <c r="BD25" s="86"/>
      <c r="BE25" s="86"/>
      <c r="BF25" s="372" t="s">
        <v>256</v>
      </c>
      <c r="BG25" s="370"/>
      <c r="BH25" s="370"/>
      <c r="BI25" s="370"/>
      <c r="BJ25" s="370"/>
      <c r="BK25" s="370"/>
      <c r="BL25" s="370"/>
      <c r="BM25" s="370"/>
      <c r="BN25" s="370"/>
      <c r="BO25" s="370"/>
      <c r="BP25" s="370"/>
      <c r="BQ25" s="370"/>
      <c r="BR25" s="370"/>
      <c r="BS25" s="370"/>
      <c r="BT25" s="370"/>
      <c r="BU25" s="370"/>
      <c r="BV25" s="370"/>
      <c r="BW25" s="370"/>
      <c r="BX25" s="370"/>
      <c r="BY25" s="370"/>
      <c r="BZ25" s="370"/>
      <c r="CA25" s="2"/>
      <c r="CB25" s="2"/>
    </row>
    <row r="26" spans="1:80">
      <c r="B26" s="409" t="s">
        <v>524</v>
      </c>
      <c r="C26" s="81"/>
      <c r="D26" s="81"/>
      <c r="I26" s="8"/>
      <c r="J26" s="2"/>
      <c r="K26" s="86"/>
      <c r="L26" s="86"/>
      <c r="M26" s="86"/>
      <c r="N26" s="86"/>
      <c r="O26" s="86"/>
      <c r="P26" s="86"/>
      <c r="Q26" s="86"/>
      <c r="R26" s="86"/>
      <c r="S26" s="86"/>
      <c r="T26" s="4"/>
      <c r="U26" s="4"/>
      <c r="V26" s="4"/>
      <c r="W26" s="155" t="s">
        <v>434</v>
      </c>
      <c r="X26" s="4"/>
      <c r="Y26" s="4"/>
      <c r="Z26" s="4"/>
      <c r="AA26" s="4"/>
      <c r="AB26" s="4"/>
      <c r="AC26" s="4"/>
      <c r="AD26" s="4"/>
      <c r="AE26" s="4"/>
      <c r="AF26" s="4"/>
      <c r="AG26" s="2"/>
      <c r="AH26" s="2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370"/>
      <c r="BG26" s="370"/>
      <c r="BH26" s="370"/>
      <c r="BI26" s="370"/>
      <c r="BJ26" s="370"/>
      <c r="BK26" s="370"/>
      <c r="BL26" s="370"/>
      <c r="BM26" s="370"/>
      <c r="BN26" s="370"/>
      <c r="BO26" s="370"/>
      <c r="BP26" s="370"/>
      <c r="BQ26" s="370"/>
      <c r="BR26" s="370"/>
      <c r="BS26" s="370"/>
      <c r="BT26" s="370"/>
      <c r="BU26" s="370"/>
      <c r="BV26" s="370"/>
      <c r="BW26" s="370"/>
      <c r="BX26" s="370"/>
      <c r="BY26" s="370"/>
      <c r="BZ26" s="370"/>
      <c r="CA26" s="2"/>
      <c r="CB26" s="2"/>
    </row>
    <row r="27" spans="1:80" ht="20.25">
      <c r="B27" s="409" t="s">
        <v>525</v>
      </c>
      <c r="C27" s="81"/>
      <c r="D27" s="81"/>
      <c r="M27" s="86"/>
      <c r="N27" s="86"/>
      <c r="O27" s="86"/>
      <c r="P27" s="86"/>
      <c r="Q27" s="86"/>
      <c r="R27" s="86"/>
      <c r="S27" s="86"/>
      <c r="T27" s="4"/>
      <c r="U27" s="4"/>
      <c r="V27" s="4"/>
      <c r="W27" s="4"/>
      <c r="X27" s="176" t="s">
        <v>472</v>
      </c>
      <c r="Y27" s="4"/>
      <c r="Z27" s="4"/>
      <c r="AA27" s="4"/>
      <c r="AB27" s="4"/>
      <c r="AC27" s="4"/>
      <c r="AD27" s="4"/>
      <c r="AE27" s="4"/>
      <c r="AF27" s="4"/>
      <c r="AG27" s="2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400" t="s">
        <v>515</v>
      </c>
      <c r="BG27" s="370"/>
      <c r="BH27" s="370"/>
      <c r="BI27" s="370"/>
      <c r="BJ27" s="370"/>
      <c r="BK27" s="370"/>
      <c r="BL27" s="370"/>
      <c r="BM27" s="370"/>
      <c r="BN27" s="370"/>
      <c r="BO27" s="370"/>
      <c r="BP27" s="370"/>
      <c r="BQ27" s="370"/>
      <c r="BR27" s="370"/>
      <c r="BS27" s="370"/>
      <c r="BT27" s="370"/>
      <c r="BU27" s="370"/>
      <c r="BV27" s="370"/>
      <c r="BW27" s="370"/>
      <c r="BX27" s="370"/>
      <c r="BY27" s="370"/>
      <c r="BZ27" s="370"/>
      <c r="CA27" s="2"/>
      <c r="CB27" s="2"/>
    </row>
    <row r="28" spans="1:80">
      <c r="B28" s="409" t="s">
        <v>526</v>
      </c>
      <c r="C28" s="81"/>
      <c r="D28" s="81"/>
      <c r="M28" s="86"/>
      <c r="N28" s="86"/>
      <c r="O28" s="86"/>
      <c r="P28" s="86"/>
      <c r="Q28" s="86"/>
      <c r="R28" s="86"/>
      <c r="S28" s="86"/>
      <c r="T28" s="4"/>
      <c r="U28" s="4"/>
      <c r="V28" s="4"/>
      <c r="W28" s="4"/>
      <c r="X28" s="4"/>
      <c r="Y28" s="176" t="s">
        <v>480</v>
      </c>
      <c r="Z28" s="4"/>
      <c r="AA28" s="4"/>
      <c r="AB28" s="4"/>
      <c r="AC28" s="4"/>
      <c r="AD28" s="4"/>
      <c r="AE28" s="4"/>
      <c r="AF28" s="4"/>
      <c r="AG28" s="2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370"/>
      <c r="BG28" s="370"/>
      <c r="BH28" s="370"/>
      <c r="BI28" s="370"/>
      <c r="BJ28" s="370"/>
      <c r="BK28" s="370"/>
      <c r="BL28" s="370"/>
      <c r="BM28" s="370"/>
      <c r="BN28" s="370"/>
      <c r="BO28" s="370"/>
      <c r="BP28" s="370"/>
      <c r="BQ28" s="370"/>
      <c r="BR28" s="370"/>
      <c r="BS28" s="370"/>
      <c r="BT28" s="370"/>
      <c r="BU28" s="370"/>
      <c r="BV28" s="370"/>
      <c r="BW28" s="370"/>
      <c r="BX28" s="370"/>
      <c r="BY28" s="370"/>
      <c r="BZ28" s="370"/>
      <c r="CA28" s="2"/>
      <c r="CB28" s="2"/>
    </row>
    <row r="29" spans="1:80">
      <c r="B29" s="409" t="s">
        <v>527</v>
      </c>
      <c r="C29" s="81"/>
      <c r="D29" s="81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4"/>
      <c r="Y29" s="4"/>
      <c r="Z29" s="4" t="s">
        <v>473</v>
      </c>
      <c r="AA29" s="4"/>
      <c r="AB29" s="4"/>
      <c r="AC29" s="4"/>
      <c r="AD29" s="4"/>
      <c r="AE29" s="4"/>
      <c r="AF29" s="4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370"/>
      <c r="BG29" s="370"/>
      <c r="BH29" s="370"/>
      <c r="BI29" s="370"/>
      <c r="BJ29" s="370"/>
      <c r="BK29" s="370"/>
      <c r="BL29" s="370"/>
      <c r="BM29" s="370"/>
      <c r="BN29" s="370"/>
      <c r="BO29" s="370"/>
      <c r="BP29" s="370"/>
      <c r="BQ29" s="370"/>
      <c r="BR29" s="370"/>
      <c r="BS29" s="370"/>
      <c r="BT29" s="370"/>
      <c r="BU29" s="370"/>
      <c r="BV29" s="370"/>
      <c r="BW29" s="370"/>
      <c r="BX29" s="370"/>
      <c r="BY29" s="370"/>
      <c r="BZ29" s="370"/>
      <c r="CA29" s="2"/>
      <c r="CB29" s="2"/>
    </row>
    <row r="30" spans="1:80">
      <c r="B30" s="90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4"/>
      <c r="Y30" s="4"/>
      <c r="Z30" s="4"/>
      <c r="AA30" s="175" t="s">
        <v>399</v>
      </c>
      <c r="AB30" s="4"/>
      <c r="AC30" s="4"/>
      <c r="AD30" s="4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370"/>
      <c r="BG30" s="370"/>
      <c r="BH30" s="370"/>
      <c r="BI30" s="370"/>
      <c r="BJ30" s="370"/>
      <c r="BK30" s="370"/>
      <c r="BL30" s="370"/>
      <c r="BM30" s="370"/>
      <c r="BN30" s="370"/>
      <c r="BO30" s="370"/>
      <c r="BP30" s="370"/>
      <c r="BQ30" s="370"/>
      <c r="BR30" s="370"/>
      <c r="BS30" s="370"/>
      <c r="BT30" s="370"/>
      <c r="BU30" s="370"/>
      <c r="BV30" s="370"/>
      <c r="BW30" s="370"/>
      <c r="BX30" s="370"/>
      <c r="BY30" s="370"/>
      <c r="BZ30" s="370"/>
    </row>
    <row r="31" spans="1:80">
      <c r="B31" s="3"/>
      <c r="L31" s="3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4"/>
      <c r="Y31" s="4"/>
      <c r="Z31" s="4"/>
      <c r="AA31" s="4"/>
      <c r="AB31" s="176" t="s">
        <v>474</v>
      </c>
      <c r="AC31" s="86"/>
      <c r="AD31" s="370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370"/>
      <c r="BG31" s="370"/>
      <c r="BH31" s="370"/>
      <c r="BI31" s="370"/>
      <c r="BJ31" s="370"/>
      <c r="BK31" s="370"/>
      <c r="BL31" s="370"/>
      <c r="BM31" s="370"/>
      <c r="BN31" s="370"/>
      <c r="BO31" s="370"/>
      <c r="BP31" s="370"/>
      <c r="BQ31" s="370"/>
      <c r="BR31" s="370"/>
      <c r="BS31" s="370"/>
      <c r="BT31" s="370"/>
      <c r="BU31" s="370"/>
      <c r="BV31" s="370"/>
      <c r="BW31" s="370"/>
      <c r="BX31" s="370"/>
      <c r="BY31" s="370"/>
      <c r="BZ31" s="370"/>
    </row>
    <row r="32" spans="1:80">
      <c r="L32" s="3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370"/>
      <c r="AB32" s="86"/>
      <c r="AC32" s="155" t="s">
        <v>454</v>
      </c>
      <c r="AD32" s="370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370"/>
      <c r="BG32" s="370"/>
      <c r="BH32" s="370"/>
      <c r="BI32" s="370"/>
      <c r="BJ32" s="370"/>
      <c r="BK32" s="370"/>
      <c r="BL32" s="370"/>
      <c r="BM32" s="370"/>
      <c r="BN32" s="370"/>
      <c r="BO32" s="370"/>
      <c r="BP32" s="370"/>
      <c r="BQ32" s="370"/>
      <c r="BR32" s="370"/>
      <c r="BS32" s="370"/>
      <c r="BT32" s="370"/>
      <c r="BU32" s="370"/>
      <c r="BV32" s="370"/>
      <c r="BW32" s="370"/>
      <c r="BX32" s="370"/>
      <c r="BY32" s="370"/>
      <c r="BZ32" s="370"/>
    </row>
    <row r="33" spans="12:78">
      <c r="L33" s="3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370"/>
      <c r="AB33" s="86"/>
      <c r="AC33" s="86"/>
      <c r="AD33" s="176" t="s">
        <v>484</v>
      </c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370"/>
      <c r="BG33" s="370"/>
      <c r="BH33" s="370"/>
      <c r="BI33" s="370"/>
      <c r="BJ33" s="370"/>
      <c r="BK33" s="370"/>
      <c r="BL33" s="370"/>
      <c r="BM33" s="370"/>
      <c r="BN33" s="370"/>
      <c r="BO33" s="370"/>
      <c r="BP33" s="370"/>
      <c r="BQ33" s="370"/>
      <c r="BR33" s="370"/>
      <c r="BS33" s="370"/>
      <c r="BT33" s="370"/>
      <c r="BU33" s="370"/>
      <c r="BV33" s="370"/>
      <c r="BW33" s="370"/>
      <c r="BX33" s="370"/>
      <c r="BY33" s="370"/>
      <c r="BZ33" s="370"/>
    </row>
    <row r="34" spans="12:78"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370"/>
      <c r="AB34" s="86"/>
      <c r="AC34" s="86"/>
      <c r="AD34" s="370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370"/>
      <c r="BG34" s="370"/>
      <c r="BH34" s="370"/>
      <c r="BI34" s="370"/>
      <c r="BJ34" s="370"/>
      <c r="BK34" s="370"/>
      <c r="BL34" s="370"/>
      <c r="BM34" s="370"/>
      <c r="BN34" s="370"/>
      <c r="BO34" s="370"/>
      <c r="BP34" s="370"/>
      <c r="BQ34" s="370"/>
      <c r="BR34" s="370"/>
      <c r="BS34" s="370"/>
      <c r="BT34" s="370"/>
      <c r="BU34" s="370"/>
      <c r="BV34" s="370"/>
      <c r="BW34" s="370"/>
      <c r="BX34" s="370"/>
      <c r="BY34" s="370"/>
      <c r="BZ34" s="370"/>
    </row>
    <row r="35" spans="12:78"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370"/>
      <c r="AB35" s="86"/>
      <c r="AC35" s="86"/>
      <c r="AD35" s="370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370"/>
      <c r="BG35" s="370"/>
      <c r="BH35" s="370"/>
      <c r="BI35" s="370"/>
      <c r="BJ35" s="370"/>
      <c r="BK35" s="370"/>
      <c r="BL35" s="370"/>
      <c r="BM35" s="370"/>
      <c r="BN35" s="370"/>
      <c r="BO35" s="370"/>
      <c r="BP35" s="370"/>
      <c r="BQ35" s="370"/>
      <c r="BR35" s="370"/>
      <c r="BS35" s="370"/>
      <c r="BT35" s="370"/>
      <c r="BU35" s="370"/>
      <c r="BV35" s="370"/>
      <c r="BW35" s="370"/>
      <c r="BX35" s="370"/>
      <c r="BY35" s="370"/>
      <c r="BZ35" s="370"/>
    </row>
    <row r="36" spans="12:78"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370"/>
      <c r="AB36" s="86"/>
      <c r="AC36" s="86"/>
      <c r="AD36" s="370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370"/>
      <c r="BG36" s="370"/>
      <c r="BH36" s="370"/>
      <c r="BI36" s="370"/>
      <c r="BJ36" s="370"/>
      <c r="BK36" s="370"/>
      <c r="BL36" s="370"/>
      <c r="BM36" s="370"/>
      <c r="BN36" s="370"/>
      <c r="BO36" s="370"/>
      <c r="BP36" s="370"/>
      <c r="BQ36" s="370"/>
      <c r="BR36" s="370"/>
      <c r="BS36" s="370"/>
      <c r="BT36" s="370"/>
      <c r="BU36" s="370"/>
      <c r="BV36" s="370"/>
      <c r="BW36" s="370"/>
      <c r="BX36" s="370"/>
      <c r="BY36" s="370"/>
      <c r="BZ36" s="370"/>
    </row>
    <row r="37" spans="12:78"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370"/>
      <c r="AB37" s="86"/>
      <c r="AC37" s="86"/>
      <c r="AD37" s="370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370"/>
      <c r="BG37" s="370"/>
      <c r="BH37" s="370"/>
      <c r="BI37" s="370"/>
      <c r="BJ37" s="370"/>
      <c r="BK37" s="370"/>
      <c r="BL37" s="370"/>
      <c r="BM37" s="370"/>
      <c r="BN37" s="370"/>
      <c r="BO37" s="370"/>
      <c r="BP37" s="370"/>
      <c r="BQ37" s="370"/>
      <c r="BR37" s="370"/>
      <c r="BS37" s="370"/>
      <c r="BT37" s="370"/>
      <c r="BU37" s="370"/>
      <c r="BV37" s="370"/>
      <c r="BW37" s="370"/>
      <c r="BX37" s="370"/>
      <c r="BY37" s="370"/>
      <c r="BZ37" s="370"/>
    </row>
    <row r="38" spans="12:78"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370"/>
      <c r="AB38" s="86"/>
      <c r="AC38" s="86"/>
      <c r="AD38" s="370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370"/>
      <c r="BG38" s="370"/>
      <c r="BH38" s="370"/>
      <c r="BI38" s="370"/>
      <c r="BJ38" s="370"/>
      <c r="BK38" s="370"/>
      <c r="BL38" s="370"/>
      <c r="BM38" s="370"/>
      <c r="BN38" s="370"/>
      <c r="BO38" s="370"/>
      <c r="BP38" s="370"/>
      <c r="BQ38" s="370"/>
      <c r="BR38" s="370"/>
      <c r="BS38" s="370"/>
      <c r="BT38" s="370"/>
      <c r="BU38" s="370"/>
      <c r="BV38" s="370"/>
      <c r="BW38" s="370"/>
      <c r="BX38" s="370"/>
      <c r="BY38" s="370"/>
      <c r="BZ38" s="370"/>
    </row>
    <row r="39" spans="12:78"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370"/>
      <c r="AB39" s="86"/>
      <c r="AC39" s="86"/>
      <c r="AD39" s="370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370"/>
      <c r="BG39" s="370"/>
      <c r="BH39" s="370"/>
      <c r="BI39" s="370"/>
      <c r="BJ39" s="370"/>
      <c r="BK39" s="370"/>
      <c r="BL39" s="370"/>
      <c r="BM39" s="370"/>
      <c r="BN39" s="370"/>
      <c r="BO39" s="370"/>
      <c r="BP39" s="370"/>
      <c r="BQ39" s="370"/>
      <c r="BR39" s="370"/>
      <c r="BS39" s="370"/>
      <c r="BT39" s="370"/>
      <c r="BU39" s="370"/>
      <c r="BV39" s="370"/>
      <c r="BW39" s="370"/>
      <c r="BX39" s="370"/>
      <c r="BY39" s="370"/>
      <c r="BZ39" s="370"/>
    </row>
  </sheetData>
  <mergeCells count="15">
    <mergeCell ref="CA1:CB1"/>
    <mergeCell ref="A12:B12"/>
    <mergeCell ref="E1:G1"/>
    <mergeCell ref="AX1:BC1"/>
    <mergeCell ref="BD1:BG1"/>
    <mergeCell ref="BH1:BS1"/>
    <mergeCell ref="A1:A2"/>
    <mergeCell ref="B1:B2"/>
    <mergeCell ref="K1:AH1"/>
    <mergeCell ref="AI1:AW1"/>
    <mergeCell ref="C1:D1"/>
    <mergeCell ref="BT1:BY1"/>
    <mergeCell ref="BZ1:BZ2"/>
    <mergeCell ref="H1:J1"/>
    <mergeCell ref="C11:CB1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6"/>
  <sheetViews>
    <sheetView workbookViewId="0">
      <pane ySplit="2" topLeftCell="A3" activePane="bottomLeft" state="frozen"/>
      <selection pane="bottomLeft" activeCell="I29" sqref="I29"/>
    </sheetView>
  </sheetViews>
  <sheetFormatPr defaultRowHeight="11.25"/>
  <cols>
    <col min="1" max="1" width="7.28515625" style="8" bestFit="1" customWidth="1"/>
    <col min="2" max="2" width="10.7109375" style="138" customWidth="1"/>
    <col min="3" max="3" width="52.42578125" style="90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3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892" t="s">
        <v>1</v>
      </c>
      <c r="B1" s="894" t="s">
        <v>2</v>
      </c>
      <c r="C1" s="896" t="s">
        <v>0</v>
      </c>
      <c r="D1" s="898" t="s">
        <v>7</v>
      </c>
      <c r="E1" s="887" t="s">
        <v>6</v>
      </c>
      <c r="F1" s="888"/>
      <c r="G1" s="889" t="s">
        <v>5</v>
      </c>
      <c r="H1" s="890"/>
      <c r="I1" s="887" t="s">
        <v>64</v>
      </c>
      <c r="J1" s="888"/>
      <c r="K1" s="734" t="s">
        <v>9</v>
      </c>
      <c r="L1" s="668" t="s">
        <v>400</v>
      </c>
      <c r="M1" s="906"/>
      <c r="N1" s="668" t="s">
        <v>84</v>
      </c>
      <c r="O1" s="669"/>
      <c r="P1" s="669"/>
      <c r="Q1" s="669"/>
      <c r="R1" s="669"/>
      <c r="S1" s="902" t="s">
        <v>86</v>
      </c>
      <c r="T1" s="902"/>
      <c r="U1" s="902"/>
      <c r="V1" s="902"/>
      <c r="W1" s="902"/>
      <c r="X1" s="902"/>
      <c r="Y1" s="902"/>
    </row>
    <row r="2" spans="1:29" ht="15.75" customHeight="1" thickBot="1">
      <c r="A2" s="893"/>
      <c r="B2" s="895"/>
      <c r="C2" s="897"/>
      <c r="D2" s="667"/>
      <c r="E2" s="61"/>
      <c r="F2" s="36" t="s">
        <v>9</v>
      </c>
      <c r="G2" s="61"/>
      <c r="H2" s="62" t="s">
        <v>9</v>
      </c>
      <c r="I2" s="61"/>
      <c r="J2" s="36" t="s">
        <v>9</v>
      </c>
      <c r="K2" s="735"/>
      <c r="L2" s="340"/>
      <c r="M2" s="178" t="s">
        <v>9</v>
      </c>
      <c r="N2" s="179" t="s">
        <v>142</v>
      </c>
      <c r="O2" s="179" t="s">
        <v>400</v>
      </c>
      <c r="P2" s="179" t="s">
        <v>364</v>
      </c>
      <c r="Q2" s="179" t="s">
        <v>59</v>
      </c>
      <c r="R2" s="179" t="s">
        <v>141</v>
      </c>
      <c r="S2" s="903" t="s">
        <v>405</v>
      </c>
      <c r="T2" s="904"/>
      <c r="U2" s="904"/>
      <c r="V2" s="904"/>
      <c r="W2" s="904"/>
      <c r="X2" s="905"/>
      <c r="Y2" s="180" t="s">
        <v>47</v>
      </c>
    </row>
    <row r="3" spans="1:29" s="5" customFormat="1">
      <c r="A3" s="369" t="str">
        <f>'1-συμβολαια'!A3</f>
        <v>3ο</v>
      </c>
      <c r="B3" s="377">
        <f>'1-συμβολαια'!B3</f>
        <v>39108</v>
      </c>
      <c r="C3" s="367" t="str">
        <f>'1-συμβολαια'!C3</f>
        <v>διανομή</v>
      </c>
      <c r="D3" s="374">
        <f>'1-συμβολαια'!D3</f>
        <v>144216.06</v>
      </c>
      <c r="E3" s="323"/>
      <c r="F3" s="323"/>
      <c r="G3" s="323"/>
      <c r="H3" s="323"/>
      <c r="I3" s="323"/>
      <c r="J3" s="323"/>
      <c r="K3" s="325">
        <f>'1-συμβολαια'!N3</f>
        <v>1625.62</v>
      </c>
      <c r="L3" s="325">
        <f>'2-δικαιώμ'!N3+'5-αντίγρ'!O3</f>
        <v>280.70890800000001</v>
      </c>
      <c r="M3" s="325">
        <v>278.75</v>
      </c>
      <c r="N3" s="325">
        <f>'1-συμβολαια'!O3</f>
        <v>502.26381200000014</v>
      </c>
      <c r="O3" s="325">
        <f t="shared" ref="O3:O10" si="0">L3-M3</f>
        <v>1.9589080000000081</v>
      </c>
      <c r="P3" s="325">
        <f>'8-κ-15-17'!AG3</f>
        <v>0</v>
      </c>
      <c r="Q3" s="325">
        <f>'5-αντίγρ'!AM3+'6-μεταγρ'!O3+'6-μεταγρ'!P3+'7-προςΔΟΥ'!K3+'11-χαρτόσ'!H3+'13-ντιΜιΧο'!CB3</f>
        <v>19.88</v>
      </c>
      <c r="R3" s="325">
        <f>'13-ντιΜιΧο'!CA3</f>
        <v>645.90000000000009</v>
      </c>
      <c r="S3" s="278"/>
      <c r="T3" s="270"/>
      <c r="U3" s="270"/>
      <c r="V3" s="270"/>
      <c r="W3" s="270"/>
      <c r="X3" s="270"/>
      <c r="Y3" s="273"/>
    </row>
    <row r="4" spans="1:29" s="5" customFormat="1">
      <c r="A4" s="369">
        <f>'1-συμβολαια'!A4</f>
        <v>0</v>
      </c>
      <c r="B4" s="403"/>
      <c r="C4" s="367" t="str">
        <f>'1-συμβολαια'!C4</f>
        <v>χρησικτησία οικοπέδου = 1983 ;;;??? ΑΓΟΡΑΠΩΛΗΣΙΑ άτυπος</v>
      </c>
      <c r="D4" s="374">
        <f>'1-συμβολαια'!D4</f>
        <v>1111.1099999999999</v>
      </c>
      <c r="E4" s="323"/>
      <c r="F4" s="323"/>
      <c r="G4" s="323"/>
      <c r="H4" s="323"/>
      <c r="I4" s="323"/>
      <c r="J4" s="323"/>
      <c r="K4" s="324">
        <f>'1-συμβολαια'!N4</f>
        <v>0</v>
      </c>
      <c r="L4" s="324">
        <f>'2-δικαιώμ'!N4+'5-αντίγρ'!O4</f>
        <v>3.319998</v>
      </c>
      <c r="M4" s="324"/>
      <c r="N4" s="325">
        <f>'1-συμβολαια'!O4</f>
        <v>64.013322000000002</v>
      </c>
      <c r="O4" s="325">
        <f t="shared" si="0"/>
        <v>3.319998</v>
      </c>
      <c r="P4" s="325">
        <f>'8-κ-15-17'!AG4</f>
        <v>8.6111024999999994</v>
      </c>
      <c r="Q4" s="325">
        <f>'5-αντίγρ'!AM4+'6-μεταγρ'!O4+'6-μεταγρ'!P4+'7-προςΔΟΥ'!K4+'11-χαρτόσ'!H4+'13-ντιΜιΧο'!CB4</f>
        <v>3</v>
      </c>
      <c r="R4" s="325">
        <f>'13-ντιΜιΧο'!CA4</f>
        <v>71</v>
      </c>
      <c r="S4" s="278"/>
      <c r="T4" s="270"/>
      <c r="U4" s="270"/>
      <c r="V4" s="270"/>
      <c r="W4" s="270"/>
      <c r="X4" s="270"/>
      <c r="Y4" s="273"/>
    </row>
    <row r="5" spans="1:29" s="5" customFormat="1" ht="12" thickBot="1">
      <c r="A5" s="444">
        <f>'1-συμβολαια'!A5</f>
        <v>0</v>
      </c>
      <c r="B5" s="430"/>
      <c r="C5" s="431" t="str">
        <f>'1-συμβολαια'!C5</f>
        <v>εξισορρόπηση διαφοράς διανεμομένων μεριδίων</v>
      </c>
      <c r="D5" s="432">
        <f>'1-συμβολαια'!D5</f>
        <v>22222.22</v>
      </c>
      <c r="E5" s="426"/>
      <c r="F5" s="426"/>
      <c r="G5" s="426"/>
      <c r="H5" s="426"/>
      <c r="I5" s="426"/>
      <c r="J5" s="426"/>
      <c r="K5" s="414">
        <f>'1-συμβολαια'!N5</f>
        <v>0</v>
      </c>
      <c r="L5" s="414">
        <f>'2-δικαιώμ'!N5+'5-αντίγρ'!O5</f>
        <v>41.319996000000003</v>
      </c>
      <c r="M5" s="414"/>
      <c r="N5" s="414">
        <f>'1-συμβολαια'!O5</f>
        <v>445.34664400000003</v>
      </c>
      <c r="O5" s="414">
        <f t="shared" si="0"/>
        <v>41.319996000000003</v>
      </c>
      <c r="P5" s="414">
        <f>'8-κ-15-17'!AG5</f>
        <v>288.88886000000002</v>
      </c>
      <c r="Q5" s="414">
        <f>'5-αντίγρ'!AM5+'6-μεταγρ'!O5+'6-μεταγρ'!P5+'7-προςΔΟΥ'!K5+'11-χαρτόσ'!H5+'13-ντιΜιΧο'!CB5</f>
        <v>3</v>
      </c>
      <c r="R5" s="414">
        <f>'13-ντιΜιΧο'!CA5</f>
        <v>0</v>
      </c>
      <c r="S5" s="638"/>
      <c r="T5" s="573"/>
      <c r="U5" s="573"/>
      <c r="V5" s="573"/>
      <c r="W5" s="573"/>
      <c r="X5" s="573"/>
      <c r="Y5" s="453"/>
    </row>
    <row r="6" spans="1:29" s="5" customFormat="1" ht="12" thickBot="1">
      <c r="A6" s="477" t="str">
        <f>'1-συμβολαια'!A6</f>
        <v>4ο</v>
      </c>
      <c r="B6" s="483">
        <f>'1-συμβολαια'!B6</f>
        <v>39108</v>
      </c>
      <c r="C6" s="484" t="str">
        <f>'1-συμβολαια'!C6</f>
        <v>γονική ΨΙΛΗΣ κυριότητας</v>
      </c>
      <c r="D6" s="485">
        <f>'1-συμβολαια'!D6</f>
        <v>3700.2</v>
      </c>
      <c r="E6" s="451"/>
      <c r="F6" s="451"/>
      <c r="G6" s="451"/>
      <c r="H6" s="451"/>
      <c r="I6" s="451"/>
      <c r="J6" s="451"/>
      <c r="K6" s="463">
        <f>'1-συμβολαια'!N6</f>
        <v>100.43</v>
      </c>
      <c r="L6" s="463">
        <f>'2-δικαιώμ'!N6+'5-αντίγρ'!O6</f>
        <v>12.38036</v>
      </c>
      <c r="M6" s="463">
        <v>12.38</v>
      </c>
      <c r="N6" s="463">
        <f>'1-συμβολαια'!O6</f>
        <v>21.592039999999997</v>
      </c>
      <c r="O6" s="463">
        <f t="shared" si="0"/>
        <v>3.5999999999880572E-4</v>
      </c>
      <c r="P6" s="463">
        <f>'8-κ-15-17'!AG6</f>
        <v>1.3965500000000013</v>
      </c>
      <c r="Q6" s="463">
        <f>'5-αντίγρ'!AM6+'6-μεταγρ'!O6+'6-μεταγρ'!P6+'7-προςΔΟΥ'!K6+'11-χαρτόσ'!H6+'13-ντιΜιΧο'!CB6</f>
        <v>14.879999999999999</v>
      </c>
      <c r="R6" s="463">
        <f>'13-ντιΜιΧο'!CA6</f>
        <v>250.9</v>
      </c>
      <c r="S6" s="639"/>
      <c r="T6" s="574"/>
      <c r="U6" s="574"/>
      <c r="V6" s="574"/>
      <c r="W6" s="574"/>
      <c r="X6" s="574"/>
      <c r="Y6" s="469"/>
    </row>
    <row r="7" spans="1:29" s="5" customFormat="1">
      <c r="A7" s="492" t="str">
        <f>'1-συμβολαια'!A7</f>
        <v>5ο</v>
      </c>
      <c r="B7" s="377">
        <f>'1-συμβολαια'!B7</f>
        <v>39108</v>
      </c>
      <c r="C7" s="428" t="str">
        <f>'1-συμβολαια'!C7</f>
        <v>δωρεά ΨΙΛΗΣ κυριότητας</v>
      </c>
      <c r="D7" s="429">
        <f>'1-συμβολαια'!D7</f>
        <v>14601.6</v>
      </c>
      <c r="E7" s="326"/>
      <c r="F7" s="326"/>
      <c r="G7" s="326"/>
      <c r="H7" s="326"/>
      <c r="I7" s="326"/>
      <c r="J7" s="326"/>
      <c r="K7" s="325">
        <f>'1-συμβολαια'!N7</f>
        <v>210.22</v>
      </c>
      <c r="L7" s="325">
        <f>'2-δικαιώμ'!N7+'5-αντίγρ'!O7</f>
        <v>32.002879999999998</v>
      </c>
      <c r="M7" s="325">
        <v>32</v>
      </c>
      <c r="N7" s="325">
        <f>'1-συμβολαια'!O7</f>
        <v>22.996319999999997</v>
      </c>
      <c r="O7" s="325">
        <f t="shared" si="0"/>
        <v>2.8799999999975512E-3</v>
      </c>
      <c r="P7" s="325">
        <f>'8-κ-15-17'!AG7</f>
        <v>2.4000000000228283E-3</v>
      </c>
      <c r="Q7" s="325">
        <f>'5-αντίγρ'!AM7+'6-μεταγρ'!O7+'6-μεταγρ'!P7+'7-προςΔΟΥ'!K7+'11-χαρτόσ'!H7+'13-ντιΜιΧο'!CB7</f>
        <v>14.879999999999999</v>
      </c>
      <c r="R7" s="325">
        <f>'13-ντιΜιΧο'!CA7</f>
        <v>304.89999999999998</v>
      </c>
      <c r="S7" s="278"/>
      <c r="T7" s="274"/>
      <c r="U7" s="274"/>
      <c r="V7" s="274"/>
      <c r="W7" s="274"/>
      <c r="X7" s="274"/>
      <c r="Y7" s="269"/>
    </row>
    <row r="8" spans="1:29" s="5" customFormat="1" ht="12" thickBot="1">
      <c r="A8" s="444">
        <f>'1-συμβολαια'!A8</f>
        <v>0</v>
      </c>
      <c r="B8" s="430">
        <f>'1-συμβολαια'!B8</f>
        <v>0</v>
      </c>
      <c r="C8" s="431" t="str">
        <f>'1-συμβολαια'!C8</f>
        <v>χρησικτησία οικοπέδου = 1983 ;;;??? ΑΓΟΡΑΠΩΛΗΣΙΑ άτυπος</v>
      </c>
      <c r="D8" s="432">
        <f>'1-συμβολαια'!D8</f>
        <v>2222.2199999999998</v>
      </c>
      <c r="E8" s="426"/>
      <c r="F8" s="426"/>
      <c r="G8" s="426"/>
      <c r="H8" s="426"/>
      <c r="I8" s="426"/>
      <c r="J8" s="426"/>
      <c r="K8" s="414">
        <f>'1-συμβολαια'!N8</f>
        <v>0</v>
      </c>
      <c r="L8" s="414">
        <f>'2-δικαιώμ'!N8+'5-αντίγρ'!O8</f>
        <v>5.3199960000000006</v>
      </c>
      <c r="M8" s="414"/>
      <c r="N8" s="414">
        <f>'1-συμβολαια'!O8</f>
        <v>59.346643999999998</v>
      </c>
      <c r="O8" s="414">
        <f t="shared" si="0"/>
        <v>5.3199960000000006</v>
      </c>
      <c r="P8" s="414">
        <f>'8-κ-15-17'!AG8</f>
        <v>17.222204999999999</v>
      </c>
      <c r="Q8" s="414">
        <f>'5-αντίγρ'!AM8+'6-μεταγρ'!O8+'6-μεταγρ'!P8+'7-προςΔΟΥ'!K8+'11-χαρτόσ'!H8+'13-ντιΜιΧο'!CB8</f>
        <v>3</v>
      </c>
      <c r="R8" s="414">
        <f>'13-ντιΜιΧο'!CA8</f>
        <v>71</v>
      </c>
      <c r="S8" s="638"/>
      <c r="T8" s="573"/>
      <c r="U8" s="573"/>
      <c r="V8" s="573"/>
      <c r="W8" s="573"/>
      <c r="X8" s="573"/>
      <c r="Y8" s="453"/>
    </row>
    <row r="9" spans="1:29" s="5" customFormat="1">
      <c r="A9" s="529" t="str">
        <f>'1-συμβολαια'!A9</f>
        <v>6ο</v>
      </c>
      <c r="B9" s="377">
        <f>'1-συμβολαια'!B9</f>
        <v>39108</v>
      </c>
      <c r="C9" s="428" t="str">
        <f>'1-συμβολαια'!C9</f>
        <v>δωρεά ΨΙΛΗΣ κυριότητας</v>
      </c>
      <c r="D9" s="429">
        <f>'1-συμβολαια'!D9</f>
        <v>70347.649999999994</v>
      </c>
      <c r="E9" s="326"/>
      <c r="F9" s="326"/>
      <c r="G9" s="326"/>
      <c r="H9" s="326"/>
      <c r="I9" s="326"/>
      <c r="J9" s="326"/>
      <c r="K9" s="325">
        <f>'1-συμβολαια'!N9</f>
        <v>779.11</v>
      </c>
      <c r="L9" s="325">
        <f>'2-δικαιώμ'!N9+'5-αντίγρ'!O9</f>
        <v>132.34576999999999</v>
      </c>
      <c r="M9" s="325">
        <v>132.35</v>
      </c>
      <c r="N9" s="325">
        <f>'1-συμβολαια'!O9</f>
        <v>34.716029999999932</v>
      </c>
      <c r="O9" s="325">
        <f t="shared" si="0"/>
        <v>-4.2300000000068394E-3</v>
      </c>
      <c r="P9" s="325">
        <f>'8-κ-15-17'!AG9</f>
        <v>4.2874999999185093E-3</v>
      </c>
      <c r="Q9" s="325">
        <f>'5-αντίγρ'!AM9+'6-μεταγρ'!O9+'6-μεταγρ'!P9+'7-προςΔΟΥ'!K9+'11-χαρτόσ'!H9+'13-ντιΜιΧο'!CB9</f>
        <v>14.879999999999999</v>
      </c>
      <c r="R9" s="325">
        <f>'13-ντιΜιΧο'!CA9</f>
        <v>526.9</v>
      </c>
      <c r="S9" s="278"/>
      <c r="T9" s="274"/>
      <c r="U9" s="274"/>
      <c r="V9" s="274"/>
      <c r="W9" s="274"/>
      <c r="X9" s="274"/>
      <c r="Y9" s="269"/>
    </row>
    <row r="10" spans="1:29" s="5" customFormat="1" ht="12" thickBot="1">
      <c r="A10" s="530">
        <f>'1-συμβολαια'!A10</f>
        <v>0</v>
      </c>
      <c r="B10" s="430">
        <f>'1-συμβολαια'!B10</f>
        <v>0</v>
      </c>
      <c r="C10" s="431" t="str">
        <f>'1-συμβολαια'!C10</f>
        <v>χρησικτησία οικοπέδου = 1983 ;;;??? ΑΓΟΡΑΠΩΛΗΣΙΑ άτυπος</v>
      </c>
      <c r="D10" s="432">
        <f>'1-συμβολαια'!D10</f>
        <v>2111.11</v>
      </c>
      <c r="E10" s="426"/>
      <c r="F10" s="426"/>
      <c r="G10" s="426"/>
      <c r="H10" s="426"/>
      <c r="I10" s="426"/>
      <c r="J10" s="426"/>
      <c r="K10" s="414">
        <f>'1-συμβολαια'!N10</f>
        <v>0</v>
      </c>
      <c r="L10" s="414">
        <f>'2-δικαιώμ'!N10+'5-αντίγρ'!O10</f>
        <v>5.1199980000000007</v>
      </c>
      <c r="M10" s="414"/>
      <c r="N10" s="414">
        <f>'1-συμβολαια'!O10</f>
        <v>58.213321999999998</v>
      </c>
      <c r="O10" s="414">
        <f t="shared" si="0"/>
        <v>5.1199980000000007</v>
      </c>
      <c r="P10" s="414">
        <f>'8-κ-15-17'!AG10</f>
        <v>16.361102500000001</v>
      </c>
      <c r="Q10" s="414">
        <f>'5-αντίγρ'!AM10+'6-μεταγρ'!O10+'6-μεταγρ'!P10+'7-προςΔΟΥ'!K10+'11-χαρτόσ'!H10+'13-ντιΜιΧο'!CB10</f>
        <v>3</v>
      </c>
      <c r="R10" s="414">
        <f>'13-ντιΜιΧο'!CA10</f>
        <v>66</v>
      </c>
      <c r="S10" s="638"/>
      <c r="T10" s="573"/>
      <c r="U10" s="573"/>
      <c r="V10" s="573"/>
      <c r="W10" s="573"/>
      <c r="X10" s="573"/>
      <c r="Y10" s="453"/>
    </row>
    <row r="11" spans="1:29" s="5" customFormat="1" ht="15.75" customHeight="1" thickBot="1">
      <c r="A11" s="479" t="str">
        <f>'1-συμβολαια'!A11</f>
        <v>7ο</v>
      </c>
      <c r="B11" s="483">
        <f>'1-συμβολαια'!B11</f>
        <v>39108</v>
      </c>
      <c r="C11" s="484" t="str">
        <f>'1-συμβολαια'!C11</f>
        <v>γονική ΨΙΛΗΣ κυριότητας</v>
      </c>
      <c r="D11" s="485">
        <f>'1-συμβολαια'!D11</f>
        <v>3641.4</v>
      </c>
      <c r="E11" s="899" t="s">
        <v>562</v>
      </c>
      <c r="F11" s="900"/>
      <c r="G11" s="900"/>
      <c r="H11" s="900"/>
      <c r="I11" s="900"/>
      <c r="J11" s="900"/>
      <c r="K11" s="900"/>
      <c r="L11" s="900"/>
      <c r="M11" s="900"/>
      <c r="N11" s="900"/>
      <c r="O11" s="900"/>
      <c r="P11" s="900"/>
      <c r="Q11" s="900"/>
      <c r="R11" s="900"/>
      <c r="S11" s="900"/>
      <c r="T11" s="900"/>
      <c r="U11" s="900"/>
      <c r="V11" s="900"/>
      <c r="W11" s="900"/>
      <c r="X11" s="900"/>
      <c r="Y11" s="901"/>
    </row>
    <row r="12" spans="1:29">
      <c r="A12" s="891" t="s">
        <v>56</v>
      </c>
      <c r="B12" s="891"/>
      <c r="C12" s="891"/>
      <c r="D12" s="891"/>
      <c r="E12" s="542">
        <f t="shared" ref="E12:Y12" si="1">SUM(E3:E11)</f>
        <v>0</v>
      </c>
      <c r="F12" s="542">
        <f t="shared" si="1"/>
        <v>0</v>
      </c>
      <c r="G12" s="542">
        <f t="shared" si="1"/>
        <v>0</v>
      </c>
      <c r="H12" s="542">
        <f t="shared" si="1"/>
        <v>0</v>
      </c>
      <c r="I12" s="542">
        <f t="shared" si="1"/>
        <v>0</v>
      </c>
      <c r="J12" s="542">
        <f t="shared" si="1"/>
        <v>0</v>
      </c>
      <c r="K12" s="542">
        <f t="shared" si="1"/>
        <v>2715.38</v>
      </c>
      <c r="L12" s="542">
        <f t="shared" si="1"/>
        <v>512.51790600000004</v>
      </c>
      <c r="M12" s="542">
        <f t="shared" si="1"/>
        <v>455.48</v>
      </c>
      <c r="N12" s="542">
        <f t="shared" si="1"/>
        <v>1208.4881340000002</v>
      </c>
      <c r="O12" s="542">
        <f t="shared" si="1"/>
        <v>57.037906000000007</v>
      </c>
      <c r="P12" s="542">
        <f t="shared" si="1"/>
        <v>332.48650749999996</v>
      </c>
      <c r="Q12" s="542">
        <f t="shared" si="1"/>
        <v>76.52</v>
      </c>
      <c r="R12" s="542">
        <f t="shared" si="1"/>
        <v>1936.6</v>
      </c>
      <c r="S12" s="640">
        <f t="shared" si="1"/>
        <v>0</v>
      </c>
      <c r="T12" s="640">
        <f t="shared" si="1"/>
        <v>0</v>
      </c>
      <c r="U12" s="640">
        <f t="shared" si="1"/>
        <v>0</v>
      </c>
      <c r="V12" s="640">
        <f t="shared" si="1"/>
        <v>0</v>
      </c>
      <c r="W12" s="640">
        <f t="shared" si="1"/>
        <v>0</v>
      </c>
      <c r="X12" s="640">
        <f t="shared" si="1"/>
        <v>0</v>
      </c>
      <c r="Y12" s="641">
        <f t="shared" si="1"/>
        <v>0</v>
      </c>
    </row>
    <row r="14" spans="1:29">
      <c r="T14" s="83"/>
      <c r="U14" s="83"/>
      <c r="V14" s="83"/>
      <c r="W14" s="83"/>
      <c r="X14" s="83"/>
      <c r="Y14" s="83"/>
      <c r="Z14" s="83"/>
      <c r="AA14" s="83"/>
      <c r="AB14" s="83"/>
      <c r="AC14" s="83"/>
    </row>
    <row r="15" spans="1:29">
      <c r="T15" s="83"/>
      <c r="U15" s="83"/>
      <c r="V15" s="83"/>
      <c r="W15" s="83"/>
      <c r="X15" s="83"/>
      <c r="Y15" s="83"/>
      <c r="Z15" s="83"/>
      <c r="AA15" s="83"/>
      <c r="AB15" s="83"/>
      <c r="AC15" s="83"/>
    </row>
    <row r="16" spans="1:29" s="5" customFormat="1">
      <c r="A16" s="57"/>
      <c r="B16" s="113"/>
      <c r="C16" s="11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</row>
  </sheetData>
  <mergeCells count="14">
    <mergeCell ref="E1:F1"/>
    <mergeCell ref="G1:H1"/>
    <mergeCell ref="I1:J1"/>
    <mergeCell ref="A12:D12"/>
    <mergeCell ref="A1:A2"/>
    <mergeCell ref="B1:B2"/>
    <mergeCell ref="C1:C2"/>
    <mergeCell ref="D1:D2"/>
    <mergeCell ref="E11:Y11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6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910" t="s">
        <v>76</v>
      </c>
      <c r="B1" s="910"/>
      <c r="C1" s="910"/>
      <c r="D1" s="910"/>
      <c r="E1" s="910"/>
      <c r="F1" s="910"/>
      <c r="G1" s="910"/>
      <c r="H1" s="910"/>
      <c r="I1" s="910"/>
      <c r="J1" s="910"/>
      <c r="K1" s="910"/>
      <c r="L1" s="910"/>
      <c r="M1" s="910"/>
      <c r="N1" s="910"/>
      <c r="O1" s="910"/>
      <c r="P1" s="910"/>
      <c r="Q1" s="910"/>
    </row>
    <row r="2" spans="1:17" s="9" customFormat="1" ht="23.25" customHeight="1" thickBot="1">
      <c r="A2" s="246" t="s">
        <v>19</v>
      </c>
      <c r="B2" s="911" t="s">
        <v>29</v>
      </c>
      <c r="C2" s="912"/>
      <c r="D2" s="913"/>
      <c r="E2" s="914" t="s">
        <v>86</v>
      </c>
      <c r="F2" s="915"/>
      <c r="G2" s="915"/>
      <c r="H2" s="916"/>
      <c r="I2" s="917" t="s">
        <v>86</v>
      </c>
      <c r="J2" s="918"/>
      <c r="K2" s="918"/>
      <c r="L2" s="919"/>
      <c r="M2" s="247" t="s">
        <v>38</v>
      </c>
      <c r="N2" s="247" t="s">
        <v>39</v>
      </c>
      <c r="O2" s="247" t="s">
        <v>40</v>
      </c>
      <c r="P2" s="247" t="s">
        <v>41</v>
      </c>
      <c r="Q2" s="247" t="s">
        <v>42</v>
      </c>
    </row>
    <row r="3" spans="1:17" s="17" customFormat="1">
      <c r="A3" s="29" t="str">
        <f>'1-συμβολαια'!A3</f>
        <v>3ο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 t="str">
        <f>'1-συμβολαια'!A6</f>
        <v>4ο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 t="str">
        <f>'1-συμβολαια'!A7</f>
        <v>5ο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6ο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 hidden="1">
      <c r="A12" s="29" t="e">
        <f>'1-συμβολαια'!#REF!</f>
        <v>#REF!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 hidden="1">
      <c r="A13" s="29" t="e">
        <f>'1-συμβολαια'!#REF!</f>
        <v>#REF!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 hidden="1">
      <c r="A14" s="29" t="e">
        <f>'1-συμβολαια'!#REF!</f>
        <v>#REF!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 hidden="1">
      <c r="A15" s="29" t="e">
        <f>'1-συμβολαια'!#REF!</f>
        <v>#REF!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 hidden="1">
      <c r="A16" s="29" t="e">
        <f>'1-συμβολαια'!#REF!</f>
        <v>#REF!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 hidden="1">
      <c r="A17" s="29" t="e">
        <f>'1-συμβολαια'!#REF!</f>
        <v>#REF!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 hidden="1">
      <c r="A18" s="29" t="e">
        <f>'1-συμβολαια'!#REF!</f>
        <v>#REF!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 hidden="1">
      <c r="A19" s="29" t="e">
        <f>'1-συμβολαια'!#REF!</f>
        <v>#REF!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 hidden="1">
      <c r="A20" s="29" t="e">
        <f>'1-συμβολαια'!#REF!</f>
        <v>#REF!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 hidden="1">
      <c r="A21" s="29" t="e">
        <f>'1-συμβολαια'!#REF!</f>
        <v>#REF!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 hidden="1">
      <c r="A22" s="29" t="e">
        <f>'1-συμβολαια'!#REF!</f>
        <v>#REF!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 hidden="1">
      <c r="A23" s="29" t="e">
        <f>'1-συμβολαια'!#REF!</f>
        <v>#REF!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 hidden="1">
      <c r="A24" s="29" t="e">
        <f>'1-συμβολαια'!#REF!</f>
        <v>#REF!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 hidden="1">
      <c r="A25" s="29" t="e">
        <f>'1-συμβολαια'!#REF!</f>
        <v>#REF!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 hidden="1">
      <c r="A26" s="29" t="e">
        <f>'1-συμβολαια'!#REF!</f>
        <v>#REF!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 hidden="1">
      <c r="A27" s="29" t="e">
        <f>'1-συμβολαια'!#REF!</f>
        <v>#REF!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 hidden="1">
      <c r="A28" s="29" t="e">
        <f>'1-συμβολαια'!#REF!</f>
        <v>#REF!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 hidden="1">
      <c r="A29" s="29" t="e">
        <f>'1-συμβολαια'!#REF!</f>
        <v>#REF!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 hidden="1">
      <c r="A30" s="29" t="e">
        <f>'1-συμβολαια'!#REF!</f>
        <v>#REF!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 hidden="1">
      <c r="A31" s="29" t="e">
        <f>'1-συμβολαια'!#REF!</f>
        <v>#REF!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 hidden="1">
      <c r="A32" s="29" t="e">
        <f>'1-συμβολαια'!#REF!</f>
        <v>#REF!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 hidden="1">
      <c r="A33" s="29" t="e">
        <f>'1-συμβολαια'!#REF!</f>
        <v>#REF!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 hidden="1">
      <c r="A34" s="29" t="e">
        <f>'1-συμβολαια'!#REF!</f>
        <v>#REF!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 hidden="1">
      <c r="A35" s="29" t="e">
        <f>'1-συμβολαια'!#REF!</f>
        <v>#REF!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 hidden="1">
      <c r="A36" s="29" t="e">
        <f>'1-συμβολαια'!#REF!</f>
        <v>#REF!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 hidden="1">
      <c r="A37" s="29" t="e">
        <f>'1-συμβολαια'!#REF!</f>
        <v>#REF!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 hidden="1">
      <c r="A38" s="29" t="e">
        <f>'1-συμβολαια'!#REF!</f>
        <v>#REF!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 hidden="1">
      <c r="A39" s="29" t="e">
        <f>'1-συμβολαια'!#REF!</f>
        <v>#REF!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 hidden="1">
      <c r="A40" s="29" t="e">
        <f>'1-συμβολαια'!#REF!</f>
        <v>#REF!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 hidden="1">
      <c r="A41" s="29" t="e">
        <f>'1-συμβολαια'!#REF!</f>
        <v>#REF!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 hidden="1">
      <c r="A42" s="29" t="e">
        <f>'1-συμβολαια'!#REF!</f>
        <v>#REF!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3" spans="1:17" s="17" customFormat="1" hidden="1">
      <c r="A43" s="29" t="e">
        <f>'1-συμβολαια'!#REF!</f>
        <v>#REF!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</row>
    <row r="44" spans="1:17" s="17" customFormat="1" hidden="1">
      <c r="A44" s="29" t="e">
        <f>'1-συμβολαια'!#REF!</f>
        <v>#REF!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</row>
    <row r="45" spans="1:17" s="17" customFormat="1" hidden="1">
      <c r="A45" s="29" t="e">
        <f>'1-συμβολαια'!#REF!</f>
        <v>#REF!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s="17" customFormat="1" hidden="1">
      <c r="A46" s="29" t="e">
        <f>'1-συμβολαια'!#REF!</f>
        <v>#REF!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</row>
    <row r="47" spans="1:17" s="17" customFormat="1" hidden="1">
      <c r="A47" s="29" t="e">
        <f>'1-συμβολαια'!#REF!</f>
        <v>#REF!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</row>
    <row r="48" spans="1:17" s="17" customFormat="1" hidden="1">
      <c r="A48" s="29" t="e">
        <f>'1-συμβολαια'!#REF!</f>
        <v>#REF!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</row>
    <row r="49" spans="1:17" s="17" customFormat="1" hidden="1">
      <c r="A49" s="29" t="e">
        <f>'1-συμβολαια'!#REF!</f>
        <v>#REF!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</row>
    <row r="50" spans="1:17" s="17" customFormat="1" hidden="1">
      <c r="A50" s="29" t="e">
        <f>'1-συμβολαια'!#REF!</f>
        <v>#REF!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</row>
    <row r="51" spans="1:17" s="17" customFormat="1" hidden="1">
      <c r="A51" s="29" t="e">
        <f>'1-συμβολαια'!#REF!</f>
        <v>#REF!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</row>
    <row r="52" spans="1:17" s="17" customFormat="1" hidden="1">
      <c r="A52" s="29" t="e">
        <f>'1-συμβολαια'!#REF!</f>
        <v>#REF!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</row>
    <row r="53" spans="1:17" s="17" customFormat="1" hidden="1">
      <c r="A53" s="29" t="e">
        <f>'1-συμβολαια'!#REF!</f>
        <v>#REF!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</row>
    <row r="54" spans="1:17" s="17" customFormat="1" hidden="1">
      <c r="A54" s="29" t="e">
        <f>'1-συμβολαια'!#REF!</f>
        <v>#REF!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</row>
    <row r="55" spans="1:17" s="17" customFormat="1" hidden="1">
      <c r="A55" s="29" t="e">
        <f>'1-συμβολαια'!#REF!</f>
        <v>#REF!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</row>
    <row r="56" spans="1:17" s="17" customFormat="1" hidden="1">
      <c r="A56" s="29" t="e">
        <f>'1-συμβολαια'!#REF!</f>
        <v>#REF!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</row>
    <row r="57" spans="1:17" s="17" customFormat="1" hidden="1">
      <c r="A57" s="29" t="e">
        <f>'1-συμβολαια'!#REF!</f>
        <v>#REF!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</row>
    <row r="58" spans="1:17" s="17" customFormat="1" hidden="1">
      <c r="A58" s="29" t="e">
        <f>'1-συμβολαια'!#REF!</f>
        <v>#REF!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</row>
    <row r="59" spans="1:17" s="17" customFormat="1" hidden="1">
      <c r="A59" s="29" t="e">
        <f>'1-συμβολαια'!#REF!</f>
        <v>#REF!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</row>
    <row r="60" spans="1:17" s="17" customFormat="1" hidden="1">
      <c r="A60" s="29" t="e">
        <f>'1-συμβολαια'!#REF!</f>
        <v>#REF!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</row>
    <row r="61" spans="1:17" s="17" customFormat="1" hidden="1">
      <c r="A61" s="29" t="e">
        <f>'1-συμβολαια'!#REF!</f>
        <v>#REF!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</row>
    <row r="62" spans="1:17" s="17" customFormat="1" hidden="1">
      <c r="A62" s="29" t="e">
        <f>'1-συμβολαια'!#REF!</f>
        <v>#REF!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</row>
    <row r="63" spans="1:17" s="17" customFormat="1" hidden="1">
      <c r="A63" s="29" t="e">
        <f>'1-συμβολαια'!#REF!</f>
        <v>#REF!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</row>
    <row r="64" spans="1:17" s="17" customFormat="1" hidden="1">
      <c r="A64" s="29" t="e">
        <f>'1-συμβολαια'!#REF!</f>
        <v>#REF!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</row>
    <row r="65" spans="1:17" s="17" customFormat="1" hidden="1">
      <c r="A65" s="29" t="e">
        <f>'1-συμβολαια'!#REF!</f>
        <v>#REF!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</row>
    <row r="66" spans="1:17" s="17" customFormat="1" hidden="1">
      <c r="A66" s="29" t="e">
        <f>'1-συμβολαια'!#REF!</f>
        <v>#REF!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</row>
    <row r="67" spans="1:17" s="17" customFormat="1" hidden="1">
      <c r="A67" s="29" t="e">
        <f>'1-συμβολαια'!#REF!</f>
        <v>#REF!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</row>
    <row r="68" spans="1:17" s="17" customFormat="1" hidden="1">
      <c r="A68" s="29" t="e">
        <f>'1-συμβολαια'!#REF!</f>
        <v>#REF!</v>
      </c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</row>
    <row r="69" spans="1:17" s="17" customFormat="1" hidden="1">
      <c r="A69" s="29" t="e">
        <f>'1-συμβολαια'!#REF!</f>
        <v>#REF!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</row>
    <row r="70" spans="1:17" s="17" customFormat="1" hidden="1">
      <c r="A70" s="29" t="e">
        <f>'1-συμβολαια'!#REF!</f>
        <v>#REF!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</row>
    <row r="71" spans="1:17" s="17" customFormat="1" hidden="1">
      <c r="A71" s="29" t="e">
        <f>'1-συμβολαια'!#REF!</f>
        <v>#REF!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</row>
    <row r="72" spans="1:17" s="17" customFormat="1" hidden="1">
      <c r="A72" s="29" t="e">
        <f>'1-συμβολαια'!#REF!</f>
        <v>#REF!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</row>
    <row r="73" spans="1:17" s="17" customFormat="1" hidden="1">
      <c r="A73" s="29" t="e">
        <f>'1-συμβολαια'!#REF!</f>
        <v>#REF!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</row>
    <row r="74" spans="1:17" s="17" customFormat="1" hidden="1">
      <c r="A74" s="29" t="e">
        <f>'1-συμβολαια'!#REF!</f>
        <v>#REF!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</row>
    <row r="75" spans="1:17" s="17" customFormat="1" hidden="1">
      <c r="A75" s="29" t="e">
        <f>'1-συμβολαια'!#REF!</f>
        <v>#REF!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</row>
    <row r="76" spans="1:17" s="17" customFormat="1" hidden="1">
      <c r="A76" s="29" t="e">
        <f>'1-συμβολαια'!#REF!</f>
        <v>#REF!</v>
      </c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</row>
    <row r="77" spans="1:17" s="17" customFormat="1" hidden="1">
      <c r="A77" s="29" t="e">
        <f>'1-συμβολαια'!#REF!</f>
        <v>#REF!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</row>
    <row r="78" spans="1:17" s="17" customFormat="1" hidden="1">
      <c r="A78" s="29" t="e">
        <f>'1-συμβολαια'!#REF!</f>
        <v>#REF!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</row>
    <row r="79" spans="1:17" s="17" customFormat="1" hidden="1">
      <c r="A79" s="29" t="e">
        <f>'1-συμβολαια'!#REF!</f>
        <v>#REF!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</row>
    <row r="80" spans="1:17" s="17" customFormat="1" hidden="1">
      <c r="A80" s="29" t="e">
        <f>'1-συμβολαια'!#REF!</f>
        <v>#REF!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</row>
    <row r="81" spans="1:17" s="17" customFormat="1" hidden="1">
      <c r="A81" s="29" t="e">
        <f>'1-συμβολαια'!#REF!</f>
        <v>#REF!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</row>
    <row r="82" spans="1:17" s="17" customFormat="1" hidden="1">
      <c r="A82" s="29" t="e">
        <f>'1-συμβολαια'!#REF!</f>
        <v>#REF!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</row>
    <row r="83" spans="1:17" s="17" customFormat="1" hidden="1">
      <c r="A83" s="29" t="e">
        <f>'1-συμβολαια'!#REF!</f>
        <v>#REF!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</row>
    <row r="84" spans="1:17" s="17" customFormat="1" hidden="1">
      <c r="A84" s="29" t="e">
        <f>'1-συμβολαια'!#REF!</f>
        <v>#REF!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</row>
    <row r="85" spans="1:17" s="17" customFormat="1" hidden="1">
      <c r="A85" s="29" t="e">
        <f>'1-συμβολαια'!#REF!</f>
        <v>#REF!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</row>
    <row r="86" spans="1:17" s="17" customFormat="1" hidden="1">
      <c r="A86" s="29" t="e">
        <f>'1-συμβολαια'!#REF!</f>
        <v>#REF!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</row>
    <row r="87" spans="1:17" s="17" customFormat="1" hidden="1">
      <c r="A87" s="29" t="e">
        <f>'1-συμβολαια'!#REF!</f>
        <v>#REF!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</row>
    <row r="88" spans="1:17" s="17" customFormat="1" hidden="1">
      <c r="A88" s="29" t="e">
        <f>'1-συμβολαια'!#REF!</f>
        <v>#REF!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</row>
    <row r="89" spans="1:17" s="17" customFormat="1" hidden="1">
      <c r="A89" s="29" t="e">
        <f>'1-συμβολαια'!#REF!</f>
        <v>#REF!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</row>
    <row r="90" spans="1:17" s="17" customFormat="1" hidden="1">
      <c r="A90" s="29" t="e">
        <f>'1-συμβολαια'!#REF!</f>
        <v>#REF!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</row>
    <row r="91" spans="1:17" s="17" customFormat="1" hidden="1">
      <c r="A91" s="29" t="e">
        <f>'1-συμβολαια'!#REF!</f>
        <v>#REF!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</row>
    <row r="92" spans="1:17" s="17" customFormat="1" hidden="1">
      <c r="A92" s="29" t="e">
        <f>'1-συμβολαια'!#REF!</f>
        <v>#REF!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</row>
    <row r="93" spans="1:17" s="17" customFormat="1" hidden="1">
      <c r="A93" s="29" t="e">
        <f>'1-συμβολαια'!#REF!</f>
        <v>#REF!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</row>
    <row r="94" spans="1:17" s="17" customFormat="1" hidden="1">
      <c r="A94" s="29" t="e">
        <f>'1-συμβολαια'!#REF!</f>
        <v>#REF!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</row>
    <row r="95" spans="1:17" s="17" customFormat="1" hidden="1">
      <c r="A95" s="29" t="e">
        <f>'1-συμβολαια'!#REF!</f>
        <v>#REF!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</row>
    <row r="96" spans="1:17" s="17" customFormat="1" hidden="1">
      <c r="A96" s="29" t="e">
        <f>'1-συμβολαια'!#REF!</f>
        <v>#REF!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</row>
    <row r="97" spans="1:17" s="17" customFormat="1" hidden="1">
      <c r="A97" s="29" t="e">
        <f>'1-συμβολαια'!#REF!</f>
        <v>#REF!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</row>
    <row r="98" spans="1:17" s="17" customFormat="1" hidden="1">
      <c r="A98" s="29" t="e">
        <f>'1-συμβολαια'!#REF!</f>
        <v>#REF!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</row>
    <row r="99" spans="1:17" s="17" customFormat="1" hidden="1">
      <c r="A99" s="29" t="e">
        <f>'1-συμβολαια'!#REF!</f>
        <v>#REF!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</row>
    <row r="100" spans="1:17" s="17" customFormat="1" hidden="1">
      <c r="A100" s="29" t="e">
        <f>'1-συμβολαια'!#REF!</f>
        <v>#REF!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</row>
    <row r="101" spans="1:17" s="17" customFormat="1" hidden="1">
      <c r="A101" s="29" t="e">
        <f>'1-συμβολαια'!#REF!</f>
        <v>#REF!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</row>
    <row r="102" spans="1:17" s="17" customFormat="1" hidden="1">
      <c r="A102" s="29" t="e">
        <f>'1-συμβολαια'!#REF!</f>
        <v>#REF!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</row>
    <row r="103" spans="1:17" s="17" customFormat="1" hidden="1">
      <c r="A103" s="29" t="e">
        <f>'1-συμβολαια'!#REF!</f>
        <v>#REF!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</row>
    <row r="104" spans="1:17" s="17" customFormat="1" hidden="1">
      <c r="A104" s="29" t="e">
        <f>'1-συμβολαια'!#REF!</f>
        <v>#REF!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</row>
    <row r="105" spans="1:17" s="17" customFormat="1" hidden="1">
      <c r="A105" s="29" t="e">
        <f>'1-συμβολαια'!#REF!</f>
        <v>#REF!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</row>
    <row r="106" spans="1:17" s="17" customFormat="1" hidden="1">
      <c r="A106" s="29" t="e">
        <f>'1-συμβολαια'!#REF!</f>
        <v>#REF!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</row>
    <row r="107" spans="1:17" s="17" customFormat="1" hidden="1">
      <c r="A107" s="29" t="e">
        <f>'1-συμβολαια'!#REF!</f>
        <v>#REF!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</row>
    <row r="108" spans="1:17" s="17" customFormat="1" hidden="1">
      <c r="A108" s="29" t="e">
        <f>'1-συμβολαια'!#REF!</f>
        <v>#REF!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</row>
    <row r="109" spans="1:17" s="17" customFormat="1" hidden="1">
      <c r="A109" s="29" t="e">
        <f>'1-συμβολαια'!#REF!</f>
        <v>#REF!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</row>
    <row r="110" spans="1:17" s="17" customFormat="1" hidden="1">
      <c r="A110" s="29" t="e">
        <f>'1-συμβολαια'!#REF!</f>
        <v>#REF!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</row>
    <row r="111" spans="1:17" s="17" customFormat="1" hidden="1">
      <c r="A111" s="29" t="e">
        <f>'1-συμβολαια'!#REF!</f>
        <v>#REF!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</row>
    <row r="112" spans="1:17" s="17" customFormat="1" hidden="1">
      <c r="A112" s="29" t="e">
        <f>'1-συμβολαια'!#REF!</f>
        <v>#REF!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</row>
    <row r="113" spans="1:17" s="17" customFormat="1" hidden="1">
      <c r="A113" s="29" t="e">
        <f>'1-συμβολαια'!#REF!</f>
        <v>#REF!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</row>
    <row r="114" spans="1:17" s="17" customFormat="1" hidden="1">
      <c r="A114" s="29" t="e">
        <f>'1-συμβολαια'!#REF!</f>
        <v>#REF!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</row>
    <row r="115" spans="1:17" s="17" customFormat="1" hidden="1">
      <c r="A115" s="29" t="e">
        <f>'1-συμβολαια'!#REF!</f>
        <v>#REF!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</row>
    <row r="116" spans="1:17" s="17" customFormat="1" hidden="1">
      <c r="A116" s="29" t="e">
        <f>'1-συμβολαια'!#REF!</f>
        <v>#REF!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</row>
    <row r="117" spans="1:17" s="17" customFormat="1" hidden="1">
      <c r="A117" s="29" t="e">
        <f>'1-συμβολαια'!#REF!</f>
        <v>#REF!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</row>
    <row r="118" spans="1:17" s="17" customFormat="1" hidden="1">
      <c r="A118" s="29" t="e">
        <f>'1-συμβολαια'!#REF!</f>
        <v>#REF!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</row>
    <row r="119" spans="1:17" s="17" customFormat="1" hidden="1">
      <c r="A119" s="29" t="e">
        <f>'1-συμβολαια'!#REF!</f>
        <v>#REF!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</row>
    <row r="120" spans="1:17" s="17" customFormat="1" hidden="1">
      <c r="A120" s="29" t="e">
        <f>'1-συμβολαια'!#REF!</f>
        <v>#REF!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</row>
    <row r="121" spans="1:17" s="17" customFormat="1" hidden="1">
      <c r="A121" s="29" t="e">
        <f>'1-συμβολαια'!#REF!</f>
        <v>#REF!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</row>
    <row r="122" spans="1:17" s="17" customFormat="1" hidden="1">
      <c r="A122" s="29" t="e">
        <f>'1-συμβολαια'!#REF!</f>
        <v>#REF!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</row>
    <row r="123" spans="1:17" s="17" customFormat="1" hidden="1">
      <c r="A123" s="29" t="e">
        <f>'1-συμβολαια'!#REF!</f>
        <v>#REF!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</row>
    <row r="124" spans="1:17" s="17" customFormat="1" hidden="1">
      <c r="A124" s="29" t="e">
        <f>'1-συμβολαια'!#REF!</f>
        <v>#REF!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</row>
    <row r="125" spans="1:17" s="17" customFormat="1" hidden="1">
      <c r="A125" s="29" t="e">
        <f>'1-συμβολαια'!#REF!</f>
        <v>#REF!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</row>
    <row r="126" spans="1:17" s="17" customFormat="1" hidden="1">
      <c r="A126" s="29" t="e">
        <f>'1-συμβολαια'!#REF!</f>
        <v>#REF!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</row>
    <row r="127" spans="1:17" s="17" customFormat="1" hidden="1">
      <c r="A127" s="29" t="e">
        <f>'1-συμβολαια'!#REF!</f>
        <v>#REF!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</row>
    <row r="128" spans="1:17" s="17" customFormat="1" hidden="1">
      <c r="A128" s="29" t="e">
        <f>'1-συμβολαια'!#REF!</f>
        <v>#REF!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</row>
    <row r="129" spans="1:17" s="17" customFormat="1" hidden="1">
      <c r="A129" s="29" t="e">
        <f>'1-συμβολαια'!#REF!</f>
        <v>#REF!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</row>
    <row r="130" spans="1:17" s="17" customFormat="1" hidden="1">
      <c r="A130" s="29" t="e">
        <f>'1-συμβολαια'!#REF!</f>
        <v>#REF!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</row>
    <row r="131" spans="1:17" s="17" customFormat="1" hidden="1">
      <c r="A131" s="29" t="e">
        <f>'1-συμβολαια'!#REF!</f>
        <v>#REF!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</row>
    <row r="132" spans="1:17" s="17" customFormat="1" hidden="1">
      <c r="A132" s="29" t="e">
        <f>'1-συμβολαια'!#REF!</f>
        <v>#REF!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</row>
    <row r="133" spans="1:17" s="17" customFormat="1" hidden="1">
      <c r="A133" s="29" t="e">
        <f>'1-συμβολαια'!#REF!</f>
        <v>#REF!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</row>
    <row r="134" spans="1:17" s="17" customFormat="1" hidden="1">
      <c r="A134" s="29" t="e">
        <f>'1-συμβολαια'!#REF!</f>
        <v>#REF!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</row>
    <row r="135" spans="1:17" s="17" customFormat="1" hidden="1">
      <c r="A135" s="29" t="e">
        <f>'1-συμβολαια'!#REF!</f>
        <v>#REF!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</row>
    <row r="136" spans="1:17" s="17" customFormat="1" hidden="1">
      <c r="A136" s="29" t="e">
        <f>'1-συμβολαια'!#REF!</f>
        <v>#REF!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</row>
    <row r="137" spans="1:17" s="17" customFormat="1" hidden="1">
      <c r="A137" s="29" t="e">
        <f>'1-συμβολαια'!#REF!</f>
        <v>#REF!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</row>
    <row r="138" spans="1:17" s="17" customFormat="1" hidden="1">
      <c r="A138" s="29" t="e">
        <f>'1-συμβολαια'!#REF!</f>
        <v>#REF!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</row>
    <row r="139" spans="1:17" s="17" customFormat="1" hidden="1">
      <c r="A139" s="29" t="e">
        <f>'1-συμβολαια'!#REF!</f>
        <v>#REF!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</row>
    <row r="140" spans="1:17" s="17" customFormat="1" hidden="1">
      <c r="A140" s="29" t="e">
        <f>'1-συμβολαια'!#REF!</f>
        <v>#REF!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</row>
    <row r="141" spans="1:17" s="17" customFormat="1" hidden="1">
      <c r="A141" s="29" t="e">
        <f>'1-συμβολαια'!#REF!</f>
        <v>#REF!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</row>
    <row r="142" spans="1:17" s="17" customFormat="1" hidden="1">
      <c r="A142" s="29" t="e">
        <f>'1-συμβολαια'!#REF!</f>
        <v>#REF!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</row>
    <row r="143" spans="1:17" s="17" customFormat="1" hidden="1">
      <c r="A143" s="29" t="e">
        <f>'1-συμβολαια'!#REF!</f>
        <v>#REF!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</row>
    <row r="144" spans="1:17" s="17" customFormat="1" hidden="1">
      <c r="A144" s="29" t="e">
        <f>'1-συμβολαια'!#REF!</f>
        <v>#REF!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</row>
    <row r="145" spans="1:23" s="17" customFormat="1" hidden="1">
      <c r="A145" s="29" t="e">
        <f>'1-συμβολαια'!#REF!</f>
        <v>#REF!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</row>
    <row r="146" spans="1:23" s="17" customFormat="1" hidden="1">
      <c r="A146" s="29" t="e">
        <f>'1-συμβολαια'!#REF!</f>
        <v>#REF!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</row>
    <row r="147" spans="1:23" s="17" customFormat="1" hidden="1">
      <c r="A147" s="29" t="e">
        <f>'1-συμβολαια'!#REF!</f>
        <v>#REF!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</row>
    <row r="148" spans="1:23" s="17" customFormat="1" hidden="1">
      <c r="A148" s="29" t="e">
        <f>'1-συμβολαια'!#REF!</f>
        <v>#REF!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</row>
    <row r="149" spans="1:23" s="17" customFormat="1" hidden="1">
      <c r="A149" s="29" t="e">
        <f>'1-συμβολαια'!#REF!</f>
        <v>#REF!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</row>
    <row r="150" spans="1:23" s="17" customFormat="1" hidden="1">
      <c r="A150" s="29" t="e">
        <f>'1-συμβολαια'!#REF!</f>
        <v>#REF!</v>
      </c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</row>
    <row r="151" spans="1:23" s="17" customFormat="1" hidden="1">
      <c r="A151" s="29" t="e">
        <f>'1-συμβολαια'!#REF!</f>
        <v>#REF!</v>
      </c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</row>
    <row r="153" spans="1:23" ht="15.75" customHeight="1">
      <c r="B153" s="907" t="s">
        <v>106</v>
      </c>
      <c r="C153" s="907"/>
      <c r="D153" s="907"/>
      <c r="E153" s="907"/>
      <c r="F153" s="907"/>
      <c r="G153" s="907"/>
      <c r="H153" s="907"/>
      <c r="I153" s="907"/>
      <c r="J153" s="907"/>
      <c r="K153" s="907"/>
      <c r="L153" s="3"/>
      <c r="M153" s="3"/>
      <c r="N153" s="3"/>
      <c r="O153" s="3"/>
      <c r="P153" s="3"/>
      <c r="Q153" s="3"/>
    </row>
    <row r="154" spans="1:23" ht="15.75" customHeight="1">
      <c r="C154" s="909" t="s">
        <v>107</v>
      </c>
      <c r="D154" s="909"/>
      <c r="E154" s="909"/>
      <c r="F154" s="909"/>
      <c r="G154" s="909"/>
      <c r="H154" s="909"/>
      <c r="I154" s="909"/>
      <c r="J154" s="909"/>
      <c r="K154" s="909"/>
      <c r="L154" s="3"/>
      <c r="M154" s="3"/>
      <c r="N154" s="3"/>
      <c r="O154" s="3"/>
      <c r="P154" s="3"/>
      <c r="Q154" s="3"/>
    </row>
    <row r="155" spans="1:23" ht="15.75" customHeight="1">
      <c r="D155" s="907" t="s">
        <v>292</v>
      </c>
      <c r="E155" s="907"/>
      <c r="F155" s="907"/>
      <c r="G155" s="907"/>
      <c r="H155" s="907"/>
      <c r="I155" s="907"/>
      <c r="J155" s="907"/>
      <c r="K155" s="907"/>
      <c r="L155" s="907"/>
      <c r="M155" s="907"/>
      <c r="N155" s="907"/>
      <c r="O155" s="907"/>
      <c r="P155" s="3"/>
      <c r="Q155" s="3"/>
    </row>
    <row r="156" spans="1:23" s="5" customFormat="1" ht="15.75" customHeight="1">
      <c r="A156" s="57"/>
      <c r="B156" s="244"/>
      <c r="C156" s="244"/>
      <c r="D156" s="245"/>
      <c r="E156" s="909" t="s">
        <v>401</v>
      </c>
      <c r="F156" s="909"/>
      <c r="G156" s="909"/>
      <c r="H156" s="909"/>
      <c r="I156" s="909"/>
      <c r="J156" s="909"/>
      <c r="K156" s="909"/>
      <c r="L156" s="909"/>
      <c r="M156" s="909"/>
      <c r="N156" s="3"/>
      <c r="O156" s="3"/>
      <c r="P156" s="3"/>
      <c r="Q156" s="3"/>
    </row>
    <row r="157" spans="1:23" s="5" customFormat="1" ht="15.75" customHeight="1">
      <c r="A157" s="57"/>
      <c r="B157" s="244"/>
      <c r="C157" s="244"/>
      <c r="D157" s="245"/>
      <c r="E157" s="6"/>
      <c r="F157" s="907" t="s">
        <v>129</v>
      </c>
      <c r="G157" s="907"/>
      <c r="H157" s="907"/>
      <c r="I157" s="907"/>
      <c r="J157" s="907"/>
      <c r="K157" s="907"/>
      <c r="L157" s="907"/>
      <c r="M157" s="907"/>
      <c r="N157" s="907"/>
      <c r="O157" s="907"/>
      <c r="P157" s="907"/>
      <c r="Q157" s="3"/>
    </row>
    <row r="158" spans="1:23" s="5" customFormat="1" ht="15.75" customHeight="1">
      <c r="A158" s="57"/>
      <c r="B158" s="244"/>
      <c r="C158" s="244"/>
      <c r="D158" s="245"/>
      <c r="E158" s="6"/>
      <c r="F158" s="6"/>
      <c r="G158" s="909" t="s">
        <v>402</v>
      </c>
      <c r="H158" s="909"/>
      <c r="I158" s="909"/>
      <c r="J158" s="909"/>
      <c r="K158" s="909"/>
      <c r="L158" s="909"/>
      <c r="M158" s="909"/>
      <c r="N158" s="909"/>
      <c r="O158" s="909"/>
      <c r="P158" s="909"/>
      <c r="Q158" s="909"/>
    </row>
    <row r="159" spans="1:23" s="5" customFormat="1" ht="15.75" customHeight="1">
      <c r="A159" s="57"/>
      <c r="B159" s="244"/>
      <c r="C159" s="244"/>
      <c r="D159" s="245"/>
      <c r="E159" s="6"/>
      <c r="F159" s="6"/>
      <c r="G159" s="239"/>
      <c r="H159" s="907" t="s">
        <v>108</v>
      </c>
      <c r="I159" s="907"/>
      <c r="J159" s="907"/>
      <c r="K159" s="907"/>
      <c r="L159" s="907"/>
      <c r="M159" s="907"/>
      <c r="N159" s="907"/>
      <c r="O159" s="3"/>
      <c r="P159" s="3"/>
      <c r="Q159" s="3"/>
      <c r="R159" s="3"/>
      <c r="S159" s="3"/>
      <c r="T159" s="3"/>
      <c r="U159" s="3"/>
      <c r="V159" s="3"/>
      <c r="W159" s="3"/>
    </row>
    <row r="160" spans="1:23" s="5" customFormat="1" ht="15.75" customHeight="1">
      <c r="A160" s="57"/>
      <c r="B160" s="244"/>
      <c r="C160" s="244"/>
      <c r="D160" s="245"/>
      <c r="E160" s="6"/>
      <c r="F160" s="6"/>
      <c r="G160" s="239"/>
      <c r="H160" s="6"/>
      <c r="I160" s="909" t="s">
        <v>109</v>
      </c>
      <c r="J160" s="909"/>
      <c r="K160" s="909"/>
      <c r="L160" s="909"/>
      <c r="M160" s="909"/>
      <c r="N160" s="909"/>
      <c r="O160" s="909"/>
      <c r="P160" s="909"/>
      <c r="Q160" s="909"/>
      <c r="R160" s="909"/>
      <c r="S160" s="3"/>
      <c r="T160" s="3"/>
      <c r="U160" s="3"/>
      <c r="V160" s="3"/>
      <c r="W160" s="3"/>
    </row>
    <row r="161" spans="1:23" s="5" customFormat="1" ht="15.75" customHeight="1">
      <c r="A161" s="57"/>
      <c r="B161" s="244"/>
      <c r="C161" s="244"/>
      <c r="D161" s="245"/>
      <c r="E161" s="6"/>
      <c r="F161" s="6"/>
      <c r="G161" s="239"/>
      <c r="H161" s="6"/>
      <c r="I161" s="6"/>
      <c r="J161" s="907" t="s">
        <v>110</v>
      </c>
      <c r="K161" s="907"/>
      <c r="L161" s="907"/>
      <c r="M161" s="907"/>
      <c r="N161" s="907"/>
      <c r="O161" s="907"/>
      <c r="P161" s="907"/>
      <c r="Q161" s="907"/>
      <c r="R161" s="3"/>
      <c r="S161" s="3"/>
      <c r="T161" s="3"/>
      <c r="U161" s="3"/>
      <c r="V161" s="3"/>
      <c r="W161" s="3"/>
    </row>
    <row r="162" spans="1:23" s="5" customFormat="1" ht="15.75" customHeight="1">
      <c r="A162" s="57"/>
      <c r="B162" s="244"/>
      <c r="C162" s="244"/>
      <c r="D162" s="245"/>
      <c r="E162" s="6"/>
      <c r="F162" s="6"/>
      <c r="G162" s="239"/>
      <c r="H162" s="6"/>
      <c r="I162" s="6"/>
      <c r="J162" s="6"/>
      <c r="K162" s="908" t="s">
        <v>130</v>
      </c>
      <c r="L162" s="908"/>
      <c r="M162" s="908"/>
      <c r="N162" s="908"/>
      <c r="O162" s="908"/>
      <c r="P162" s="908"/>
      <c r="Q162" s="908"/>
      <c r="R162" s="908"/>
      <c r="S162" s="908"/>
      <c r="T162" s="908"/>
      <c r="U162" s="908"/>
      <c r="V162" s="3"/>
      <c r="W162" s="3"/>
    </row>
    <row r="163" spans="1:23" s="5" customFormat="1" ht="15.75" customHeight="1">
      <c r="A163" s="57"/>
      <c r="B163" s="244"/>
      <c r="C163" s="244"/>
      <c r="D163" s="245"/>
      <c r="E163" s="6"/>
      <c r="F163" s="6"/>
      <c r="G163" s="239"/>
      <c r="H163" s="6"/>
      <c r="I163" s="6"/>
      <c r="J163" s="6"/>
      <c r="K163" s="6"/>
      <c r="L163" s="907" t="s">
        <v>111</v>
      </c>
      <c r="M163" s="907"/>
      <c r="N163" s="907"/>
      <c r="O163" s="907"/>
      <c r="P163" s="907"/>
      <c r="Q163" s="907"/>
      <c r="R163" s="907"/>
      <c r="S163" s="907"/>
      <c r="T163" s="3"/>
      <c r="U163" s="3"/>
      <c r="V163" s="3"/>
      <c r="W163" s="3"/>
    </row>
    <row r="164" spans="1:23" s="5" customFormat="1" ht="15.75" customHeight="1">
      <c r="A164" s="57"/>
      <c r="B164" s="244"/>
      <c r="C164" s="244"/>
      <c r="D164" s="245"/>
      <c r="E164" s="6"/>
      <c r="F164" s="6"/>
      <c r="G164" s="239"/>
      <c r="H164" s="6"/>
      <c r="I164" s="6"/>
      <c r="J164" s="6"/>
      <c r="K164" s="6"/>
      <c r="L164" s="3"/>
      <c r="M164" s="909" t="s">
        <v>112</v>
      </c>
      <c r="N164" s="909"/>
      <c r="O164" s="909"/>
      <c r="P164" s="909"/>
      <c r="Q164" s="909"/>
      <c r="R164" s="909"/>
      <c r="S164" s="909"/>
      <c r="T164" s="909"/>
      <c r="U164" s="3"/>
      <c r="V164" s="3"/>
      <c r="W164" s="3"/>
    </row>
    <row r="165" spans="1:23" s="5" customFormat="1" ht="15.75" customHeight="1">
      <c r="A165" s="57"/>
      <c r="B165" s="244"/>
      <c r="C165" s="244"/>
      <c r="D165" s="245"/>
      <c r="E165" s="6"/>
      <c r="F165" s="6"/>
      <c r="G165" s="239"/>
      <c r="H165" s="6"/>
      <c r="I165" s="6"/>
      <c r="J165" s="6"/>
      <c r="K165" s="6"/>
      <c r="L165" s="3"/>
      <c r="M165" s="3"/>
      <c r="N165" s="907" t="s">
        <v>113</v>
      </c>
      <c r="O165" s="907"/>
      <c r="P165" s="907"/>
      <c r="Q165" s="907"/>
      <c r="R165" s="907"/>
      <c r="S165" s="907"/>
      <c r="T165" s="907"/>
      <c r="U165" s="907"/>
      <c r="V165" s="907"/>
      <c r="W165" s="907"/>
    </row>
    <row r="166" spans="1:23" s="5" customFormat="1" ht="15.75" customHeight="1">
      <c r="A166" s="57"/>
      <c r="B166" s="244"/>
      <c r="C166" s="244"/>
      <c r="D166" s="245"/>
      <c r="E166" s="6"/>
      <c r="F166" s="6"/>
      <c r="G166" s="239"/>
      <c r="H166" s="239"/>
      <c r="I166" s="239"/>
      <c r="J166" s="239"/>
      <c r="K166" s="239"/>
      <c r="L166" s="239"/>
      <c r="M166" s="239"/>
      <c r="N166" s="239"/>
      <c r="O166" s="239"/>
      <c r="P166" s="239"/>
      <c r="Q166" s="239"/>
    </row>
  </sheetData>
  <mergeCells count="17">
    <mergeCell ref="H159:N159"/>
    <mergeCell ref="I160:R160"/>
    <mergeCell ref="C154:K154"/>
    <mergeCell ref="D155:O155"/>
    <mergeCell ref="E156:M156"/>
    <mergeCell ref="F157:P157"/>
    <mergeCell ref="G158:Q158"/>
    <mergeCell ref="A1:Q1"/>
    <mergeCell ref="B2:D2"/>
    <mergeCell ref="E2:H2"/>
    <mergeCell ref="I2:L2"/>
    <mergeCell ref="B153:K153"/>
    <mergeCell ref="J161:Q161"/>
    <mergeCell ref="K162:U162"/>
    <mergeCell ref="L163:S163"/>
    <mergeCell ref="M164:T164"/>
    <mergeCell ref="N165:W16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0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910" t="s">
        <v>76</v>
      </c>
      <c r="B1" s="910"/>
      <c r="C1" s="910"/>
      <c r="D1" s="910"/>
      <c r="E1" s="910"/>
      <c r="F1" s="910"/>
      <c r="G1" s="910"/>
      <c r="H1" s="910"/>
      <c r="I1" s="910"/>
      <c r="J1" s="910"/>
      <c r="K1" s="910"/>
      <c r="L1" s="910"/>
      <c r="M1" s="910"/>
      <c r="N1" s="910"/>
      <c r="O1" s="910"/>
      <c r="P1" s="910"/>
      <c r="Q1" s="910"/>
      <c r="R1" s="910"/>
      <c r="S1" s="910"/>
      <c r="T1" s="910"/>
    </row>
    <row r="2" spans="1:20" s="9" customFormat="1" ht="23.25" customHeight="1" thickBot="1">
      <c r="A2" s="246" t="s">
        <v>19</v>
      </c>
      <c r="B2" s="911" t="s">
        <v>29</v>
      </c>
      <c r="C2" s="912"/>
      <c r="D2" s="913"/>
      <c r="E2" s="914" t="s">
        <v>86</v>
      </c>
      <c r="F2" s="915"/>
      <c r="G2" s="916"/>
      <c r="H2" s="921" t="s">
        <v>86</v>
      </c>
      <c r="I2" s="922"/>
      <c r="J2" s="923"/>
      <c r="K2" s="917" t="s">
        <v>86</v>
      </c>
      <c r="L2" s="918"/>
      <c r="M2" s="919"/>
      <c r="N2" s="247" t="s">
        <v>36</v>
      </c>
      <c r="O2" s="247" t="s">
        <v>37</v>
      </c>
      <c r="P2" s="247" t="s">
        <v>38</v>
      </c>
      <c r="Q2" s="247" t="s">
        <v>39</v>
      </c>
      <c r="R2" s="247" t="s">
        <v>40</v>
      </c>
      <c r="S2" s="247" t="s">
        <v>41</v>
      </c>
      <c r="T2" s="247" t="s">
        <v>42</v>
      </c>
    </row>
    <row r="3" spans="1:20" s="17" customFormat="1">
      <c r="A3" s="29" t="str">
        <f>'1-συμβολαια'!A3</f>
        <v>3ο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7" customFormat="1">
      <c r="A4" s="29">
        <f>'1-συμβολαια'!A4</f>
        <v>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7" customFormat="1">
      <c r="A5" s="29">
        <f>'1-συμβολαια'!A5</f>
        <v>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17" customFormat="1">
      <c r="A6" s="29" t="str">
        <f>'1-συμβολαια'!A6</f>
        <v>4ο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17" customFormat="1">
      <c r="A7" s="29" t="str">
        <f>'1-συμβολαια'!A7</f>
        <v>5ο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17" customFormat="1">
      <c r="A8" s="29">
        <f>'1-συμβολαια'!A8</f>
        <v>0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17" customFormat="1">
      <c r="A9" s="29" t="str">
        <f>'1-συμβολαια'!A9</f>
        <v>6ο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17" customFormat="1">
      <c r="A10" s="29">
        <f>'1-συμβολαια'!A10</f>
        <v>0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17" customFormat="1">
      <c r="A11" s="2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3" spans="1:20" ht="15.75">
      <c r="B13" s="907" t="s">
        <v>114</v>
      </c>
      <c r="C13" s="907"/>
      <c r="D13" s="907"/>
      <c r="E13" s="907"/>
      <c r="F13" s="907"/>
      <c r="G13" s="907"/>
      <c r="H13" s="907"/>
      <c r="I13" s="121"/>
      <c r="J13" s="6"/>
      <c r="K13" s="6"/>
      <c r="L13" s="3"/>
      <c r="M13" s="3"/>
      <c r="N13" s="3"/>
      <c r="O13" s="3"/>
    </row>
    <row r="14" spans="1:20" ht="15.75">
      <c r="B14" s="6"/>
      <c r="C14" s="909" t="s">
        <v>115</v>
      </c>
      <c r="D14" s="909"/>
      <c r="E14" s="909"/>
      <c r="F14" s="909"/>
      <c r="G14" s="909"/>
      <c r="H14" s="909"/>
      <c r="I14" s="909"/>
      <c r="J14" s="6"/>
      <c r="K14" s="6"/>
      <c r="L14" s="3"/>
      <c r="M14" s="3"/>
      <c r="N14" s="3"/>
      <c r="O14" s="3"/>
    </row>
    <row r="15" spans="1:20" ht="15.75" customHeight="1">
      <c r="B15" s="6"/>
      <c r="C15" s="6"/>
      <c r="D15" s="907" t="s">
        <v>116</v>
      </c>
      <c r="E15" s="907"/>
      <c r="F15" s="907"/>
      <c r="G15" s="907"/>
      <c r="H15" s="907"/>
      <c r="I15" s="907"/>
      <c r="J15" s="907"/>
      <c r="K15" s="907"/>
      <c r="L15" s="3"/>
      <c r="M15" s="3"/>
      <c r="N15" s="3"/>
      <c r="O15" s="3"/>
    </row>
    <row r="16" spans="1:20" ht="15.75" customHeight="1">
      <c r="B16" s="6"/>
      <c r="C16" s="6"/>
      <c r="D16" s="6"/>
      <c r="E16" s="920" t="s">
        <v>121</v>
      </c>
      <c r="F16" s="920"/>
      <c r="G16" s="920"/>
      <c r="H16" s="920"/>
      <c r="I16" s="920"/>
      <c r="J16" s="920"/>
      <c r="K16" s="920"/>
      <c r="L16" s="920"/>
      <c r="M16" s="3"/>
      <c r="N16" s="3"/>
      <c r="O16" s="3"/>
    </row>
    <row r="17" spans="2:15" ht="15.75" customHeight="1">
      <c r="B17" s="6"/>
      <c r="C17" s="6"/>
      <c r="D17" s="6"/>
      <c r="E17" s="6"/>
      <c r="F17" s="907" t="s">
        <v>117</v>
      </c>
      <c r="G17" s="907"/>
      <c r="H17" s="907"/>
      <c r="I17" s="907"/>
      <c r="J17" s="907"/>
      <c r="K17" s="907"/>
      <c r="L17" s="907"/>
      <c r="M17" s="3"/>
      <c r="N17" s="3"/>
      <c r="O17" s="3"/>
    </row>
    <row r="18" spans="2:15" ht="15.75" customHeight="1">
      <c r="B18" s="6"/>
      <c r="C18" s="6"/>
      <c r="D18" s="6"/>
      <c r="E18" s="6"/>
      <c r="F18" s="6"/>
      <c r="G18" s="909" t="s">
        <v>118</v>
      </c>
      <c r="H18" s="909"/>
      <c r="I18" s="909"/>
      <c r="J18" s="909"/>
      <c r="K18" s="909"/>
      <c r="L18" s="909"/>
      <c r="M18" s="909"/>
      <c r="N18" s="3"/>
      <c r="O18" s="3"/>
    </row>
    <row r="19" spans="2:15" ht="15.75">
      <c r="B19" s="6"/>
      <c r="C19" s="6"/>
      <c r="D19" s="6"/>
      <c r="E19" s="6"/>
      <c r="F19" s="6"/>
      <c r="G19" s="6"/>
      <c r="H19" s="907" t="s">
        <v>119</v>
      </c>
      <c r="I19" s="907"/>
      <c r="J19" s="907"/>
      <c r="K19" s="907"/>
      <c r="L19" s="907"/>
      <c r="M19" s="907"/>
      <c r="N19" s="907"/>
      <c r="O19" s="3"/>
    </row>
    <row r="20" spans="2:15" ht="15.75">
      <c r="B20" s="6"/>
      <c r="C20" s="6"/>
      <c r="D20" s="6"/>
      <c r="E20" s="6"/>
      <c r="F20" s="6"/>
      <c r="G20" s="6"/>
      <c r="H20" s="6"/>
      <c r="I20" s="909" t="s">
        <v>120</v>
      </c>
      <c r="J20" s="909"/>
      <c r="K20" s="909"/>
      <c r="L20" s="909"/>
      <c r="M20" s="909"/>
      <c r="N20" s="909"/>
      <c r="O20" s="909"/>
    </row>
  </sheetData>
  <mergeCells count="13">
    <mergeCell ref="A1:T1"/>
    <mergeCell ref="B2:D2"/>
    <mergeCell ref="E2:G2"/>
    <mergeCell ref="H2:J2"/>
    <mergeCell ref="K2:M2"/>
    <mergeCell ref="G18:M18"/>
    <mergeCell ref="H19:N19"/>
    <mergeCell ref="I20:O20"/>
    <mergeCell ref="B13:H13"/>
    <mergeCell ref="C14:I14"/>
    <mergeCell ref="D15:K15"/>
    <mergeCell ref="E16:L16"/>
    <mergeCell ref="F17:L1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0"/>
  <sheetViews>
    <sheetView zoomScaleNormal="100"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732" t="s">
        <v>66</v>
      </c>
      <c r="B1" s="732"/>
      <c r="C1" s="932" t="s">
        <v>67</v>
      </c>
      <c r="D1" s="932"/>
      <c r="E1" s="732" t="s">
        <v>0</v>
      </c>
      <c r="F1" s="732"/>
      <c r="G1" s="928" t="s">
        <v>10</v>
      </c>
      <c r="H1" s="928"/>
      <c r="I1" s="928"/>
      <c r="J1" s="732" t="s">
        <v>8</v>
      </c>
      <c r="K1" s="732"/>
      <c r="L1" s="933" t="s">
        <v>403</v>
      </c>
      <c r="M1" s="934"/>
      <c r="N1" s="934"/>
      <c r="O1" s="935"/>
      <c r="P1" s="931" t="s">
        <v>65</v>
      </c>
      <c r="Q1" s="931"/>
      <c r="R1" s="928" t="s">
        <v>55</v>
      </c>
      <c r="S1" s="928"/>
      <c r="T1" s="926" t="s">
        <v>46</v>
      </c>
      <c r="U1" s="924" t="s">
        <v>86</v>
      </c>
      <c r="V1" s="924"/>
      <c r="W1" s="924"/>
      <c r="X1" s="924"/>
      <c r="Y1" s="924"/>
      <c r="Z1" s="924"/>
      <c r="AA1" s="924"/>
      <c r="AB1" s="924"/>
      <c r="AC1" s="924"/>
    </row>
    <row r="2" spans="1:35" s="11" customFormat="1" ht="15.75" customHeight="1" thickBot="1">
      <c r="A2" s="95"/>
      <c r="B2" s="50"/>
      <c r="C2" s="84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321</v>
      </c>
      <c r="M2" s="73" t="s">
        <v>322</v>
      </c>
      <c r="N2" s="73" t="s">
        <v>323</v>
      </c>
      <c r="O2" s="243" t="s">
        <v>29</v>
      </c>
      <c r="P2" s="59" t="s">
        <v>23</v>
      </c>
      <c r="Q2" s="52" t="s">
        <v>68</v>
      </c>
      <c r="R2" s="73" t="s">
        <v>23</v>
      </c>
      <c r="S2" s="35" t="s">
        <v>68</v>
      </c>
      <c r="T2" s="927"/>
      <c r="U2" s="925"/>
      <c r="V2" s="925"/>
      <c r="W2" s="925"/>
      <c r="X2" s="925"/>
      <c r="Y2" s="925"/>
      <c r="Z2" s="925"/>
      <c r="AA2" s="925"/>
      <c r="AB2" s="925"/>
      <c r="AC2" s="925"/>
    </row>
    <row r="3" spans="1:35" s="17" customFormat="1">
      <c r="A3" s="12" t="str">
        <f>'1-συμβολαια'!A3</f>
        <v>3ο</v>
      </c>
      <c r="B3" s="49"/>
      <c r="C3" s="79">
        <f>'1-συμβολαια'!B3</f>
        <v>39108</v>
      </c>
      <c r="D3" s="18"/>
      <c r="E3" s="91" t="str">
        <f>'1-συμβολαια'!C3</f>
        <v>διανομή</v>
      </c>
      <c r="F3" s="13"/>
      <c r="G3" s="14" t="str">
        <f>'4-πολλυπρ'!D3</f>
        <v>αρσενηΒαρβαρα</v>
      </c>
      <c r="H3" s="14" t="str">
        <f>'4-πολλυπρ'!I3</f>
        <v>πΑννα</v>
      </c>
      <c r="I3" s="19"/>
      <c r="J3" s="19">
        <f>'1-συμβολαια'!D3</f>
        <v>144216.06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3.9600000000000009</v>
      </c>
      <c r="S3" s="22"/>
      <c r="T3" s="23"/>
      <c r="U3" s="85"/>
      <c r="V3" s="85"/>
      <c r="W3" s="80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79">
        <f>'1-συμβολαια'!B4</f>
        <v>0</v>
      </c>
      <c r="D4" s="18"/>
      <c r="E4" s="91" t="str">
        <f>'1-συμβολαια'!C4</f>
        <v>χρησικτησία οικοπέδου = 1983 ;;;??? ΑΓΟΡΑΠΩΛΗΣΙΑ άτυπος</v>
      </c>
      <c r="F4" s="13"/>
      <c r="G4" s="14" t="str">
        <f>'4-πολλυπρ'!D4</f>
        <v>αρσενηΑρσενη</v>
      </c>
      <c r="H4" s="14" t="str">
        <f>'4-πολλυπρ'!I4</f>
        <v>αρσενηΒαρβαρα</v>
      </c>
      <c r="I4" s="19"/>
      <c r="J4" s="19">
        <f>'1-συμβολαια'!D4</f>
        <v>1111.1099999999999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5"/>
      <c r="V4" s="85"/>
      <c r="W4" s="80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79">
        <f>'1-συμβολαια'!B5</f>
        <v>0</v>
      </c>
      <c r="D5" s="18"/>
      <c r="E5" s="91" t="str">
        <f>'1-συμβολαια'!C5</f>
        <v>εξισορρόπηση διαφοράς διανεμομένων μεριδίων</v>
      </c>
      <c r="F5" s="13"/>
      <c r="G5" s="14" t="str">
        <f>'4-πολλυπρ'!D5</f>
        <v>αρσενηΒαρβαρα</v>
      </c>
      <c r="H5" s="14" t="str">
        <f>'4-πολλυπρ'!I5</f>
        <v>πΑννα</v>
      </c>
      <c r="I5" s="19"/>
      <c r="J5" s="19">
        <f>'1-συμβολαια'!D5</f>
        <v>22222.22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5"/>
      <c r="V5" s="85"/>
      <c r="W5" s="80"/>
      <c r="X5" s="24"/>
      <c r="Y5" s="24"/>
      <c r="Z5" s="24"/>
      <c r="AA5" s="24"/>
      <c r="AB5" s="24"/>
      <c r="AC5" s="24"/>
    </row>
    <row r="6" spans="1:35" s="17" customFormat="1">
      <c r="A6" s="12" t="str">
        <f>'1-συμβολαια'!A6</f>
        <v>4ο</v>
      </c>
      <c r="B6" s="49"/>
      <c r="C6" s="79">
        <f>'1-συμβολαια'!B6</f>
        <v>39108</v>
      </c>
      <c r="D6" s="18"/>
      <c r="E6" s="91" t="str">
        <f>'1-συμβολαια'!C6</f>
        <v>γονική ΨΙΛΗΣ κυριότητας</v>
      </c>
      <c r="F6" s="13"/>
      <c r="G6" s="14" t="str">
        <f>'4-πολλυπρ'!D6</f>
        <v>α-γιαννοπουλουΚωνσταντινα</v>
      </c>
      <c r="H6" s="14" t="str">
        <f>'4-πολλυπρ'!I6</f>
        <v>αΑννα</v>
      </c>
      <c r="I6" s="19"/>
      <c r="J6" s="19">
        <f>'1-συμβολαια'!D6</f>
        <v>3700.2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5"/>
      <c r="V6" s="85"/>
      <c r="W6" s="80"/>
      <c r="X6" s="24"/>
      <c r="Y6" s="24"/>
      <c r="Z6" s="24"/>
      <c r="AA6" s="24"/>
      <c r="AB6" s="24"/>
      <c r="AC6" s="24"/>
    </row>
    <row r="7" spans="1:35" s="17" customFormat="1">
      <c r="A7" s="12" t="str">
        <f>'1-συμβολαια'!A7</f>
        <v>5ο</v>
      </c>
      <c r="B7" s="49"/>
      <c r="C7" s="79">
        <f>'1-συμβολαια'!B7</f>
        <v>39108</v>
      </c>
      <c r="D7" s="18"/>
      <c r="E7" s="91" t="str">
        <f>'1-συμβολαια'!C7</f>
        <v>δωρεά ΨΙΛΗΣ κυριότητας</v>
      </c>
      <c r="F7" s="13"/>
      <c r="G7" s="14" t="str">
        <f>'4-πολλυπρ'!D7</f>
        <v>αρσενηΒαρβαρα</v>
      </c>
      <c r="H7" s="14" t="str">
        <f>'4-πολλυπρ'!I7</f>
        <v>219-150 = γεωργουσηςΘεοδωρος</v>
      </c>
      <c r="I7" s="19"/>
      <c r="J7" s="19">
        <f>'1-συμβολαια'!D7</f>
        <v>14601.6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5"/>
      <c r="V7" s="85"/>
      <c r="W7" s="80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9"/>
      <c r="C8" s="79">
        <f>'1-συμβολαια'!B8</f>
        <v>0</v>
      </c>
      <c r="D8" s="18"/>
      <c r="E8" s="91" t="str">
        <f>'1-συμβολαια'!C8</f>
        <v>χρησικτησία οικοπέδου = 1983 ;;;??? ΑΓΟΡΑΠΩΛΗΣΙΑ άτυπος</v>
      </c>
      <c r="F8" s="13"/>
      <c r="G8" s="14" t="str">
        <f>'4-πολλυπρ'!D8</f>
        <v>αρσενηΑρσενη</v>
      </c>
      <c r="H8" s="14" t="str">
        <f>'4-πολλυπρ'!I8</f>
        <v>αρσενηΒαρβαρα</v>
      </c>
      <c r="I8" s="19"/>
      <c r="J8" s="19">
        <f>'1-συμβολαια'!D8</f>
        <v>2222.2199999999998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5"/>
      <c r="V8" s="85"/>
      <c r="W8" s="80"/>
      <c r="X8" s="24"/>
      <c r="Y8" s="24"/>
      <c r="Z8" s="24"/>
      <c r="AA8" s="24"/>
      <c r="AB8" s="24"/>
      <c r="AC8" s="24"/>
    </row>
    <row r="9" spans="1:35" s="17" customFormat="1">
      <c r="A9" s="12" t="str">
        <f>'1-συμβολαια'!A9</f>
        <v>6ο</v>
      </c>
      <c r="B9" s="49"/>
      <c r="C9" s="79">
        <f>'1-συμβολαια'!B9</f>
        <v>39108</v>
      </c>
      <c r="D9" s="18"/>
      <c r="E9" s="91" t="str">
        <f>'1-συμβολαια'!C9</f>
        <v>δωρεά ΨΙΛΗΣ κυριότητας</v>
      </c>
      <c r="F9" s="13"/>
      <c r="G9" s="14" t="str">
        <f>'4-πολλυπρ'!D9</f>
        <v>αρσενηΒαρβαρα</v>
      </c>
      <c r="H9" s="14" t="str">
        <f>'4-πολλυπρ'!I9</f>
        <v>219-150 = γΕυαγγελια</v>
      </c>
      <c r="I9" s="19"/>
      <c r="J9" s="19">
        <f>'1-συμβολαια'!D9</f>
        <v>70347.649999999994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5"/>
      <c r="V9" s="85"/>
      <c r="W9" s="80"/>
      <c r="X9" s="24"/>
      <c r="Y9" s="24"/>
      <c r="Z9" s="24"/>
      <c r="AA9" s="24"/>
      <c r="AB9" s="24"/>
      <c r="AC9" s="24"/>
    </row>
    <row r="10" spans="1:35" s="17" customFormat="1">
      <c r="A10" s="12">
        <f>'1-συμβολαια'!A10</f>
        <v>0</v>
      </c>
      <c r="B10" s="49"/>
      <c r="C10" s="79">
        <f>'1-συμβολαια'!B10</f>
        <v>0</v>
      </c>
      <c r="D10" s="18"/>
      <c r="E10" s="91" t="str">
        <f>'1-συμβολαια'!C10</f>
        <v>χρησικτησία οικοπέδου = 1983 ;;;??? ΑΓΟΡΑΠΩΛΗΣΙΑ άτυπος</v>
      </c>
      <c r="F10" s="13"/>
      <c r="G10" s="14" t="str">
        <f>'4-πολλυπρ'!D10</f>
        <v>αρσενηΑρσενη</v>
      </c>
      <c r="H10" s="14" t="str">
        <f>'4-πολλυπρ'!I10</f>
        <v>αρσενηΒαρβαρα</v>
      </c>
      <c r="I10" s="19"/>
      <c r="J10" s="19">
        <f>'1-συμβολαια'!D10</f>
        <v>2111.11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5"/>
      <c r="V10" s="85"/>
      <c r="W10" s="80"/>
      <c r="X10" s="24"/>
      <c r="Y10" s="24"/>
      <c r="Z10" s="24"/>
      <c r="AA10" s="24"/>
      <c r="AB10" s="24"/>
      <c r="AC10" s="24"/>
    </row>
    <row r="11" spans="1:35" s="17" customFormat="1">
      <c r="A11" s="12"/>
      <c r="B11" s="49"/>
      <c r="C11" s="79">
        <f>'1-συμβολαια'!B11</f>
        <v>39108</v>
      </c>
      <c r="D11" s="18"/>
      <c r="E11" s="91" t="str">
        <f>'1-συμβολαια'!C11</f>
        <v>γονική ΨΙΛΗΣ κυριότητας</v>
      </c>
      <c r="F11" s="13"/>
      <c r="G11" s="14">
        <f>'4-πολλυπρ'!D11</f>
        <v>0</v>
      </c>
      <c r="H11" s="14">
        <f>'4-πολλυπρ'!I11</f>
        <v>0</v>
      </c>
      <c r="I11" s="19"/>
      <c r="J11" s="19">
        <f>'1-συμβολαια'!D11</f>
        <v>3641.4</v>
      </c>
      <c r="K11" s="19"/>
      <c r="L11" s="26" t="str">
        <f>'11-χαρτόσ'!D11</f>
        <v>ΙΔΕ 219-151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5"/>
      <c r="V11" s="85"/>
      <c r="W11" s="80"/>
      <c r="X11" s="24"/>
      <c r="Y11" s="24"/>
      <c r="Z11" s="24"/>
      <c r="AA11" s="24"/>
      <c r="AB11" s="24"/>
      <c r="AC11" s="24"/>
    </row>
    <row r="12" spans="1:35">
      <c r="A12" s="929" t="s">
        <v>56</v>
      </c>
      <c r="B12" s="930"/>
      <c r="C12" s="930"/>
      <c r="D12" s="930"/>
      <c r="E12" s="930"/>
      <c r="F12" s="930"/>
      <c r="G12" s="930"/>
      <c r="H12" s="930"/>
      <c r="I12" s="930"/>
      <c r="J12" s="930"/>
      <c r="K12" s="44"/>
      <c r="L12" s="1">
        <f>SUM(L3:L11)</f>
        <v>0</v>
      </c>
      <c r="M12" s="1"/>
      <c r="N12" s="1"/>
      <c r="O12" s="1">
        <f>SUM(O3:O11)</f>
        <v>0</v>
      </c>
      <c r="P12" s="37" t="e">
        <f>SUM(P3:P11)</f>
        <v>#REF!</v>
      </c>
      <c r="Q12" s="1">
        <f>SUM(Q3:Q11)</f>
        <v>0</v>
      </c>
      <c r="R12" s="1">
        <f>SUM(R3:R11)</f>
        <v>3.9600000000000009</v>
      </c>
      <c r="S12" s="1">
        <f>SUM(S3:S11)</f>
        <v>0</v>
      </c>
      <c r="T12" s="3"/>
      <c r="U12" s="81"/>
      <c r="V12" s="81"/>
    </row>
    <row r="13" spans="1:35">
      <c r="T13" s="123"/>
    </row>
    <row r="14" spans="1:35" ht="15.75" customHeight="1">
      <c r="T14" s="123"/>
      <c r="U14" s="907" t="s">
        <v>122</v>
      </c>
      <c r="V14" s="907"/>
      <c r="W14" s="907"/>
      <c r="X14" s="907"/>
      <c r="Y14" s="907"/>
      <c r="Z14" s="907"/>
      <c r="AA14" s="907"/>
      <c r="AB14" s="907"/>
      <c r="AC14" s="907"/>
      <c r="AD14" s="121"/>
      <c r="AE14" s="121"/>
      <c r="AF14" s="121"/>
      <c r="AG14" s="121"/>
      <c r="AH14" s="116"/>
      <c r="AI14" s="116"/>
    </row>
    <row r="15" spans="1:35" ht="15.75" customHeight="1">
      <c r="T15" s="123"/>
      <c r="U15" s="122"/>
      <c r="V15" s="909" t="s">
        <v>123</v>
      </c>
      <c r="W15" s="909"/>
      <c r="X15" s="909"/>
      <c r="Y15" s="909"/>
      <c r="Z15" s="909"/>
      <c r="AA15" s="909"/>
      <c r="AB15" s="909"/>
      <c r="AC15" s="909"/>
      <c r="AD15" s="909"/>
      <c r="AE15" s="116"/>
      <c r="AF15" s="116"/>
      <c r="AG15" s="116"/>
      <c r="AH15" s="116"/>
      <c r="AI15" s="116"/>
    </row>
    <row r="16" spans="1:35" ht="15.75" customHeight="1">
      <c r="T16" s="123"/>
      <c r="U16" s="122"/>
      <c r="V16" s="122"/>
      <c r="W16" s="907" t="s">
        <v>124</v>
      </c>
      <c r="X16" s="907"/>
      <c r="Y16" s="907"/>
      <c r="Z16" s="907"/>
      <c r="AA16" s="907"/>
      <c r="AB16" s="907"/>
      <c r="AC16" s="907"/>
      <c r="AD16" s="907"/>
      <c r="AE16" s="907"/>
      <c r="AF16" s="116"/>
      <c r="AG16" s="116"/>
      <c r="AH16" s="116"/>
      <c r="AI16" s="116"/>
    </row>
    <row r="17" spans="21:35" ht="15.75">
      <c r="U17" s="122"/>
      <c r="V17" s="122"/>
      <c r="W17" s="122"/>
      <c r="X17" s="909" t="s">
        <v>125</v>
      </c>
      <c r="Y17" s="909"/>
      <c r="Z17" s="909"/>
      <c r="AA17" s="909"/>
      <c r="AB17" s="909"/>
      <c r="AC17" s="909"/>
      <c r="AD17" s="909"/>
      <c r="AE17" s="909"/>
      <c r="AF17" s="909"/>
      <c r="AG17" s="116"/>
      <c r="AH17" s="116"/>
      <c r="AI17" s="116"/>
    </row>
    <row r="18" spans="21:35" ht="15.75">
      <c r="U18" s="122"/>
      <c r="V18" s="122"/>
      <c r="W18" s="122"/>
      <c r="X18" s="122"/>
      <c r="Y18" s="907" t="s">
        <v>126</v>
      </c>
      <c r="Z18" s="907"/>
      <c r="AA18" s="907"/>
      <c r="AB18" s="907"/>
      <c r="AC18" s="907"/>
      <c r="AD18" s="907"/>
      <c r="AE18" s="907"/>
      <c r="AF18" s="907"/>
      <c r="AG18" s="907"/>
      <c r="AH18" s="116"/>
      <c r="AI18" s="116"/>
    </row>
    <row r="19" spans="21:35" ht="15.75">
      <c r="U19" s="122"/>
      <c r="V19" s="122"/>
      <c r="W19" s="122"/>
      <c r="X19" s="122"/>
      <c r="Y19" s="122"/>
      <c r="Z19" s="909" t="s">
        <v>127</v>
      </c>
      <c r="AA19" s="909"/>
      <c r="AB19" s="909"/>
      <c r="AC19" s="909"/>
      <c r="AD19" s="909"/>
      <c r="AE19" s="909"/>
      <c r="AF19" s="909"/>
      <c r="AG19" s="909"/>
      <c r="AH19" s="909"/>
      <c r="AI19" s="116"/>
    </row>
    <row r="20" spans="21:35" ht="15.75">
      <c r="U20" s="122"/>
      <c r="V20" s="122"/>
      <c r="W20" s="122"/>
      <c r="X20" s="122"/>
      <c r="Y20" s="122"/>
      <c r="Z20" s="122"/>
      <c r="AA20" s="907" t="s">
        <v>128</v>
      </c>
      <c r="AB20" s="907"/>
      <c r="AC20" s="907"/>
      <c r="AD20" s="907"/>
      <c r="AE20" s="907"/>
      <c r="AF20" s="907"/>
      <c r="AG20" s="907"/>
      <c r="AH20" s="907"/>
      <c r="AI20" s="907"/>
    </row>
  </sheetData>
  <mergeCells count="18">
    <mergeCell ref="A12:J12"/>
    <mergeCell ref="E1:F1"/>
    <mergeCell ref="P1:Q1"/>
    <mergeCell ref="A1:B1"/>
    <mergeCell ref="C1:D1"/>
    <mergeCell ref="G1:I1"/>
    <mergeCell ref="J1:K1"/>
    <mergeCell ref="L1:O1"/>
    <mergeCell ref="U14:AC14"/>
    <mergeCell ref="V15:AD15"/>
    <mergeCell ref="U1:AC2"/>
    <mergeCell ref="T1:T2"/>
    <mergeCell ref="R1:S1"/>
    <mergeCell ref="W16:AE16"/>
    <mergeCell ref="X17:AF17"/>
    <mergeCell ref="Y18:AG18"/>
    <mergeCell ref="Z19:AH19"/>
    <mergeCell ref="AA20:AI20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4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940" t="s">
        <v>31</v>
      </c>
      <c r="B1" s="941"/>
      <c r="C1" s="941"/>
      <c r="D1" s="941"/>
      <c r="E1" s="942"/>
      <c r="F1" s="943" t="s">
        <v>294</v>
      </c>
      <c r="G1" s="944"/>
      <c r="H1" s="944"/>
      <c r="I1" s="945"/>
      <c r="J1" s="936" t="s">
        <v>295</v>
      </c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8"/>
      <c r="Z1" s="946" t="s">
        <v>296</v>
      </c>
      <c r="AA1" s="947"/>
      <c r="AB1" s="947"/>
      <c r="AC1" s="948"/>
      <c r="AD1" s="936" t="s">
        <v>297</v>
      </c>
      <c r="AE1" s="937"/>
      <c r="AF1" s="937"/>
      <c r="AG1" s="937"/>
      <c r="AH1" s="937"/>
      <c r="AI1" s="937"/>
      <c r="AJ1" s="937"/>
      <c r="AK1" s="937"/>
      <c r="AL1" s="937"/>
      <c r="AM1" s="937"/>
      <c r="AN1" s="937"/>
      <c r="AO1" s="937"/>
      <c r="AP1" s="937"/>
      <c r="AQ1" s="937"/>
      <c r="AR1" s="937"/>
      <c r="AS1" s="938"/>
      <c r="AT1" s="943" t="s">
        <v>298</v>
      </c>
      <c r="AU1" s="944"/>
      <c r="AV1" s="944"/>
      <c r="AW1" s="945"/>
      <c r="AX1" s="936" t="s">
        <v>299</v>
      </c>
      <c r="AY1" s="937"/>
      <c r="AZ1" s="937"/>
      <c r="BA1" s="937"/>
      <c r="BB1" s="937"/>
      <c r="BC1" s="937"/>
      <c r="BD1" s="937"/>
      <c r="BE1" s="937"/>
      <c r="BF1" s="937"/>
      <c r="BG1" s="937"/>
      <c r="BH1" s="937"/>
      <c r="BI1" s="937"/>
      <c r="BJ1" s="937"/>
      <c r="BK1" s="937"/>
      <c r="BL1" s="937"/>
      <c r="BM1" s="938"/>
    </row>
    <row r="2" spans="1:65" s="4" customFormat="1" ht="23.25" customHeight="1">
      <c r="A2" s="185" t="s">
        <v>19</v>
      </c>
      <c r="B2" s="185" t="s">
        <v>300</v>
      </c>
      <c r="C2" s="186" t="s">
        <v>301</v>
      </c>
      <c r="D2" s="668" t="s">
        <v>29</v>
      </c>
      <c r="E2" s="906"/>
      <c r="F2" s="187" t="s">
        <v>302</v>
      </c>
      <c r="G2" s="185" t="s">
        <v>18</v>
      </c>
      <c r="H2" s="187" t="s">
        <v>23</v>
      </c>
      <c r="I2" s="188" t="s">
        <v>86</v>
      </c>
      <c r="J2" s="189" t="s">
        <v>303</v>
      </c>
      <c r="K2" s="189" t="s">
        <v>304</v>
      </c>
      <c r="L2" s="187" t="s">
        <v>305</v>
      </c>
      <c r="M2" s="187" t="s">
        <v>306</v>
      </c>
      <c r="N2" s="187" t="s">
        <v>307</v>
      </c>
      <c r="O2" s="187" t="s">
        <v>308</v>
      </c>
      <c r="P2" s="187" t="s">
        <v>309</v>
      </c>
      <c r="Q2" s="187" t="s">
        <v>310</v>
      </c>
      <c r="R2" s="187" t="s">
        <v>311</v>
      </c>
      <c r="S2" s="187" t="s">
        <v>312</v>
      </c>
      <c r="T2" s="187" t="s">
        <v>313</v>
      </c>
      <c r="U2" s="187" t="s">
        <v>23</v>
      </c>
      <c r="V2" s="187" t="s">
        <v>314</v>
      </c>
      <c r="W2" s="187" t="s">
        <v>315</v>
      </c>
      <c r="X2" s="187" t="s">
        <v>316</v>
      </c>
      <c r="Y2" s="190" t="s">
        <v>317</v>
      </c>
      <c r="Z2" s="187" t="s">
        <v>302</v>
      </c>
      <c r="AA2" s="185" t="s">
        <v>18</v>
      </c>
      <c r="AB2" s="187" t="s">
        <v>23</v>
      </c>
      <c r="AC2" s="191" t="s">
        <v>86</v>
      </c>
      <c r="AD2" s="189" t="s">
        <v>303</v>
      </c>
      <c r="AE2" s="189" t="s">
        <v>304</v>
      </c>
      <c r="AF2" s="187" t="s">
        <v>305</v>
      </c>
      <c r="AG2" s="187" t="s">
        <v>306</v>
      </c>
      <c r="AH2" s="187" t="s">
        <v>307</v>
      </c>
      <c r="AI2" s="187" t="s">
        <v>308</v>
      </c>
      <c r="AJ2" s="187" t="s">
        <v>309</v>
      </c>
      <c r="AK2" s="187" t="s">
        <v>310</v>
      </c>
      <c r="AL2" s="187" t="s">
        <v>311</v>
      </c>
      <c r="AM2" s="187" t="s">
        <v>312</v>
      </c>
      <c r="AN2" s="187" t="s">
        <v>313</v>
      </c>
      <c r="AO2" s="187" t="s">
        <v>23</v>
      </c>
      <c r="AP2" s="187" t="s">
        <v>314</v>
      </c>
      <c r="AQ2" s="187" t="s">
        <v>315</v>
      </c>
      <c r="AR2" s="187" t="s">
        <v>316</v>
      </c>
      <c r="AS2" s="190" t="s">
        <v>317</v>
      </c>
      <c r="AT2" s="187" t="s">
        <v>302</v>
      </c>
      <c r="AU2" s="185" t="s">
        <v>18</v>
      </c>
      <c r="AV2" s="187" t="s">
        <v>23</v>
      </c>
      <c r="AW2" s="188" t="s">
        <v>86</v>
      </c>
      <c r="AX2" s="189" t="s">
        <v>303</v>
      </c>
      <c r="AY2" s="189" t="s">
        <v>304</v>
      </c>
      <c r="AZ2" s="187" t="s">
        <v>305</v>
      </c>
      <c r="BA2" s="187" t="s">
        <v>306</v>
      </c>
      <c r="BB2" s="187" t="s">
        <v>307</v>
      </c>
      <c r="BC2" s="187" t="s">
        <v>308</v>
      </c>
      <c r="BD2" s="187" t="s">
        <v>309</v>
      </c>
      <c r="BE2" s="187" t="s">
        <v>310</v>
      </c>
      <c r="BF2" s="187" t="s">
        <v>311</v>
      </c>
      <c r="BG2" s="187" t="s">
        <v>312</v>
      </c>
      <c r="BH2" s="187" t="s">
        <v>313</v>
      </c>
      <c r="BI2" s="187" t="s">
        <v>23</v>
      </c>
      <c r="BJ2" s="187" t="s">
        <v>314</v>
      </c>
      <c r="BK2" s="187" t="s">
        <v>315</v>
      </c>
      <c r="BL2" s="187" t="s">
        <v>318</v>
      </c>
      <c r="BM2" s="190" t="s">
        <v>317</v>
      </c>
    </row>
    <row r="3" spans="1:65" s="33" customFormat="1">
      <c r="A3" s="29" t="str">
        <f>'1-συμβολαια'!A3</f>
        <v>3ο</v>
      </c>
      <c r="B3" s="14" t="str">
        <f>'4-πολλυπρ'!D3</f>
        <v>αρσενηΒαρβαρα</v>
      </c>
      <c r="C3" s="14" t="str">
        <f>'4-πολλυπρ'!I3</f>
        <v>πΑννα</v>
      </c>
      <c r="D3" s="31"/>
      <c r="E3" s="29"/>
      <c r="F3" s="29"/>
      <c r="G3" s="30"/>
      <c r="H3" s="29"/>
      <c r="I3" s="29"/>
      <c r="J3" s="29"/>
      <c r="K3" s="144" t="s">
        <v>319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2" t="s">
        <v>319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4" t="str">
        <f>'4-πολλυπρ'!D4</f>
        <v>αρσενηΑρσενη</v>
      </c>
      <c r="C4" s="14" t="str">
        <f>'4-πολλυπρ'!I4</f>
        <v>αρσενηΒαρβαρα</v>
      </c>
      <c r="D4" s="31"/>
      <c r="E4" s="29"/>
      <c r="F4" s="29"/>
      <c r="G4" s="30"/>
      <c r="H4" s="29"/>
      <c r="I4" s="29"/>
      <c r="J4" s="29"/>
      <c r="K4" s="144" t="s">
        <v>319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2" t="s">
        <v>319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4" t="str">
        <f>'4-πολλυπρ'!D5</f>
        <v>αρσενηΒαρβαρα</v>
      </c>
      <c r="C5" s="14" t="str">
        <f>'4-πολλυπρ'!I5</f>
        <v>πΑννα</v>
      </c>
      <c r="D5" s="31"/>
      <c r="E5" s="29"/>
      <c r="F5" s="29"/>
      <c r="G5" s="30"/>
      <c r="H5" s="29"/>
      <c r="I5" s="29"/>
      <c r="J5" s="29"/>
      <c r="K5" s="144" t="s">
        <v>319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2" t="s">
        <v>319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4ο</v>
      </c>
      <c r="B6" s="14" t="str">
        <f>'4-πολλυπρ'!D6</f>
        <v>α-γιαννοπουλουΚωνσταντινα</v>
      </c>
      <c r="C6" s="14" t="str">
        <f>'4-πολλυπρ'!I6</f>
        <v>αΑννα</v>
      </c>
      <c r="D6" s="31"/>
      <c r="E6" s="29"/>
      <c r="F6" s="29"/>
      <c r="G6" s="30"/>
      <c r="H6" s="29"/>
      <c r="I6" s="29"/>
      <c r="J6" s="29"/>
      <c r="K6" s="144" t="s">
        <v>319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2" t="s">
        <v>319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5ο</v>
      </c>
      <c r="B7" s="14" t="str">
        <f>'4-πολλυπρ'!D7</f>
        <v>αρσενηΒαρβαρα</v>
      </c>
      <c r="C7" s="14" t="str">
        <f>'4-πολλυπρ'!I7</f>
        <v>219-150 = γεωργουσηςΘεοδωρος</v>
      </c>
      <c r="D7" s="31"/>
      <c r="E7" s="29"/>
      <c r="F7" s="29"/>
      <c r="G7" s="30"/>
      <c r="H7" s="29"/>
      <c r="I7" s="29"/>
      <c r="J7" s="29"/>
      <c r="K7" s="144" t="s">
        <v>319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2" t="s">
        <v>319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0</v>
      </c>
      <c r="B8" s="14" t="str">
        <f>'4-πολλυπρ'!D8</f>
        <v>αρσενηΑρσενη</v>
      </c>
      <c r="C8" s="14" t="str">
        <f>'4-πολλυπρ'!I8</f>
        <v>αρσενηΒαρβαρα</v>
      </c>
      <c r="D8" s="31"/>
      <c r="E8" s="29"/>
      <c r="F8" s="29"/>
      <c r="G8" s="30"/>
      <c r="H8" s="29"/>
      <c r="I8" s="29"/>
      <c r="J8" s="29"/>
      <c r="K8" s="144" t="s">
        <v>319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92" t="s">
        <v>319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 t="str">
        <f>'1-συμβολαια'!A9</f>
        <v>6ο</v>
      </c>
      <c r="B9" s="14" t="str">
        <f>'4-πολλυπρ'!D9</f>
        <v>αρσενηΒαρβαρα</v>
      </c>
      <c r="C9" s="14" t="str">
        <f>'4-πολλυπρ'!I9</f>
        <v>219-150 = γΕυαγγελια</v>
      </c>
      <c r="D9" s="31"/>
      <c r="E9" s="29"/>
      <c r="F9" s="29"/>
      <c r="G9" s="30"/>
      <c r="H9" s="29"/>
      <c r="I9" s="29"/>
      <c r="J9" s="29"/>
      <c r="K9" s="144" t="s">
        <v>319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92" t="s">
        <v>319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>
        <f>'1-συμβολαια'!A10</f>
        <v>0</v>
      </c>
      <c r="B10" s="14" t="str">
        <f>'4-πολλυπρ'!D10</f>
        <v>αρσενηΑρσενη</v>
      </c>
      <c r="C10" s="14" t="str">
        <f>'4-πολλυπρ'!I10</f>
        <v>αρσενηΒαρβαρα</v>
      </c>
      <c r="D10" s="31"/>
      <c r="E10" s="29"/>
      <c r="F10" s="29"/>
      <c r="G10" s="30"/>
      <c r="H10" s="29"/>
      <c r="I10" s="29"/>
      <c r="J10" s="29"/>
      <c r="K10" s="144" t="s">
        <v>319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92" t="s">
        <v>319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/>
      <c r="B11" s="14">
        <f>'4-πολλυπρ'!D11</f>
        <v>0</v>
      </c>
      <c r="C11" s="14">
        <f>'4-πολλυπρ'!I11</f>
        <v>0</v>
      </c>
      <c r="D11" s="31"/>
      <c r="E11" s="29"/>
      <c r="F11" s="29"/>
      <c r="G11" s="30"/>
      <c r="H11" s="29"/>
      <c r="I11" s="29"/>
      <c r="J11" s="29"/>
      <c r="K11" s="144" t="s">
        <v>319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92" t="s">
        <v>319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3" spans="1:65">
      <c r="F13" s="939" t="s">
        <v>320</v>
      </c>
      <c r="G13" s="939"/>
      <c r="H13" s="939"/>
      <c r="I13" s="939"/>
    </row>
    <row r="14" spans="1:65">
      <c r="F14" s="939"/>
      <c r="G14" s="939"/>
      <c r="H14" s="939"/>
      <c r="I14" s="939"/>
    </row>
  </sheetData>
  <mergeCells count="9">
    <mergeCell ref="AX1:BM1"/>
    <mergeCell ref="D2:E2"/>
    <mergeCell ref="F13:I14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G76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7.28515625" style="8" bestFit="1" customWidth="1"/>
    <col min="2" max="2" width="8.5703125" style="138" customWidth="1"/>
    <col min="3" max="3" width="52.42578125" style="92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76" bestFit="1" customWidth="1"/>
    <col min="14" max="14" width="8.7109375" style="76" customWidth="1"/>
    <col min="15" max="15" width="10" style="2" customWidth="1"/>
    <col min="16" max="17" width="9.42578125" style="2" bestFit="1" customWidth="1"/>
    <col min="18" max="18" width="9.42578125" style="8" bestFit="1" customWidth="1"/>
    <col min="19" max="19" width="9.7109375" style="2" customWidth="1"/>
    <col min="20" max="20" width="10.5703125" style="8" bestFit="1" customWidth="1"/>
    <col min="21" max="21" width="9.42578125" style="2" bestFit="1" customWidth="1"/>
    <col min="22" max="22" width="9.85546875" style="2" customWidth="1"/>
    <col min="23" max="23" width="9.42578125" style="2" bestFit="1" customWidth="1"/>
    <col min="24" max="24" width="8.7109375" style="28" bestFit="1" customWidth="1"/>
    <col min="25" max="25" width="10.5703125" style="8" customWidth="1"/>
    <col min="26" max="26" width="21.42578125" style="77" customWidth="1"/>
    <col min="27" max="27" width="7.5703125" style="3" customWidth="1"/>
    <col min="28" max="28" width="9.5703125" style="3" customWidth="1"/>
    <col min="29" max="31" width="6.42578125" style="3" customWidth="1"/>
    <col min="32" max="32" width="7" style="3" customWidth="1"/>
    <col min="33" max="33" width="29.28515625" style="3" bestFit="1" customWidth="1"/>
    <col min="34" max="16384" width="9.140625" style="3"/>
  </cols>
  <sheetData>
    <row r="1" spans="1:33" ht="29.25" customHeight="1">
      <c r="A1" s="955" t="s">
        <v>1</v>
      </c>
      <c r="B1" s="957" t="s">
        <v>2</v>
      </c>
      <c r="C1" s="954" t="s">
        <v>0</v>
      </c>
      <c r="D1" s="958" t="s">
        <v>11</v>
      </c>
      <c r="E1" s="952" t="s">
        <v>12</v>
      </c>
      <c r="F1" s="967" t="s">
        <v>404</v>
      </c>
      <c r="G1" s="968"/>
      <c r="H1" s="968"/>
      <c r="I1" s="969" t="s">
        <v>364</v>
      </c>
      <c r="J1" s="973" t="s">
        <v>141</v>
      </c>
      <c r="K1" s="971" t="s">
        <v>495</v>
      </c>
      <c r="L1" s="977" t="s">
        <v>498</v>
      </c>
      <c r="M1" s="978"/>
      <c r="N1" s="978"/>
      <c r="O1" s="978"/>
      <c r="P1" s="375" t="s">
        <v>496</v>
      </c>
      <c r="Q1" s="981" t="s">
        <v>43</v>
      </c>
      <c r="R1" s="982"/>
      <c r="S1" s="983" t="s">
        <v>58</v>
      </c>
      <c r="T1" s="984"/>
      <c r="U1" s="979" t="s">
        <v>79</v>
      </c>
      <c r="V1" s="980"/>
      <c r="W1" s="980"/>
      <c r="X1" s="985" t="s">
        <v>54</v>
      </c>
      <c r="Y1" s="987" t="s">
        <v>44</v>
      </c>
      <c r="Z1" s="975" t="s">
        <v>82</v>
      </c>
      <c r="AA1" s="964" t="s">
        <v>29</v>
      </c>
      <c r="AB1" s="965"/>
      <c r="AC1" s="965"/>
      <c r="AD1" s="965"/>
      <c r="AE1" s="966"/>
    </row>
    <row r="2" spans="1:33" ht="26.25" thickBot="1">
      <c r="A2" s="956"/>
      <c r="B2" s="663"/>
      <c r="C2" s="696"/>
      <c r="D2" s="959"/>
      <c r="E2" s="953"/>
      <c r="F2" s="252" t="s">
        <v>256</v>
      </c>
      <c r="G2" s="251" t="s">
        <v>93</v>
      </c>
      <c r="H2" s="321" t="s">
        <v>47</v>
      </c>
      <c r="I2" s="970"/>
      <c r="J2" s="974"/>
      <c r="K2" s="972"/>
      <c r="L2" s="70" t="s">
        <v>23</v>
      </c>
      <c r="M2" s="75" t="s">
        <v>83</v>
      </c>
      <c r="N2" s="75" t="s">
        <v>559</v>
      </c>
      <c r="O2" s="624" t="s">
        <v>560</v>
      </c>
      <c r="P2" s="70"/>
      <c r="Q2" s="40" t="s">
        <v>23</v>
      </c>
      <c r="R2" s="394" t="s">
        <v>34</v>
      </c>
      <c r="S2" s="40" t="s">
        <v>23</v>
      </c>
      <c r="T2" s="393" t="s">
        <v>34</v>
      </c>
      <c r="U2" s="40" t="s">
        <v>77</v>
      </c>
      <c r="V2" s="10" t="s">
        <v>78</v>
      </c>
      <c r="W2" s="39" t="s">
        <v>33</v>
      </c>
      <c r="X2" s="986"/>
      <c r="Y2" s="988"/>
      <c r="Z2" s="976"/>
      <c r="AA2" s="964"/>
      <c r="AB2" s="965"/>
      <c r="AC2" s="965"/>
      <c r="AD2" s="965"/>
      <c r="AE2" s="966"/>
    </row>
    <row r="3" spans="1:33" s="5" customFormat="1">
      <c r="A3" s="346" t="str">
        <f>'1-συμβολαια'!A3</f>
        <v>3ο</v>
      </c>
      <c r="B3" s="378">
        <f>'1-συμβολαια'!B3</f>
        <v>39108</v>
      </c>
      <c r="C3" s="343" t="str">
        <f>'1-συμβολαια'!C3</f>
        <v>διανομή</v>
      </c>
      <c r="D3" s="333" t="str">
        <f>'4-πολλυπρ'!D3</f>
        <v>αρσενηΒαρβαρα</v>
      </c>
      <c r="E3" s="333" t="str">
        <f>'4-πολλυπρ'!I3</f>
        <v>πΑννα</v>
      </c>
      <c r="F3" s="334">
        <f>'14-βιβλΕσ'!L3</f>
        <v>280.70890800000001</v>
      </c>
      <c r="G3" s="326">
        <f>'14-βιβλΕσ'!Q3</f>
        <v>19.88</v>
      </c>
      <c r="H3" s="326">
        <f t="shared" ref="H3:H10" si="0">F3+G3</f>
        <v>300.588908</v>
      </c>
      <c r="I3" s="326">
        <f>'8-κ-15-17'!AG3</f>
        <v>0</v>
      </c>
      <c r="J3" s="326">
        <f>'14-βιβλΕσ'!R3</f>
        <v>645.90000000000009</v>
      </c>
      <c r="K3" s="326">
        <f>('14-βιβλΕσ'!N3+'14-βιβλΕσ'!O3+'14-βιβλΕσ'!R3)*40%</f>
        <v>460.04908800000015</v>
      </c>
      <c r="L3" s="326"/>
      <c r="M3" s="326"/>
      <c r="N3" s="326"/>
      <c r="O3" s="326">
        <f>W3</f>
        <v>1165.0027200000004</v>
      </c>
      <c r="P3" s="379"/>
      <c r="Q3" s="326">
        <f>W3</f>
        <v>1165.0027200000004</v>
      </c>
      <c r="R3" s="273">
        <v>21358.833784303915</v>
      </c>
      <c r="S3" s="379"/>
      <c r="T3" s="379"/>
      <c r="U3" s="326">
        <f>'1-συμβολαια'!L3+5+'8-κ-15-17'!AE3+'14-βιβλΕσ'!L3+'14-βιβλΕσ'!Q3+'14-βιβλΕσ'!R3</f>
        <v>3079.3727200000003</v>
      </c>
      <c r="V3" s="326">
        <f>'1-συμβολαια'!M3</f>
        <v>1914.37</v>
      </c>
      <c r="W3" s="326">
        <f t="shared" ref="W3:W10" si="1">U3-V3</f>
        <v>1165.0027200000004</v>
      </c>
      <c r="X3" s="344">
        <v>46008</v>
      </c>
      <c r="Y3" s="269">
        <f>R3+T3</f>
        <v>21358.833784303915</v>
      </c>
      <c r="Z3" s="345"/>
      <c r="AA3" s="74"/>
      <c r="AB3" s="74"/>
      <c r="AC3" s="74"/>
      <c r="AD3" s="74"/>
      <c r="AE3" s="74"/>
    </row>
    <row r="4" spans="1:33" s="5" customFormat="1">
      <c r="A4" s="346">
        <f>'1-συμβολαια'!A4</f>
        <v>0</v>
      </c>
      <c r="B4" s="378"/>
      <c r="C4" s="343" t="str">
        <f>'1-συμβολαια'!C4</f>
        <v>χρησικτησία οικοπέδου = 1983 ;;;??? ΑΓΟΡΑΠΩΛΗΣΙΑ άτυπος</v>
      </c>
      <c r="D4" s="333" t="str">
        <f>'4-πολλυπρ'!D4</f>
        <v>αρσενηΑρσενη</v>
      </c>
      <c r="E4" s="333" t="str">
        <f>'4-πολλυπρ'!I4</f>
        <v>αρσενηΒαρβαρα</v>
      </c>
      <c r="F4" s="334">
        <f>'14-βιβλΕσ'!L4</f>
        <v>3.319998</v>
      </c>
      <c r="G4" s="326">
        <f>'14-βιβλΕσ'!Q4</f>
        <v>3</v>
      </c>
      <c r="H4" s="326">
        <f t="shared" si="0"/>
        <v>6.319998</v>
      </c>
      <c r="I4" s="326">
        <f>'8-κ-15-17'!AG4</f>
        <v>8.6111024999999994</v>
      </c>
      <c r="J4" s="326">
        <f>'14-βιβλΕσ'!R4</f>
        <v>71</v>
      </c>
      <c r="K4" s="326">
        <f>('14-βιβλΕσ'!N4+'14-βιβλΕσ'!O4+'14-βιβλΕσ'!R4)*40%</f>
        <v>55.333328000000009</v>
      </c>
      <c r="L4" s="326"/>
      <c r="M4" s="326"/>
      <c r="N4" s="326"/>
      <c r="O4" s="326">
        <f t="shared" ref="O4:O10" si="2">W4</f>
        <v>149.9444225</v>
      </c>
      <c r="P4" s="379"/>
      <c r="Q4" s="326">
        <f t="shared" ref="Q4:Q10" si="3">W4</f>
        <v>149.9444225</v>
      </c>
      <c r="R4" s="273">
        <v>2749.0390726821142</v>
      </c>
      <c r="S4" s="379"/>
      <c r="T4" s="379"/>
      <c r="U4" s="326">
        <f>'1-συμβολαια'!L4+'8-κ-15-17'!AE4+'14-βιβλΕσ'!L4+'14-βιβλΕσ'!Q4+'14-βιβλΕσ'!R4</f>
        <v>149.9444225</v>
      </c>
      <c r="V4" s="326">
        <f>'1-συμβολαια'!M4</f>
        <v>0</v>
      </c>
      <c r="W4" s="326">
        <f t="shared" si="1"/>
        <v>149.9444225</v>
      </c>
      <c r="X4" s="344"/>
      <c r="Y4" s="269">
        <f t="shared" ref="Y4:Y10" si="4">R4+T4</f>
        <v>2749.0390726821142</v>
      </c>
      <c r="Z4" s="345"/>
      <c r="AA4" s="74"/>
      <c r="AB4" s="74"/>
      <c r="AC4" s="74"/>
      <c r="AD4" s="74"/>
      <c r="AE4" s="74"/>
    </row>
    <row r="5" spans="1:33" s="5" customFormat="1" ht="12" thickBot="1">
      <c r="A5" s="444">
        <f>'1-συμβολαια'!A5</f>
        <v>0</v>
      </c>
      <c r="B5" s="411"/>
      <c r="C5" s="420" t="str">
        <f>'1-συμβολαια'!C5</f>
        <v>εξισορρόπηση διαφοράς διανεμομένων μεριδίων</v>
      </c>
      <c r="D5" s="457" t="str">
        <f>'4-πολλυπρ'!D5</f>
        <v>αρσενηΒαρβαρα</v>
      </c>
      <c r="E5" s="457" t="str">
        <f>'4-πολλυπρ'!I5</f>
        <v>πΑννα</v>
      </c>
      <c r="F5" s="413">
        <f>'14-βιβλΕσ'!L5</f>
        <v>41.319996000000003</v>
      </c>
      <c r="G5" s="426">
        <f>'14-βιβλΕσ'!Q5</f>
        <v>3</v>
      </c>
      <c r="H5" s="426">
        <f t="shared" si="0"/>
        <v>44.319996000000003</v>
      </c>
      <c r="I5" s="426">
        <f>'8-κ-15-17'!AG5</f>
        <v>288.88886000000002</v>
      </c>
      <c r="J5" s="426">
        <f>'14-βιβλΕσ'!R5</f>
        <v>0</v>
      </c>
      <c r="K5" s="426">
        <f>('14-βιβλΕσ'!N5+'14-βιβλΕσ'!O5+'14-βιβλΕσ'!R5)*40%</f>
        <v>194.66665600000002</v>
      </c>
      <c r="L5" s="426"/>
      <c r="M5" s="426"/>
      <c r="N5" s="426"/>
      <c r="O5" s="426">
        <f t="shared" si="2"/>
        <v>778.55549999999994</v>
      </c>
      <c r="P5" s="643"/>
      <c r="Q5" s="426">
        <f t="shared" si="3"/>
        <v>778.55549999999994</v>
      </c>
      <c r="R5" s="453">
        <v>14273.818619372525</v>
      </c>
      <c r="S5" s="643"/>
      <c r="T5" s="643"/>
      <c r="U5" s="426">
        <f>'1-συμβολαια'!L5+'8-κ-15-17'!AE5+'14-βιβλΕσ'!L5+'14-βιβλΕσ'!Q5+'14-βιβλΕσ'!R5</f>
        <v>778.55549999999994</v>
      </c>
      <c r="V5" s="426">
        <f>'1-συμβολαια'!M5</f>
        <v>0</v>
      </c>
      <c r="W5" s="426">
        <f t="shared" si="1"/>
        <v>778.55549999999994</v>
      </c>
      <c r="X5" s="645"/>
      <c r="Y5" s="453">
        <f t="shared" si="4"/>
        <v>14273.818619372525</v>
      </c>
      <c r="Z5" s="345"/>
      <c r="AA5" s="74"/>
      <c r="AB5" s="74"/>
      <c r="AC5" s="74"/>
      <c r="AD5" s="74"/>
      <c r="AE5" s="74"/>
    </row>
    <row r="6" spans="1:33" s="5" customFormat="1" ht="12" thickBot="1">
      <c r="A6" s="479" t="str">
        <f>'1-συμβολαια'!A6</f>
        <v>4ο</v>
      </c>
      <c r="B6" s="446">
        <f>'1-συμβολαια'!B6</f>
        <v>39108</v>
      </c>
      <c r="C6" s="478" t="str">
        <f>'1-συμβολαια'!C6</f>
        <v>γονική ΨΙΛΗΣ κυριότητας</v>
      </c>
      <c r="D6" s="490" t="str">
        <f>'4-πολλυπρ'!D6</f>
        <v>α-γιαννοπουλουΚωνσταντινα</v>
      </c>
      <c r="E6" s="490" t="str">
        <f>'4-πολλυπρ'!I6</f>
        <v>αΑννα</v>
      </c>
      <c r="F6" s="448">
        <f>'14-βιβλΕσ'!L6</f>
        <v>12.38036</v>
      </c>
      <c r="G6" s="451">
        <f>'14-βιβλΕσ'!Q6</f>
        <v>14.879999999999999</v>
      </c>
      <c r="H6" s="451">
        <f t="shared" si="0"/>
        <v>27.260359999999999</v>
      </c>
      <c r="I6" s="451">
        <f>'8-κ-15-17'!AG6</f>
        <v>1.3965500000000013</v>
      </c>
      <c r="J6" s="451">
        <f>'14-βιβλΕσ'!R6</f>
        <v>250.9</v>
      </c>
      <c r="K6" s="451">
        <f>('14-βιβλΕσ'!N6+'14-βιβλΕσ'!O6+'14-βιβλΕσ'!R6)*40%</f>
        <v>108.99696</v>
      </c>
      <c r="L6" s="451"/>
      <c r="M6" s="451"/>
      <c r="N6" s="451"/>
      <c r="O6" s="451">
        <f t="shared" si="2"/>
        <v>288.76895000000002</v>
      </c>
      <c r="P6" s="644"/>
      <c r="Q6" s="451">
        <f t="shared" si="3"/>
        <v>288.76895000000002</v>
      </c>
      <c r="R6" s="469">
        <v>5294.2091028920213</v>
      </c>
      <c r="S6" s="644"/>
      <c r="T6" s="644"/>
      <c r="U6" s="451">
        <f>'1-συμβολαια'!L6+'8-κ-15-17'!AE6+'14-βιβλΕσ'!L6+'14-βιβλΕσ'!Q6+'14-βιβλΕσ'!R6</f>
        <v>428.85894999999999</v>
      </c>
      <c r="V6" s="451">
        <f>'1-συμβολαια'!M6</f>
        <v>140.09</v>
      </c>
      <c r="W6" s="451">
        <f t="shared" si="1"/>
        <v>288.76895000000002</v>
      </c>
      <c r="X6" s="646">
        <v>46008</v>
      </c>
      <c r="Y6" s="469">
        <f t="shared" si="4"/>
        <v>5294.2091028920213</v>
      </c>
      <c r="Z6" s="345"/>
      <c r="AA6" s="74"/>
      <c r="AB6" s="74"/>
      <c r="AC6" s="74"/>
      <c r="AD6" s="74"/>
      <c r="AE6" s="74"/>
    </row>
    <row r="7" spans="1:33" s="5" customFormat="1">
      <c r="A7" s="492" t="str">
        <f>'1-συμβολαια'!A7</f>
        <v>5ο</v>
      </c>
      <c r="B7" s="378">
        <f>'1-συμβολαια'!B7</f>
        <v>39108</v>
      </c>
      <c r="C7" s="343" t="str">
        <f>'1-συμβολαια'!C7</f>
        <v>δωρεά ΨΙΛΗΣ κυριότητας</v>
      </c>
      <c r="D7" s="333" t="str">
        <f>'4-πολλυπρ'!D7</f>
        <v>αρσενηΒαρβαρα</v>
      </c>
      <c r="E7" s="333" t="str">
        <f>'4-πολλυπρ'!I7</f>
        <v>219-150 = γεωργουσηςΘεοδωρος</v>
      </c>
      <c r="F7" s="334">
        <f>'14-βιβλΕσ'!L7</f>
        <v>32.002879999999998</v>
      </c>
      <c r="G7" s="326">
        <f>'14-βιβλΕσ'!Q7</f>
        <v>14.879999999999999</v>
      </c>
      <c r="H7" s="326">
        <f t="shared" si="0"/>
        <v>46.88288</v>
      </c>
      <c r="I7" s="326">
        <f>'8-κ-15-17'!AG7</f>
        <v>2.4000000000228283E-3</v>
      </c>
      <c r="J7" s="326">
        <f>'14-βιβλΕσ'!R7</f>
        <v>304.89999999999998</v>
      </c>
      <c r="K7" s="326">
        <f>('14-βιβλΕσ'!N7+'14-βιβλΕσ'!O7+'14-βιβλΕσ'!R7)*40%</f>
        <v>131.15967999999998</v>
      </c>
      <c r="L7" s="326"/>
      <c r="M7" s="326"/>
      <c r="N7" s="326"/>
      <c r="O7" s="326">
        <f t="shared" si="2"/>
        <v>342.78160000000003</v>
      </c>
      <c r="P7" s="379"/>
      <c r="Q7" s="326">
        <f t="shared" si="3"/>
        <v>342.78160000000003</v>
      </c>
      <c r="R7" s="269">
        <v>6284.4619098552448</v>
      </c>
      <c r="S7" s="379"/>
      <c r="T7" s="379"/>
      <c r="U7" s="326">
        <f>'1-συμβολαια'!L7+'8-κ-15-17'!AE7+'14-βιβλΕσ'!L7+'14-βιβλΕσ'!Q7+'14-βιβλΕσ'!R7</f>
        <v>698.16160000000002</v>
      </c>
      <c r="V7" s="326">
        <f>'1-συμβολαια'!M7</f>
        <v>355.38</v>
      </c>
      <c r="W7" s="326">
        <f t="shared" si="1"/>
        <v>342.78160000000003</v>
      </c>
      <c r="X7" s="467">
        <v>46008</v>
      </c>
      <c r="Y7" s="269">
        <f t="shared" si="4"/>
        <v>6284.4619098552448</v>
      </c>
      <c r="Z7" s="345"/>
      <c r="AA7" s="74"/>
      <c r="AB7" s="74"/>
      <c r="AC7" s="74"/>
      <c r="AD7" s="74"/>
      <c r="AE7" s="74"/>
    </row>
    <row r="8" spans="1:33" s="5" customFormat="1" ht="12" thickBot="1">
      <c r="A8" s="444">
        <f>'1-συμβολαια'!A8</f>
        <v>0</v>
      </c>
      <c r="B8" s="411"/>
      <c r="C8" s="420" t="str">
        <f>'1-συμβολαια'!C8</f>
        <v>χρησικτησία οικοπέδου = 1983 ;;;??? ΑΓΟΡΑΠΩΛΗΣΙΑ άτυπος</v>
      </c>
      <c r="D8" s="457" t="str">
        <f>'4-πολλυπρ'!D8</f>
        <v>αρσενηΑρσενη</v>
      </c>
      <c r="E8" s="457" t="str">
        <f>'4-πολλυπρ'!I8</f>
        <v>αρσενηΒαρβαρα</v>
      </c>
      <c r="F8" s="413">
        <f>'14-βιβλΕσ'!L8</f>
        <v>5.3199960000000006</v>
      </c>
      <c r="G8" s="426">
        <f>'14-βιβλΕσ'!Q8</f>
        <v>3</v>
      </c>
      <c r="H8" s="426">
        <f t="shared" si="0"/>
        <v>8.3199959999999997</v>
      </c>
      <c r="I8" s="426">
        <f>'8-κ-15-17'!AG8</f>
        <v>17.222204999999999</v>
      </c>
      <c r="J8" s="426">
        <f>'14-βιβλΕσ'!R8</f>
        <v>71</v>
      </c>
      <c r="K8" s="426">
        <f>('14-βιβλΕσ'!N8+'14-βιβλΕσ'!O8+'14-βιβλΕσ'!R8)*40%</f>
        <v>54.266656000000005</v>
      </c>
      <c r="L8" s="426"/>
      <c r="M8" s="426"/>
      <c r="N8" s="426"/>
      <c r="O8" s="426">
        <f t="shared" si="2"/>
        <v>155.888845</v>
      </c>
      <c r="P8" s="643"/>
      <c r="Q8" s="426">
        <f t="shared" si="3"/>
        <v>155.888845</v>
      </c>
      <c r="R8" s="453">
        <v>2858.0224509536956</v>
      </c>
      <c r="S8" s="643"/>
      <c r="T8" s="643"/>
      <c r="U8" s="426">
        <f>'1-συμβολαια'!L8+'8-κ-15-17'!AE8+'14-βιβλΕσ'!L8+'14-βιβλΕσ'!Q8+'14-βιβλΕσ'!R8</f>
        <v>155.888845</v>
      </c>
      <c r="V8" s="426">
        <f>'1-συμβολαια'!M8</f>
        <v>0</v>
      </c>
      <c r="W8" s="426">
        <f t="shared" si="1"/>
        <v>155.888845</v>
      </c>
      <c r="X8" s="645"/>
      <c r="Y8" s="453">
        <f t="shared" si="4"/>
        <v>2858.0224509536956</v>
      </c>
      <c r="Z8" s="345"/>
      <c r="AA8" s="74"/>
      <c r="AB8" s="74"/>
      <c r="AC8" s="74"/>
      <c r="AD8" s="74"/>
      <c r="AE8" s="74"/>
    </row>
    <row r="9" spans="1:33" s="5" customFormat="1">
      <c r="A9" s="515" t="str">
        <f>'1-συμβολαια'!A9</f>
        <v>6ο</v>
      </c>
      <c r="B9" s="378">
        <f>'1-συμβολαια'!B9</f>
        <v>39108</v>
      </c>
      <c r="C9" s="343" t="str">
        <f>'1-συμβολαια'!C9</f>
        <v>δωρεά ΨΙΛΗΣ κυριότητας</v>
      </c>
      <c r="D9" s="333" t="str">
        <f>'4-πολλυπρ'!D9</f>
        <v>αρσενηΒαρβαρα</v>
      </c>
      <c r="E9" s="333" t="str">
        <f>'4-πολλυπρ'!I9</f>
        <v>219-150 = γΕυαγγελια</v>
      </c>
      <c r="F9" s="334">
        <f>'14-βιβλΕσ'!L9</f>
        <v>132.34576999999999</v>
      </c>
      <c r="G9" s="326">
        <f>'14-βιβλΕσ'!Q9</f>
        <v>14.879999999999999</v>
      </c>
      <c r="H9" s="326">
        <f t="shared" si="0"/>
        <v>147.22576999999998</v>
      </c>
      <c r="I9" s="326">
        <f>'8-κ-15-17'!AG9</f>
        <v>4.2874999999185093E-3</v>
      </c>
      <c r="J9" s="326">
        <f>'14-βιβλΕσ'!R9</f>
        <v>526.9</v>
      </c>
      <c r="K9" s="326">
        <f>('14-βιβλΕσ'!N9+'14-βιβλΕσ'!O9+'14-βιβλΕσ'!R9)*40%</f>
        <v>224.64471999999998</v>
      </c>
      <c r="L9" s="326"/>
      <c r="M9" s="326"/>
      <c r="N9" s="326"/>
      <c r="O9" s="326">
        <f t="shared" si="2"/>
        <v>576.4960874999997</v>
      </c>
      <c r="P9" s="379"/>
      <c r="Q9" s="326">
        <f t="shared" si="3"/>
        <v>576.4960874999997</v>
      </c>
      <c r="R9" s="269">
        <v>10569.317907012281</v>
      </c>
      <c r="S9" s="379"/>
      <c r="T9" s="379"/>
      <c r="U9" s="326">
        <f>'1-συμβολαια'!L9+'8-κ-15-17'!AE9+'14-βιβλΕσ'!L9+'14-βιβλΕσ'!Q9+'14-βιβλΕσ'!R9</f>
        <v>2033.1460874999998</v>
      </c>
      <c r="V9" s="326">
        <f>'1-συμβολαια'!M9</f>
        <v>1456.65</v>
      </c>
      <c r="W9" s="326">
        <f t="shared" si="1"/>
        <v>576.4960874999997</v>
      </c>
      <c r="X9" s="467">
        <v>46008</v>
      </c>
      <c r="Y9" s="269">
        <f t="shared" si="4"/>
        <v>10569.317907012281</v>
      </c>
      <c r="Z9" s="345"/>
      <c r="AA9" s="74"/>
      <c r="AB9" s="74"/>
      <c r="AC9" s="74"/>
      <c r="AD9" s="74"/>
      <c r="AE9" s="74"/>
    </row>
    <row r="10" spans="1:33" s="5" customFormat="1" ht="12" thickBot="1">
      <c r="A10" s="516">
        <f>'1-συμβολαια'!A10</f>
        <v>0</v>
      </c>
      <c r="B10" s="411"/>
      <c r="C10" s="420" t="str">
        <f>'1-συμβολαια'!C10</f>
        <v>χρησικτησία οικοπέδου = 1983 ;;;??? ΑΓΟΡΑΠΩΛΗΣΙΑ άτυπος</v>
      </c>
      <c r="D10" s="457" t="str">
        <f>'4-πολλυπρ'!D10</f>
        <v>αρσενηΑρσενη</v>
      </c>
      <c r="E10" s="457" t="str">
        <f>'4-πολλυπρ'!I10</f>
        <v>αρσενηΒαρβαρα</v>
      </c>
      <c r="F10" s="413">
        <f>'14-βιβλΕσ'!L10</f>
        <v>5.1199980000000007</v>
      </c>
      <c r="G10" s="426">
        <f>'14-βιβλΕσ'!Q10</f>
        <v>3</v>
      </c>
      <c r="H10" s="426">
        <f t="shared" si="0"/>
        <v>8.1199980000000007</v>
      </c>
      <c r="I10" s="426">
        <f>'8-κ-15-17'!AG10</f>
        <v>16.361102500000001</v>
      </c>
      <c r="J10" s="426">
        <f>'14-βιβλΕσ'!R10</f>
        <v>66</v>
      </c>
      <c r="K10" s="426">
        <f>('14-βιβλΕσ'!N10+'14-βιβλΕσ'!O10+'14-βιβλΕσ'!R10)*40%</f>
        <v>51.733328000000007</v>
      </c>
      <c r="L10" s="426"/>
      <c r="M10" s="426"/>
      <c r="N10" s="426"/>
      <c r="O10" s="426">
        <f t="shared" si="2"/>
        <v>148.69442249999997</v>
      </c>
      <c r="P10" s="643"/>
      <c r="Q10" s="426">
        <f t="shared" si="3"/>
        <v>148.69442249999997</v>
      </c>
      <c r="R10" s="453">
        <v>2726.1219225570239</v>
      </c>
      <c r="S10" s="643"/>
      <c r="T10" s="643"/>
      <c r="U10" s="426">
        <f>'1-συμβολαια'!L10+'8-κ-15-17'!AE10+'14-βιβλΕσ'!L10+'14-βιβλΕσ'!Q10+'14-βιβλΕσ'!R10</f>
        <v>148.69442249999997</v>
      </c>
      <c r="V10" s="426">
        <f>'1-συμβολαια'!M10</f>
        <v>0</v>
      </c>
      <c r="W10" s="426">
        <f t="shared" si="1"/>
        <v>148.69442249999997</v>
      </c>
      <c r="X10" s="645"/>
      <c r="Y10" s="453">
        <f t="shared" si="4"/>
        <v>2726.1219225570239</v>
      </c>
      <c r="Z10" s="345"/>
      <c r="AA10" s="74"/>
      <c r="AB10" s="74"/>
      <c r="AC10" s="74"/>
      <c r="AD10" s="74"/>
      <c r="AE10" s="74"/>
    </row>
    <row r="11" spans="1:33" s="5" customFormat="1" ht="15.75" customHeight="1" thickBot="1">
      <c r="A11" s="541" t="str">
        <f>'1-συμβολαια'!A11</f>
        <v>7ο</v>
      </c>
      <c r="B11" s="446">
        <f>'1-συμβολαια'!B11</f>
        <v>39108</v>
      </c>
      <c r="C11" s="478" t="str">
        <f>'1-συμβολαια'!C11</f>
        <v>γονική ΨΙΛΗΣ κυριότητας</v>
      </c>
      <c r="D11" s="960" t="s">
        <v>562</v>
      </c>
      <c r="E11" s="961"/>
      <c r="F11" s="961"/>
      <c r="G11" s="961"/>
      <c r="H11" s="961"/>
      <c r="I11" s="961"/>
      <c r="J11" s="961"/>
      <c r="K11" s="961"/>
      <c r="L11" s="961"/>
      <c r="M11" s="961"/>
      <c r="N11" s="961"/>
      <c r="O11" s="961"/>
      <c r="P11" s="961"/>
      <c r="Q11" s="961"/>
      <c r="R11" s="961"/>
      <c r="S11" s="961"/>
      <c r="T11" s="961"/>
      <c r="U11" s="961"/>
      <c r="V11" s="961"/>
      <c r="W11" s="961"/>
      <c r="X11" s="961"/>
      <c r="Y11" s="961"/>
      <c r="Z11" s="961"/>
      <c r="AA11" s="961"/>
      <c r="AB11" s="961"/>
      <c r="AC11" s="961"/>
      <c r="AD11" s="961"/>
      <c r="AE11" s="962"/>
    </row>
    <row r="12" spans="1:33" ht="18" customHeight="1">
      <c r="A12" s="949" t="s">
        <v>35</v>
      </c>
      <c r="B12" s="950"/>
      <c r="C12" s="950"/>
      <c r="D12" s="950"/>
      <c r="E12" s="951"/>
      <c r="F12" s="42">
        <f t="shared" ref="F12:W12" si="5">SUM(F3:F11)</f>
        <v>512.51790600000004</v>
      </c>
      <c r="G12" s="42">
        <f t="shared" si="5"/>
        <v>76.52</v>
      </c>
      <c r="H12" s="42">
        <f t="shared" si="5"/>
        <v>589.03790600000002</v>
      </c>
      <c r="I12" s="42">
        <f t="shared" si="5"/>
        <v>332.48650749999996</v>
      </c>
      <c r="J12" s="42">
        <f t="shared" si="5"/>
        <v>1936.6</v>
      </c>
      <c r="K12" s="42">
        <f t="shared" si="5"/>
        <v>1280.8504160000002</v>
      </c>
      <c r="L12" s="642">
        <f t="shared" si="5"/>
        <v>0</v>
      </c>
      <c r="M12" s="642"/>
      <c r="N12" s="642"/>
      <c r="O12" s="642">
        <f t="shared" si="5"/>
        <v>3606.1325475000003</v>
      </c>
      <c r="P12" s="401">
        <f t="shared" ref="P12" si="6">SUM(P3:P11)</f>
        <v>0</v>
      </c>
      <c r="Q12" s="42">
        <f t="shared" si="5"/>
        <v>3606.1325475000003</v>
      </c>
      <c r="R12" s="392">
        <f t="shared" si="5"/>
        <v>66113.824769628816</v>
      </c>
      <c r="S12" s="401">
        <f t="shared" si="5"/>
        <v>0</v>
      </c>
      <c r="T12" s="402">
        <f t="shared" si="5"/>
        <v>0</v>
      </c>
      <c r="U12" s="42">
        <f t="shared" si="5"/>
        <v>7472.6225475000001</v>
      </c>
      <c r="V12" s="42">
        <f t="shared" si="5"/>
        <v>3866.4900000000002</v>
      </c>
      <c r="W12" s="42">
        <f t="shared" si="5"/>
        <v>3606.1325475000003</v>
      </c>
      <c r="X12" s="42"/>
      <c r="Y12" s="392">
        <f>SUM(Y3:Y11)</f>
        <v>66113.824769628816</v>
      </c>
    </row>
    <row r="13" spans="1:33">
      <c r="J13" s="76"/>
      <c r="K13" s="76"/>
    </row>
    <row r="14" spans="1:33">
      <c r="J14" s="135"/>
      <c r="K14" s="135"/>
      <c r="U14" s="135"/>
    </row>
    <row r="15" spans="1:33">
      <c r="U15" s="136"/>
    </row>
    <row r="16" spans="1:33" ht="15.75">
      <c r="AA16" s="125"/>
      <c r="AB16" s="127"/>
      <c r="AC16" s="127"/>
      <c r="AD16" s="127"/>
      <c r="AE16" s="127"/>
      <c r="AF16" s="126"/>
      <c r="AG16" s="126"/>
    </row>
    <row r="17" spans="16:33" ht="15.75">
      <c r="Q17" s="963" t="s">
        <v>561</v>
      </c>
      <c r="R17" s="963"/>
      <c r="S17" s="963"/>
      <c r="T17" s="963"/>
      <c r="AA17" s="126"/>
      <c r="AB17" s="126"/>
      <c r="AC17" s="126"/>
      <c r="AD17" s="126"/>
      <c r="AE17" s="126"/>
      <c r="AF17" s="126"/>
      <c r="AG17" s="126"/>
    </row>
    <row r="18" spans="16:33">
      <c r="AA18" s="11"/>
      <c r="AB18" s="11"/>
      <c r="AC18" s="11"/>
      <c r="AD18" s="11"/>
      <c r="AE18" s="11"/>
      <c r="AF18" s="647"/>
      <c r="AG18" s="11"/>
    </row>
    <row r="19" spans="16:33">
      <c r="P19" s="8" t="s">
        <v>563</v>
      </c>
      <c r="Q19" s="341">
        <f>H3+I3+K3</f>
        <v>760.63799600000016</v>
      </c>
      <c r="R19" s="273">
        <v>6972.662058072292</v>
      </c>
      <c r="S19" s="341">
        <f>W3-Q19</f>
        <v>404.36472400000025</v>
      </c>
      <c r="T19" s="273">
        <v>1871.1327726950783</v>
      </c>
      <c r="Y19" s="273">
        <f>R19+T19</f>
        <v>8843.7948307673705</v>
      </c>
      <c r="AA19" s="11"/>
      <c r="AB19" s="11"/>
      <c r="AC19" s="11"/>
      <c r="AD19" s="11"/>
      <c r="AE19" s="11"/>
      <c r="AF19" s="11"/>
      <c r="AG19" s="11"/>
    </row>
    <row r="20" spans="16:33">
      <c r="P20" s="8"/>
      <c r="Q20" s="341">
        <f t="shared" ref="Q20:Q26" si="7">H4+I4+K4</f>
        <v>70.264428500000008</v>
      </c>
      <c r="R20" s="273">
        <v>644.10418255530249</v>
      </c>
      <c r="S20" s="341">
        <f t="shared" ref="S20:S26" si="8">W4-Q20</f>
        <v>79.679993999999994</v>
      </c>
      <c r="T20" s="273">
        <v>368.70636643751129</v>
      </c>
      <c r="Y20" s="269">
        <f t="shared" ref="Y20:Y26" si="9">R20+T20</f>
        <v>1012.8105489928138</v>
      </c>
      <c r="AA20" s="11"/>
      <c r="AB20" s="11"/>
      <c r="AC20" s="11"/>
      <c r="AD20" s="11"/>
      <c r="AE20" s="11"/>
      <c r="AF20" s="11"/>
      <c r="AG20" s="11"/>
    </row>
    <row r="21" spans="16:33" ht="12" thickBot="1">
      <c r="P21" s="8"/>
      <c r="Q21" s="426">
        <f t="shared" si="7"/>
        <v>527.87551200000007</v>
      </c>
      <c r="R21" s="453">
        <v>4838.9609423454094</v>
      </c>
      <c r="S21" s="426">
        <f t="shared" si="8"/>
        <v>250.67998799999987</v>
      </c>
      <c r="T21" s="453">
        <v>1159.9813563499874</v>
      </c>
      <c r="Y21" s="453">
        <f t="shared" si="9"/>
        <v>5998.9422986953969</v>
      </c>
      <c r="AA21" s="11"/>
      <c r="AB21" s="11"/>
      <c r="AC21" s="11"/>
      <c r="AD21" s="11"/>
      <c r="AE21" s="11"/>
      <c r="AF21" s="11"/>
      <c r="AG21" s="11"/>
    </row>
    <row r="22" spans="16:33" ht="12" thickBot="1">
      <c r="P22" s="8" t="s">
        <v>565</v>
      </c>
      <c r="Q22" s="451">
        <f t="shared" si="7"/>
        <v>137.65387000000001</v>
      </c>
      <c r="R22" s="469">
        <v>1261.8537616359308</v>
      </c>
      <c r="S22" s="451">
        <f t="shared" si="8"/>
        <v>151.11508000000001</v>
      </c>
      <c r="T22" s="469">
        <v>699.26074618823236</v>
      </c>
      <c r="Y22" s="469">
        <f t="shared" si="9"/>
        <v>1961.1145078241632</v>
      </c>
      <c r="AA22" s="11"/>
      <c r="AB22" s="11"/>
      <c r="AC22" s="11"/>
      <c r="AD22" s="11"/>
      <c r="AE22" s="11"/>
      <c r="AF22" s="11"/>
      <c r="AG22" s="11"/>
    </row>
    <row r="23" spans="16:33">
      <c r="P23" s="8" t="s">
        <v>566</v>
      </c>
      <c r="Q23" s="326">
        <f t="shared" si="7"/>
        <v>178.04496</v>
      </c>
      <c r="R23" s="269">
        <v>1632.1132309343609</v>
      </c>
      <c r="S23" s="326">
        <f t="shared" si="8"/>
        <v>164.73664000000002</v>
      </c>
      <c r="T23" s="269">
        <v>762.29232589455694</v>
      </c>
      <c r="Y23" s="269">
        <f t="shared" si="9"/>
        <v>2394.4055568289177</v>
      </c>
      <c r="AA23" s="11"/>
      <c r="AB23" s="11"/>
      <c r="AC23" s="11"/>
      <c r="AD23" s="11"/>
      <c r="AE23" s="11"/>
      <c r="AF23" s="11"/>
      <c r="AG23" s="11"/>
    </row>
    <row r="24" spans="16:33" ht="12" thickBot="1">
      <c r="P24" s="8"/>
      <c r="Q24" s="426">
        <f t="shared" si="7"/>
        <v>79.808857000000003</v>
      </c>
      <c r="R24" s="453">
        <v>731.59662287238291</v>
      </c>
      <c r="S24" s="426">
        <f t="shared" si="8"/>
        <v>76.079988</v>
      </c>
      <c r="T24" s="453">
        <v>352.0479172487066</v>
      </c>
      <c r="Y24" s="453">
        <f t="shared" si="9"/>
        <v>1083.6445401210894</v>
      </c>
    </row>
    <row r="25" spans="16:33">
      <c r="P25" s="8" t="s">
        <v>567</v>
      </c>
      <c r="Q25" s="326">
        <f t="shared" si="7"/>
        <v>371.87477749999988</v>
      </c>
      <c r="R25" s="269">
        <v>3408.9240414810024</v>
      </c>
      <c r="S25" s="326">
        <f t="shared" si="8"/>
        <v>204.62130999999982</v>
      </c>
      <c r="T25" s="269">
        <v>946.85222624117705</v>
      </c>
      <c r="Y25" s="269">
        <f t="shared" si="9"/>
        <v>4355.7762677221799</v>
      </c>
    </row>
    <row r="26" spans="16:33" ht="12" thickBot="1">
      <c r="P26" s="8"/>
      <c r="Q26" s="426">
        <f t="shared" si="7"/>
        <v>76.214428500000011</v>
      </c>
      <c r="R26" s="453">
        <v>698.64699985302002</v>
      </c>
      <c r="S26" s="426">
        <f t="shared" si="8"/>
        <v>72.479993999999962</v>
      </c>
      <c r="T26" s="453">
        <v>335.38952358797366</v>
      </c>
      <c r="Y26" s="453">
        <f t="shared" si="9"/>
        <v>1034.0365234409937</v>
      </c>
    </row>
    <row r="27" spans="16:33">
      <c r="Q27" s="42">
        <f>SUM(Q19:Q26)</f>
        <v>2202.3748295</v>
      </c>
      <c r="R27" s="392">
        <f>SUM(R19:R26)</f>
        <v>20188.861839749698</v>
      </c>
      <c r="S27" s="42">
        <f>SUM(S19:S26)</f>
        <v>1403.7577179999998</v>
      </c>
      <c r="T27" s="392">
        <f>SUM(T19:T26)</f>
        <v>6495.6632346432234</v>
      </c>
      <c r="Y27" s="392">
        <f>SUM(Y19:Y26)</f>
        <v>26684.525074392928</v>
      </c>
    </row>
    <row r="31" spans="16:33">
      <c r="X31" s="2"/>
    </row>
    <row r="33" spans="24:33">
      <c r="X33" s="2"/>
    </row>
    <row r="35" spans="24:33">
      <c r="X35" s="2"/>
    </row>
    <row r="36" spans="24:33" ht="15">
      <c r="AA36" s="125"/>
      <c r="AB36" s="125"/>
      <c r="AC36" s="125"/>
      <c r="AD36" s="125"/>
      <c r="AE36" s="125"/>
      <c r="AF36" s="125"/>
      <c r="AG36" s="125"/>
    </row>
    <row r="37" spans="24:33" ht="15">
      <c r="AA37" s="125"/>
      <c r="AB37" s="125"/>
      <c r="AC37" s="125"/>
      <c r="AD37" s="125"/>
      <c r="AE37" s="125"/>
      <c r="AF37" s="125"/>
      <c r="AG37" s="125"/>
    </row>
    <row r="38" spans="24:33" ht="15">
      <c r="AA38" s="125"/>
      <c r="AB38" s="125"/>
      <c r="AC38" s="125"/>
      <c r="AD38" s="125"/>
      <c r="AE38" s="125"/>
      <c r="AF38" s="125"/>
      <c r="AG38" s="125"/>
    </row>
    <row r="39" spans="24:33" ht="15">
      <c r="AA39" s="125"/>
      <c r="AB39" s="125"/>
      <c r="AC39" s="125"/>
      <c r="AD39" s="125"/>
      <c r="AE39" s="125"/>
      <c r="AF39" s="125"/>
      <c r="AG39" s="125"/>
    </row>
    <row r="40" spans="24:33" ht="15">
      <c r="AA40" s="125"/>
      <c r="AB40" s="125"/>
      <c r="AC40" s="125"/>
      <c r="AD40" s="125"/>
      <c r="AE40" s="125"/>
      <c r="AF40" s="125"/>
      <c r="AG40" s="125"/>
    </row>
    <row r="41" spans="24:33" ht="15">
      <c r="AA41" s="125"/>
      <c r="AB41" s="125"/>
      <c r="AC41" s="125"/>
      <c r="AD41" s="125"/>
      <c r="AE41" s="125"/>
      <c r="AF41" s="125"/>
      <c r="AG41" s="125"/>
    </row>
    <row r="42" spans="24:33" ht="15">
      <c r="AA42" s="125"/>
      <c r="AB42" s="125"/>
      <c r="AC42" s="125"/>
      <c r="AD42" s="125"/>
      <c r="AE42" s="125"/>
      <c r="AF42" s="125"/>
      <c r="AG42" s="125"/>
    </row>
    <row r="43" spans="24:33" ht="15">
      <c r="AA43" s="125"/>
      <c r="AB43" s="125"/>
      <c r="AC43" s="125"/>
      <c r="AD43" s="125"/>
      <c r="AE43" s="125"/>
      <c r="AF43" s="125"/>
      <c r="AG43" s="125"/>
    </row>
    <row r="44" spans="24:33" ht="15.75" customHeight="1">
      <c r="AA44" s="125"/>
      <c r="AB44" s="125"/>
      <c r="AC44" s="125"/>
      <c r="AD44" s="125"/>
      <c r="AE44" s="125"/>
      <c r="AF44" s="125"/>
      <c r="AG44" s="125"/>
    </row>
    <row r="45" spans="24:33" ht="15">
      <c r="AA45" s="125"/>
      <c r="AB45" s="125"/>
      <c r="AC45" s="125"/>
      <c r="AD45" s="125"/>
      <c r="AE45" s="125"/>
      <c r="AF45" s="125"/>
      <c r="AG45" s="125"/>
    </row>
    <row r="46" spans="24:33" ht="15">
      <c r="AA46" s="125"/>
      <c r="AB46" s="125"/>
      <c r="AC46" s="125"/>
      <c r="AD46" s="125"/>
      <c r="AE46" s="125"/>
      <c r="AF46" s="125"/>
      <c r="AG46" s="125"/>
    </row>
    <row r="47" spans="24:33" ht="15.75">
      <c r="AA47" s="125"/>
      <c r="AB47" s="125"/>
      <c r="AC47" s="125"/>
      <c r="AD47" s="125"/>
      <c r="AE47" s="125"/>
      <c r="AF47" s="129"/>
      <c r="AG47" s="129"/>
    </row>
    <row r="48" spans="24:33" ht="15.75" customHeight="1">
      <c r="AA48" s="125"/>
      <c r="AB48" s="125"/>
      <c r="AC48" s="125"/>
      <c r="AD48" s="125"/>
      <c r="AE48" s="125"/>
      <c r="AF48" s="129"/>
      <c r="AG48" s="129"/>
    </row>
    <row r="49" spans="27:33" ht="15">
      <c r="AA49" s="125"/>
      <c r="AB49" s="125"/>
      <c r="AC49" s="125"/>
      <c r="AD49" s="125"/>
      <c r="AE49" s="125"/>
      <c r="AF49" s="125"/>
      <c r="AG49" s="125"/>
    </row>
    <row r="50" spans="27:33" ht="15">
      <c r="AA50" s="125"/>
      <c r="AB50" s="125"/>
      <c r="AC50" s="125"/>
      <c r="AD50" s="125"/>
      <c r="AE50" s="125"/>
      <c r="AF50" s="125"/>
      <c r="AG50" s="125"/>
    </row>
    <row r="51" spans="27:33" ht="15">
      <c r="AA51" s="125"/>
      <c r="AB51" s="125"/>
      <c r="AC51" s="125"/>
      <c r="AD51" s="125"/>
      <c r="AE51" s="125"/>
      <c r="AF51" s="125"/>
      <c r="AG51" s="125"/>
    </row>
    <row r="52" spans="27:33" ht="15">
      <c r="AA52" s="125"/>
      <c r="AB52" s="125"/>
      <c r="AC52" s="125"/>
      <c r="AD52" s="125"/>
      <c r="AE52" s="125"/>
      <c r="AF52" s="125"/>
      <c r="AG52" s="125"/>
    </row>
    <row r="53" spans="27:33" ht="15">
      <c r="AA53" s="125"/>
      <c r="AB53" s="125"/>
      <c r="AC53" s="125"/>
      <c r="AD53" s="125"/>
      <c r="AE53" s="125"/>
      <c r="AF53" s="125"/>
      <c r="AG53" s="125"/>
    </row>
    <row r="54" spans="27:33" ht="15">
      <c r="AA54" s="125"/>
      <c r="AB54" s="125"/>
      <c r="AC54" s="125"/>
      <c r="AD54" s="125"/>
      <c r="AE54" s="125"/>
      <c r="AF54" s="125"/>
      <c r="AG54" s="125"/>
    </row>
    <row r="55" spans="27:33" ht="15">
      <c r="AA55" s="125"/>
      <c r="AB55" s="125"/>
      <c r="AC55" s="125"/>
      <c r="AD55" s="125"/>
      <c r="AE55" s="125"/>
      <c r="AF55" s="125"/>
      <c r="AG55" s="125"/>
    </row>
    <row r="56" spans="27:33" ht="15">
      <c r="AA56" s="125"/>
      <c r="AB56" s="125"/>
      <c r="AC56" s="125"/>
      <c r="AD56" s="125"/>
      <c r="AE56" s="125"/>
      <c r="AF56" s="125"/>
      <c r="AG56" s="125"/>
    </row>
    <row r="57" spans="27:33" ht="15">
      <c r="AA57" s="125"/>
      <c r="AB57" s="125"/>
      <c r="AC57" s="125"/>
      <c r="AD57" s="125"/>
      <c r="AE57" s="125"/>
      <c r="AF57" s="125"/>
      <c r="AG57" s="125"/>
    </row>
    <row r="58" spans="27:33" ht="15">
      <c r="AA58" s="125"/>
      <c r="AB58" s="125"/>
      <c r="AC58" s="125"/>
      <c r="AD58" s="125"/>
      <c r="AE58" s="125"/>
      <c r="AF58" s="125"/>
      <c r="AG58" s="125"/>
    </row>
    <row r="59" spans="27:33" ht="15.75">
      <c r="AA59" s="125"/>
      <c r="AB59" s="125"/>
      <c r="AC59" s="125"/>
      <c r="AD59" s="125"/>
      <c r="AE59" s="125"/>
      <c r="AF59" s="128"/>
      <c r="AG59" s="125"/>
    </row>
    <row r="60" spans="27:33" ht="15">
      <c r="AA60" s="125"/>
      <c r="AB60" s="125"/>
      <c r="AC60" s="125"/>
      <c r="AD60" s="125"/>
      <c r="AE60" s="125"/>
      <c r="AF60" s="125"/>
      <c r="AG60" s="125"/>
    </row>
    <row r="61" spans="27:33" ht="15">
      <c r="AA61" s="125"/>
      <c r="AB61" s="125"/>
      <c r="AC61" s="125"/>
      <c r="AD61" s="125"/>
      <c r="AE61" s="125"/>
      <c r="AF61" s="125"/>
      <c r="AG61" s="125"/>
    </row>
    <row r="62" spans="27:33" ht="15">
      <c r="AA62" s="125"/>
      <c r="AB62" s="125"/>
      <c r="AC62" s="125"/>
      <c r="AD62" s="125"/>
      <c r="AE62" s="125"/>
      <c r="AF62" s="125"/>
      <c r="AG62" s="125"/>
    </row>
    <row r="63" spans="27:33" ht="15">
      <c r="AA63" s="125"/>
      <c r="AB63" s="125"/>
      <c r="AC63" s="125"/>
      <c r="AD63" s="125"/>
      <c r="AE63" s="125"/>
      <c r="AF63" s="125"/>
      <c r="AG63" s="125"/>
    </row>
    <row r="64" spans="27:33" ht="15">
      <c r="AA64" s="125"/>
      <c r="AB64" s="125"/>
      <c r="AC64" s="125"/>
      <c r="AD64" s="125"/>
      <c r="AE64" s="125"/>
      <c r="AF64" s="125"/>
      <c r="AG64" s="125"/>
    </row>
    <row r="65" spans="27:33" ht="15">
      <c r="AA65" s="125"/>
      <c r="AB65" s="125"/>
      <c r="AC65" s="125"/>
      <c r="AD65" s="125"/>
      <c r="AE65" s="125"/>
      <c r="AF65" s="125"/>
      <c r="AG65" s="125"/>
    </row>
    <row r="66" spans="27:33" ht="15">
      <c r="AA66" s="125"/>
      <c r="AB66" s="125"/>
      <c r="AC66" s="125"/>
      <c r="AD66" s="125"/>
      <c r="AE66" s="125"/>
      <c r="AF66" s="125"/>
      <c r="AG66" s="125"/>
    </row>
    <row r="67" spans="27:33" ht="15">
      <c r="AA67" s="125"/>
      <c r="AB67" s="125"/>
      <c r="AC67" s="125"/>
      <c r="AD67" s="125"/>
      <c r="AE67" s="125"/>
      <c r="AF67" s="125"/>
      <c r="AG67" s="125"/>
    </row>
    <row r="68" spans="27:33" ht="15">
      <c r="AA68" s="125"/>
      <c r="AB68" s="125"/>
      <c r="AC68" s="125"/>
      <c r="AD68" s="125"/>
      <c r="AE68" s="125"/>
      <c r="AF68" s="125"/>
      <c r="AG68" s="125"/>
    </row>
    <row r="69" spans="27:33" ht="15">
      <c r="AA69" s="125"/>
      <c r="AB69" s="125"/>
      <c r="AC69" s="125"/>
      <c r="AD69" s="125"/>
      <c r="AE69" s="125"/>
      <c r="AF69" s="125"/>
      <c r="AG69" s="125"/>
    </row>
    <row r="70" spans="27:33" ht="15">
      <c r="AA70" s="125"/>
      <c r="AB70" s="125"/>
      <c r="AC70" s="125"/>
      <c r="AD70" s="125"/>
      <c r="AE70" s="125"/>
      <c r="AF70" s="125"/>
      <c r="AG70" s="125"/>
    </row>
    <row r="71" spans="27:33" ht="15">
      <c r="AA71" s="125"/>
      <c r="AB71" s="125"/>
      <c r="AC71" s="125"/>
      <c r="AD71" s="125"/>
      <c r="AE71" s="125"/>
      <c r="AF71" s="125"/>
      <c r="AG71" s="125"/>
    </row>
    <row r="72" spans="27:33" ht="15">
      <c r="AA72" s="125"/>
      <c r="AB72" s="125"/>
      <c r="AC72" s="125"/>
      <c r="AD72" s="125"/>
      <c r="AE72" s="125"/>
      <c r="AF72" s="125"/>
      <c r="AG72" s="125"/>
    </row>
    <row r="73" spans="27:33" ht="15">
      <c r="AA73" s="125"/>
      <c r="AB73" s="125"/>
      <c r="AC73" s="125"/>
      <c r="AD73" s="125"/>
      <c r="AE73" s="125"/>
      <c r="AF73" s="125"/>
      <c r="AG73" s="125"/>
    </row>
    <row r="74" spans="27:33" ht="15">
      <c r="AA74" s="125"/>
      <c r="AB74" s="125"/>
      <c r="AC74" s="125"/>
      <c r="AD74" s="125"/>
      <c r="AE74" s="125"/>
      <c r="AF74" s="125"/>
      <c r="AG74" s="125"/>
    </row>
    <row r="75" spans="27:33" ht="15">
      <c r="AA75" s="125"/>
      <c r="AB75" s="125"/>
      <c r="AC75" s="125"/>
      <c r="AD75" s="125"/>
      <c r="AE75" s="125"/>
      <c r="AF75" s="125"/>
      <c r="AG75" s="125"/>
    </row>
    <row r="76" spans="27:33" ht="15">
      <c r="AA76" s="125"/>
      <c r="AB76" s="125"/>
      <c r="AC76" s="125"/>
      <c r="AD76" s="125"/>
      <c r="AE76" s="125"/>
      <c r="AF76" s="125"/>
      <c r="AG76" s="125"/>
    </row>
  </sheetData>
  <mergeCells count="20">
    <mergeCell ref="Q17:T17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  <mergeCell ref="A12:E12"/>
    <mergeCell ref="E1:E2"/>
    <mergeCell ref="C1:C2"/>
    <mergeCell ref="A1:A2"/>
    <mergeCell ref="B1:B2"/>
    <mergeCell ref="D1:D2"/>
    <mergeCell ref="D11:AE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pane ySplit="1" topLeftCell="A2" activePane="bottomLeft" state="frozen"/>
      <selection pane="bottomLeft" activeCell="I23" sqref="I23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9" width="27.85546875" style="3" bestFit="1" customWidth="1"/>
    <col min="10" max="16384" width="9.140625" style="3"/>
  </cols>
  <sheetData>
    <row r="1" spans="1:13">
      <c r="A1" s="194"/>
      <c r="B1" s="194"/>
      <c r="C1" s="309"/>
      <c r="D1" s="194" t="s">
        <v>321</v>
      </c>
      <c r="E1" s="680" t="s">
        <v>324</v>
      </c>
      <c r="F1" s="681"/>
      <c r="G1" s="681"/>
      <c r="H1" s="681"/>
      <c r="I1" s="682" t="s">
        <v>325</v>
      </c>
      <c r="J1" s="682"/>
      <c r="K1" s="682"/>
      <c r="L1" s="682"/>
      <c r="M1" s="683"/>
    </row>
    <row r="2" spans="1:13" s="5" customFormat="1">
      <c r="A2" s="352" t="str">
        <f>'1-συμβολαια'!A3</f>
        <v>3ο</v>
      </c>
      <c r="B2" s="74" t="str">
        <f>'1-συμβολαια'!C3</f>
        <v>διανομή</v>
      </c>
      <c r="C2" s="341">
        <f>'1-συμβολαια'!D3</f>
        <v>144216.06</v>
      </c>
      <c r="D2" s="341">
        <v>5</v>
      </c>
      <c r="E2" s="344">
        <v>39115</v>
      </c>
      <c r="F2" s="74">
        <v>439</v>
      </c>
      <c r="G2" s="74">
        <v>38</v>
      </c>
      <c r="H2" s="508">
        <v>1540.82</v>
      </c>
      <c r="I2" s="423" t="s">
        <v>531</v>
      </c>
      <c r="J2" s="74"/>
      <c r="K2" s="74"/>
      <c r="L2" s="74"/>
      <c r="M2" s="74"/>
    </row>
    <row r="3" spans="1:13" s="5" customFormat="1">
      <c r="A3" s="352">
        <f>'1-συμβολαια'!A4</f>
        <v>0</v>
      </c>
      <c r="B3" s="74" t="str">
        <f>'1-συμβολαια'!C4</f>
        <v>χρησικτησία οικοπέδου = 1983 ;;;??? ΑΓΟΡΑΠΩΛΗΣΙΑ άτυπος</v>
      </c>
      <c r="C3" s="341">
        <f>'1-συμβολαια'!D4</f>
        <v>1111.1099999999999</v>
      </c>
      <c r="D3" s="507"/>
      <c r="E3" s="74"/>
      <c r="F3" s="74"/>
      <c r="G3" s="74"/>
      <c r="H3" s="341"/>
      <c r="I3" s="74"/>
      <c r="J3" s="74"/>
      <c r="K3" s="74"/>
      <c r="L3" s="74"/>
      <c r="M3" s="74"/>
    </row>
    <row r="4" spans="1:13" s="5" customFormat="1" ht="12" thickBot="1">
      <c r="A4" s="470">
        <f>'1-συμβολαια'!A5</f>
        <v>0</v>
      </c>
      <c r="B4" s="465" t="str">
        <f>'1-συμβολαια'!C5</f>
        <v>εξισορρόπηση διαφοράς διανεμομένων μεριδίων</v>
      </c>
      <c r="C4" s="466">
        <f>'1-συμβολαια'!D5</f>
        <v>22222.22</v>
      </c>
      <c r="D4" s="513"/>
      <c r="E4" s="465"/>
      <c r="F4" s="465"/>
      <c r="G4" s="465"/>
      <c r="H4" s="466"/>
      <c r="I4" s="465"/>
      <c r="J4" s="465"/>
      <c r="K4" s="465"/>
      <c r="L4" s="465"/>
      <c r="M4" s="465"/>
    </row>
    <row r="5" spans="1:13" s="5" customFormat="1" ht="12" thickBot="1">
      <c r="A5" s="546" t="str">
        <f>'1-συμβολαια'!A6</f>
        <v>4ο</v>
      </c>
      <c r="B5" s="465" t="str">
        <f>'1-συμβολαια'!C6</f>
        <v>γονική ΨΙΛΗΣ κυριότητας</v>
      </c>
      <c r="C5" s="466">
        <f>'1-συμβολαια'!D6</f>
        <v>3700.2</v>
      </c>
      <c r="D5" s="514"/>
      <c r="E5" s="344">
        <v>39115</v>
      </c>
      <c r="F5" s="74">
        <v>439</v>
      </c>
      <c r="G5" s="74">
        <v>39</v>
      </c>
      <c r="H5" s="508"/>
      <c r="I5" s="423" t="s">
        <v>531</v>
      </c>
      <c r="J5" s="424"/>
      <c r="K5" s="424"/>
      <c r="L5" s="424"/>
      <c r="M5" s="424"/>
    </row>
    <row r="6" spans="1:13" s="5" customFormat="1">
      <c r="A6" s="509" t="str">
        <f>'1-συμβολαια'!A7</f>
        <v>5ο</v>
      </c>
      <c r="B6" s="424" t="str">
        <f>'1-συμβολαια'!C7</f>
        <v>δωρεά ΨΙΛΗΣ κυριότητας</v>
      </c>
      <c r="C6" s="326">
        <f>'1-συμβολαια'!D7</f>
        <v>14601.6</v>
      </c>
      <c r="D6" s="506"/>
      <c r="E6" s="344">
        <v>39115</v>
      </c>
      <c r="F6" s="74">
        <v>439</v>
      </c>
      <c r="G6" s="74">
        <v>40</v>
      </c>
      <c r="H6" s="508"/>
      <c r="I6" s="423" t="s">
        <v>531</v>
      </c>
      <c r="J6" s="74"/>
      <c r="K6" s="74"/>
      <c r="L6" s="74"/>
      <c r="M6" s="74"/>
    </row>
    <row r="7" spans="1:13" s="5" customFormat="1" ht="12" thickBot="1">
      <c r="A7" s="512">
        <f>'1-συμβολαια'!A8</f>
        <v>0</v>
      </c>
      <c r="B7" s="425" t="str">
        <f>'1-συμβολαια'!C8</f>
        <v>χρησικτησία οικοπέδου = 1983 ;;;??? ΑΓΟΡΑΠΩΛΗΣΙΑ άτυπος</v>
      </c>
      <c r="C7" s="426">
        <f>'1-συμβολαια'!D8</f>
        <v>2222.2199999999998</v>
      </c>
      <c r="D7" s="513"/>
      <c r="E7" s="425"/>
      <c r="F7" s="425"/>
      <c r="G7" s="425"/>
      <c r="H7" s="426"/>
      <c r="I7" s="425"/>
      <c r="J7" s="425"/>
      <c r="K7" s="425"/>
      <c r="L7" s="425"/>
      <c r="M7" s="425"/>
    </row>
    <row r="8" spans="1:13" s="5" customFormat="1">
      <c r="A8" s="547" t="str">
        <f>'1-συμβολαια'!A9</f>
        <v>6ο</v>
      </c>
      <c r="B8" s="424" t="str">
        <f>'1-συμβολαια'!C9</f>
        <v>δωρεά ΨΙΛΗΣ κυριότητας</v>
      </c>
      <c r="C8" s="326">
        <f>'1-συμβολαια'!D9</f>
        <v>70347.649999999994</v>
      </c>
      <c r="D8" s="506"/>
      <c r="E8" s="467">
        <v>39115</v>
      </c>
      <c r="F8" s="424">
        <v>439</v>
      </c>
      <c r="G8" s="424">
        <v>41</v>
      </c>
      <c r="H8" s="510"/>
      <c r="I8" s="511" t="s">
        <v>531</v>
      </c>
      <c r="J8" s="424"/>
      <c r="K8" s="424"/>
      <c r="L8" s="424"/>
      <c r="M8" s="424"/>
    </row>
    <row r="9" spans="1:13" s="5" customFormat="1" ht="12" thickBot="1">
      <c r="A9" s="548">
        <f>'1-συμβολαια'!A10</f>
        <v>0</v>
      </c>
      <c r="B9" s="425" t="str">
        <f>'1-συμβολαια'!C10</f>
        <v>χρησικτησία οικοπέδου = 1983 ;;;??? ΑΓΟΡΑΠΩΛΗΣΙΑ άτυπος</v>
      </c>
      <c r="C9" s="426">
        <f>'1-συμβολαια'!D10</f>
        <v>2111.11</v>
      </c>
      <c r="D9" s="513"/>
      <c r="E9" s="425"/>
      <c r="F9" s="425"/>
      <c r="G9" s="425"/>
      <c r="H9" s="426"/>
      <c r="I9" s="425"/>
      <c r="J9" s="425"/>
      <c r="K9" s="425"/>
      <c r="L9" s="425"/>
      <c r="M9" s="425"/>
    </row>
    <row r="10" spans="1:13" s="5" customFormat="1">
      <c r="A10" s="269" t="str">
        <f>'1-συμβολαια'!A11</f>
        <v>7ο</v>
      </c>
      <c r="B10" s="424" t="str">
        <f>'1-συμβολαια'!C11</f>
        <v>γονική ΨΙΛΗΣ κυριότητας</v>
      </c>
      <c r="C10" s="326">
        <f>'1-συμβολαια'!D11</f>
        <v>3641.4</v>
      </c>
      <c r="D10" s="684" t="s">
        <v>562</v>
      </c>
      <c r="E10" s="685"/>
      <c r="F10" s="685"/>
      <c r="G10" s="685"/>
      <c r="H10" s="685"/>
      <c r="I10" s="685"/>
      <c r="J10" s="685"/>
      <c r="K10" s="685"/>
      <c r="L10" s="685"/>
      <c r="M10" s="686"/>
    </row>
    <row r="11" spans="1:13">
      <c r="A11" s="677" t="str">
        <f>'1-συμβολαια'!A12</f>
        <v>σύνολο</v>
      </c>
      <c r="B11" s="678"/>
      <c r="C11" s="679"/>
      <c r="D11" s="308">
        <f>SUM(D2:D10)</f>
        <v>5</v>
      </c>
    </row>
    <row r="13" spans="1:13">
      <c r="C13" s="2" t="s">
        <v>394</v>
      </c>
      <c r="D13" s="2">
        <v>4.5</v>
      </c>
    </row>
    <row r="21" spans="3:4">
      <c r="C21" s="4"/>
      <c r="D21" s="5"/>
    </row>
    <row r="22" spans="3:4">
      <c r="C22" s="4"/>
      <c r="D22" s="5"/>
    </row>
    <row r="23" spans="3:4">
      <c r="C23" s="4"/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  <row r="29" spans="3:4">
      <c r="D29" s="5"/>
    </row>
    <row r="30" spans="3:4">
      <c r="D30" s="5"/>
    </row>
  </sheetData>
  <mergeCells count="4">
    <mergeCell ref="A11:C11"/>
    <mergeCell ref="E1:H1"/>
    <mergeCell ref="I1:M1"/>
    <mergeCell ref="D10:M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6"/>
  <sheetViews>
    <sheetView workbookViewId="0">
      <pane ySplit="2" topLeftCell="A3" activePane="bottomLeft" state="frozen"/>
      <selection pane="bottomLeft" activeCell="E36" sqref="E36"/>
    </sheetView>
  </sheetViews>
  <sheetFormatPr defaultRowHeight="11.25"/>
  <cols>
    <col min="1" max="1" width="7" style="8" customWidth="1"/>
    <col min="2" max="2" width="51.5703125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1" customWidth="1"/>
    <col min="22" max="22" width="18.7109375" style="81" customWidth="1"/>
    <col min="23" max="23" width="8" style="81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693" t="s">
        <v>1</v>
      </c>
      <c r="B1" s="695" t="s">
        <v>0</v>
      </c>
      <c r="C1" s="697" t="s">
        <v>7</v>
      </c>
      <c r="D1" s="691" t="s">
        <v>463</v>
      </c>
      <c r="E1" s="692"/>
      <c r="F1" s="692"/>
      <c r="G1" s="692"/>
      <c r="H1" s="692"/>
      <c r="I1" s="692"/>
      <c r="J1" s="692"/>
      <c r="K1" s="692"/>
      <c r="L1" s="699" t="s">
        <v>94</v>
      </c>
      <c r="M1" s="700"/>
      <c r="N1" s="701" t="s">
        <v>256</v>
      </c>
      <c r="O1" s="687"/>
      <c r="P1" s="687"/>
      <c r="Q1" s="687"/>
      <c r="R1" s="687"/>
      <c r="S1" s="687"/>
      <c r="T1" s="687"/>
      <c r="U1" s="687"/>
      <c r="V1" s="687"/>
      <c r="W1" s="688"/>
    </row>
    <row r="2" spans="1:23" s="11" customFormat="1" ht="24" customHeight="1" thickBot="1">
      <c r="A2" s="694"/>
      <c r="B2" s="696"/>
      <c r="C2" s="698"/>
      <c r="D2" s="59" t="s">
        <v>80</v>
      </c>
      <c r="E2" s="59" t="s">
        <v>81</v>
      </c>
      <c r="F2" s="59" t="s">
        <v>366</v>
      </c>
      <c r="G2" s="59" t="s">
        <v>23</v>
      </c>
      <c r="H2" s="214" t="s">
        <v>356</v>
      </c>
      <c r="I2" s="214" t="s">
        <v>357</v>
      </c>
      <c r="J2" s="214" t="s">
        <v>374</v>
      </c>
      <c r="K2" s="215" t="s">
        <v>359</v>
      </c>
      <c r="L2" s="217" t="s">
        <v>375</v>
      </c>
      <c r="M2" s="216" t="s">
        <v>376</v>
      </c>
      <c r="N2" s="702"/>
      <c r="O2" s="689"/>
      <c r="P2" s="689"/>
      <c r="Q2" s="689"/>
      <c r="R2" s="689"/>
      <c r="S2" s="689"/>
      <c r="T2" s="689"/>
      <c r="U2" s="689"/>
      <c r="V2" s="689"/>
      <c r="W2" s="690"/>
    </row>
    <row r="3" spans="1:23" s="5" customFormat="1">
      <c r="A3" s="328" t="str">
        <f>'1-συμβολαια'!A3</f>
        <v>3ο</v>
      </c>
      <c r="B3" s="332" t="str">
        <f>'1-συμβολαια'!C3</f>
        <v>διανομή</v>
      </c>
      <c r="C3" s="334">
        <f>'1-συμβολαια'!D3</f>
        <v>144216.06</v>
      </c>
      <c r="D3" s="324"/>
      <c r="E3" s="324">
        <v>12</v>
      </c>
      <c r="F3" s="324">
        <f t="shared" ref="F3:F4" si="0">C3*1.2%</f>
        <v>1730.5927200000001</v>
      </c>
      <c r="G3" s="324">
        <f t="shared" ref="G3:G10" si="1">D3+E3+F3</f>
        <v>1742.5927200000001</v>
      </c>
      <c r="H3" s="325">
        <f t="shared" ref="H3:H10" si="2">F3*9%</f>
        <v>155.75334480000001</v>
      </c>
      <c r="I3" s="325">
        <f t="shared" ref="I3:I10" si="3">(D3+E3)*5%</f>
        <v>0.60000000000000009</v>
      </c>
      <c r="J3" s="325">
        <f t="shared" ref="J3:J10" si="4">G3*5%</f>
        <v>87.129636000000005</v>
      </c>
      <c r="K3" s="334">
        <f t="shared" ref="K3:K10" si="5">G3*1%</f>
        <v>17.4259272</v>
      </c>
      <c r="L3" s="334">
        <f t="shared" ref="L3:L10" si="6">G3-N3</f>
        <v>1481.6838120000002</v>
      </c>
      <c r="M3" s="334">
        <f t="shared" ref="M3:M10" si="7">D3+E3</f>
        <v>12</v>
      </c>
      <c r="N3" s="334">
        <f t="shared" ref="N3:N10" si="8">H3+I3+J3+K3</f>
        <v>260.908908</v>
      </c>
      <c r="O3" s="335"/>
      <c r="P3" s="335"/>
      <c r="Q3" s="335"/>
      <c r="R3" s="335"/>
      <c r="S3" s="335" t="s">
        <v>545</v>
      </c>
      <c r="T3" s="271"/>
      <c r="U3" s="271"/>
      <c r="V3" s="271"/>
      <c r="W3" s="271"/>
    </row>
    <row r="4" spans="1:23" s="5" customFormat="1" ht="11.25" customHeight="1">
      <c r="A4" s="369">
        <f>'1-συμβολαια'!A4</f>
        <v>0</v>
      </c>
      <c r="B4" s="332" t="str">
        <f>'1-συμβολαια'!C4</f>
        <v>χρησικτησία οικοπέδου = 1983 ;;;??? ΑΓΟΡΑΠΩΛΗΣΙΑ άτυπος</v>
      </c>
      <c r="C4" s="323">
        <f>'1-συμβολαια'!D4</f>
        <v>1111.1099999999999</v>
      </c>
      <c r="D4" s="324"/>
      <c r="E4" s="324">
        <v>12</v>
      </c>
      <c r="F4" s="324">
        <f t="shared" si="0"/>
        <v>13.333319999999999</v>
      </c>
      <c r="G4" s="324">
        <f t="shared" si="1"/>
        <v>25.333320000000001</v>
      </c>
      <c r="H4" s="324">
        <f t="shared" si="2"/>
        <v>1.1999987999999999</v>
      </c>
      <c r="I4" s="324">
        <f t="shared" si="3"/>
        <v>0.60000000000000009</v>
      </c>
      <c r="J4" s="324">
        <f t="shared" si="4"/>
        <v>1.2666660000000001</v>
      </c>
      <c r="K4" s="323">
        <f t="shared" si="5"/>
        <v>0.25333320000000004</v>
      </c>
      <c r="L4" s="323">
        <f t="shared" si="6"/>
        <v>22.013322000000002</v>
      </c>
      <c r="M4" s="323">
        <f t="shared" si="7"/>
        <v>12</v>
      </c>
      <c r="N4" s="323">
        <f t="shared" si="8"/>
        <v>3.319998</v>
      </c>
      <c r="O4" s="335" t="s">
        <v>392</v>
      </c>
      <c r="P4" s="335" t="s">
        <v>393</v>
      </c>
      <c r="Q4" s="335"/>
      <c r="R4" s="335"/>
      <c r="S4" s="335"/>
      <c r="T4" s="271"/>
      <c r="U4" s="271"/>
      <c r="V4" s="271"/>
      <c r="W4" s="271"/>
    </row>
    <row r="5" spans="1:23" s="5" customFormat="1" ht="12" thickBot="1">
      <c r="A5" s="444">
        <f>'1-συμβολαια'!A5</f>
        <v>0</v>
      </c>
      <c r="B5" s="420" t="str">
        <f>'1-συμβολαια'!C5</f>
        <v>εξισορρόπηση διαφοράς διανεμομένων μεριδίων</v>
      </c>
      <c r="C5" s="413">
        <f>'1-συμβολαια'!D5</f>
        <v>22222.22</v>
      </c>
      <c r="D5" s="414"/>
      <c r="E5" s="414">
        <v>12</v>
      </c>
      <c r="F5" s="414">
        <f t="shared" ref="F5:F10" si="9">C5*1.2%</f>
        <v>266.66664000000003</v>
      </c>
      <c r="G5" s="414">
        <f t="shared" si="1"/>
        <v>278.66664000000003</v>
      </c>
      <c r="H5" s="414">
        <f t="shared" si="2"/>
        <v>23.9999976</v>
      </c>
      <c r="I5" s="414">
        <f t="shared" si="3"/>
        <v>0.60000000000000009</v>
      </c>
      <c r="J5" s="414">
        <f t="shared" si="4"/>
        <v>13.933332000000002</v>
      </c>
      <c r="K5" s="413">
        <f t="shared" si="5"/>
        <v>2.7866664000000005</v>
      </c>
      <c r="L5" s="413">
        <f t="shared" si="6"/>
        <v>237.34664400000003</v>
      </c>
      <c r="M5" s="413">
        <f t="shared" si="7"/>
        <v>12</v>
      </c>
      <c r="N5" s="413">
        <f t="shared" si="8"/>
        <v>41.319996000000003</v>
      </c>
      <c r="O5" s="549" t="s">
        <v>392</v>
      </c>
      <c r="P5" s="549" t="s">
        <v>393</v>
      </c>
      <c r="Q5" s="549"/>
      <c r="R5" s="549"/>
      <c r="S5" s="549"/>
      <c r="T5" s="271"/>
      <c r="U5" s="271"/>
      <c r="V5" s="271"/>
      <c r="W5" s="271"/>
    </row>
    <row r="6" spans="1:23" s="5" customFormat="1" ht="12" thickBot="1">
      <c r="A6" s="464" t="str">
        <f>'1-συμβολαια'!A6</f>
        <v>4ο</v>
      </c>
      <c r="B6" s="462" t="str">
        <f>'1-συμβολαια'!C6</f>
        <v>γονική ΨΙΛΗΣ κυριότητας</v>
      </c>
      <c r="C6" s="443">
        <f>'1-συμβολαια'!D6</f>
        <v>3700.2</v>
      </c>
      <c r="D6" s="442"/>
      <c r="E6" s="442">
        <v>12</v>
      </c>
      <c r="F6" s="463">
        <f t="shared" si="9"/>
        <v>44.4024</v>
      </c>
      <c r="G6" s="442">
        <f t="shared" si="1"/>
        <v>56.4024</v>
      </c>
      <c r="H6" s="442">
        <f t="shared" si="2"/>
        <v>3.996216</v>
      </c>
      <c r="I6" s="442">
        <f t="shared" si="3"/>
        <v>0.60000000000000009</v>
      </c>
      <c r="J6" s="442">
        <f t="shared" si="4"/>
        <v>2.8201200000000002</v>
      </c>
      <c r="K6" s="443">
        <f t="shared" si="5"/>
        <v>0.56402399999999997</v>
      </c>
      <c r="L6" s="443">
        <f t="shared" si="6"/>
        <v>48.422040000000003</v>
      </c>
      <c r="M6" s="443">
        <f t="shared" si="7"/>
        <v>12</v>
      </c>
      <c r="N6" s="443">
        <f t="shared" si="8"/>
        <v>7.9803600000000001</v>
      </c>
      <c r="O6" s="550"/>
      <c r="P6" s="550"/>
      <c r="Q6" s="550"/>
      <c r="R6" s="550"/>
      <c r="S6" s="550" t="s">
        <v>545</v>
      </c>
      <c r="T6" s="271"/>
      <c r="U6" s="271"/>
      <c r="V6" s="271"/>
      <c r="W6" s="271"/>
    </row>
    <row r="7" spans="1:23" s="5" customFormat="1">
      <c r="A7" s="492" t="str">
        <f>'1-συμβολαια'!A7</f>
        <v>5ο</v>
      </c>
      <c r="B7" s="343" t="str">
        <f>'1-συμβολαια'!C7</f>
        <v>δωρεά ΨΙΛΗΣ κυριότητας</v>
      </c>
      <c r="C7" s="334">
        <f>'1-συμβολαια'!D7</f>
        <v>14601.6</v>
      </c>
      <c r="D7" s="325"/>
      <c r="E7" s="325">
        <v>12</v>
      </c>
      <c r="F7" s="325">
        <f t="shared" si="9"/>
        <v>175.2192</v>
      </c>
      <c r="G7" s="325">
        <f t="shared" si="1"/>
        <v>187.2192</v>
      </c>
      <c r="H7" s="325">
        <f t="shared" si="2"/>
        <v>15.769727999999999</v>
      </c>
      <c r="I7" s="325">
        <f t="shared" si="3"/>
        <v>0.60000000000000009</v>
      </c>
      <c r="J7" s="325">
        <f t="shared" si="4"/>
        <v>9.3609600000000004</v>
      </c>
      <c r="K7" s="334">
        <f t="shared" si="5"/>
        <v>1.8721920000000001</v>
      </c>
      <c r="L7" s="334">
        <f t="shared" si="6"/>
        <v>159.61632</v>
      </c>
      <c r="M7" s="334">
        <f t="shared" si="7"/>
        <v>12</v>
      </c>
      <c r="N7" s="334">
        <f t="shared" si="8"/>
        <v>27.602879999999999</v>
      </c>
      <c r="O7" s="355"/>
      <c r="P7" s="355"/>
      <c r="Q7" s="355"/>
      <c r="R7" s="355"/>
      <c r="S7" s="355" t="s">
        <v>545</v>
      </c>
      <c r="T7" s="271"/>
      <c r="U7" s="271"/>
      <c r="V7" s="271"/>
      <c r="W7" s="271"/>
    </row>
    <row r="8" spans="1:23" s="5" customFormat="1" ht="12" thickBot="1">
      <c r="A8" s="444">
        <f>'1-συμβολαια'!A8</f>
        <v>0</v>
      </c>
      <c r="B8" s="420" t="str">
        <f>'1-συμβολαια'!C8</f>
        <v>χρησικτησία οικοπέδου = 1983 ;;;??? ΑΓΟΡΑΠΩΛΗΣΙΑ άτυπος</v>
      </c>
      <c r="C8" s="413">
        <f>'1-συμβολαια'!D8</f>
        <v>2222.2199999999998</v>
      </c>
      <c r="D8" s="414"/>
      <c r="E8" s="414">
        <v>12</v>
      </c>
      <c r="F8" s="414">
        <f t="shared" si="9"/>
        <v>26.666639999999997</v>
      </c>
      <c r="G8" s="414">
        <f t="shared" si="1"/>
        <v>38.666640000000001</v>
      </c>
      <c r="H8" s="414">
        <f t="shared" si="2"/>
        <v>2.3999975999999998</v>
      </c>
      <c r="I8" s="414">
        <f t="shared" si="3"/>
        <v>0.60000000000000009</v>
      </c>
      <c r="J8" s="414">
        <f t="shared" si="4"/>
        <v>1.9333320000000001</v>
      </c>
      <c r="K8" s="413">
        <f t="shared" si="5"/>
        <v>0.38666640000000002</v>
      </c>
      <c r="L8" s="413">
        <f t="shared" si="6"/>
        <v>33.346643999999998</v>
      </c>
      <c r="M8" s="413">
        <f t="shared" si="7"/>
        <v>12</v>
      </c>
      <c r="N8" s="413">
        <f t="shared" si="8"/>
        <v>5.3199960000000006</v>
      </c>
      <c r="O8" s="549" t="s">
        <v>392</v>
      </c>
      <c r="P8" s="549" t="s">
        <v>393</v>
      </c>
      <c r="Q8" s="549"/>
      <c r="R8" s="549"/>
      <c r="S8" s="549"/>
      <c r="T8" s="271"/>
      <c r="U8" s="271"/>
      <c r="V8" s="271"/>
      <c r="W8" s="271"/>
    </row>
    <row r="9" spans="1:23" s="5" customFormat="1">
      <c r="A9" s="529" t="str">
        <f>'1-συμβολαια'!A9</f>
        <v>6ο</v>
      </c>
      <c r="B9" s="343" t="str">
        <f>'1-συμβολαια'!C9</f>
        <v>δωρεά ΨΙΛΗΣ κυριότητας</v>
      </c>
      <c r="C9" s="334">
        <f>'1-συμβολαια'!D9</f>
        <v>70347.649999999994</v>
      </c>
      <c r="D9" s="325"/>
      <c r="E9" s="325">
        <v>12</v>
      </c>
      <c r="F9" s="325">
        <f t="shared" si="9"/>
        <v>844.17179999999996</v>
      </c>
      <c r="G9" s="325">
        <f t="shared" si="1"/>
        <v>856.17179999999996</v>
      </c>
      <c r="H9" s="325">
        <f t="shared" si="2"/>
        <v>75.975461999999993</v>
      </c>
      <c r="I9" s="325">
        <f t="shared" si="3"/>
        <v>0.60000000000000009</v>
      </c>
      <c r="J9" s="325">
        <f t="shared" si="4"/>
        <v>42.808590000000002</v>
      </c>
      <c r="K9" s="334">
        <f t="shared" si="5"/>
        <v>8.5617179999999991</v>
      </c>
      <c r="L9" s="334">
        <f t="shared" si="6"/>
        <v>728.22602999999992</v>
      </c>
      <c r="M9" s="334">
        <f t="shared" si="7"/>
        <v>12</v>
      </c>
      <c r="N9" s="334">
        <f t="shared" si="8"/>
        <v>127.94577</v>
      </c>
      <c r="O9" s="355"/>
      <c r="P9" s="355"/>
      <c r="Q9" s="355"/>
      <c r="R9" s="355"/>
      <c r="S9" s="355" t="s">
        <v>545</v>
      </c>
      <c r="T9" s="271"/>
      <c r="U9" s="271"/>
      <c r="V9" s="271"/>
      <c r="W9" s="271"/>
    </row>
    <row r="10" spans="1:23" s="5" customFormat="1" ht="12" thickBot="1">
      <c r="A10" s="516">
        <f>'1-συμβολαια'!A10</f>
        <v>0</v>
      </c>
      <c r="B10" s="420" t="str">
        <f>'1-συμβολαια'!C10</f>
        <v>χρησικτησία οικοπέδου = 1983 ;;;??? ΑΓΟΡΑΠΩΛΗΣΙΑ άτυπος</v>
      </c>
      <c r="C10" s="413">
        <f>'1-συμβολαια'!D10</f>
        <v>2111.11</v>
      </c>
      <c r="D10" s="414"/>
      <c r="E10" s="414">
        <v>12</v>
      </c>
      <c r="F10" s="414">
        <f t="shared" si="9"/>
        <v>25.333320000000001</v>
      </c>
      <c r="G10" s="414">
        <f t="shared" si="1"/>
        <v>37.333320000000001</v>
      </c>
      <c r="H10" s="414">
        <f t="shared" si="2"/>
        <v>2.2799988</v>
      </c>
      <c r="I10" s="414">
        <f t="shared" si="3"/>
        <v>0.60000000000000009</v>
      </c>
      <c r="J10" s="414">
        <f t="shared" si="4"/>
        <v>1.8666660000000002</v>
      </c>
      <c r="K10" s="413">
        <f t="shared" si="5"/>
        <v>0.37333320000000003</v>
      </c>
      <c r="L10" s="413">
        <f t="shared" si="6"/>
        <v>32.213321999999998</v>
      </c>
      <c r="M10" s="413">
        <f t="shared" si="7"/>
        <v>12</v>
      </c>
      <c r="N10" s="413">
        <f t="shared" si="8"/>
        <v>5.1199980000000007</v>
      </c>
      <c r="O10" s="549" t="s">
        <v>392</v>
      </c>
      <c r="P10" s="549" t="s">
        <v>393</v>
      </c>
      <c r="Q10" s="549"/>
      <c r="R10" s="549"/>
      <c r="S10" s="549"/>
      <c r="T10" s="271"/>
      <c r="U10" s="271"/>
      <c r="V10" s="271"/>
      <c r="W10" s="271"/>
    </row>
    <row r="11" spans="1:23" s="5" customFormat="1" ht="15.75" customHeight="1" thickBot="1">
      <c r="A11" s="541" t="str">
        <f>'1-συμβολαια'!A11</f>
        <v>7ο</v>
      </c>
      <c r="B11" s="478" t="str">
        <f>'1-συμβολαια'!C11</f>
        <v>γονική ΨΙΛΗΣ κυριότητας</v>
      </c>
      <c r="C11" s="448">
        <f>'1-συμβολαια'!D11</f>
        <v>3641.4</v>
      </c>
      <c r="D11" s="703" t="s">
        <v>562</v>
      </c>
      <c r="E11" s="704"/>
      <c r="F11" s="704"/>
      <c r="G11" s="704"/>
      <c r="H11" s="704"/>
      <c r="I11" s="704"/>
      <c r="J11" s="704"/>
      <c r="K11" s="704"/>
      <c r="L11" s="704"/>
      <c r="M11" s="704"/>
      <c r="N11" s="704"/>
      <c r="O11" s="704"/>
      <c r="P11" s="704"/>
      <c r="Q11" s="704"/>
      <c r="R11" s="704"/>
      <c r="S11" s="705"/>
      <c r="T11" s="271"/>
      <c r="U11" s="271"/>
      <c r="V11" s="271"/>
      <c r="W11" s="271"/>
    </row>
    <row r="12" spans="1:23">
      <c r="A12" s="658" t="s">
        <v>56</v>
      </c>
      <c r="B12" s="659"/>
      <c r="C12" s="659"/>
      <c r="D12" s="540">
        <f t="shared" ref="D12:N12" si="10">SUM(D3:D11)</f>
        <v>0</v>
      </c>
      <c r="E12" s="540">
        <f t="shared" si="10"/>
        <v>96</v>
      </c>
      <c r="F12" s="540">
        <f t="shared" si="10"/>
        <v>3126.3860400000003</v>
      </c>
      <c r="G12" s="540">
        <f t="shared" si="10"/>
        <v>3222.3860400000003</v>
      </c>
      <c r="H12" s="540">
        <f t="shared" si="10"/>
        <v>281.37474359999999</v>
      </c>
      <c r="I12" s="540">
        <f t="shared" si="10"/>
        <v>4.8000000000000007</v>
      </c>
      <c r="J12" s="540">
        <f t="shared" si="10"/>
        <v>161.11930200000003</v>
      </c>
      <c r="K12" s="540">
        <f t="shared" si="10"/>
        <v>32.2238604</v>
      </c>
      <c r="L12" s="540">
        <f t="shared" si="10"/>
        <v>2742.8681340000003</v>
      </c>
      <c r="M12" s="540">
        <f t="shared" si="10"/>
        <v>96</v>
      </c>
      <c r="N12" s="540">
        <f t="shared" si="10"/>
        <v>479.51790600000004</v>
      </c>
    </row>
    <row r="13" spans="1:23">
      <c r="K13" s="8"/>
      <c r="O13" s="130"/>
      <c r="P13" s="130"/>
      <c r="Q13" s="130"/>
      <c r="R13" s="130"/>
      <c r="S13" s="130"/>
      <c r="T13" s="130"/>
      <c r="U13" s="130"/>
      <c r="V13" s="130"/>
    </row>
    <row r="14" spans="1:23">
      <c r="J14" s="201">
        <v>0.15</v>
      </c>
      <c r="K14" s="329" t="s">
        <v>385</v>
      </c>
      <c r="O14" s="161" t="s">
        <v>377</v>
      </c>
      <c r="P14" s="130"/>
      <c r="Q14" s="130"/>
      <c r="R14" s="130"/>
      <c r="S14" s="130"/>
      <c r="T14" s="130"/>
      <c r="U14" s="130"/>
      <c r="V14" s="140"/>
    </row>
    <row r="15" spans="1:23">
      <c r="O15" s="140"/>
      <c r="P15" s="130" t="s">
        <v>378</v>
      </c>
      <c r="Q15" s="140"/>
      <c r="R15" s="140"/>
      <c r="S15" s="140"/>
      <c r="T15" s="140"/>
      <c r="U15" s="140"/>
      <c r="V15" s="140"/>
    </row>
    <row r="16" spans="1:23">
      <c r="O16" s="140"/>
      <c r="P16" s="140"/>
      <c r="Q16" s="130" t="s">
        <v>379</v>
      </c>
      <c r="R16" s="140"/>
      <c r="S16" s="140"/>
      <c r="T16" s="140"/>
      <c r="U16" s="140"/>
      <c r="V16" s="140"/>
    </row>
    <row r="17" spans="2:23">
      <c r="O17" s="140"/>
      <c r="P17" s="130"/>
      <c r="Q17" s="140"/>
      <c r="R17" s="161" t="s">
        <v>380</v>
      </c>
      <c r="S17" s="140"/>
      <c r="T17" s="130"/>
      <c r="U17" s="130"/>
      <c r="V17" s="130"/>
      <c r="W17" s="130"/>
    </row>
    <row r="18" spans="2:23">
      <c r="O18" s="140"/>
      <c r="P18" s="130"/>
      <c r="Q18" s="140"/>
      <c r="R18" s="140"/>
      <c r="S18" s="130" t="s">
        <v>381</v>
      </c>
      <c r="T18" s="130"/>
      <c r="U18" s="130"/>
      <c r="V18" s="130"/>
      <c r="W18" s="140"/>
    </row>
    <row r="19" spans="2:23" ht="15.75">
      <c r="B19" s="290" t="s">
        <v>457</v>
      </c>
      <c r="C19" s="290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0"/>
      <c r="S19" s="140"/>
      <c r="T19" s="140"/>
      <c r="U19" s="140"/>
      <c r="V19" s="140"/>
      <c r="W19" s="140"/>
    </row>
    <row r="20" spans="2:23" ht="15.75">
      <c r="B20" s="142"/>
      <c r="C20" s="294" t="s">
        <v>458</v>
      </c>
      <c r="D20" s="294"/>
      <c r="E20" s="294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</row>
    <row r="21" spans="2:23" ht="15.75">
      <c r="B21" s="296"/>
      <c r="C21" s="297"/>
      <c r="D21" s="298" t="s">
        <v>459</v>
      </c>
      <c r="E21" s="298"/>
      <c r="F21" s="298"/>
      <c r="G21" s="299"/>
      <c r="H21" s="299"/>
      <c r="I21" s="299"/>
      <c r="J21" s="299"/>
      <c r="K21" s="299"/>
      <c r="L21" s="299"/>
      <c r="N21" s="331">
        <v>0.05</v>
      </c>
      <c r="O21" s="381">
        <v>0.73</v>
      </c>
      <c r="P21" s="330" t="s">
        <v>135</v>
      </c>
      <c r="Q21" s="330"/>
    </row>
    <row r="22" spans="2:23" ht="15.75">
      <c r="B22" s="296"/>
      <c r="C22" s="297"/>
      <c r="D22" s="297"/>
      <c r="E22" s="297"/>
      <c r="F22" s="297"/>
      <c r="G22" s="297"/>
      <c r="H22" s="301"/>
      <c r="I22" s="301"/>
      <c r="J22" s="301"/>
      <c r="K22" s="301"/>
      <c r="L22" s="60"/>
      <c r="N22" s="331">
        <v>0.05</v>
      </c>
      <c r="O22" s="381">
        <v>1.83</v>
      </c>
      <c r="P22" s="330" t="s">
        <v>388</v>
      </c>
      <c r="Q22" s="330"/>
    </row>
    <row r="23" spans="2:23" ht="15.75">
      <c r="B23" s="296"/>
      <c r="C23" s="226" t="s">
        <v>61</v>
      </c>
      <c r="D23" s="226"/>
      <c r="E23" s="295"/>
      <c r="F23" s="301"/>
      <c r="G23" s="301"/>
      <c r="H23" s="301"/>
      <c r="I23" s="302"/>
      <c r="J23" s="297"/>
      <c r="K23" s="297"/>
      <c r="L23" s="301"/>
      <c r="N23" s="331">
        <v>0.05</v>
      </c>
      <c r="O23" s="381">
        <v>3.7</v>
      </c>
      <c r="P23" s="330" t="s">
        <v>389</v>
      </c>
      <c r="Q23" s="330"/>
    </row>
    <row r="24" spans="2:23" ht="15.75">
      <c r="B24" s="296"/>
      <c r="C24" s="297"/>
      <c r="D24" s="218" t="s">
        <v>460</v>
      </c>
      <c r="E24" s="218"/>
      <c r="F24" s="303"/>
      <c r="G24" s="303"/>
      <c r="H24" s="303"/>
      <c r="I24" s="303"/>
      <c r="J24" s="303"/>
      <c r="K24" s="303"/>
      <c r="L24" s="295"/>
      <c r="N24" s="331">
        <v>0.05</v>
      </c>
      <c r="O24" s="202"/>
      <c r="P24" s="330" t="s">
        <v>440</v>
      </c>
      <c r="Q24" s="330"/>
    </row>
    <row r="25" spans="2:23" ht="15.75">
      <c r="B25" s="296"/>
      <c r="C25" s="297"/>
      <c r="D25" s="219" t="s">
        <v>461</v>
      </c>
      <c r="E25" s="219"/>
      <c r="F25" s="301"/>
      <c r="G25" s="303"/>
      <c r="H25" s="303"/>
      <c r="I25" s="303"/>
      <c r="J25" s="303"/>
      <c r="K25" s="303"/>
      <c r="L25" s="303"/>
      <c r="N25" s="331">
        <v>0.05</v>
      </c>
      <c r="O25" s="202"/>
      <c r="P25" s="330" t="s">
        <v>441</v>
      </c>
      <c r="Q25" s="330"/>
      <c r="R25" s="3"/>
      <c r="S25" s="3"/>
      <c r="T25" s="3"/>
      <c r="U25" s="3"/>
    </row>
    <row r="26" spans="2:23" ht="15.75">
      <c r="B26" s="296"/>
      <c r="C26" s="297"/>
      <c r="D26" s="219" t="s">
        <v>462</v>
      </c>
      <c r="E26" s="219"/>
      <c r="F26" s="301"/>
      <c r="G26" s="301"/>
      <c r="H26" s="297"/>
      <c r="I26" s="301"/>
      <c r="J26" s="301"/>
      <c r="K26" s="301"/>
      <c r="L26" s="304"/>
      <c r="N26" s="331"/>
      <c r="O26" s="202"/>
      <c r="P26" s="330"/>
      <c r="Q26" s="330"/>
      <c r="R26" s="3"/>
      <c r="S26" s="3"/>
      <c r="T26" s="3"/>
      <c r="U26" s="3"/>
    </row>
    <row r="27" spans="2:23" ht="15.75">
      <c r="B27" s="296"/>
      <c r="C27" s="297"/>
      <c r="D27" s="220" t="s">
        <v>384</v>
      </c>
      <c r="E27" s="297"/>
      <c r="F27" s="297"/>
      <c r="G27" s="297"/>
      <c r="H27" s="297"/>
      <c r="I27" s="297"/>
      <c r="J27" s="297"/>
      <c r="K27" s="297"/>
      <c r="L27" s="297"/>
      <c r="N27" s="202"/>
      <c r="O27" s="380" t="s">
        <v>499</v>
      </c>
      <c r="P27" s="330" t="s">
        <v>135</v>
      </c>
      <c r="Q27" s="330"/>
      <c r="R27" s="3"/>
      <c r="S27" s="3"/>
      <c r="T27" s="3"/>
      <c r="U27" s="3"/>
    </row>
    <row r="28" spans="2:23">
      <c r="N28" s="202"/>
      <c r="O28" s="380" t="s">
        <v>500</v>
      </c>
      <c r="P28" s="330" t="s">
        <v>136</v>
      </c>
      <c r="Q28" s="330"/>
    </row>
    <row r="29" spans="2:23">
      <c r="N29" s="202"/>
      <c r="O29" s="380" t="s">
        <v>501</v>
      </c>
      <c r="P29" s="330" t="s">
        <v>137</v>
      </c>
      <c r="Q29" s="330"/>
    </row>
    <row r="30" spans="2:23">
      <c r="N30" s="202"/>
      <c r="O30" s="381">
        <v>2.5</v>
      </c>
      <c r="P30" s="330" t="s">
        <v>390</v>
      </c>
      <c r="Q30" s="330"/>
    </row>
    <row r="31" spans="2:23">
      <c r="D31" s="2"/>
      <c r="N31" s="202"/>
      <c r="O31" s="381">
        <v>3.7</v>
      </c>
      <c r="P31" s="330" t="s">
        <v>391</v>
      </c>
      <c r="Q31" s="330"/>
    </row>
    <row r="32" spans="2:23" ht="15">
      <c r="O32" s="222"/>
      <c r="P32" s="306"/>
      <c r="Q32" s="3"/>
    </row>
    <row r="33" spans="2:16">
      <c r="B33" s="134"/>
      <c r="C33" s="4"/>
      <c r="D33" s="57"/>
      <c r="E33" s="4"/>
      <c r="F33" s="4"/>
      <c r="G33" s="57"/>
      <c r="H33" s="57"/>
      <c r="I33" s="57"/>
      <c r="J33" s="57"/>
      <c r="N33" s="8"/>
      <c r="O33" s="5"/>
      <c r="P33" s="5"/>
    </row>
    <row r="34" spans="2:16">
      <c r="B34" s="93"/>
      <c r="C34" s="4"/>
      <c r="D34" s="57"/>
      <c r="E34" s="4"/>
      <c r="F34" s="4"/>
      <c r="G34" s="57"/>
      <c r="H34" s="57"/>
      <c r="I34" s="57"/>
      <c r="J34" s="57"/>
      <c r="N34" s="8"/>
      <c r="O34" s="5"/>
      <c r="P34" s="5"/>
    </row>
    <row r="35" spans="2:16">
      <c r="N35" s="8"/>
      <c r="O35" s="5"/>
      <c r="P35" s="5"/>
    </row>
    <row r="36" spans="2:16">
      <c r="N36" s="8"/>
      <c r="O36" s="5"/>
      <c r="P36" s="5"/>
    </row>
  </sheetData>
  <mergeCells count="9">
    <mergeCell ref="O1:W2"/>
    <mergeCell ref="D1:K1"/>
    <mergeCell ref="A12:C12"/>
    <mergeCell ref="A1:A2"/>
    <mergeCell ref="B1:B2"/>
    <mergeCell ref="C1:C2"/>
    <mergeCell ref="L1:M1"/>
    <mergeCell ref="N1:N2"/>
    <mergeCell ref="D11:S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pane ySplit="2" topLeftCell="A3" activePane="bottomLeft" state="frozen"/>
      <selection pane="bottomLeft" activeCell="E41" sqref="E41"/>
    </sheetView>
  </sheetViews>
  <sheetFormatPr defaultRowHeight="11.25"/>
  <cols>
    <col min="1" max="1" width="11.5703125" style="3" bestFit="1" customWidth="1"/>
    <col min="2" max="2" width="75" style="90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715" t="s">
        <v>1</v>
      </c>
      <c r="B1" s="721" t="s">
        <v>0</v>
      </c>
      <c r="C1" s="723" t="s">
        <v>87</v>
      </c>
      <c r="D1" s="717" t="s">
        <v>3</v>
      </c>
      <c r="E1" s="718"/>
      <c r="F1" s="719" t="s">
        <v>465</v>
      </c>
      <c r="G1" s="720"/>
      <c r="H1" s="706" t="s">
        <v>29</v>
      </c>
      <c r="I1" s="707"/>
      <c r="J1" s="707"/>
      <c r="K1" s="707"/>
      <c r="L1" s="707"/>
      <c r="M1" s="707"/>
      <c r="N1" s="708"/>
    </row>
    <row r="2" spans="1:14" s="9" customFormat="1" ht="16.5" thickBot="1">
      <c r="A2" s="716"/>
      <c r="B2" s="722"/>
      <c r="C2" s="724"/>
      <c r="D2" s="47"/>
      <c r="E2" s="58" t="s">
        <v>9</v>
      </c>
      <c r="F2" s="307"/>
      <c r="G2" s="101" t="s">
        <v>9</v>
      </c>
      <c r="H2" s="709"/>
      <c r="I2" s="710"/>
      <c r="J2" s="710"/>
      <c r="K2" s="710"/>
      <c r="L2" s="710"/>
      <c r="M2" s="710"/>
      <c r="N2" s="711"/>
    </row>
    <row r="3" spans="1:14" s="139" customFormat="1" ht="15">
      <c r="A3" s="347" t="str">
        <f>'1-συμβολαια'!A3</f>
        <v>3ο</v>
      </c>
      <c r="B3" s="336" t="str">
        <f>'1-συμβολαια'!C3</f>
        <v>διανομή</v>
      </c>
      <c r="C3" s="337">
        <f>'1-συμβολαια'!D3</f>
        <v>144216.06</v>
      </c>
      <c r="D3" s="383">
        <v>9</v>
      </c>
      <c r="E3" s="383">
        <v>9</v>
      </c>
      <c r="F3" s="338">
        <f t="shared" ref="F3:G10" si="0">(D3-1)*4</f>
        <v>32</v>
      </c>
      <c r="G3" s="338">
        <f t="shared" si="0"/>
        <v>32</v>
      </c>
      <c r="H3" s="335"/>
      <c r="I3" s="335"/>
      <c r="J3" s="335"/>
      <c r="K3" s="339"/>
      <c r="L3" s="339"/>
      <c r="M3" s="339"/>
      <c r="N3" s="339"/>
    </row>
    <row r="4" spans="1:14" s="139" customFormat="1" ht="15">
      <c r="A4" s="366">
        <f>'1-συμβολαια'!A4</f>
        <v>0</v>
      </c>
      <c r="B4" s="362" t="str">
        <f>'1-συμβολαια'!C4</f>
        <v>χρησικτησία οικοπέδου = 1983 ;;;??? ΑΓΟΡΑΠΩΛΗΣΙΑ άτυπος</v>
      </c>
      <c r="C4" s="405">
        <f>'1-συμβολαια'!D4</f>
        <v>1111.1099999999999</v>
      </c>
      <c r="D4" s="383">
        <v>9</v>
      </c>
      <c r="E4" s="383"/>
      <c r="F4" s="338">
        <f t="shared" si="0"/>
        <v>32</v>
      </c>
      <c r="G4" s="338"/>
      <c r="H4" s="335" t="s">
        <v>229</v>
      </c>
      <c r="I4" s="335" t="s">
        <v>138</v>
      </c>
      <c r="J4" s="335"/>
      <c r="K4" s="339"/>
      <c r="L4" s="339"/>
      <c r="M4" s="339"/>
      <c r="N4" s="339"/>
    </row>
    <row r="5" spans="1:14" s="139" customFormat="1" ht="15.75" thickBot="1">
      <c r="A5" s="454">
        <f>'1-συμβολαια'!A5</f>
        <v>0</v>
      </c>
      <c r="B5" s="459" t="str">
        <f>'1-συμβολαια'!C5</f>
        <v>εξισορρόπηση διαφοράς διανεμομένων μεριδίων</v>
      </c>
      <c r="C5" s="460">
        <f>'1-συμβολαια'!D5</f>
        <v>22222.22</v>
      </c>
      <c r="D5" s="461">
        <v>9</v>
      </c>
      <c r="E5" s="461"/>
      <c r="F5" s="418">
        <f t="shared" si="0"/>
        <v>32</v>
      </c>
      <c r="G5" s="418"/>
      <c r="H5" s="549" t="s">
        <v>229</v>
      </c>
      <c r="I5" s="549" t="s">
        <v>138</v>
      </c>
      <c r="J5" s="549"/>
      <c r="K5" s="552"/>
      <c r="L5" s="552"/>
      <c r="M5" s="552"/>
      <c r="N5" s="339"/>
    </row>
    <row r="6" spans="1:14" s="139" customFormat="1" ht="15.75" thickBot="1">
      <c r="A6" s="471" t="str">
        <f>'1-συμβολαια'!A6</f>
        <v>4ο</v>
      </c>
      <c r="B6" s="472" t="str">
        <f>'1-συμβολαια'!C6</f>
        <v>γονική ΨΙΛΗΣ κυριότητας</v>
      </c>
      <c r="C6" s="473">
        <f>'1-συμβολαια'!D6</f>
        <v>3700.2</v>
      </c>
      <c r="D6" s="474">
        <v>5</v>
      </c>
      <c r="E6" s="474">
        <v>5</v>
      </c>
      <c r="F6" s="475">
        <f t="shared" si="0"/>
        <v>16</v>
      </c>
      <c r="G6" s="475">
        <f t="shared" si="0"/>
        <v>16</v>
      </c>
      <c r="H6" s="553"/>
      <c r="I6" s="553"/>
      <c r="J6" s="553"/>
      <c r="K6" s="554"/>
      <c r="L6" s="554"/>
      <c r="M6" s="551"/>
      <c r="N6" s="339"/>
    </row>
    <row r="7" spans="1:14" s="139" customFormat="1" ht="15">
      <c r="A7" s="494" t="str">
        <f>'1-συμβολαια'!A7</f>
        <v>5ο</v>
      </c>
      <c r="B7" s="415" t="str">
        <f>'1-συμβολαια'!C7</f>
        <v>δωρεά ΨΙΛΗΣ κυριότητας</v>
      </c>
      <c r="C7" s="416">
        <f>'1-συμβολαια'!D7</f>
        <v>14601.6</v>
      </c>
      <c r="D7" s="417">
        <v>5</v>
      </c>
      <c r="E7" s="417">
        <v>5</v>
      </c>
      <c r="F7" s="397">
        <f t="shared" si="0"/>
        <v>16</v>
      </c>
      <c r="G7" s="397">
        <f t="shared" si="0"/>
        <v>16</v>
      </c>
      <c r="H7" s="355" t="s">
        <v>229</v>
      </c>
      <c r="I7" s="355" t="s">
        <v>138</v>
      </c>
      <c r="J7" s="355"/>
      <c r="K7" s="551"/>
      <c r="L7" s="551"/>
      <c r="M7" s="339"/>
      <c r="N7" s="339"/>
    </row>
    <row r="8" spans="1:14" s="139" customFormat="1" ht="15.75" thickBot="1">
      <c r="A8" s="497">
        <f>'1-συμβολαια'!A8</f>
        <v>0</v>
      </c>
      <c r="B8" s="498" t="str">
        <f>'1-συμβολαια'!C8</f>
        <v>χρησικτησία οικοπέδου = 1983 ;;;??? ΑΓΟΡΑΠΩΛΗΣΙΑ άτυπος</v>
      </c>
      <c r="C8" s="499">
        <f>'1-συμβολαια'!D8</f>
        <v>2222.2199999999998</v>
      </c>
      <c r="D8" s="461">
        <v>5</v>
      </c>
      <c r="E8" s="461"/>
      <c r="F8" s="418">
        <f t="shared" si="0"/>
        <v>16</v>
      </c>
      <c r="G8" s="418"/>
      <c r="H8" s="549" t="s">
        <v>229</v>
      </c>
      <c r="I8" s="549" t="s">
        <v>138</v>
      </c>
      <c r="J8" s="549"/>
      <c r="K8" s="552"/>
      <c r="L8" s="552"/>
      <c r="M8" s="552"/>
      <c r="N8" s="339"/>
    </row>
    <row r="9" spans="1:14" s="139" customFormat="1" ht="15">
      <c r="A9" s="518" t="str">
        <f>'1-συμβολαια'!A9</f>
        <v>6ο</v>
      </c>
      <c r="B9" s="495" t="str">
        <f>'1-συμβολαια'!C9</f>
        <v>δωρεά ΨΙΛΗΣ κυριότητας</v>
      </c>
      <c r="C9" s="496">
        <f>'1-συμβολαια'!D9</f>
        <v>70347.649999999994</v>
      </c>
      <c r="D9" s="417">
        <v>5</v>
      </c>
      <c r="E9" s="417">
        <v>5</v>
      </c>
      <c r="F9" s="397">
        <f t="shared" si="0"/>
        <v>16</v>
      </c>
      <c r="G9" s="397">
        <f t="shared" si="0"/>
        <v>16</v>
      </c>
      <c r="H9" s="355"/>
      <c r="I9" s="355"/>
      <c r="J9" s="355"/>
      <c r="K9" s="551"/>
      <c r="L9" s="551"/>
      <c r="M9" s="551"/>
      <c r="N9" s="339"/>
    </row>
    <row r="10" spans="1:14" s="139" customFormat="1" ht="15.75" thickBot="1">
      <c r="A10" s="519">
        <f>'1-συμβολαια'!A10</f>
        <v>0</v>
      </c>
      <c r="B10" s="498" t="str">
        <f>'1-συμβολαια'!C10</f>
        <v>χρησικτησία οικοπέδου = 1983 ;;;??? ΑΓΟΡΑΠΩΛΗΣΙΑ άτυπος</v>
      </c>
      <c r="C10" s="499">
        <f>'1-συμβολαια'!D10</f>
        <v>2111.11</v>
      </c>
      <c r="D10" s="461">
        <v>5</v>
      </c>
      <c r="E10" s="461"/>
      <c r="F10" s="418">
        <f t="shared" si="0"/>
        <v>16</v>
      </c>
      <c r="G10" s="418"/>
      <c r="H10" s="549" t="s">
        <v>229</v>
      </c>
      <c r="I10" s="549" t="s">
        <v>138</v>
      </c>
      <c r="J10" s="549"/>
      <c r="K10" s="552"/>
      <c r="L10" s="552"/>
      <c r="M10" s="339"/>
      <c r="N10" s="339"/>
    </row>
    <row r="11" spans="1:14" s="139" customFormat="1" ht="15">
      <c r="A11" s="439" t="str">
        <f>'1-συμβολαια'!A11</f>
        <v>7ο</v>
      </c>
      <c r="B11" s="495" t="str">
        <f>'1-συμβολαια'!C11</f>
        <v>γονική ΨΙΛΗΣ κυριότητας</v>
      </c>
      <c r="C11" s="725" t="s">
        <v>562</v>
      </c>
      <c r="D11" s="726"/>
      <c r="E11" s="726"/>
      <c r="F11" s="726"/>
      <c r="G11" s="726"/>
      <c r="H11" s="726"/>
      <c r="I11" s="726"/>
      <c r="J11" s="726"/>
      <c r="K11" s="726"/>
      <c r="L11" s="727"/>
      <c r="M11" s="339"/>
      <c r="N11" s="339"/>
    </row>
    <row r="12" spans="1:14" ht="15.75">
      <c r="A12" s="712" t="s">
        <v>60</v>
      </c>
      <c r="B12" s="713"/>
      <c r="C12" s="713"/>
      <c r="D12" s="713"/>
      <c r="E12" s="714"/>
      <c r="F12" s="110">
        <f>SUM(F3:F11)</f>
        <v>176</v>
      </c>
      <c r="G12" s="110">
        <f>SUM(G3:G11)</f>
        <v>80</v>
      </c>
    </row>
    <row r="13" spans="1:14" ht="15.75">
      <c r="H13" s="141" t="s">
        <v>147</v>
      </c>
      <c r="I13" s="142"/>
      <c r="J13" s="142"/>
      <c r="K13" s="142"/>
      <c r="L13" s="142"/>
      <c r="M13" s="142"/>
    </row>
    <row r="14" spans="1:14" ht="15.75">
      <c r="B14" s="310" t="s">
        <v>464</v>
      </c>
      <c r="C14" s="311"/>
      <c r="D14" s="311"/>
      <c r="E14" s="311"/>
      <c r="F14" s="311"/>
      <c r="I14" s="142" t="s">
        <v>148</v>
      </c>
      <c r="J14" s="142"/>
      <c r="K14" s="142"/>
      <c r="L14" s="142"/>
      <c r="M14" s="86"/>
    </row>
    <row r="15" spans="1:14" ht="15.75">
      <c r="B15" s="3"/>
      <c r="C15" s="226" t="s">
        <v>61</v>
      </c>
      <c r="D15" s="3"/>
      <c r="J15" s="141" t="s">
        <v>149</v>
      </c>
    </row>
    <row r="18" spans="2:2">
      <c r="B18" s="225"/>
    </row>
    <row r="19" spans="2:2">
      <c r="B19" s="224"/>
    </row>
  </sheetData>
  <mergeCells count="8">
    <mergeCell ref="H1:N2"/>
    <mergeCell ref="A12:E12"/>
    <mergeCell ref="A1:A2"/>
    <mergeCell ref="D1:E1"/>
    <mergeCell ref="F1:G1"/>
    <mergeCell ref="B1:B2"/>
    <mergeCell ref="C1:C2"/>
    <mergeCell ref="C11:L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10.28515625" style="8" bestFit="1" customWidth="1"/>
    <col min="2" max="2" width="62.140625" style="92" bestFit="1" customWidth="1"/>
    <col min="3" max="3" width="7.28515625" style="8" bestFit="1" customWidth="1"/>
    <col min="4" max="4" width="24.28515625" style="8" customWidth="1"/>
    <col min="5" max="5" width="23" style="8" bestFit="1" customWidth="1"/>
    <col min="6" max="6" width="11.28515625" style="8" customWidth="1"/>
    <col min="7" max="7" width="22.85546875" style="8" bestFit="1" customWidth="1"/>
    <col min="8" max="8" width="7.28515625" style="8" bestFit="1" customWidth="1"/>
    <col min="9" max="9" width="27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93" t="s">
        <v>1</v>
      </c>
      <c r="B1" s="695" t="s">
        <v>0</v>
      </c>
      <c r="C1" s="732" t="s">
        <v>11</v>
      </c>
      <c r="D1" s="732"/>
      <c r="E1" s="732"/>
      <c r="F1" s="732"/>
      <c r="G1" s="732"/>
      <c r="H1" s="733" t="s">
        <v>12</v>
      </c>
      <c r="I1" s="733"/>
      <c r="J1" s="733"/>
      <c r="K1" s="733"/>
      <c r="L1" s="733"/>
      <c r="M1" s="733"/>
      <c r="N1" s="733"/>
      <c r="O1" s="736" t="s">
        <v>88</v>
      </c>
      <c r="P1" s="734" t="s">
        <v>230</v>
      </c>
      <c r="Q1" s="728" t="s">
        <v>29</v>
      </c>
      <c r="R1" s="687"/>
      <c r="S1" s="687"/>
      <c r="T1" s="687"/>
      <c r="U1" s="688"/>
    </row>
    <row r="2" spans="1:25" ht="24" customHeight="1" thickBot="1">
      <c r="A2" s="694"/>
      <c r="B2" s="696"/>
      <c r="C2" s="7" t="s">
        <v>47</v>
      </c>
      <c r="D2" s="87" t="s">
        <v>48</v>
      </c>
      <c r="E2" s="87" t="s">
        <v>49</v>
      </c>
      <c r="F2" s="87" t="s">
        <v>50</v>
      </c>
      <c r="G2" s="38" t="s">
        <v>51</v>
      </c>
      <c r="H2" s="87" t="s">
        <v>47</v>
      </c>
      <c r="I2" s="87" t="s">
        <v>48</v>
      </c>
      <c r="J2" s="87" t="s">
        <v>49</v>
      </c>
      <c r="K2" s="87" t="s">
        <v>50</v>
      </c>
      <c r="L2" s="87" t="s">
        <v>51</v>
      </c>
      <c r="M2" s="87" t="s">
        <v>52</v>
      </c>
      <c r="N2" s="39" t="s">
        <v>53</v>
      </c>
      <c r="O2" s="737"/>
      <c r="P2" s="735"/>
      <c r="Q2" s="729"/>
      <c r="R2" s="689"/>
      <c r="S2" s="689"/>
      <c r="T2" s="689"/>
      <c r="U2" s="690"/>
    </row>
    <row r="3" spans="1:25" s="272" customFormat="1" ht="15">
      <c r="A3" s="347" t="str">
        <f>'1-συμβολαια'!A3</f>
        <v>3ο</v>
      </c>
      <c r="B3" s="348" t="str">
        <f>'1-συμβολαια'!C3</f>
        <v>διανομή</v>
      </c>
      <c r="C3" s="349">
        <v>5</v>
      </c>
      <c r="D3" s="268" t="s">
        <v>518</v>
      </c>
      <c r="E3" s="268" t="s">
        <v>519</v>
      </c>
      <c r="F3" s="268" t="s">
        <v>520</v>
      </c>
      <c r="G3" s="268" t="s">
        <v>521</v>
      </c>
      <c r="H3" s="268"/>
      <c r="I3" s="8" t="s">
        <v>522</v>
      </c>
      <c r="J3" s="268"/>
      <c r="K3" s="268"/>
      <c r="L3" s="268"/>
      <c r="M3" s="268"/>
      <c r="N3" s="268"/>
      <c r="O3" s="349">
        <v>9</v>
      </c>
      <c r="P3" s="338">
        <f>O3*('2-δικαιώμ'!M3+'3-φύλλα2α'!F3)</f>
        <v>396</v>
      </c>
      <c r="Q3" s="350" t="s">
        <v>539</v>
      </c>
      <c r="R3" s="350" t="s">
        <v>540</v>
      </c>
      <c r="S3" s="350"/>
      <c r="T3" s="350"/>
      <c r="U3" s="351"/>
    </row>
    <row r="4" spans="1:25" s="272" customFormat="1" ht="15">
      <c r="A4" s="366">
        <f>'1-συμβολαια'!A4</f>
        <v>0</v>
      </c>
      <c r="B4" s="437" t="str">
        <f>'1-συμβολαια'!C4</f>
        <v>χρησικτησία οικοπέδου = 1983 ;;;??? ΑΓΟΡΑΠΩΛΗΣΙΑ άτυπος</v>
      </c>
      <c r="C4" s="349">
        <v>1</v>
      </c>
      <c r="D4" s="268" t="s">
        <v>532</v>
      </c>
      <c r="E4" s="268"/>
      <c r="F4" s="268"/>
      <c r="G4" s="268"/>
      <c r="H4" s="268"/>
      <c r="I4" s="268" t="s">
        <v>518</v>
      </c>
      <c r="J4" s="268"/>
      <c r="K4" s="268"/>
      <c r="L4" s="268"/>
      <c r="M4" s="268"/>
      <c r="N4" s="268"/>
      <c r="O4" s="349"/>
      <c r="P4" s="338">
        <f>O4*('2-δικαιώμ'!M4+'3-φύλλα2α'!F4)</f>
        <v>0</v>
      </c>
      <c r="Q4" s="350"/>
      <c r="R4" s="350"/>
      <c r="S4" s="350"/>
      <c r="T4" s="350"/>
      <c r="U4" s="351"/>
    </row>
    <row r="5" spans="1:25" s="272" customFormat="1" ht="15.75" thickBot="1">
      <c r="A5" s="454">
        <f>'1-συμβολαια'!A5</f>
        <v>0</v>
      </c>
      <c r="B5" s="440" t="str">
        <f>'1-συμβολαια'!C5</f>
        <v>εξισορρόπηση διαφοράς διανεμομένων μεριδίων</v>
      </c>
      <c r="C5" s="456">
        <v>5</v>
      </c>
      <c r="D5" s="457" t="s">
        <v>518</v>
      </c>
      <c r="E5" s="457" t="s">
        <v>519</v>
      </c>
      <c r="F5" s="457" t="s">
        <v>520</v>
      </c>
      <c r="G5" s="457" t="s">
        <v>521</v>
      </c>
      <c r="H5" s="453"/>
      <c r="I5" s="458" t="s">
        <v>522</v>
      </c>
      <c r="J5" s="453"/>
      <c r="K5" s="453"/>
      <c r="L5" s="453"/>
      <c r="M5" s="453"/>
      <c r="N5" s="453"/>
      <c r="O5" s="456">
        <v>4</v>
      </c>
      <c r="P5" s="418">
        <f>O5*('2-δικαιώμ'!M5+'3-φύλλα2α'!F5)</f>
        <v>176</v>
      </c>
      <c r="Q5" s="536" t="s">
        <v>539</v>
      </c>
      <c r="R5" s="536" t="s">
        <v>540</v>
      </c>
      <c r="S5" s="536"/>
      <c r="T5" s="350"/>
      <c r="U5" s="351"/>
    </row>
    <row r="6" spans="1:25" s="272" customFormat="1" ht="15.75" thickBot="1">
      <c r="A6" s="471" t="str">
        <f>'1-συμβολαια'!A6</f>
        <v>4ο</v>
      </c>
      <c r="B6" s="488" t="str">
        <f>'1-συμβολαια'!C6</f>
        <v>γονική ΨΙΛΗΣ κυριότητας</v>
      </c>
      <c r="C6" s="489"/>
      <c r="D6" s="490" t="s">
        <v>519</v>
      </c>
      <c r="E6" s="490"/>
      <c r="F6" s="469"/>
      <c r="G6" s="469"/>
      <c r="H6" s="469"/>
      <c r="I6" s="490" t="s">
        <v>520</v>
      </c>
      <c r="J6" s="469"/>
      <c r="K6" s="469"/>
      <c r="L6" s="469"/>
      <c r="M6" s="469"/>
      <c r="N6" s="469"/>
      <c r="O6" s="534"/>
      <c r="P6" s="535">
        <f>O6*('2-δικαιώμ'!M6+'3-φύλλα2α'!F6)</f>
        <v>0</v>
      </c>
      <c r="Q6" s="539"/>
      <c r="R6" s="539"/>
      <c r="S6" s="539"/>
      <c r="T6" s="350"/>
      <c r="U6" s="351"/>
    </row>
    <row r="7" spans="1:25" s="272" customFormat="1" ht="15">
      <c r="A7" s="491" t="str">
        <f>'1-συμβολαια'!A7</f>
        <v>5ο</v>
      </c>
      <c r="B7" s="438" t="str">
        <f>'1-συμβολαια'!C7</f>
        <v>δωρεά ΨΙΛΗΣ κυριότητας</v>
      </c>
      <c r="C7" s="455"/>
      <c r="D7" s="268" t="s">
        <v>518</v>
      </c>
      <c r="E7" s="333"/>
      <c r="F7" s="269"/>
      <c r="G7" s="269"/>
      <c r="H7" s="269"/>
      <c r="I7" s="333" t="s">
        <v>537</v>
      </c>
      <c r="J7" s="269"/>
      <c r="K7" s="269"/>
      <c r="L7" s="269"/>
      <c r="M7" s="269"/>
      <c r="N7" s="269"/>
      <c r="O7" s="455"/>
      <c r="P7" s="397">
        <f>O7*('2-δικαιώμ'!M7+'3-φύλλα2α'!F7)</f>
        <v>0</v>
      </c>
      <c r="Q7" s="533"/>
      <c r="R7" s="533"/>
      <c r="S7" s="533"/>
      <c r="T7" s="350"/>
      <c r="U7" s="351"/>
    </row>
    <row r="8" spans="1:25" s="272" customFormat="1" ht="15.75" thickBot="1">
      <c r="A8" s="497">
        <f>'1-συμβολαια'!A8</f>
        <v>0</v>
      </c>
      <c r="B8" s="517" t="str">
        <f>'1-συμβολαια'!C8</f>
        <v>χρησικτησία οικοπέδου = 1983 ;;;??? ΑΓΟΡΑΠΩΛΗΣΙΑ άτυπος</v>
      </c>
      <c r="C8" s="456"/>
      <c r="D8" s="457" t="s">
        <v>532</v>
      </c>
      <c r="E8" s="457"/>
      <c r="F8" s="453"/>
      <c r="G8" s="453"/>
      <c r="H8" s="453"/>
      <c r="I8" s="457" t="s">
        <v>518</v>
      </c>
      <c r="J8" s="453"/>
      <c r="K8" s="453"/>
      <c r="L8" s="453"/>
      <c r="M8" s="453"/>
      <c r="N8" s="453"/>
      <c r="O8" s="456"/>
      <c r="P8" s="418">
        <f>O8*('2-δικαιώμ'!M8+'3-φύλλα2α'!F8)</f>
        <v>0</v>
      </c>
      <c r="Q8" s="536"/>
      <c r="R8" s="536"/>
      <c r="S8" s="536"/>
      <c r="T8" s="350"/>
      <c r="U8" s="351"/>
    </row>
    <row r="9" spans="1:25" s="272" customFormat="1" ht="15">
      <c r="A9" s="491" t="str">
        <f>'1-συμβολαια'!A9</f>
        <v>6ο</v>
      </c>
      <c r="B9" s="438" t="str">
        <f>'1-συμβολαια'!C9</f>
        <v>δωρεά ΨΙΛΗΣ κυριότητας</v>
      </c>
      <c r="C9" s="455"/>
      <c r="D9" s="333" t="s">
        <v>518</v>
      </c>
      <c r="E9" s="333"/>
      <c r="F9" s="269"/>
      <c r="G9" s="269"/>
      <c r="H9" s="269"/>
      <c r="I9" s="333" t="s">
        <v>538</v>
      </c>
      <c r="J9" s="269"/>
      <c r="K9" s="269"/>
      <c r="L9" s="269"/>
      <c r="M9" s="269"/>
      <c r="N9" s="269"/>
      <c r="O9" s="455"/>
      <c r="P9" s="397">
        <f>O9*('2-δικαιώμ'!M9+'3-φύλλα2α'!F9)</f>
        <v>0</v>
      </c>
      <c r="Q9" s="533"/>
      <c r="R9" s="533"/>
      <c r="S9" s="533"/>
      <c r="T9" s="350"/>
      <c r="U9" s="351"/>
    </row>
    <row r="10" spans="1:25" s="272" customFormat="1" ht="15.75" thickBot="1">
      <c r="A10" s="497">
        <f>'1-συμβολαια'!A10</f>
        <v>0</v>
      </c>
      <c r="B10" s="517" t="str">
        <f>'1-συμβολαια'!C10</f>
        <v>χρησικτησία οικοπέδου = 1983 ;;;??? ΑΓΟΡΑΠΩΛΗΣΙΑ άτυπος</v>
      </c>
      <c r="C10" s="456"/>
      <c r="D10" s="457" t="s">
        <v>532</v>
      </c>
      <c r="E10" s="457"/>
      <c r="F10" s="453"/>
      <c r="G10" s="453"/>
      <c r="H10" s="453"/>
      <c r="I10" s="457" t="s">
        <v>518</v>
      </c>
      <c r="J10" s="453"/>
      <c r="K10" s="453"/>
      <c r="L10" s="453"/>
      <c r="M10" s="453"/>
      <c r="N10" s="453"/>
      <c r="O10" s="456"/>
      <c r="P10" s="418">
        <f>O10*('2-δικαιώμ'!M10+'3-φύλλα2α'!F10)</f>
        <v>0</v>
      </c>
      <c r="Q10" s="536"/>
      <c r="R10" s="536"/>
      <c r="S10" s="536"/>
      <c r="T10" s="350"/>
      <c r="U10" s="351"/>
    </row>
    <row r="11" spans="1:25" s="272" customFormat="1" ht="16.5" customHeight="1" thickBot="1">
      <c r="A11" s="532" t="str">
        <f>'1-συμβολαια'!A11</f>
        <v>7ο</v>
      </c>
      <c r="B11" s="488" t="str">
        <f>'1-συμβολαια'!C11</f>
        <v>γονική ΨΙΛΗΣ κυριότητας</v>
      </c>
      <c r="C11" s="738" t="s">
        <v>562</v>
      </c>
      <c r="D11" s="739"/>
      <c r="E11" s="739"/>
      <c r="F11" s="739"/>
      <c r="G11" s="739"/>
      <c r="H11" s="739"/>
      <c r="I11" s="739"/>
      <c r="J11" s="739"/>
      <c r="K11" s="739"/>
      <c r="L11" s="739"/>
      <c r="M11" s="739"/>
      <c r="N11" s="739"/>
      <c r="O11" s="740"/>
      <c r="P11" s="475">
        <f>O11*('2-δικαιώμ'!M11+'3-φύλλα2α'!F11)</f>
        <v>0</v>
      </c>
      <c r="Q11" s="538"/>
      <c r="R11" s="538"/>
      <c r="S11" s="533"/>
      <c r="T11" s="350"/>
      <c r="U11" s="351"/>
    </row>
    <row r="12" spans="1:25" ht="15.75">
      <c r="A12" s="730" t="s">
        <v>47</v>
      </c>
      <c r="B12" s="731"/>
      <c r="C12" s="731"/>
      <c r="D12" s="731"/>
      <c r="E12" s="731"/>
      <c r="F12" s="731"/>
      <c r="G12" s="731"/>
      <c r="H12" s="731"/>
      <c r="I12" s="731"/>
      <c r="J12" s="731"/>
      <c r="K12" s="731"/>
      <c r="L12" s="731"/>
      <c r="M12" s="731"/>
      <c r="N12" s="731"/>
      <c r="O12" s="731"/>
      <c r="P12" s="537">
        <f>SUM(P3:P11)</f>
        <v>572</v>
      </c>
    </row>
    <row r="14" spans="1:25" ht="15.75">
      <c r="Q14" s="159" t="s">
        <v>150</v>
      </c>
      <c r="R14" s="127"/>
      <c r="S14" s="127"/>
      <c r="T14" s="127"/>
      <c r="U14" s="127"/>
      <c r="V14" s="127"/>
      <c r="W14" s="127"/>
      <c r="X14" s="127"/>
      <c r="Y14" s="116"/>
    </row>
    <row r="15" spans="1:25" ht="15.75">
      <c r="R15" s="142" t="s">
        <v>151</v>
      </c>
      <c r="S15" s="142"/>
      <c r="T15" s="142"/>
      <c r="U15" s="142"/>
      <c r="V15" s="142"/>
      <c r="W15" s="142"/>
      <c r="X15" s="142"/>
    </row>
    <row r="16" spans="1:25" ht="15.75">
      <c r="N16" s="8" t="s">
        <v>52</v>
      </c>
      <c r="O16" s="8">
        <v>3</v>
      </c>
      <c r="S16" s="159" t="s">
        <v>152</v>
      </c>
    </row>
    <row r="17" spans="1:15">
      <c r="A17" s="8">
        <v>6652</v>
      </c>
      <c r="E17" s="406" t="s">
        <v>518</v>
      </c>
      <c r="F17" s="300">
        <v>0.5</v>
      </c>
      <c r="G17" s="8" t="s">
        <v>522</v>
      </c>
      <c r="H17" s="8" t="s">
        <v>523</v>
      </c>
      <c r="N17" s="8" t="s">
        <v>51</v>
      </c>
      <c r="O17" s="8">
        <v>3</v>
      </c>
    </row>
    <row r="18" spans="1:15">
      <c r="E18" s="406" t="s">
        <v>519</v>
      </c>
      <c r="F18" s="408">
        <v>6.25E-2</v>
      </c>
      <c r="N18" s="8" t="s">
        <v>50</v>
      </c>
      <c r="O18" s="8">
        <v>2</v>
      </c>
    </row>
    <row r="19" spans="1:15">
      <c r="E19" s="406" t="s">
        <v>520</v>
      </c>
      <c r="F19" s="408">
        <v>0.1875</v>
      </c>
      <c r="N19" s="8" t="s">
        <v>49</v>
      </c>
      <c r="O19" s="8">
        <v>1</v>
      </c>
    </row>
    <row r="20" spans="1:15">
      <c r="E20" s="406" t="s">
        <v>521</v>
      </c>
      <c r="F20" s="408">
        <v>6.25E-2</v>
      </c>
      <c r="O20" s="8">
        <f>SUM(O16:O19)</f>
        <v>9</v>
      </c>
    </row>
    <row r="21" spans="1:15">
      <c r="E21" s="407" t="s">
        <v>522</v>
      </c>
      <c r="F21" s="408">
        <v>0.1875</v>
      </c>
    </row>
    <row r="23" spans="1:15">
      <c r="A23" s="8">
        <v>6653</v>
      </c>
      <c r="H23" s="8" t="s">
        <v>534</v>
      </c>
    </row>
    <row r="26" spans="1:15">
      <c r="A26" s="8">
        <v>6654</v>
      </c>
      <c r="H26" s="8" t="s">
        <v>534</v>
      </c>
    </row>
  </sheetData>
  <mergeCells count="9">
    <mergeCell ref="Q1:U2"/>
    <mergeCell ref="A12:O12"/>
    <mergeCell ref="A1:A2"/>
    <mergeCell ref="B1:B2"/>
    <mergeCell ref="C1:G1"/>
    <mergeCell ref="H1:N1"/>
    <mergeCell ref="P1:P2"/>
    <mergeCell ref="O1:O2"/>
    <mergeCell ref="C11:O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0"/>
  <sheetViews>
    <sheetView workbookViewId="0">
      <pane ySplit="2" topLeftCell="A3" activePane="bottomLeft" state="frozen"/>
      <selection pane="bottomLeft" activeCell="N38" sqref="N38"/>
    </sheetView>
  </sheetViews>
  <sheetFormatPr defaultRowHeight="11.25"/>
  <cols>
    <col min="1" max="1" width="10.28515625" style="8" customWidth="1"/>
    <col min="2" max="2" width="53.85546875" style="92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8.7109375" style="81" customWidth="1"/>
    <col min="19" max="19" width="7.28515625" style="81" customWidth="1"/>
    <col min="20" max="20" width="8.5703125" style="371" customWidth="1"/>
    <col min="21" max="21" width="7.28515625" style="371" customWidth="1"/>
    <col min="22" max="22" width="9.140625" style="37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6.5703125" style="371" customWidth="1"/>
    <col min="29" max="29" width="6.28515625" style="81" customWidth="1"/>
    <col min="30" max="30" width="7" style="81" customWidth="1"/>
    <col min="31" max="31" width="7.42578125" style="371" customWidth="1"/>
    <col min="32" max="32" width="7.7109375" style="81" customWidth="1"/>
    <col min="33" max="33" width="6.28515625" style="81" customWidth="1"/>
    <col min="34" max="34" width="7.5703125" style="81" customWidth="1"/>
    <col min="35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60" t="s">
        <v>1</v>
      </c>
      <c r="B1" s="743" t="s">
        <v>0</v>
      </c>
      <c r="C1" s="666" t="s">
        <v>7</v>
      </c>
      <c r="D1" s="745" t="s">
        <v>3</v>
      </c>
      <c r="E1" s="746"/>
      <c r="F1" s="747" t="s">
        <v>467</v>
      </c>
      <c r="G1" s="748"/>
      <c r="H1" s="748"/>
      <c r="I1" s="748"/>
      <c r="J1" s="748"/>
      <c r="K1" s="748"/>
      <c r="L1" s="749"/>
      <c r="M1" s="750" t="s">
        <v>396</v>
      </c>
      <c r="N1" s="751"/>
      <c r="O1" s="752" t="s">
        <v>256</v>
      </c>
      <c r="P1" s="753"/>
      <c r="Q1" s="754" t="s">
        <v>395</v>
      </c>
      <c r="R1" s="742" t="s">
        <v>175</v>
      </c>
      <c r="S1" s="742"/>
      <c r="T1" s="742"/>
      <c r="U1" s="742"/>
      <c r="V1" s="742"/>
      <c r="W1" s="742"/>
      <c r="X1" s="742"/>
      <c r="Y1" s="742"/>
      <c r="Z1" s="742"/>
      <c r="AA1" s="742"/>
      <c r="AB1" s="742"/>
      <c r="AC1" s="742"/>
      <c r="AD1" s="742"/>
      <c r="AE1" s="742"/>
      <c r="AF1" s="742"/>
      <c r="AG1" s="742"/>
      <c r="AH1" s="742"/>
      <c r="AI1" s="742"/>
      <c r="AJ1" s="742"/>
      <c r="AK1" s="742"/>
      <c r="AL1" s="742"/>
      <c r="AM1" s="742"/>
      <c r="AN1" s="742"/>
      <c r="AO1" s="742"/>
    </row>
    <row r="2" spans="1:41" ht="23.25" thickBot="1">
      <c r="A2" s="661"/>
      <c r="B2" s="744"/>
      <c r="C2" s="667"/>
      <c r="D2" s="164" t="s">
        <v>4</v>
      </c>
      <c r="E2" s="150" t="s">
        <v>9</v>
      </c>
      <c r="F2" s="228" t="s">
        <v>4</v>
      </c>
      <c r="G2" s="165" t="s">
        <v>9</v>
      </c>
      <c r="H2" s="148" t="s">
        <v>47</v>
      </c>
      <c r="I2" s="227" t="s">
        <v>9</v>
      </c>
      <c r="J2" s="208" t="s">
        <v>357</v>
      </c>
      <c r="K2" s="208" t="s">
        <v>374</v>
      </c>
      <c r="L2" s="210" t="s">
        <v>359</v>
      </c>
      <c r="M2" s="227" t="s">
        <v>23</v>
      </c>
      <c r="N2" s="229" t="s">
        <v>89</v>
      </c>
      <c r="O2" s="227" t="s">
        <v>23</v>
      </c>
      <c r="P2" s="223" t="s">
        <v>9</v>
      </c>
      <c r="Q2" s="755"/>
      <c r="R2" s="167" t="s">
        <v>131</v>
      </c>
      <c r="S2" s="167" t="s">
        <v>173</v>
      </c>
      <c r="T2" s="387" t="s">
        <v>132</v>
      </c>
      <c r="U2" s="387" t="s">
        <v>260</v>
      </c>
      <c r="V2" s="387" t="s">
        <v>133</v>
      </c>
      <c r="W2" s="167" t="s">
        <v>261</v>
      </c>
      <c r="X2" s="167" t="s">
        <v>153</v>
      </c>
      <c r="Y2" s="167" t="s">
        <v>174</v>
      </c>
      <c r="Z2" s="167" t="s">
        <v>154</v>
      </c>
      <c r="AA2" s="167" t="s">
        <v>262</v>
      </c>
      <c r="AB2" s="387" t="s">
        <v>155</v>
      </c>
      <c r="AC2" s="167" t="s">
        <v>263</v>
      </c>
      <c r="AD2" s="167" t="s">
        <v>156</v>
      </c>
      <c r="AE2" s="387" t="s">
        <v>278</v>
      </c>
      <c r="AF2" s="167" t="s">
        <v>279</v>
      </c>
      <c r="AG2" s="265" t="s">
        <v>280</v>
      </c>
      <c r="AH2" s="167" t="s">
        <v>281</v>
      </c>
      <c r="AI2" s="167" t="s">
        <v>282</v>
      </c>
      <c r="AJ2" s="167" t="s">
        <v>427</v>
      </c>
      <c r="AK2" s="167" t="s">
        <v>428</v>
      </c>
      <c r="AL2" s="167"/>
      <c r="AM2" s="250" t="s">
        <v>93</v>
      </c>
      <c r="AN2" s="248" t="s">
        <v>47</v>
      </c>
      <c r="AO2" s="249" t="s">
        <v>29</v>
      </c>
    </row>
    <row r="3" spans="1:41" s="5" customFormat="1">
      <c r="A3" s="328" t="str">
        <f>'1-συμβολαια'!A3</f>
        <v>3ο</v>
      </c>
      <c r="B3" s="332" t="str">
        <f>'1-συμβολαια'!C3</f>
        <v>διανομή</v>
      </c>
      <c r="C3" s="334">
        <f>'1-συμβολαια'!D3</f>
        <v>144216.06</v>
      </c>
      <c r="D3" s="353">
        <f>'3-φύλλα2α'!D3</f>
        <v>9</v>
      </c>
      <c r="E3" s="353">
        <f>'3-φύλλα2α'!E3</f>
        <v>9</v>
      </c>
      <c r="F3" s="384">
        <v>5</v>
      </c>
      <c r="G3" s="384">
        <v>4</v>
      </c>
      <c r="H3" s="324">
        <f t="shared" ref="H3:H10" si="0">F3*D3*4</f>
        <v>180</v>
      </c>
      <c r="I3" s="354">
        <f t="shared" ref="I3:I10" si="1">E3*G3*4</f>
        <v>144</v>
      </c>
      <c r="J3" s="354">
        <f t="shared" ref="J3:J10" si="2">H3*5%</f>
        <v>9</v>
      </c>
      <c r="K3" s="354">
        <f t="shared" ref="K3:K10" si="3">H3*5%</f>
        <v>9</v>
      </c>
      <c r="L3" s="354">
        <f t="shared" ref="L3:L10" si="4">H3*1%</f>
        <v>1.8</v>
      </c>
      <c r="M3" s="354">
        <f t="shared" ref="M3:M10" si="5">H3-O3</f>
        <v>160.19999999999999</v>
      </c>
      <c r="N3" s="354">
        <f t="shared" ref="N3:N10" si="6">I3-P3</f>
        <v>128.16</v>
      </c>
      <c r="O3" s="354">
        <f t="shared" ref="O3:O10" si="7">J3+K3+L3</f>
        <v>19.8</v>
      </c>
      <c r="P3" s="354">
        <f t="shared" ref="P3:P10" si="8">I3*11%</f>
        <v>15.84</v>
      </c>
      <c r="Q3" s="354">
        <f t="shared" ref="Q3:Q10" si="9">O3-P3</f>
        <v>3.9600000000000009</v>
      </c>
      <c r="R3" s="556">
        <v>32</v>
      </c>
      <c r="S3" s="556">
        <v>5</v>
      </c>
      <c r="T3" s="556">
        <v>36</v>
      </c>
      <c r="U3" s="556">
        <v>1.98</v>
      </c>
      <c r="V3" s="556">
        <v>36</v>
      </c>
      <c r="W3" s="556">
        <v>5</v>
      </c>
      <c r="X3" s="556"/>
      <c r="Y3" s="556"/>
      <c r="Z3" s="556"/>
      <c r="AA3" s="556"/>
      <c r="AB3" s="556"/>
      <c r="AC3" s="556"/>
      <c r="AD3" s="556">
        <v>4</v>
      </c>
      <c r="AE3" s="556"/>
      <c r="AF3" s="556"/>
      <c r="AG3" s="559"/>
      <c r="AH3" s="559">
        <v>8</v>
      </c>
      <c r="AI3" s="559">
        <v>1.98</v>
      </c>
      <c r="AJ3" s="559"/>
      <c r="AK3" s="559"/>
      <c r="AL3" s="559"/>
      <c r="AM3" s="558">
        <f t="shared" ref="AM3:AM10" si="10">U3+Y3+AA3+AI3+AK3</f>
        <v>3.96</v>
      </c>
      <c r="AN3" s="559">
        <f t="shared" ref="AN3:AN10" si="11">R3+S3+T3+V3+W3+X3+Z3+AB3+AC3+AD3+AE3+AF3+AG3+AH3+AJ3+AL3</f>
        <v>126</v>
      </c>
      <c r="AO3" s="555"/>
    </row>
    <row r="4" spans="1:41" s="5" customFormat="1">
      <c r="A4" s="369">
        <f>'1-συμβολαια'!A4</f>
        <v>0</v>
      </c>
      <c r="B4" s="332" t="str">
        <f>'1-συμβολαια'!C4</f>
        <v>χρησικτησία οικοπέδου = 1983 ;;;??? ΑΓΟΡΑΠΩΛΗΣΙΑ άτυπος</v>
      </c>
      <c r="C4" s="323">
        <f>'1-συμβολαια'!D4</f>
        <v>1111.1099999999999</v>
      </c>
      <c r="D4" s="353">
        <f>'3-φύλλα2α'!D4</f>
        <v>9</v>
      </c>
      <c r="E4" s="353">
        <f>'3-φύλλα2α'!E4</f>
        <v>0</v>
      </c>
      <c r="F4" s="384"/>
      <c r="G4" s="384"/>
      <c r="H4" s="324">
        <f t="shared" si="0"/>
        <v>0</v>
      </c>
      <c r="I4" s="354">
        <f t="shared" si="1"/>
        <v>0</v>
      </c>
      <c r="J4" s="354">
        <f t="shared" si="2"/>
        <v>0</v>
      </c>
      <c r="K4" s="354">
        <f t="shared" si="3"/>
        <v>0</v>
      </c>
      <c r="L4" s="354">
        <f t="shared" si="4"/>
        <v>0</v>
      </c>
      <c r="M4" s="354">
        <f t="shared" si="5"/>
        <v>0</v>
      </c>
      <c r="N4" s="354">
        <f t="shared" si="6"/>
        <v>0</v>
      </c>
      <c r="O4" s="354">
        <f t="shared" si="7"/>
        <v>0</v>
      </c>
      <c r="P4" s="354">
        <f t="shared" si="8"/>
        <v>0</v>
      </c>
      <c r="Q4" s="354">
        <f t="shared" si="9"/>
        <v>0</v>
      </c>
      <c r="R4" s="556"/>
      <c r="S4" s="556"/>
      <c r="T4" s="556"/>
      <c r="U4" s="556"/>
      <c r="V4" s="556"/>
      <c r="W4" s="556"/>
      <c r="X4" s="556"/>
      <c r="Y4" s="556"/>
      <c r="Z4" s="556"/>
      <c r="AA4" s="556"/>
      <c r="AB4" s="556"/>
      <c r="AC4" s="556"/>
      <c r="AD4" s="556"/>
      <c r="AE4" s="556"/>
      <c r="AF4" s="556"/>
      <c r="AG4" s="559"/>
      <c r="AH4" s="559"/>
      <c r="AI4" s="559"/>
      <c r="AJ4" s="559"/>
      <c r="AK4" s="559"/>
      <c r="AL4" s="559"/>
      <c r="AM4" s="558">
        <f t="shared" si="10"/>
        <v>0</v>
      </c>
      <c r="AN4" s="559">
        <f t="shared" si="11"/>
        <v>0</v>
      </c>
      <c r="AO4" s="555"/>
    </row>
    <row r="5" spans="1:41" s="5" customFormat="1" ht="12" thickBot="1">
      <c r="A5" s="444">
        <f>'1-συμβολαια'!A5</f>
        <v>0</v>
      </c>
      <c r="B5" s="420" t="str">
        <f>'1-συμβολαια'!C5</f>
        <v>εξισορρόπηση διαφοράς διανεμομένων μεριδίων</v>
      </c>
      <c r="C5" s="413">
        <f>'1-συμβολαια'!D5</f>
        <v>22222.22</v>
      </c>
      <c r="D5" s="421">
        <f>'3-φύλλα2α'!D5</f>
        <v>9</v>
      </c>
      <c r="E5" s="421">
        <f>'3-φύλλα2α'!E5</f>
        <v>0</v>
      </c>
      <c r="F5" s="453"/>
      <c r="G5" s="453"/>
      <c r="H5" s="414">
        <f t="shared" si="0"/>
        <v>0</v>
      </c>
      <c r="I5" s="414">
        <f t="shared" si="1"/>
        <v>0</v>
      </c>
      <c r="J5" s="414">
        <f t="shared" si="2"/>
        <v>0</v>
      </c>
      <c r="K5" s="414">
        <f t="shared" si="3"/>
        <v>0</v>
      </c>
      <c r="L5" s="414">
        <f t="shared" si="4"/>
        <v>0</v>
      </c>
      <c r="M5" s="414">
        <f t="shared" si="5"/>
        <v>0</v>
      </c>
      <c r="N5" s="414">
        <f t="shared" si="6"/>
        <v>0</v>
      </c>
      <c r="O5" s="414">
        <f t="shared" si="7"/>
        <v>0</v>
      </c>
      <c r="P5" s="414">
        <f t="shared" si="8"/>
        <v>0</v>
      </c>
      <c r="Q5" s="414">
        <f t="shared" si="9"/>
        <v>0</v>
      </c>
      <c r="R5" s="562"/>
      <c r="S5" s="562"/>
      <c r="T5" s="562"/>
      <c r="U5" s="562"/>
      <c r="V5" s="562"/>
      <c r="W5" s="562"/>
      <c r="X5" s="562"/>
      <c r="Y5" s="562"/>
      <c r="Z5" s="562"/>
      <c r="AA5" s="562"/>
      <c r="AB5" s="562"/>
      <c r="AC5" s="562"/>
      <c r="AD5" s="562"/>
      <c r="AE5" s="562"/>
      <c r="AF5" s="562"/>
      <c r="AG5" s="562"/>
      <c r="AH5" s="562"/>
      <c r="AI5" s="562"/>
      <c r="AJ5" s="562"/>
      <c r="AK5" s="562"/>
      <c r="AL5" s="562"/>
      <c r="AM5" s="564">
        <f t="shared" si="10"/>
        <v>0</v>
      </c>
      <c r="AN5" s="562">
        <f t="shared" si="11"/>
        <v>0</v>
      </c>
      <c r="AO5" s="560"/>
    </row>
    <row r="6" spans="1:41" s="5" customFormat="1" ht="12" thickBot="1">
      <c r="A6" s="477" t="str">
        <f>'1-συμβολαια'!A6</f>
        <v>4ο</v>
      </c>
      <c r="B6" s="478" t="str">
        <f>'1-συμβολαια'!C6</f>
        <v>γονική ΨΙΛΗΣ κυριότητας</v>
      </c>
      <c r="C6" s="448">
        <f>'1-συμβολαια'!D6</f>
        <v>3700.2</v>
      </c>
      <c r="D6" s="479">
        <f>'3-φύλλα2α'!D6</f>
        <v>5</v>
      </c>
      <c r="E6" s="479">
        <f>'3-φύλλα2α'!E6</f>
        <v>5</v>
      </c>
      <c r="F6" s="469">
        <v>2</v>
      </c>
      <c r="G6" s="469">
        <v>2</v>
      </c>
      <c r="H6" s="463">
        <f t="shared" si="0"/>
        <v>40</v>
      </c>
      <c r="I6" s="463">
        <f t="shared" si="1"/>
        <v>40</v>
      </c>
      <c r="J6" s="463">
        <f t="shared" si="2"/>
        <v>2</v>
      </c>
      <c r="K6" s="463">
        <f t="shared" si="3"/>
        <v>2</v>
      </c>
      <c r="L6" s="463">
        <f t="shared" si="4"/>
        <v>0.4</v>
      </c>
      <c r="M6" s="463">
        <f t="shared" si="5"/>
        <v>35.6</v>
      </c>
      <c r="N6" s="463">
        <f t="shared" si="6"/>
        <v>35.6</v>
      </c>
      <c r="O6" s="463">
        <f t="shared" si="7"/>
        <v>4.4000000000000004</v>
      </c>
      <c r="P6" s="463">
        <f t="shared" si="8"/>
        <v>4.4000000000000004</v>
      </c>
      <c r="Q6" s="463">
        <f t="shared" si="9"/>
        <v>0</v>
      </c>
      <c r="R6" s="563">
        <v>36</v>
      </c>
      <c r="S6" s="563">
        <v>5</v>
      </c>
      <c r="T6" s="563">
        <v>20</v>
      </c>
      <c r="U6" s="563">
        <v>1.98</v>
      </c>
      <c r="V6" s="563">
        <v>20</v>
      </c>
      <c r="W6" s="563">
        <v>5</v>
      </c>
      <c r="X6" s="563"/>
      <c r="Y6" s="563"/>
      <c r="Z6" s="563"/>
      <c r="AA6" s="563"/>
      <c r="AB6" s="563"/>
      <c r="AC6" s="563"/>
      <c r="AD6" s="563">
        <v>4</v>
      </c>
      <c r="AE6" s="563"/>
      <c r="AF6" s="563"/>
      <c r="AG6" s="563"/>
      <c r="AH6" s="563">
        <v>8</v>
      </c>
      <c r="AI6" s="563">
        <v>1.98</v>
      </c>
      <c r="AJ6" s="563"/>
      <c r="AK6" s="563"/>
      <c r="AL6" s="563"/>
      <c r="AM6" s="565">
        <f t="shared" si="10"/>
        <v>3.96</v>
      </c>
      <c r="AN6" s="563">
        <f t="shared" si="11"/>
        <v>98</v>
      </c>
      <c r="AO6" s="561"/>
    </row>
    <row r="7" spans="1:41" s="5" customFormat="1">
      <c r="A7" s="492" t="str">
        <f>'1-συμβολαια'!A7</f>
        <v>5ο</v>
      </c>
      <c r="B7" s="343" t="str">
        <f>'1-συμβολαια'!C7</f>
        <v>δωρεά ΨΙΛΗΣ κυριότητας</v>
      </c>
      <c r="C7" s="334">
        <f>'1-συμβολαια'!D7</f>
        <v>14601.6</v>
      </c>
      <c r="D7" s="419">
        <f>'3-φύλλα2α'!D7</f>
        <v>5</v>
      </c>
      <c r="E7" s="419">
        <f>'3-φύλλα2α'!E7</f>
        <v>5</v>
      </c>
      <c r="F7" s="269">
        <v>2</v>
      </c>
      <c r="G7" s="269">
        <v>2</v>
      </c>
      <c r="H7" s="325">
        <f t="shared" si="0"/>
        <v>40</v>
      </c>
      <c r="I7" s="476">
        <f t="shared" si="1"/>
        <v>40</v>
      </c>
      <c r="J7" s="476">
        <f t="shared" si="2"/>
        <v>2</v>
      </c>
      <c r="K7" s="476">
        <f t="shared" si="3"/>
        <v>2</v>
      </c>
      <c r="L7" s="476">
        <f t="shared" si="4"/>
        <v>0.4</v>
      </c>
      <c r="M7" s="476">
        <f t="shared" si="5"/>
        <v>35.6</v>
      </c>
      <c r="N7" s="476">
        <f t="shared" si="6"/>
        <v>35.6</v>
      </c>
      <c r="O7" s="476">
        <f t="shared" si="7"/>
        <v>4.4000000000000004</v>
      </c>
      <c r="P7" s="476">
        <f t="shared" si="8"/>
        <v>4.4000000000000004</v>
      </c>
      <c r="Q7" s="476">
        <f t="shared" si="9"/>
        <v>0</v>
      </c>
      <c r="R7" s="559">
        <f>32+36</f>
        <v>68</v>
      </c>
      <c r="S7" s="559">
        <v>10</v>
      </c>
      <c r="T7" s="559">
        <v>20</v>
      </c>
      <c r="U7" s="559">
        <v>1.98</v>
      </c>
      <c r="V7" s="559">
        <v>20</v>
      </c>
      <c r="W7" s="559">
        <v>5</v>
      </c>
      <c r="X7" s="559"/>
      <c r="Y7" s="559"/>
      <c r="Z7" s="559"/>
      <c r="AA7" s="559"/>
      <c r="AB7" s="559"/>
      <c r="AC7" s="559"/>
      <c r="AD7" s="559">
        <v>8</v>
      </c>
      <c r="AE7" s="559">
        <v>8</v>
      </c>
      <c r="AF7" s="559">
        <v>5</v>
      </c>
      <c r="AG7" s="559"/>
      <c r="AH7" s="559">
        <v>8</v>
      </c>
      <c r="AI7" s="559">
        <v>1.98</v>
      </c>
      <c r="AJ7" s="559"/>
      <c r="AK7" s="559"/>
      <c r="AL7" s="559"/>
      <c r="AM7" s="558">
        <f t="shared" si="10"/>
        <v>3.96</v>
      </c>
      <c r="AN7" s="559">
        <f t="shared" si="11"/>
        <v>152</v>
      </c>
      <c r="AO7" s="557"/>
    </row>
    <row r="8" spans="1:41" s="5" customFormat="1" ht="12" thickBot="1">
      <c r="A8" s="444">
        <f>'1-συμβολαια'!A8</f>
        <v>0</v>
      </c>
      <c r="B8" s="420" t="str">
        <f>'1-συμβολαια'!C8</f>
        <v>χρησικτησία οικοπέδου = 1983 ;;;??? ΑΓΟΡΑΠΩΛΗΣΙΑ άτυπος</v>
      </c>
      <c r="C8" s="413">
        <f>'1-συμβολαια'!D8</f>
        <v>2222.2199999999998</v>
      </c>
      <c r="D8" s="421">
        <f>'3-φύλλα2α'!D8</f>
        <v>5</v>
      </c>
      <c r="E8" s="421">
        <f>'3-φύλλα2α'!E8</f>
        <v>0</v>
      </c>
      <c r="F8" s="453"/>
      <c r="G8" s="453"/>
      <c r="H8" s="414">
        <f t="shared" si="0"/>
        <v>0</v>
      </c>
      <c r="I8" s="500">
        <f t="shared" si="1"/>
        <v>0</v>
      </c>
      <c r="J8" s="500">
        <f t="shared" si="2"/>
        <v>0</v>
      </c>
      <c r="K8" s="500">
        <f t="shared" si="3"/>
        <v>0</v>
      </c>
      <c r="L8" s="500">
        <f t="shared" si="4"/>
        <v>0</v>
      </c>
      <c r="M8" s="500">
        <f t="shared" si="5"/>
        <v>0</v>
      </c>
      <c r="N8" s="500">
        <f t="shared" si="6"/>
        <v>0</v>
      </c>
      <c r="O8" s="500">
        <f t="shared" si="7"/>
        <v>0</v>
      </c>
      <c r="P8" s="500">
        <f t="shared" si="8"/>
        <v>0</v>
      </c>
      <c r="Q8" s="414">
        <f t="shared" si="9"/>
        <v>0</v>
      </c>
      <c r="R8" s="562"/>
      <c r="S8" s="562"/>
      <c r="T8" s="562"/>
      <c r="U8" s="562"/>
      <c r="V8" s="562"/>
      <c r="W8" s="562"/>
      <c r="X8" s="562"/>
      <c r="Y8" s="562"/>
      <c r="Z8" s="562"/>
      <c r="AA8" s="562"/>
      <c r="AB8" s="562"/>
      <c r="AC8" s="562"/>
      <c r="AD8" s="562"/>
      <c r="AE8" s="562"/>
      <c r="AF8" s="562"/>
      <c r="AG8" s="562"/>
      <c r="AH8" s="562"/>
      <c r="AI8" s="562"/>
      <c r="AJ8" s="562"/>
      <c r="AK8" s="562"/>
      <c r="AL8" s="562"/>
      <c r="AM8" s="564">
        <f t="shared" si="10"/>
        <v>0</v>
      </c>
      <c r="AN8" s="562">
        <f t="shared" si="11"/>
        <v>0</v>
      </c>
      <c r="AO8" s="560"/>
    </row>
    <row r="9" spans="1:41" s="5" customFormat="1">
      <c r="A9" s="520" t="str">
        <f>'1-συμβολαια'!A9</f>
        <v>6ο</v>
      </c>
      <c r="B9" s="521" t="str">
        <f>'1-συμβολαια'!C9</f>
        <v>δωρεά ΨΙΛΗΣ κυριότητας</v>
      </c>
      <c r="C9" s="522">
        <f>'1-συμβολαια'!D9</f>
        <v>70347.649999999994</v>
      </c>
      <c r="D9" s="523">
        <f>'3-φύλλα2α'!D9</f>
        <v>5</v>
      </c>
      <c r="E9" s="523">
        <f>'3-φύλλα2α'!E9</f>
        <v>5</v>
      </c>
      <c r="F9" s="524">
        <v>2</v>
      </c>
      <c r="G9" s="524">
        <v>2</v>
      </c>
      <c r="H9" s="525">
        <f t="shared" si="0"/>
        <v>40</v>
      </c>
      <c r="I9" s="526">
        <f t="shared" si="1"/>
        <v>40</v>
      </c>
      <c r="J9" s="526">
        <f t="shared" si="2"/>
        <v>2</v>
      </c>
      <c r="K9" s="526">
        <f t="shared" si="3"/>
        <v>2</v>
      </c>
      <c r="L9" s="526">
        <f t="shared" si="4"/>
        <v>0.4</v>
      </c>
      <c r="M9" s="526">
        <f t="shared" si="5"/>
        <v>35.6</v>
      </c>
      <c r="N9" s="526">
        <f t="shared" si="6"/>
        <v>35.6</v>
      </c>
      <c r="O9" s="526">
        <f t="shared" si="7"/>
        <v>4.4000000000000004</v>
      </c>
      <c r="P9" s="526">
        <f t="shared" si="8"/>
        <v>4.4000000000000004</v>
      </c>
      <c r="Q9" s="525">
        <f t="shared" si="9"/>
        <v>0</v>
      </c>
      <c r="R9" s="559">
        <f>32+36</f>
        <v>68</v>
      </c>
      <c r="S9" s="559">
        <v>10</v>
      </c>
      <c r="T9" s="559">
        <v>20</v>
      </c>
      <c r="U9" s="559">
        <v>1.98</v>
      </c>
      <c r="V9" s="559">
        <v>20</v>
      </c>
      <c r="W9" s="559">
        <v>5</v>
      </c>
      <c r="X9" s="559"/>
      <c r="Y9" s="559"/>
      <c r="Z9" s="559"/>
      <c r="AA9" s="559"/>
      <c r="AB9" s="559"/>
      <c r="AC9" s="559"/>
      <c r="AD9" s="559">
        <v>8</v>
      </c>
      <c r="AE9" s="559">
        <v>8</v>
      </c>
      <c r="AF9" s="559">
        <v>5</v>
      </c>
      <c r="AG9" s="559"/>
      <c r="AH9" s="559">
        <v>8</v>
      </c>
      <c r="AI9" s="559">
        <v>1.98</v>
      </c>
      <c r="AJ9" s="559"/>
      <c r="AK9" s="559"/>
      <c r="AL9" s="559"/>
      <c r="AM9" s="558">
        <f t="shared" si="10"/>
        <v>3.96</v>
      </c>
      <c r="AN9" s="559">
        <f t="shared" si="11"/>
        <v>152</v>
      </c>
      <c r="AO9" s="557"/>
    </row>
    <row r="10" spans="1:41" s="5" customFormat="1" ht="12" thickBot="1">
      <c r="A10" s="516">
        <f>'1-συμβολαια'!A10</f>
        <v>0</v>
      </c>
      <c r="B10" s="420" t="str">
        <f>'1-συμβολαια'!C10</f>
        <v>χρησικτησία οικοπέδου = 1983 ;;;??? ΑΓΟΡΑΠΩΛΗΣΙΑ άτυπος</v>
      </c>
      <c r="C10" s="443">
        <f>'1-συμβολαια'!D10</f>
        <v>2111.11</v>
      </c>
      <c r="D10" s="421">
        <f>'3-φύλλα2α'!D10</f>
        <v>5</v>
      </c>
      <c r="E10" s="421">
        <f>'3-φύλλα2α'!E10</f>
        <v>0</v>
      </c>
      <c r="F10" s="453"/>
      <c r="G10" s="453"/>
      <c r="H10" s="414">
        <f t="shared" si="0"/>
        <v>0</v>
      </c>
      <c r="I10" s="500">
        <f t="shared" si="1"/>
        <v>0</v>
      </c>
      <c r="J10" s="500">
        <f t="shared" si="2"/>
        <v>0</v>
      </c>
      <c r="K10" s="500">
        <f t="shared" si="3"/>
        <v>0</v>
      </c>
      <c r="L10" s="500">
        <f t="shared" si="4"/>
        <v>0</v>
      </c>
      <c r="M10" s="500">
        <f t="shared" si="5"/>
        <v>0</v>
      </c>
      <c r="N10" s="500">
        <f t="shared" si="6"/>
        <v>0</v>
      </c>
      <c r="O10" s="500">
        <f t="shared" si="7"/>
        <v>0</v>
      </c>
      <c r="P10" s="500">
        <f t="shared" si="8"/>
        <v>0</v>
      </c>
      <c r="Q10" s="414">
        <f t="shared" si="9"/>
        <v>0</v>
      </c>
      <c r="R10" s="562"/>
      <c r="S10" s="562"/>
      <c r="T10" s="562"/>
      <c r="U10" s="562"/>
      <c r="V10" s="562"/>
      <c r="W10" s="562"/>
      <c r="X10" s="562"/>
      <c r="Y10" s="562"/>
      <c r="Z10" s="562"/>
      <c r="AA10" s="562"/>
      <c r="AB10" s="562"/>
      <c r="AC10" s="562"/>
      <c r="AD10" s="562"/>
      <c r="AE10" s="562"/>
      <c r="AF10" s="562"/>
      <c r="AG10" s="562"/>
      <c r="AH10" s="562"/>
      <c r="AI10" s="562"/>
      <c r="AJ10" s="562"/>
      <c r="AK10" s="562"/>
      <c r="AL10" s="562"/>
      <c r="AM10" s="564">
        <f t="shared" si="10"/>
        <v>0</v>
      </c>
      <c r="AN10" s="562">
        <f t="shared" si="11"/>
        <v>0</v>
      </c>
      <c r="AO10" s="560"/>
    </row>
    <row r="11" spans="1:41" s="5" customFormat="1" ht="12" thickBot="1">
      <c r="A11" s="541" t="str">
        <f>'1-συμβολαια'!A11</f>
        <v>7ο</v>
      </c>
      <c r="B11" s="478" t="str">
        <f>'1-συμβολαια'!C11</f>
        <v>γονική ΨΙΛΗΣ κυριότητας</v>
      </c>
      <c r="C11" s="448">
        <f>'1-συμβολαια'!D11</f>
        <v>3641.4</v>
      </c>
      <c r="D11" s="648" t="s">
        <v>562</v>
      </c>
      <c r="E11" s="648"/>
      <c r="F11" s="649"/>
      <c r="G11" s="649"/>
      <c r="H11" s="650"/>
      <c r="I11" s="651"/>
      <c r="J11" s="651"/>
      <c r="K11" s="651"/>
      <c r="L11" s="651"/>
      <c r="M11" s="651"/>
      <c r="N11" s="651"/>
      <c r="O11" s="651"/>
      <c r="P11" s="651"/>
      <c r="Q11" s="650"/>
      <c r="R11" s="652"/>
      <c r="S11" s="652"/>
      <c r="T11" s="652"/>
      <c r="U11" s="652"/>
      <c r="V11" s="652"/>
      <c r="W11" s="652"/>
      <c r="X11" s="652"/>
      <c r="Y11" s="652"/>
      <c r="Z11" s="652"/>
      <c r="AA11" s="652"/>
      <c r="AB11" s="652"/>
      <c r="AC11" s="652"/>
      <c r="AD11" s="652"/>
      <c r="AE11" s="652"/>
      <c r="AF11" s="652"/>
      <c r="AG11" s="652"/>
      <c r="AH11" s="652"/>
      <c r="AI11" s="652"/>
      <c r="AJ11" s="652"/>
      <c r="AK11" s="652"/>
      <c r="AL11" s="652"/>
      <c r="AM11" s="653"/>
      <c r="AN11" s="652"/>
      <c r="AO11" s="654"/>
    </row>
    <row r="12" spans="1:41">
      <c r="A12" s="658" t="s">
        <v>47</v>
      </c>
      <c r="B12" s="659"/>
      <c r="C12" s="659"/>
      <c r="D12" s="659"/>
      <c r="E12" s="659"/>
      <c r="F12" s="659"/>
      <c r="G12" s="741"/>
      <c r="H12" s="540">
        <f t="shared" ref="H12:W12" si="12">SUM(H3:H11)</f>
        <v>300</v>
      </c>
      <c r="I12" s="540">
        <f t="shared" si="12"/>
        <v>264</v>
      </c>
      <c r="J12" s="540">
        <f t="shared" si="12"/>
        <v>15</v>
      </c>
      <c r="K12" s="540">
        <f t="shared" si="12"/>
        <v>15</v>
      </c>
      <c r="L12" s="540">
        <f t="shared" si="12"/>
        <v>3</v>
      </c>
      <c r="M12" s="540">
        <f t="shared" si="12"/>
        <v>267</v>
      </c>
      <c r="N12" s="540">
        <f t="shared" si="12"/>
        <v>234.95999999999998</v>
      </c>
      <c r="O12" s="540">
        <f t="shared" si="12"/>
        <v>33</v>
      </c>
      <c r="P12" s="540">
        <f t="shared" si="12"/>
        <v>29.04</v>
      </c>
      <c r="Q12" s="540">
        <f t="shared" si="12"/>
        <v>3.9600000000000009</v>
      </c>
      <c r="R12" s="540">
        <f t="shared" si="12"/>
        <v>204</v>
      </c>
      <c r="S12" s="540">
        <f t="shared" si="12"/>
        <v>30</v>
      </c>
      <c r="T12" s="540">
        <f t="shared" si="12"/>
        <v>96</v>
      </c>
      <c r="U12" s="540">
        <f t="shared" si="12"/>
        <v>7.92</v>
      </c>
      <c r="V12" s="540">
        <f t="shared" si="12"/>
        <v>96</v>
      </c>
      <c r="W12" s="540">
        <f t="shared" si="12"/>
        <v>20</v>
      </c>
      <c r="X12" s="540"/>
      <c r="Y12" s="540"/>
      <c r="Z12" s="540"/>
      <c r="AA12" s="540">
        <f t="shared" ref="AA12:AF12" si="13">SUM(AA3:AA11)</f>
        <v>0</v>
      </c>
      <c r="AB12" s="540">
        <f t="shared" si="13"/>
        <v>0</v>
      </c>
      <c r="AC12" s="540">
        <f t="shared" si="13"/>
        <v>0</v>
      </c>
      <c r="AD12" s="540">
        <f t="shared" si="13"/>
        <v>24</v>
      </c>
      <c r="AE12" s="540">
        <f t="shared" si="13"/>
        <v>16</v>
      </c>
      <c r="AF12" s="540">
        <f t="shared" si="13"/>
        <v>10</v>
      </c>
      <c r="AG12" s="266"/>
      <c r="AH12" s="540">
        <f>SUM(AH3:AH11)</f>
        <v>32</v>
      </c>
      <c r="AI12" s="540">
        <f>SUM(AI3:AI11)</f>
        <v>7.92</v>
      </c>
      <c r="AJ12" s="540"/>
      <c r="AK12" s="540"/>
      <c r="AL12" s="540">
        <f>SUM(AL3:AL11)</f>
        <v>0</v>
      </c>
      <c r="AM12" s="540">
        <f>SUM(AM3:AM11)</f>
        <v>15.84</v>
      </c>
      <c r="AN12" s="540">
        <f>SUM(AN3:AN11)</f>
        <v>528</v>
      </c>
    </row>
    <row r="14" spans="1:41">
      <c r="R14" s="161" t="s">
        <v>426</v>
      </c>
      <c r="S14" s="170"/>
      <c r="T14" s="173"/>
      <c r="U14" s="173"/>
      <c r="V14" s="173"/>
      <c r="W14" s="170"/>
      <c r="X14" s="171"/>
      <c r="Y14" s="171"/>
      <c r="Z14" s="171"/>
      <c r="AA14" s="171"/>
      <c r="AB14" s="388"/>
      <c r="AC14" s="171"/>
      <c r="AD14" s="171"/>
      <c r="AE14" s="370"/>
      <c r="AF14" s="86"/>
      <c r="AG14" s="86"/>
      <c r="AH14" s="86"/>
      <c r="AI14" s="86"/>
      <c r="AJ14" s="86"/>
      <c r="AK14" s="86"/>
      <c r="AL14" s="86"/>
      <c r="AM14" s="86"/>
      <c r="AN14" s="86"/>
    </row>
    <row r="15" spans="1:41" ht="15.75">
      <c r="B15" s="310" t="s">
        <v>466</v>
      </c>
      <c r="C15" s="311"/>
      <c r="D15" s="311"/>
      <c r="E15" s="311"/>
      <c r="R15" s="171"/>
      <c r="S15" s="172" t="s">
        <v>231</v>
      </c>
      <c r="T15" s="388"/>
      <c r="U15" s="388"/>
      <c r="V15" s="388"/>
      <c r="W15" s="171"/>
      <c r="X15" s="171"/>
      <c r="Y15" s="171"/>
      <c r="Z15" s="171"/>
      <c r="AA15" s="171"/>
      <c r="AB15" s="388"/>
      <c r="AC15" s="171"/>
      <c r="AD15" s="171"/>
      <c r="AE15" s="370"/>
      <c r="AF15" s="86"/>
      <c r="AG15" s="86"/>
      <c r="AH15" s="86"/>
      <c r="AI15" s="86"/>
      <c r="AJ15" s="86"/>
      <c r="AK15" s="86"/>
      <c r="AL15" s="86"/>
      <c r="AM15" s="86"/>
      <c r="AN15" s="86"/>
    </row>
    <row r="16" spans="1:41">
      <c r="R16" s="171"/>
      <c r="S16" s="171"/>
      <c r="T16" s="169" t="s">
        <v>232</v>
      </c>
      <c r="U16" s="388"/>
      <c r="V16" s="388"/>
      <c r="W16" s="171"/>
      <c r="X16" s="171"/>
      <c r="Y16" s="171"/>
      <c r="Z16" s="171"/>
      <c r="AA16" s="171"/>
      <c r="AB16" s="388"/>
      <c r="AC16" s="171"/>
      <c r="AD16" s="171"/>
      <c r="AE16" s="370"/>
      <c r="AF16" s="86"/>
      <c r="AG16" s="86"/>
      <c r="AH16" s="86"/>
      <c r="AI16" s="86"/>
      <c r="AJ16" s="86"/>
      <c r="AK16" s="86"/>
      <c r="AL16" s="86"/>
      <c r="AM16" s="86"/>
      <c r="AN16" s="86"/>
    </row>
    <row r="17" spans="2:41">
      <c r="R17" s="171"/>
      <c r="S17" s="171"/>
      <c r="T17" s="388"/>
      <c r="U17" s="172" t="s">
        <v>233</v>
      </c>
      <c r="V17" s="388"/>
      <c r="W17" s="171"/>
      <c r="X17" s="171"/>
      <c r="Y17" s="171"/>
      <c r="Z17" s="171"/>
      <c r="AA17" s="171"/>
      <c r="AB17" s="388"/>
      <c r="AC17" s="171"/>
      <c r="AD17" s="171"/>
      <c r="AE17" s="370"/>
      <c r="AF17" s="86"/>
      <c r="AG17" s="86"/>
      <c r="AH17" s="86"/>
      <c r="AI17" s="86"/>
      <c r="AJ17" s="86"/>
      <c r="AK17" s="86"/>
      <c r="AL17" s="86"/>
      <c r="AM17" s="86"/>
      <c r="AN17" s="86"/>
    </row>
    <row r="18" spans="2:41">
      <c r="M18" s="2">
        <f>H3/F3</f>
        <v>36</v>
      </c>
      <c r="N18" s="8" t="s">
        <v>563</v>
      </c>
      <c r="O18" s="2" t="s">
        <v>523</v>
      </c>
      <c r="P18" s="2" t="s">
        <v>528</v>
      </c>
      <c r="Q18" s="2" t="s">
        <v>573</v>
      </c>
      <c r="R18" s="171"/>
      <c r="S18" s="171"/>
      <c r="T18" s="388"/>
      <c r="U18" s="388"/>
      <c r="V18" s="169" t="s">
        <v>264</v>
      </c>
      <c r="W18" s="171"/>
      <c r="X18" s="171"/>
      <c r="Y18" s="171"/>
      <c r="Z18" s="171"/>
      <c r="AA18" s="171"/>
      <c r="AB18" s="388"/>
      <c r="AC18" s="171"/>
      <c r="AD18" s="171"/>
      <c r="AE18" s="388"/>
      <c r="AF18" s="171"/>
      <c r="AG18" s="171"/>
      <c r="AH18" s="171"/>
      <c r="AI18" s="171"/>
      <c r="AJ18" s="171"/>
      <c r="AK18" s="171"/>
      <c r="AL18" s="171"/>
      <c r="AM18" s="86"/>
      <c r="AN18" s="86"/>
    </row>
    <row r="19" spans="2:41">
      <c r="N19" s="8"/>
      <c r="Q19" s="8"/>
      <c r="R19" s="171"/>
      <c r="S19" s="171"/>
      <c r="T19" s="388"/>
      <c r="U19" s="388"/>
      <c r="V19" s="388"/>
      <c r="W19" s="172" t="s">
        <v>234</v>
      </c>
      <c r="X19" s="171"/>
      <c r="Y19" s="171"/>
      <c r="Z19" s="171"/>
      <c r="AA19" s="171"/>
      <c r="AB19" s="388"/>
      <c r="AC19" s="171"/>
      <c r="AD19" s="171"/>
      <c r="AE19" s="388"/>
      <c r="AF19" s="171"/>
      <c r="AG19" s="171"/>
      <c r="AH19" s="171"/>
      <c r="AI19" s="171"/>
      <c r="AJ19" s="171"/>
      <c r="AK19" s="171"/>
      <c r="AL19" s="171"/>
      <c r="AM19" s="86"/>
      <c r="AN19" s="86"/>
    </row>
    <row r="20" spans="2:41">
      <c r="M20" s="2">
        <f>H6/F6</f>
        <v>20</v>
      </c>
      <c r="N20" s="8" t="s">
        <v>565</v>
      </c>
      <c r="O20" s="2" t="s">
        <v>534</v>
      </c>
      <c r="Q20" s="8" t="s">
        <v>563</v>
      </c>
      <c r="R20" s="171"/>
      <c r="S20" s="171"/>
      <c r="T20" s="388"/>
      <c r="U20" s="388"/>
      <c r="V20" s="388"/>
      <c r="W20" s="171"/>
      <c r="X20" s="169" t="s">
        <v>235</v>
      </c>
      <c r="Y20" s="169"/>
      <c r="Z20" s="171"/>
      <c r="AA20" s="171"/>
      <c r="AB20" s="388"/>
      <c r="AC20" s="171"/>
      <c r="AD20" s="171"/>
      <c r="AE20" s="388"/>
      <c r="AF20" s="171"/>
      <c r="AG20" s="171"/>
      <c r="AH20" s="171"/>
      <c r="AI20" s="171"/>
      <c r="AJ20" s="171"/>
      <c r="AK20" s="171"/>
      <c r="AL20" s="171"/>
      <c r="AM20" s="86"/>
      <c r="AN20" s="86"/>
    </row>
    <row r="21" spans="2:41">
      <c r="N21" s="8"/>
      <c r="Q21" s="8"/>
      <c r="R21" s="171"/>
      <c r="S21" s="171"/>
      <c r="T21" s="388"/>
      <c r="U21" s="388"/>
      <c r="V21" s="388"/>
      <c r="W21" s="171"/>
      <c r="X21" s="171"/>
      <c r="Y21" s="172" t="s">
        <v>265</v>
      </c>
      <c r="Z21" s="171"/>
      <c r="AA21" s="171"/>
      <c r="AB21" s="388"/>
      <c r="AC21" s="171"/>
      <c r="AD21" s="171"/>
      <c r="AE21" s="388"/>
      <c r="AF21" s="171"/>
      <c r="AG21" s="171"/>
      <c r="AH21" s="171"/>
      <c r="AI21" s="171"/>
      <c r="AJ21" s="171"/>
      <c r="AK21" s="171"/>
      <c r="AL21" s="171"/>
      <c r="AM21" s="86"/>
      <c r="AN21" s="86"/>
    </row>
    <row r="22" spans="2:41">
      <c r="B22" s="133"/>
      <c r="M22" s="2">
        <f>H7/F7</f>
        <v>20</v>
      </c>
      <c r="N22" s="8" t="s">
        <v>566</v>
      </c>
      <c r="O22" s="2" t="s">
        <v>534</v>
      </c>
      <c r="Q22" s="8" t="s">
        <v>563</v>
      </c>
      <c r="R22" s="171"/>
      <c r="S22" s="171"/>
      <c r="T22" s="388"/>
      <c r="U22" s="388"/>
      <c r="V22" s="388"/>
      <c r="W22" s="171"/>
      <c r="X22" s="171"/>
      <c r="Y22" s="171"/>
      <c r="Z22" s="169" t="s">
        <v>236</v>
      </c>
      <c r="AA22" s="172"/>
      <c r="AB22" s="388"/>
      <c r="AC22" s="171"/>
      <c r="AD22" s="171"/>
      <c r="AE22" s="388"/>
      <c r="AF22" s="171"/>
      <c r="AG22" s="171"/>
      <c r="AH22" s="171"/>
      <c r="AI22" s="171"/>
      <c r="AJ22" s="171"/>
      <c r="AK22" s="171"/>
      <c r="AL22" s="171"/>
      <c r="AM22" s="86"/>
      <c r="AN22" s="86"/>
      <c r="AO22" s="168"/>
    </row>
    <row r="23" spans="2:41">
      <c r="B23" s="134"/>
      <c r="N23" s="8"/>
      <c r="P23" s="2" t="s">
        <v>528</v>
      </c>
      <c r="Q23" s="8" t="s">
        <v>573</v>
      </c>
      <c r="R23" s="171"/>
      <c r="S23" s="171"/>
      <c r="T23" s="388"/>
      <c r="U23" s="388"/>
      <c r="V23" s="388"/>
      <c r="W23" s="171"/>
      <c r="X23" s="171"/>
      <c r="Y23" s="171"/>
      <c r="Z23" s="172"/>
      <c r="AA23" s="172" t="s">
        <v>266</v>
      </c>
      <c r="AB23" s="388"/>
      <c r="AC23" s="171"/>
      <c r="AD23" s="171"/>
      <c r="AE23" s="388"/>
      <c r="AF23" s="171"/>
      <c r="AG23" s="171"/>
      <c r="AH23" s="171"/>
      <c r="AI23" s="171"/>
      <c r="AJ23" s="171"/>
      <c r="AK23" s="171"/>
      <c r="AL23" s="171"/>
      <c r="AM23" s="86"/>
      <c r="AN23" s="86"/>
      <c r="AO23" s="168"/>
    </row>
    <row r="24" spans="2:41">
      <c r="N24" s="8"/>
      <c r="Q24" s="8"/>
      <c r="R24" s="171"/>
      <c r="S24" s="171"/>
      <c r="T24" s="388"/>
      <c r="U24" s="388"/>
      <c r="V24" s="388"/>
      <c r="W24" s="171"/>
      <c r="X24" s="171"/>
      <c r="Y24" s="171"/>
      <c r="Z24" s="171"/>
      <c r="AA24" s="171"/>
      <c r="AB24" s="169" t="s">
        <v>237</v>
      </c>
      <c r="AC24" s="171"/>
      <c r="AD24" s="171"/>
      <c r="AE24" s="388"/>
      <c r="AF24" s="171"/>
      <c r="AG24" s="171"/>
      <c r="AH24" s="171"/>
      <c r="AI24" s="171"/>
      <c r="AJ24" s="171"/>
      <c r="AK24" s="171"/>
      <c r="AL24" s="171"/>
      <c r="AM24" s="86"/>
      <c r="AN24" s="172"/>
    </row>
    <row r="25" spans="2:41">
      <c r="M25" s="2">
        <f>H9/F9</f>
        <v>20</v>
      </c>
      <c r="N25" s="8" t="s">
        <v>567</v>
      </c>
      <c r="O25" s="2" t="s">
        <v>534</v>
      </c>
      <c r="Q25" s="8" t="s">
        <v>563</v>
      </c>
      <c r="R25" s="171"/>
      <c r="S25" s="171"/>
      <c r="T25" s="388"/>
      <c r="U25" s="388"/>
      <c r="V25" s="388"/>
      <c r="W25" s="171"/>
      <c r="X25" s="171"/>
      <c r="Y25" s="171"/>
      <c r="Z25" s="171"/>
      <c r="AA25" s="171"/>
      <c r="AB25" s="388"/>
      <c r="AC25" s="172" t="s">
        <v>238</v>
      </c>
      <c r="AD25" s="171"/>
      <c r="AE25" s="388"/>
      <c r="AF25" s="171"/>
      <c r="AG25" s="171"/>
      <c r="AH25" s="171"/>
      <c r="AI25" s="171"/>
      <c r="AJ25" s="171"/>
      <c r="AK25" s="171"/>
      <c r="AL25" s="171"/>
      <c r="AM25" s="86"/>
      <c r="AN25" s="86"/>
    </row>
    <row r="26" spans="2:41">
      <c r="N26" s="8"/>
      <c r="P26" s="2" t="s">
        <v>528</v>
      </c>
      <c r="Q26" s="8" t="s">
        <v>573</v>
      </c>
      <c r="R26" s="171"/>
      <c r="S26" s="171"/>
      <c r="T26" s="388"/>
      <c r="U26" s="388"/>
      <c r="V26" s="388"/>
      <c r="W26" s="171"/>
      <c r="X26" s="171"/>
      <c r="Y26" s="171"/>
      <c r="Z26" s="171"/>
      <c r="AA26" s="171"/>
      <c r="AB26" s="388"/>
      <c r="AC26" s="171"/>
      <c r="AD26" s="169" t="s">
        <v>283</v>
      </c>
      <c r="AE26" s="173"/>
      <c r="AF26" s="173"/>
      <c r="AG26" s="173"/>
      <c r="AH26" s="173"/>
      <c r="AI26" s="173"/>
      <c r="AJ26" s="173"/>
      <c r="AK26" s="173"/>
      <c r="AL26" s="173"/>
      <c r="AM26" s="172"/>
    </row>
    <row r="27" spans="2:41">
      <c r="N27" s="8"/>
      <c r="Q27" s="8"/>
      <c r="R27" s="86"/>
      <c r="S27" s="86"/>
      <c r="T27" s="370"/>
      <c r="U27" s="370"/>
      <c r="V27" s="388"/>
      <c r="W27" s="171"/>
      <c r="X27" s="171"/>
      <c r="Y27" s="171"/>
      <c r="Z27" s="171"/>
      <c r="AA27" s="171"/>
      <c r="AB27" s="388"/>
      <c r="AC27" s="171"/>
      <c r="AD27" s="171"/>
      <c r="AE27" s="169" t="s">
        <v>284</v>
      </c>
      <c r="AF27" s="172"/>
      <c r="AG27" s="172"/>
      <c r="AH27" s="172"/>
      <c r="AI27" s="172"/>
      <c r="AJ27" s="172"/>
      <c r="AK27" s="172"/>
      <c r="AL27" s="172"/>
      <c r="AM27" s="86"/>
    </row>
    <row r="28" spans="2:41">
      <c r="N28" s="8"/>
      <c r="Q28" s="8"/>
      <c r="R28" s="2"/>
      <c r="S28" s="2"/>
      <c r="T28" s="2"/>
      <c r="U28" s="2"/>
      <c r="AF28" s="172" t="s">
        <v>285</v>
      </c>
      <c r="AG28" s="173"/>
      <c r="AH28" s="173"/>
      <c r="AI28" s="173"/>
      <c r="AJ28" s="173"/>
      <c r="AK28" s="173"/>
    </row>
    <row r="29" spans="2:41">
      <c r="N29" s="8"/>
      <c r="Q29" s="8"/>
      <c r="AF29" s="171"/>
      <c r="AG29" s="267" t="s">
        <v>286</v>
      </c>
      <c r="AH29" s="267"/>
      <c r="AI29" s="267"/>
      <c r="AJ29" s="267"/>
      <c r="AK29" s="267"/>
      <c r="AL29" s="267"/>
    </row>
    <row r="30" spans="2:41">
      <c r="N30" s="8"/>
      <c r="Q30" s="8"/>
      <c r="AG30" s="171"/>
      <c r="AH30" s="169" t="s">
        <v>432</v>
      </c>
      <c r="AI30" s="171"/>
      <c r="AJ30" s="171"/>
      <c r="AK30" s="171"/>
      <c r="AL30" s="172"/>
    </row>
    <row r="31" spans="2:41">
      <c r="N31" s="8"/>
      <c r="Q31" s="8"/>
      <c r="AI31" s="172" t="s">
        <v>429</v>
      </c>
      <c r="AJ31" s="172"/>
      <c r="AK31" s="172"/>
    </row>
    <row r="32" spans="2:41">
      <c r="N32" s="8"/>
      <c r="Q32" s="8"/>
      <c r="AJ32" s="169" t="s">
        <v>430</v>
      </c>
      <c r="AK32" s="171"/>
    </row>
    <row r="33" spans="14:37">
      <c r="N33" s="8"/>
      <c r="Q33" s="8"/>
      <c r="AK33" s="172" t="s">
        <v>431</v>
      </c>
    </row>
    <row r="34" spans="14:37">
      <c r="N34" s="8"/>
      <c r="Q34" s="8"/>
    </row>
    <row r="35" spans="14:37">
      <c r="N35" s="8"/>
      <c r="Q35" s="8"/>
    </row>
    <row r="36" spans="14:37">
      <c r="N36" s="8"/>
      <c r="Q36" s="8"/>
    </row>
    <row r="37" spans="14:37">
      <c r="N37" s="8"/>
      <c r="Q37" s="8"/>
    </row>
    <row r="38" spans="14:37">
      <c r="Q38" s="8"/>
    </row>
    <row r="39" spans="14:37">
      <c r="Q39" s="8"/>
    </row>
    <row r="40" spans="14:37">
      <c r="Q40" s="8"/>
    </row>
  </sheetData>
  <mergeCells count="10">
    <mergeCell ref="A12:G12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1"/>
  <sheetViews>
    <sheetView workbookViewId="0">
      <pane ySplit="2" topLeftCell="A3" activePane="bottomLeft" state="frozen"/>
      <selection pane="bottomLeft" activeCell="D40" sqref="D40"/>
    </sheetView>
  </sheetViews>
  <sheetFormatPr defaultRowHeight="11.25"/>
  <cols>
    <col min="1" max="1" width="7.5703125" style="8" bestFit="1" customWidth="1"/>
    <col min="2" max="2" width="52.425781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756" t="s">
        <v>31</v>
      </c>
      <c r="B1" s="757"/>
      <c r="C1" s="757"/>
      <c r="D1" s="758"/>
      <c r="E1" s="769" t="s">
        <v>468</v>
      </c>
      <c r="F1" s="770"/>
      <c r="G1" s="770"/>
      <c r="H1" s="770"/>
      <c r="I1" s="770"/>
      <c r="J1" s="770"/>
      <c r="K1" s="770"/>
      <c r="L1" s="770"/>
      <c r="M1" s="770"/>
      <c r="N1" s="770"/>
      <c r="O1" s="770"/>
      <c r="P1" s="770"/>
      <c r="Q1" s="770"/>
      <c r="R1" s="770"/>
      <c r="S1" s="770"/>
      <c r="T1" s="771" t="s">
        <v>70</v>
      </c>
      <c r="U1" s="778" t="s">
        <v>165</v>
      </c>
      <c r="V1" s="756" t="s">
        <v>13</v>
      </c>
      <c r="W1" s="757"/>
      <c r="X1" s="757"/>
      <c r="Y1" s="757"/>
      <c r="Z1" s="757"/>
      <c r="AA1" s="757"/>
      <c r="AB1" s="757"/>
      <c r="AC1" s="757"/>
      <c r="AD1" s="757"/>
      <c r="AE1" s="758"/>
      <c r="AF1" s="768" t="s">
        <v>14</v>
      </c>
      <c r="AG1" s="768"/>
      <c r="AH1" s="768"/>
      <c r="AI1" s="768"/>
      <c r="AJ1" s="768"/>
      <c r="AK1" s="768"/>
      <c r="AL1" s="768"/>
      <c r="AM1" s="768"/>
      <c r="AN1" s="768"/>
      <c r="AO1" s="756" t="s">
        <v>15</v>
      </c>
      <c r="AP1" s="757"/>
      <c r="AQ1" s="757"/>
      <c r="AR1" s="757"/>
      <c r="AS1" s="757"/>
      <c r="AT1" s="757"/>
      <c r="AU1" s="757"/>
      <c r="AV1" s="757"/>
      <c r="AW1" s="757"/>
      <c r="AX1" s="758"/>
      <c r="AY1" s="759" t="s">
        <v>16</v>
      </c>
      <c r="AZ1" s="759"/>
      <c r="BA1" s="759"/>
      <c r="BB1" s="759"/>
      <c r="BC1" s="759"/>
      <c r="BD1" s="759"/>
      <c r="BE1" s="759"/>
      <c r="BF1" s="759"/>
      <c r="BG1" s="760" t="s">
        <v>17</v>
      </c>
      <c r="BH1" s="761"/>
      <c r="BI1" s="761"/>
      <c r="BJ1" s="761"/>
      <c r="BK1" s="762"/>
    </row>
    <row r="2" spans="1:63" s="4" customFormat="1" ht="34.5" thickBot="1">
      <c r="A2" s="78" t="s">
        <v>19</v>
      </c>
      <c r="B2" s="89" t="s">
        <v>0</v>
      </c>
      <c r="C2" s="66" t="s">
        <v>11</v>
      </c>
      <c r="D2" s="67" t="s">
        <v>12</v>
      </c>
      <c r="E2" s="54" t="s">
        <v>71</v>
      </c>
      <c r="F2" s="40" t="s">
        <v>72</v>
      </c>
      <c r="G2" s="40" t="s">
        <v>257</v>
      </c>
      <c r="H2" s="230" t="s">
        <v>258</v>
      </c>
      <c r="I2" s="40" t="s">
        <v>73</v>
      </c>
      <c r="J2" s="775" t="s">
        <v>29</v>
      </c>
      <c r="K2" s="776"/>
      <c r="L2" s="777"/>
      <c r="M2" s="40" t="s">
        <v>157</v>
      </c>
      <c r="N2" s="40" t="s">
        <v>158</v>
      </c>
      <c r="O2" s="40" t="s">
        <v>93</v>
      </c>
      <c r="P2" s="40"/>
      <c r="Q2" s="40" t="s">
        <v>164</v>
      </c>
      <c r="R2" s="94" t="s">
        <v>99</v>
      </c>
      <c r="S2" s="115" t="s">
        <v>98</v>
      </c>
      <c r="T2" s="772"/>
      <c r="U2" s="779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763" t="s">
        <v>29</v>
      </c>
      <c r="AE2" s="764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1" t="s">
        <v>74</v>
      </c>
      <c r="AL2" s="71" t="s">
        <v>75</v>
      </c>
      <c r="AM2" s="773" t="s">
        <v>29</v>
      </c>
      <c r="AN2" s="774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763" t="s">
        <v>29</v>
      </c>
      <c r="AX2" s="764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763" t="s">
        <v>29</v>
      </c>
      <c r="BK2" s="764"/>
    </row>
    <row r="3" spans="1:63" s="193" customFormat="1">
      <c r="A3" s="359" t="str">
        <f>'1-συμβολαια'!A3</f>
        <v>3ο</v>
      </c>
      <c r="B3" s="357" t="str">
        <f>'1-συμβολαια'!C3</f>
        <v>διανομή</v>
      </c>
      <c r="C3" s="268" t="str">
        <f>'4-πολλυπρ'!D3</f>
        <v>αρσενηΒαρβαρα</v>
      </c>
      <c r="D3" s="268" t="str">
        <f>'4-πολλυπρ'!I3</f>
        <v>πΑννα</v>
      </c>
      <c r="E3" s="268">
        <f>6+5</f>
        <v>11</v>
      </c>
      <c r="F3" s="334">
        <f t="shared" ref="F3" si="0">E3*4</f>
        <v>44</v>
      </c>
      <c r="G3" s="334">
        <v>4</v>
      </c>
      <c r="H3" s="333"/>
      <c r="I3" s="334">
        <f t="shared" ref="I3" si="1">F3+G3+H3</f>
        <v>48</v>
      </c>
      <c r="J3" s="274" t="s">
        <v>453</v>
      </c>
      <c r="K3" s="360" t="s">
        <v>163</v>
      </c>
      <c r="L3" s="360" t="s">
        <v>259</v>
      </c>
      <c r="M3" s="334">
        <v>7.4</v>
      </c>
      <c r="N3" s="334">
        <v>7.4</v>
      </c>
      <c r="O3" s="334">
        <v>1.98</v>
      </c>
      <c r="P3" s="334"/>
      <c r="Q3" s="334">
        <f t="shared" ref="Q3:Q10" si="2">M3+N3</f>
        <v>14.8</v>
      </c>
      <c r="R3" s="268"/>
      <c r="S3" s="268"/>
      <c r="T3" s="268"/>
      <c r="U3" s="268"/>
      <c r="V3" s="390"/>
      <c r="W3" s="389"/>
      <c r="X3" s="358" t="s">
        <v>397</v>
      </c>
      <c r="Y3" s="358"/>
      <c r="Z3" s="358" t="s">
        <v>9</v>
      </c>
      <c r="AA3" s="391"/>
      <c r="AB3" s="358"/>
      <c r="AC3" s="358"/>
      <c r="AD3" s="358"/>
      <c r="AE3" s="389"/>
      <c r="AF3" s="390"/>
      <c r="AG3" s="389"/>
      <c r="AH3" s="389"/>
      <c r="AI3" s="389"/>
      <c r="AJ3" s="389"/>
      <c r="AK3" s="389"/>
      <c r="AL3" s="389"/>
      <c r="AM3" s="389"/>
      <c r="AN3" s="389"/>
      <c r="AO3" s="389"/>
      <c r="AP3" s="389"/>
      <c r="AQ3" s="358" t="s">
        <v>397</v>
      </c>
      <c r="AR3" s="389"/>
      <c r="AS3" s="358" t="s">
        <v>9</v>
      </c>
      <c r="AT3" s="389"/>
      <c r="AU3" s="389"/>
      <c r="AV3" s="389"/>
      <c r="AW3" s="389"/>
      <c r="AX3" s="390"/>
      <c r="AY3" s="389"/>
      <c r="AZ3" s="389"/>
      <c r="BA3" s="389"/>
      <c r="BB3" s="391"/>
      <c r="BC3" s="391"/>
      <c r="BD3" s="391"/>
      <c r="BE3" s="391"/>
      <c r="BF3" s="391"/>
      <c r="BG3" s="389"/>
      <c r="BH3" s="389"/>
      <c r="BI3" s="390"/>
      <c r="BJ3" s="391"/>
      <c r="BK3" s="391"/>
    </row>
    <row r="4" spans="1:63" s="193" customFormat="1">
      <c r="A4" s="359">
        <f>'1-συμβολαια'!A4</f>
        <v>0</v>
      </c>
      <c r="B4" s="357" t="str">
        <f>'1-συμβολαια'!C4</f>
        <v>χρησικτησία οικοπέδου = 1983 ;;;??? ΑΓΟΡΑΠΩΛΗΣΙΑ άτυπος</v>
      </c>
      <c r="C4" s="268" t="str">
        <f>'4-πολλυπρ'!D4</f>
        <v>αρσενηΑρσενη</v>
      </c>
      <c r="D4" s="268" t="str">
        <f>'4-πολλυπρ'!I4</f>
        <v>αρσενηΒαρβαρα</v>
      </c>
      <c r="E4" s="268"/>
      <c r="F4" s="334"/>
      <c r="G4" s="334"/>
      <c r="H4" s="333"/>
      <c r="I4" s="334"/>
      <c r="J4" s="274"/>
      <c r="K4" s="360"/>
      <c r="L4" s="360"/>
      <c r="M4" s="334"/>
      <c r="N4" s="334"/>
      <c r="O4" s="334"/>
      <c r="P4" s="334"/>
      <c r="Q4" s="334">
        <f t="shared" si="2"/>
        <v>0</v>
      </c>
      <c r="R4" s="268"/>
      <c r="S4" s="268"/>
      <c r="T4" s="268"/>
      <c r="U4" s="268"/>
      <c r="V4" s="390"/>
      <c r="W4" s="389"/>
      <c r="X4" s="358" t="s">
        <v>397</v>
      </c>
      <c r="Y4" s="358"/>
      <c r="Z4" s="358" t="s">
        <v>9</v>
      </c>
      <c r="AA4" s="391"/>
      <c r="AB4" s="358"/>
      <c r="AC4" s="358"/>
      <c r="AD4" s="358"/>
      <c r="AE4" s="389"/>
      <c r="AF4" s="390"/>
      <c r="AG4" s="389"/>
      <c r="AH4" s="389"/>
      <c r="AI4" s="389"/>
      <c r="AJ4" s="389"/>
      <c r="AK4" s="389"/>
      <c r="AL4" s="389"/>
      <c r="AM4" s="389"/>
      <c r="AN4" s="389"/>
      <c r="AO4" s="389"/>
      <c r="AP4" s="389"/>
      <c r="AQ4" s="358" t="s">
        <v>397</v>
      </c>
      <c r="AR4" s="389"/>
      <c r="AS4" s="358" t="s">
        <v>9</v>
      </c>
      <c r="AT4" s="389"/>
      <c r="AU4" s="389"/>
      <c r="AV4" s="389"/>
      <c r="AW4" s="389"/>
      <c r="AX4" s="390"/>
      <c r="AY4" s="389"/>
      <c r="AZ4" s="389"/>
      <c r="BA4" s="389"/>
      <c r="BB4" s="391"/>
      <c r="BC4" s="391"/>
      <c r="BD4" s="391"/>
      <c r="BE4" s="391"/>
      <c r="BF4" s="391"/>
      <c r="BG4" s="389"/>
      <c r="BH4" s="389"/>
      <c r="BI4" s="390"/>
      <c r="BJ4" s="391"/>
      <c r="BK4" s="391"/>
    </row>
    <row r="5" spans="1:63" s="5" customFormat="1" ht="12" thickBot="1">
      <c r="A5" s="566">
        <f>'1-συμβολαια'!A5</f>
        <v>0</v>
      </c>
      <c r="B5" s="567" t="str">
        <f>'1-συμβολαια'!C5</f>
        <v>εξισορρόπηση διαφοράς διανεμομένων μεριδίων</v>
      </c>
      <c r="C5" s="457" t="str">
        <f>'4-πολλυπρ'!D5</f>
        <v>αρσενηΒαρβαρα</v>
      </c>
      <c r="D5" s="457" t="str">
        <f>'4-πολλυπρ'!I5</f>
        <v>πΑννα</v>
      </c>
      <c r="E5" s="457"/>
      <c r="F5" s="413"/>
      <c r="G5" s="413"/>
      <c r="H5" s="457"/>
      <c r="I5" s="413"/>
      <c r="J5" s="573"/>
      <c r="K5" s="481"/>
      <c r="L5" s="481"/>
      <c r="M5" s="413"/>
      <c r="N5" s="413"/>
      <c r="O5" s="413"/>
      <c r="P5" s="413"/>
      <c r="Q5" s="413">
        <f t="shared" si="2"/>
        <v>0</v>
      </c>
      <c r="R5" s="457"/>
      <c r="S5" s="457"/>
      <c r="T5" s="268"/>
      <c r="U5" s="268"/>
      <c r="V5" s="344"/>
      <c r="W5" s="74"/>
      <c r="X5" s="358" t="s">
        <v>397</v>
      </c>
      <c r="Y5" s="74"/>
      <c r="Z5" s="358" t="s">
        <v>9</v>
      </c>
      <c r="AA5" s="341"/>
      <c r="AB5" s="74"/>
      <c r="AC5" s="74"/>
      <c r="AD5" s="74"/>
      <c r="AE5" s="74"/>
      <c r="AF5" s="344"/>
      <c r="AG5" s="74"/>
      <c r="AH5" s="74"/>
      <c r="AI5" s="74"/>
      <c r="AJ5" s="74"/>
      <c r="AK5" s="273"/>
      <c r="AL5" s="273"/>
      <c r="AM5" s="273"/>
      <c r="AN5" s="74"/>
      <c r="AO5" s="74"/>
      <c r="AP5" s="74"/>
      <c r="AQ5" s="358" t="s">
        <v>397</v>
      </c>
      <c r="AR5" s="74"/>
      <c r="AS5" s="358" t="s">
        <v>9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344"/>
      <c r="BJ5" s="74"/>
      <c r="BK5" s="74"/>
    </row>
    <row r="6" spans="1:63" s="5" customFormat="1" ht="12" thickBot="1">
      <c r="A6" s="570" t="str">
        <f>'1-συμβολαια'!A6</f>
        <v>4ο</v>
      </c>
      <c r="B6" s="571" t="str">
        <f>'1-συμβολαια'!C6</f>
        <v>γονική ΨΙΛΗΣ κυριότητας</v>
      </c>
      <c r="C6" s="490" t="str">
        <f>'4-πολλυπρ'!D6</f>
        <v>α-γιαννοπουλουΚωνσταντινα</v>
      </c>
      <c r="D6" s="490" t="str">
        <f>'4-πολλυπρ'!I6</f>
        <v>αΑννα</v>
      </c>
      <c r="E6" s="490">
        <v>2</v>
      </c>
      <c r="F6" s="448">
        <f t="shared" ref="F6:F9" si="3">E6*4</f>
        <v>8</v>
      </c>
      <c r="G6" s="448">
        <v>4</v>
      </c>
      <c r="H6" s="490"/>
      <c r="I6" s="448">
        <f t="shared" ref="I6:I9" si="4">F6+G6+H6</f>
        <v>12</v>
      </c>
      <c r="J6" s="574" t="s">
        <v>453</v>
      </c>
      <c r="K6" s="486" t="s">
        <v>163</v>
      </c>
      <c r="L6" s="486" t="s">
        <v>259</v>
      </c>
      <c r="M6" s="448"/>
      <c r="N6" s="448"/>
      <c r="O6" s="448">
        <v>1.98</v>
      </c>
      <c r="P6" s="448"/>
      <c r="Q6" s="448">
        <f t="shared" si="2"/>
        <v>0</v>
      </c>
      <c r="R6" s="490"/>
      <c r="S6" s="333"/>
      <c r="T6" s="268"/>
      <c r="U6" s="268"/>
      <c r="V6" s="344"/>
      <c r="W6" s="74"/>
      <c r="X6" s="358" t="s">
        <v>397</v>
      </c>
      <c r="Y6" s="74"/>
      <c r="Z6" s="358" t="s">
        <v>9</v>
      </c>
      <c r="AA6" s="341"/>
      <c r="AB6" s="74"/>
      <c r="AC6" s="74"/>
      <c r="AD6" s="74"/>
      <c r="AE6" s="74"/>
      <c r="AF6" s="344"/>
      <c r="AG6" s="74"/>
      <c r="AH6" s="74"/>
      <c r="AI6" s="74"/>
      <c r="AJ6" s="74"/>
      <c r="AK6" s="273"/>
      <c r="AL6" s="273"/>
      <c r="AM6" s="273"/>
      <c r="AN6" s="74"/>
      <c r="AO6" s="74"/>
      <c r="AP6" s="74"/>
      <c r="AQ6" s="358" t="s">
        <v>397</v>
      </c>
      <c r="AR6" s="74"/>
      <c r="AS6" s="358" t="s">
        <v>9</v>
      </c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344"/>
      <c r="BJ6" s="74"/>
      <c r="BK6" s="74"/>
    </row>
    <row r="7" spans="1:63" s="5" customFormat="1">
      <c r="A7" s="569" t="str">
        <f>'1-συμβολαια'!A7</f>
        <v>5ο</v>
      </c>
      <c r="B7" s="357" t="str">
        <f>'1-συμβολαια'!C7</f>
        <v>δωρεά ΨΙΛΗΣ κυριότητας</v>
      </c>
      <c r="C7" s="333" t="str">
        <f>'4-πολλυπρ'!D7</f>
        <v>αρσενηΒαρβαρα</v>
      </c>
      <c r="D7" s="333" t="str">
        <f>'4-πολλυπρ'!I7</f>
        <v>219-150 = γεωργουσηςΘεοδωρος</v>
      </c>
      <c r="E7" s="333">
        <v>2</v>
      </c>
      <c r="F7" s="334">
        <f t="shared" si="3"/>
        <v>8</v>
      </c>
      <c r="G7" s="334">
        <v>4</v>
      </c>
      <c r="H7" s="333"/>
      <c r="I7" s="334">
        <f t="shared" si="4"/>
        <v>12</v>
      </c>
      <c r="J7" s="274" t="s">
        <v>453</v>
      </c>
      <c r="K7" s="360" t="s">
        <v>163</v>
      </c>
      <c r="L7" s="360" t="s">
        <v>259</v>
      </c>
      <c r="M7" s="334"/>
      <c r="N7" s="334"/>
      <c r="O7" s="334">
        <v>1.98</v>
      </c>
      <c r="P7" s="334"/>
      <c r="Q7" s="334">
        <f t="shared" si="2"/>
        <v>0</v>
      </c>
      <c r="R7" s="333"/>
      <c r="S7" s="268"/>
      <c r="T7" s="268"/>
      <c r="U7" s="268"/>
      <c r="V7" s="344"/>
      <c r="W7" s="74"/>
      <c r="X7" s="358" t="s">
        <v>397</v>
      </c>
      <c r="Y7" s="74"/>
      <c r="Z7" s="358" t="s">
        <v>9</v>
      </c>
      <c r="AA7" s="341"/>
      <c r="AB7" s="74"/>
      <c r="AC7" s="74"/>
      <c r="AD7" s="74"/>
      <c r="AE7" s="74"/>
      <c r="AF7" s="344"/>
      <c r="AG7" s="74"/>
      <c r="AH7" s="74"/>
      <c r="AI7" s="74"/>
      <c r="AJ7" s="74"/>
      <c r="AK7" s="273"/>
      <c r="AL7" s="273"/>
      <c r="AM7" s="273"/>
      <c r="AN7" s="74"/>
      <c r="AO7" s="74"/>
      <c r="AP7" s="74"/>
      <c r="AQ7" s="358" t="s">
        <v>397</v>
      </c>
      <c r="AR7" s="74"/>
      <c r="AS7" s="358" t="s">
        <v>9</v>
      </c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344"/>
      <c r="BJ7" s="74"/>
      <c r="BK7" s="74"/>
    </row>
    <row r="8" spans="1:63" s="5" customFormat="1" ht="12" thickBot="1">
      <c r="A8" s="566">
        <f>'1-συμβολαια'!A8</f>
        <v>0</v>
      </c>
      <c r="B8" s="567" t="str">
        <f>'1-συμβολαια'!C8</f>
        <v>χρησικτησία οικοπέδου = 1983 ;;;??? ΑΓΟΡΑΠΩΛΗΣΙΑ άτυπος</v>
      </c>
      <c r="C8" s="457" t="str">
        <f>'4-πολλυπρ'!D8</f>
        <v>αρσενηΑρσενη</v>
      </c>
      <c r="D8" s="457" t="str">
        <f>'4-πολλυπρ'!I8</f>
        <v>αρσενηΒαρβαρα</v>
      </c>
      <c r="E8" s="457"/>
      <c r="F8" s="413"/>
      <c r="G8" s="413"/>
      <c r="H8" s="457"/>
      <c r="I8" s="413"/>
      <c r="J8" s="573"/>
      <c r="K8" s="481"/>
      <c r="L8" s="481"/>
      <c r="M8" s="413"/>
      <c r="N8" s="413"/>
      <c r="O8" s="413"/>
      <c r="P8" s="413"/>
      <c r="Q8" s="413">
        <f t="shared" si="2"/>
        <v>0</v>
      </c>
      <c r="R8" s="457"/>
      <c r="S8" s="457"/>
      <c r="T8" s="268"/>
      <c r="U8" s="268"/>
      <c r="V8" s="344"/>
      <c r="W8" s="74"/>
      <c r="X8" s="358" t="s">
        <v>397</v>
      </c>
      <c r="Y8" s="74"/>
      <c r="Z8" s="358" t="s">
        <v>9</v>
      </c>
      <c r="AA8" s="341"/>
      <c r="AB8" s="74"/>
      <c r="AC8" s="74"/>
      <c r="AD8" s="74"/>
      <c r="AE8" s="74"/>
      <c r="AF8" s="344"/>
      <c r="AG8" s="74"/>
      <c r="AH8" s="74"/>
      <c r="AI8" s="74"/>
      <c r="AJ8" s="74"/>
      <c r="AK8" s="273"/>
      <c r="AL8" s="273"/>
      <c r="AM8" s="273"/>
      <c r="AN8" s="74"/>
      <c r="AO8" s="74"/>
      <c r="AP8" s="74"/>
      <c r="AQ8" s="358" t="s">
        <v>397</v>
      </c>
      <c r="AR8" s="74"/>
      <c r="AS8" s="358" t="s">
        <v>9</v>
      </c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344"/>
      <c r="BJ8" s="74"/>
      <c r="BK8" s="74"/>
    </row>
    <row r="9" spans="1:63" s="5" customFormat="1">
      <c r="A9" s="568" t="str">
        <f>'1-συμβολαια'!A9</f>
        <v>6ο</v>
      </c>
      <c r="B9" s="357" t="str">
        <f>'1-συμβολαια'!C9</f>
        <v>δωρεά ΨΙΛΗΣ κυριότητας</v>
      </c>
      <c r="C9" s="333" t="str">
        <f>'4-πολλυπρ'!D9</f>
        <v>αρσενηΒαρβαρα</v>
      </c>
      <c r="D9" s="333" t="str">
        <f>'4-πολλυπρ'!I9</f>
        <v>219-150 = γΕυαγγελια</v>
      </c>
      <c r="E9" s="333">
        <v>5</v>
      </c>
      <c r="F9" s="334">
        <f t="shared" si="3"/>
        <v>20</v>
      </c>
      <c r="G9" s="334">
        <v>4</v>
      </c>
      <c r="H9" s="333"/>
      <c r="I9" s="334">
        <f t="shared" si="4"/>
        <v>24</v>
      </c>
      <c r="J9" s="274" t="s">
        <v>453</v>
      </c>
      <c r="K9" s="360" t="s">
        <v>163</v>
      </c>
      <c r="L9" s="360" t="s">
        <v>259</v>
      </c>
      <c r="M9" s="334"/>
      <c r="N9" s="334"/>
      <c r="O9" s="334">
        <v>1.98</v>
      </c>
      <c r="P9" s="334"/>
      <c r="Q9" s="334">
        <f t="shared" si="2"/>
        <v>0</v>
      </c>
      <c r="R9" s="333"/>
      <c r="S9" s="333"/>
      <c r="T9" s="268"/>
      <c r="U9" s="268"/>
      <c r="V9" s="344"/>
      <c r="W9" s="74"/>
      <c r="X9" s="358" t="s">
        <v>397</v>
      </c>
      <c r="Y9" s="74"/>
      <c r="Z9" s="358" t="s">
        <v>9</v>
      </c>
      <c r="AA9" s="341"/>
      <c r="AB9" s="74"/>
      <c r="AC9" s="74"/>
      <c r="AD9" s="74"/>
      <c r="AE9" s="74"/>
      <c r="AF9" s="344"/>
      <c r="AG9" s="74"/>
      <c r="AH9" s="74"/>
      <c r="AI9" s="74"/>
      <c r="AJ9" s="74"/>
      <c r="AK9" s="273"/>
      <c r="AL9" s="273"/>
      <c r="AM9" s="273"/>
      <c r="AN9" s="74"/>
      <c r="AO9" s="74"/>
      <c r="AP9" s="74"/>
      <c r="AQ9" s="358" t="s">
        <v>397</v>
      </c>
      <c r="AR9" s="74"/>
      <c r="AS9" s="358" t="s">
        <v>9</v>
      </c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344"/>
      <c r="BJ9" s="74"/>
      <c r="BK9" s="74"/>
    </row>
    <row r="10" spans="1:63" s="5" customFormat="1" ht="12" thickBot="1">
      <c r="A10" s="572">
        <f>'1-συμβολαια'!A10</f>
        <v>0</v>
      </c>
      <c r="B10" s="567" t="str">
        <f>'1-συμβολαια'!C10</f>
        <v>χρησικτησία οικοπέδου = 1983 ;;;??? ΑΓΟΡΑΠΩΛΗΣΙΑ άτυπος</v>
      </c>
      <c r="C10" s="457" t="str">
        <f>'4-πολλυπρ'!D10</f>
        <v>αρσενηΑρσενη</v>
      </c>
      <c r="D10" s="457" t="str">
        <f>'4-πολλυπρ'!I10</f>
        <v>αρσενηΒαρβαρα</v>
      </c>
      <c r="E10" s="457"/>
      <c r="F10" s="413"/>
      <c r="G10" s="413"/>
      <c r="H10" s="457"/>
      <c r="I10" s="413"/>
      <c r="J10" s="573"/>
      <c r="K10" s="481"/>
      <c r="L10" s="481"/>
      <c r="M10" s="413"/>
      <c r="N10" s="413"/>
      <c r="O10" s="413"/>
      <c r="P10" s="413"/>
      <c r="Q10" s="413">
        <f t="shared" si="2"/>
        <v>0</v>
      </c>
      <c r="R10" s="457"/>
      <c r="S10" s="457"/>
      <c r="T10" s="457"/>
      <c r="U10" s="268"/>
      <c r="V10" s="344"/>
      <c r="W10" s="74"/>
      <c r="X10" s="358" t="s">
        <v>397</v>
      </c>
      <c r="Y10" s="74"/>
      <c r="Z10" s="358" t="s">
        <v>9</v>
      </c>
      <c r="AA10" s="341"/>
      <c r="AB10" s="74"/>
      <c r="AC10" s="74"/>
      <c r="AD10" s="74"/>
      <c r="AE10" s="74"/>
      <c r="AF10" s="344"/>
      <c r="AG10" s="74"/>
      <c r="AH10" s="74"/>
      <c r="AI10" s="74"/>
      <c r="AJ10" s="74"/>
      <c r="AK10" s="273"/>
      <c r="AL10" s="273"/>
      <c r="AM10" s="273"/>
      <c r="AN10" s="74"/>
      <c r="AO10" s="74"/>
      <c r="AP10" s="74"/>
      <c r="AQ10" s="358" t="s">
        <v>397</v>
      </c>
      <c r="AR10" s="74"/>
      <c r="AS10" s="358" t="s">
        <v>9</v>
      </c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344"/>
      <c r="BJ10" s="74"/>
      <c r="BK10" s="74"/>
    </row>
    <row r="11" spans="1:63" s="5" customFormat="1" ht="15.75" customHeight="1" thickBot="1">
      <c r="A11" s="570" t="str">
        <f>'1-συμβολαια'!A11</f>
        <v>7ο</v>
      </c>
      <c r="B11" s="571" t="str">
        <f>'1-συμβολαια'!C11</f>
        <v>γονική ΨΙΛΗΣ κυριότητας</v>
      </c>
      <c r="C11" s="490">
        <f>'4-πολλυπρ'!D11</f>
        <v>0</v>
      </c>
      <c r="D11" s="490">
        <f>'4-πολλυπρ'!I11</f>
        <v>0</v>
      </c>
      <c r="E11" s="780" t="s">
        <v>562</v>
      </c>
      <c r="F11" s="781"/>
      <c r="G11" s="781"/>
      <c r="H11" s="781"/>
      <c r="I11" s="781"/>
      <c r="J11" s="781"/>
      <c r="K11" s="781"/>
      <c r="L11" s="781"/>
      <c r="M11" s="781"/>
      <c r="N11" s="781"/>
      <c r="O11" s="781"/>
      <c r="P11" s="781"/>
      <c r="Q11" s="781"/>
      <c r="R11" s="782"/>
      <c r="S11" s="490"/>
      <c r="T11" s="333"/>
      <c r="U11" s="268"/>
      <c r="V11" s="344"/>
      <c r="W11" s="74"/>
      <c r="X11" s="358" t="s">
        <v>397</v>
      </c>
      <c r="Y11" s="74"/>
      <c r="Z11" s="358" t="s">
        <v>9</v>
      </c>
      <c r="AA11" s="341"/>
      <c r="AB11" s="74"/>
      <c r="AC11" s="74"/>
      <c r="AD11" s="74"/>
      <c r="AE11" s="74"/>
      <c r="AF11" s="344"/>
      <c r="AG11" s="74"/>
      <c r="AH11" s="74"/>
      <c r="AI11" s="74"/>
      <c r="AJ11" s="74"/>
      <c r="AK11" s="273"/>
      <c r="AL11" s="273"/>
      <c r="AM11" s="273"/>
      <c r="AN11" s="74"/>
      <c r="AO11" s="74"/>
      <c r="AP11" s="74"/>
      <c r="AQ11" s="358" t="s">
        <v>397</v>
      </c>
      <c r="AR11" s="74"/>
      <c r="AS11" s="358" t="s">
        <v>9</v>
      </c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344"/>
      <c r="BJ11" s="74"/>
      <c r="BK11" s="74"/>
    </row>
    <row r="12" spans="1:63">
      <c r="A12" s="765" t="s">
        <v>35</v>
      </c>
      <c r="B12" s="766"/>
      <c r="C12" s="766"/>
      <c r="D12" s="767"/>
      <c r="E12" s="575">
        <f>SUM(E3:E11)</f>
        <v>20</v>
      </c>
      <c r="F12" s="575">
        <f>SUM(F3:F11)</f>
        <v>80</v>
      </c>
      <c r="G12" s="575">
        <f>SUM(G3:G11)</f>
        <v>16</v>
      </c>
      <c r="H12" s="576">
        <f>SUM(H3:H11)</f>
        <v>0</v>
      </c>
      <c r="I12" s="575">
        <f>SUM(I3:I11)</f>
        <v>96</v>
      </c>
      <c r="J12" s="575"/>
      <c r="K12" s="575"/>
      <c r="L12" s="575"/>
      <c r="M12" s="575">
        <f t="shared" ref="M12:T12" si="5">SUM(M3:M11)</f>
        <v>7.4</v>
      </c>
      <c r="N12" s="575">
        <f t="shared" si="5"/>
        <v>7.4</v>
      </c>
      <c r="O12" s="575">
        <f t="shared" si="5"/>
        <v>7.92</v>
      </c>
      <c r="P12" s="575">
        <f t="shared" si="5"/>
        <v>0</v>
      </c>
      <c r="Q12" s="575">
        <f t="shared" si="5"/>
        <v>14.8</v>
      </c>
      <c r="R12" s="575">
        <f t="shared" si="5"/>
        <v>0</v>
      </c>
      <c r="S12" s="575">
        <f t="shared" si="5"/>
        <v>0</v>
      </c>
      <c r="T12" s="68">
        <f t="shared" si="5"/>
        <v>0</v>
      </c>
      <c r="U12" s="68"/>
      <c r="V12" s="137"/>
      <c r="W12" s="68">
        <f>SUM(W3:W11)</f>
        <v>0</v>
      </c>
      <c r="X12" s="68"/>
      <c r="Y12" s="68">
        <f>SUM(Y3:Y11)</f>
        <v>0</v>
      </c>
      <c r="Z12" s="68"/>
      <c r="AA12" s="68">
        <f t="shared" ref="AA12:AL12" si="6">SUM(AA3:AA11)</f>
        <v>0</v>
      </c>
      <c r="AB12" s="68">
        <f t="shared" si="6"/>
        <v>0</v>
      </c>
      <c r="AC12" s="68">
        <f t="shared" si="6"/>
        <v>0</v>
      </c>
      <c r="AD12" s="68">
        <f t="shared" si="6"/>
        <v>0</v>
      </c>
      <c r="AE12" s="68">
        <f t="shared" si="6"/>
        <v>0</v>
      </c>
      <c r="AF12" s="137">
        <f t="shared" si="6"/>
        <v>0</v>
      </c>
      <c r="AG12" s="68">
        <f t="shared" si="6"/>
        <v>0</v>
      </c>
      <c r="AH12" s="68">
        <f t="shared" si="6"/>
        <v>0</v>
      </c>
      <c r="AI12" s="68">
        <f t="shared" si="6"/>
        <v>0</v>
      </c>
      <c r="AJ12" s="68">
        <f t="shared" si="6"/>
        <v>0</v>
      </c>
      <c r="AK12" s="72">
        <f t="shared" si="6"/>
        <v>0</v>
      </c>
      <c r="AL12" s="72">
        <f t="shared" si="6"/>
        <v>0</v>
      </c>
      <c r="AM12" s="72"/>
      <c r="AN12" s="68">
        <f>SUM(AN3:AN11)</f>
        <v>0</v>
      </c>
      <c r="AO12" s="68">
        <f>SUM(AO3:AO11)</f>
        <v>0</v>
      </c>
      <c r="AP12" s="68">
        <f>SUM(AP3:AP11)</f>
        <v>0</v>
      </c>
      <c r="AQ12" s="68"/>
      <c r="AR12" s="68">
        <f t="shared" ref="AR12:BK12" si="7">SUM(AR3:AR11)</f>
        <v>0</v>
      </c>
      <c r="AS12" s="68">
        <f t="shared" si="7"/>
        <v>0</v>
      </c>
      <c r="AT12" s="68">
        <f t="shared" si="7"/>
        <v>0</v>
      </c>
      <c r="AU12" s="68">
        <f t="shared" si="7"/>
        <v>0</v>
      </c>
      <c r="AV12" s="68">
        <f t="shared" si="7"/>
        <v>0</v>
      </c>
      <c r="AW12" s="68">
        <f t="shared" si="7"/>
        <v>0</v>
      </c>
      <c r="AX12" s="68">
        <f t="shared" si="7"/>
        <v>0</v>
      </c>
      <c r="AY12" s="68">
        <f t="shared" si="7"/>
        <v>0</v>
      </c>
      <c r="AZ12" s="68">
        <f t="shared" si="7"/>
        <v>0</v>
      </c>
      <c r="BA12" s="68">
        <f t="shared" si="7"/>
        <v>0</v>
      </c>
      <c r="BB12" s="68">
        <f t="shared" si="7"/>
        <v>0</v>
      </c>
      <c r="BC12" s="68">
        <f t="shared" si="7"/>
        <v>0</v>
      </c>
      <c r="BD12" s="68">
        <f t="shared" si="7"/>
        <v>0</v>
      </c>
      <c r="BE12" s="68">
        <f t="shared" si="7"/>
        <v>0</v>
      </c>
      <c r="BF12" s="68">
        <f t="shared" si="7"/>
        <v>0</v>
      </c>
      <c r="BG12" s="68">
        <f t="shared" si="7"/>
        <v>0</v>
      </c>
      <c r="BH12" s="68">
        <f t="shared" si="7"/>
        <v>0</v>
      </c>
      <c r="BI12" s="68">
        <f t="shared" si="7"/>
        <v>0</v>
      </c>
      <c r="BJ12" s="68">
        <f t="shared" si="7"/>
        <v>0</v>
      </c>
      <c r="BK12" s="68">
        <f t="shared" si="7"/>
        <v>0</v>
      </c>
    </row>
    <row r="13" spans="1:63">
      <c r="M13" s="140" t="s">
        <v>497</v>
      </c>
    </row>
    <row r="14" spans="1:63">
      <c r="G14" s="140"/>
      <c r="H14" s="140"/>
      <c r="I14" s="312" t="s">
        <v>101</v>
      </c>
      <c r="J14" s="140"/>
      <c r="K14" s="140"/>
      <c r="L14" s="140"/>
      <c r="M14" s="140"/>
      <c r="N14" s="140" t="s">
        <v>497</v>
      </c>
      <c r="O14" s="117"/>
      <c r="P14" s="117"/>
      <c r="U14" s="181" t="s">
        <v>165</v>
      </c>
      <c r="AB14" s="2"/>
      <c r="AD14" s="117" t="s">
        <v>102</v>
      </c>
      <c r="AK14" s="221" t="s">
        <v>103</v>
      </c>
    </row>
    <row r="15" spans="1:63">
      <c r="F15" s="3"/>
      <c r="G15" s="3"/>
      <c r="H15" s="3"/>
      <c r="I15" s="3"/>
      <c r="J15" s="160" t="s">
        <v>159</v>
      </c>
      <c r="K15" s="119"/>
      <c r="L15" s="119"/>
      <c r="N15" s="140"/>
      <c r="O15" s="3"/>
      <c r="P15" s="3"/>
      <c r="Q15" s="3"/>
      <c r="R15" s="160" t="s">
        <v>166</v>
      </c>
      <c r="U15" s="9"/>
    </row>
    <row r="16" spans="1:63">
      <c r="E16" s="118"/>
      <c r="F16" s="3"/>
      <c r="G16" s="3"/>
      <c r="H16" s="3"/>
      <c r="I16" s="3"/>
      <c r="J16" s="119" t="s">
        <v>160</v>
      </c>
      <c r="K16" s="119"/>
      <c r="L16" s="119"/>
      <c r="N16" s="3"/>
      <c r="O16" s="3"/>
      <c r="P16" s="3"/>
      <c r="Q16" s="3"/>
      <c r="S16" s="119" t="s">
        <v>167</v>
      </c>
      <c r="U16" s="9"/>
    </row>
    <row r="17" spans="8:21">
      <c r="H17" s="3"/>
      <c r="J17" s="119"/>
      <c r="K17" s="160" t="s">
        <v>161</v>
      </c>
      <c r="L17" s="119"/>
      <c r="O17" s="155" t="s">
        <v>445</v>
      </c>
      <c r="P17" s="4"/>
      <c r="U17" s="9"/>
    </row>
    <row r="18" spans="8:21">
      <c r="H18" s="3"/>
      <c r="K18" s="119" t="s">
        <v>162</v>
      </c>
      <c r="L18" s="119"/>
      <c r="U18" s="9"/>
    </row>
    <row r="19" spans="8:21">
      <c r="H19" s="3"/>
      <c r="L19" s="160" t="s">
        <v>267</v>
      </c>
      <c r="U19" s="9"/>
    </row>
    <row r="20" spans="8:21">
      <c r="L20" s="119" t="s">
        <v>268</v>
      </c>
      <c r="U20" s="9"/>
    </row>
    <row r="21" spans="8:21">
      <c r="L21" s="119"/>
      <c r="U21" s="9"/>
    </row>
  </sheetData>
  <mergeCells count="16">
    <mergeCell ref="A12:D12"/>
    <mergeCell ref="A1:D1"/>
    <mergeCell ref="AF1:AN1"/>
    <mergeCell ref="E1:S1"/>
    <mergeCell ref="T1:T2"/>
    <mergeCell ref="AD2:AE2"/>
    <mergeCell ref="AM2:AN2"/>
    <mergeCell ref="J2:L2"/>
    <mergeCell ref="U1:U2"/>
    <mergeCell ref="E11:R11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35"/>
  <sheetViews>
    <sheetView workbookViewId="0">
      <pane ySplit="2" topLeftCell="A3" activePane="bottomLeft" state="frozen"/>
      <selection pane="bottomLeft" activeCell="B36" sqref="B36"/>
    </sheetView>
  </sheetViews>
  <sheetFormatPr defaultRowHeight="11.25"/>
  <cols>
    <col min="1" max="1" width="10.5703125" style="8" bestFit="1" customWidth="1"/>
    <col min="2" max="2" width="52.42578125" style="90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9.85546875" style="81" customWidth="1"/>
    <col min="23" max="23" width="7.42578125" style="81" customWidth="1"/>
    <col min="24" max="24" width="11.42578125" style="81" bestFit="1" customWidth="1"/>
    <col min="25" max="25" width="13" style="81" customWidth="1"/>
    <col min="26" max="16384" width="9.140625" style="3"/>
  </cols>
  <sheetData>
    <row r="1" spans="1:25" s="4" customFormat="1" ht="15.75" customHeight="1">
      <c r="A1" s="788" t="s">
        <v>31</v>
      </c>
      <c r="B1" s="789"/>
      <c r="C1" s="789"/>
      <c r="D1" s="790"/>
      <c r="E1" s="791" t="s">
        <v>170</v>
      </c>
      <c r="F1" s="792"/>
      <c r="G1" s="792"/>
      <c r="H1" s="792"/>
      <c r="I1" s="783" t="s">
        <v>164</v>
      </c>
      <c r="J1" s="783"/>
      <c r="K1" s="783"/>
      <c r="L1" s="783"/>
      <c r="M1" s="783"/>
      <c r="N1" s="783"/>
      <c r="O1" s="783"/>
      <c r="P1" s="783"/>
      <c r="Q1" s="783"/>
      <c r="R1" s="783"/>
      <c r="S1" s="783"/>
      <c r="T1" s="783"/>
      <c r="U1" s="783"/>
      <c r="V1" s="784" t="s">
        <v>29</v>
      </c>
      <c r="W1" s="785"/>
      <c r="X1" s="785"/>
      <c r="Y1" s="785"/>
    </row>
    <row r="2" spans="1:25" s="4" customFormat="1" ht="23.25" thickBot="1">
      <c r="A2" s="10" t="s">
        <v>19</v>
      </c>
      <c r="B2" s="152" t="s">
        <v>0</v>
      </c>
      <c r="C2" s="54" t="s">
        <v>11</v>
      </c>
      <c r="D2" s="153" t="s">
        <v>12</v>
      </c>
      <c r="E2" s="40" t="s">
        <v>469</v>
      </c>
      <c r="F2" s="793" t="s">
        <v>29</v>
      </c>
      <c r="G2" s="794"/>
      <c r="H2" s="795"/>
      <c r="I2" s="40" t="s">
        <v>90</v>
      </c>
      <c r="J2" s="40" t="s">
        <v>91</v>
      </c>
      <c r="K2" s="54" t="s">
        <v>93</v>
      </c>
      <c r="L2" s="40" t="s">
        <v>239</v>
      </c>
      <c r="M2" s="40" t="s">
        <v>240</v>
      </c>
      <c r="N2" s="40" t="s">
        <v>241</v>
      </c>
      <c r="O2" s="54" t="s">
        <v>551</v>
      </c>
      <c r="P2" s="54" t="s">
        <v>36</v>
      </c>
      <c r="Q2" s="54" t="s">
        <v>552</v>
      </c>
      <c r="R2" s="54"/>
      <c r="S2" s="54" t="s">
        <v>553</v>
      </c>
      <c r="T2" s="54" t="s">
        <v>554</v>
      </c>
      <c r="U2" s="54" t="s">
        <v>47</v>
      </c>
      <c r="V2" s="786"/>
      <c r="W2" s="787"/>
      <c r="X2" s="787"/>
      <c r="Y2" s="787"/>
    </row>
    <row r="3" spans="1:25" s="193" customFormat="1">
      <c r="A3" s="359" t="str">
        <f>'1-συμβολαια'!A3</f>
        <v>3ο</v>
      </c>
      <c r="B3" s="357" t="str">
        <f>'1-συμβολαια'!C3</f>
        <v>διανομή</v>
      </c>
      <c r="C3" s="268" t="str">
        <f>'4-πολλυπρ'!D3</f>
        <v>αρσενηΒαρβαρα</v>
      </c>
      <c r="D3" s="268" t="str">
        <f>'4-πολλυπρ'!I3</f>
        <v>πΑννα</v>
      </c>
      <c r="E3" s="334">
        <v>10</v>
      </c>
      <c r="F3" s="360" t="s">
        <v>555</v>
      </c>
      <c r="G3" s="360" t="s">
        <v>556</v>
      </c>
      <c r="H3" s="334"/>
      <c r="I3" s="334">
        <v>7.4</v>
      </c>
      <c r="J3" s="334">
        <v>7.4</v>
      </c>
      <c r="K3" s="334"/>
      <c r="L3" s="334"/>
      <c r="M3" s="334"/>
      <c r="N3" s="334"/>
      <c r="O3" s="334">
        <v>25</v>
      </c>
      <c r="P3" s="334">
        <f>3*25</f>
        <v>75</v>
      </c>
      <c r="Q3" s="334"/>
      <c r="R3" s="334"/>
      <c r="S3" s="334">
        <f>5*5</f>
        <v>25</v>
      </c>
      <c r="T3" s="334">
        <f>(4+10+30)*4</f>
        <v>176</v>
      </c>
      <c r="U3" s="334">
        <f t="shared" ref="U3:U10" si="0">SUM(I3:T3)-K3</f>
        <v>315.8</v>
      </c>
      <c r="V3" s="335"/>
      <c r="W3" s="335"/>
      <c r="X3" s="577"/>
      <c r="Y3" s="275"/>
    </row>
    <row r="4" spans="1:25" s="193" customFormat="1">
      <c r="A4" s="359">
        <f>'1-συμβολαια'!A4</f>
        <v>0</v>
      </c>
      <c r="B4" s="357" t="str">
        <f>'1-συμβολαια'!C4</f>
        <v>χρησικτησία οικοπέδου = 1983 ;;;??? ΑΓΟΡΑΠΩΛΗΣΙΑ άτυπος</v>
      </c>
      <c r="C4" s="268" t="str">
        <f>'4-πολλυπρ'!D4</f>
        <v>αρσενηΑρσενη</v>
      </c>
      <c r="D4" s="268" t="str">
        <f>'4-πολλυπρ'!I4</f>
        <v>αρσενηΒαρβαρα</v>
      </c>
      <c r="E4" s="334">
        <v>10</v>
      </c>
      <c r="F4" s="360" t="s">
        <v>555</v>
      </c>
      <c r="G4" s="360" t="s">
        <v>556</v>
      </c>
      <c r="H4" s="334"/>
      <c r="I4" s="334"/>
      <c r="J4" s="334"/>
      <c r="K4" s="334"/>
      <c r="L4" s="334"/>
      <c r="M4" s="334"/>
      <c r="N4" s="334"/>
      <c r="O4" s="334">
        <v>25</v>
      </c>
      <c r="P4" s="334"/>
      <c r="Q4" s="334"/>
      <c r="R4" s="334"/>
      <c r="S4" s="334">
        <f>2*5</f>
        <v>10</v>
      </c>
      <c r="T4" s="334">
        <f>(4+5)*4</f>
        <v>36</v>
      </c>
      <c r="U4" s="334">
        <f t="shared" si="0"/>
        <v>71</v>
      </c>
      <c r="V4" s="335"/>
      <c r="W4" s="335"/>
      <c r="X4" s="577"/>
      <c r="Y4" s="275"/>
    </row>
    <row r="5" spans="1:25" s="5" customFormat="1" ht="12" thickBot="1">
      <c r="A5" s="566">
        <f>'1-συμβολαια'!A5</f>
        <v>0</v>
      </c>
      <c r="B5" s="567" t="str">
        <f>'1-συμβολαια'!C5</f>
        <v>εξισορρόπηση διαφοράς διανεμομένων μεριδίων</v>
      </c>
      <c r="C5" s="457" t="str">
        <f>'4-πολλυπρ'!D5</f>
        <v>αρσενηΒαρβαρα</v>
      </c>
      <c r="D5" s="457" t="str">
        <f>'4-πολλυπρ'!I5</f>
        <v>πΑννα</v>
      </c>
      <c r="E5" s="413"/>
      <c r="F5" s="481"/>
      <c r="G5" s="481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>
        <f t="shared" si="0"/>
        <v>0</v>
      </c>
      <c r="V5" s="335"/>
      <c r="W5" s="335"/>
      <c r="X5" s="577"/>
      <c r="Y5" s="271"/>
    </row>
    <row r="6" spans="1:25" s="5" customFormat="1" ht="12" thickBot="1">
      <c r="A6" s="570" t="str">
        <f>'1-συμβολαια'!A6</f>
        <v>4ο</v>
      </c>
      <c r="B6" s="571" t="str">
        <f>'1-συμβολαια'!C6</f>
        <v>γονική ΨΙΛΗΣ κυριότητας</v>
      </c>
      <c r="C6" s="490" t="str">
        <f>'4-πολλυπρ'!D6</f>
        <v>α-γιαννοπουλουΚωνσταντινα</v>
      </c>
      <c r="D6" s="490" t="str">
        <f>'4-πολλυπρ'!I6</f>
        <v>αΑννα</v>
      </c>
      <c r="E6" s="448">
        <v>10</v>
      </c>
      <c r="F6" s="486" t="s">
        <v>555</v>
      </c>
      <c r="G6" s="486" t="s">
        <v>556</v>
      </c>
      <c r="H6" s="448"/>
      <c r="I6" s="448"/>
      <c r="J6" s="448"/>
      <c r="K6" s="448"/>
      <c r="L6" s="448"/>
      <c r="M6" s="448"/>
      <c r="N6" s="448"/>
      <c r="O6" s="448">
        <v>25</v>
      </c>
      <c r="P6" s="448"/>
      <c r="Q6" s="448"/>
      <c r="R6" s="448"/>
      <c r="S6" s="448">
        <f t="shared" ref="S6:S8" si="1">2*5</f>
        <v>10</v>
      </c>
      <c r="T6" s="448">
        <f t="shared" ref="T6:T8" si="2">(4+5)*4</f>
        <v>36</v>
      </c>
      <c r="U6" s="448">
        <f t="shared" si="0"/>
        <v>71</v>
      </c>
      <c r="V6" s="335"/>
      <c r="W6" s="335"/>
      <c r="X6" s="577"/>
      <c r="Y6" s="271"/>
    </row>
    <row r="7" spans="1:25" s="5" customFormat="1">
      <c r="A7" s="569" t="str">
        <f>'1-συμβολαια'!A7</f>
        <v>5ο</v>
      </c>
      <c r="B7" s="357" t="str">
        <f>'1-συμβολαια'!C7</f>
        <v>δωρεά ΨΙΛΗΣ κυριότητας</v>
      </c>
      <c r="C7" s="333" t="str">
        <f>'4-πολλυπρ'!D7</f>
        <v>αρσενηΒαρβαρα</v>
      </c>
      <c r="D7" s="333" t="str">
        <f>'4-πολλυπρ'!I7</f>
        <v>219-150 = γεωργουσηςΘεοδωρος</v>
      </c>
      <c r="E7" s="334">
        <v>10</v>
      </c>
      <c r="F7" s="360" t="s">
        <v>555</v>
      </c>
      <c r="G7" s="360" t="s">
        <v>556</v>
      </c>
      <c r="H7" s="334"/>
      <c r="I7" s="334"/>
      <c r="J7" s="334"/>
      <c r="K7" s="334"/>
      <c r="L7" s="334"/>
      <c r="M7" s="334"/>
      <c r="N7" s="334"/>
      <c r="O7" s="334">
        <v>25</v>
      </c>
      <c r="P7" s="334"/>
      <c r="Q7" s="334"/>
      <c r="R7" s="334"/>
      <c r="S7" s="334">
        <f t="shared" si="1"/>
        <v>10</v>
      </c>
      <c r="T7" s="334">
        <f t="shared" si="2"/>
        <v>36</v>
      </c>
      <c r="U7" s="334">
        <f t="shared" si="0"/>
        <v>71</v>
      </c>
      <c r="V7" s="335"/>
      <c r="W7" s="335"/>
      <c r="X7" s="577"/>
      <c r="Y7" s="271"/>
    </row>
    <row r="8" spans="1:25" s="5" customFormat="1" ht="12" thickBot="1">
      <c r="A8" s="566">
        <f>'1-συμβολαια'!A8</f>
        <v>0</v>
      </c>
      <c r="B8" s="567" t="str">
        <f>'1-συμβολαια'!C8</f>
        <v>χρησικτησία οικοπέδου = 1983 ;;;??? ΑΓΟΡΑΠΩΛΗΣΙΑ άτυπος</v>
      </c>
      <c r="C8" s="457" t="str">
        <f>'4-πολλυπρ'!D8</f>
        <v>αρσενηΑρσενη</v>
      </c>
      <c r="D8" s="457" t="str">
        <f>'4-πολλυπρ'!I8</f>
        <v>αρσενηΒαρβαρα</v>
      </c>
      <c r="E8" s="413">
        <v>10</v>
      </c>
      <c r="F8" s="481" t="s">
        <v>555</v>
      </c>
      <c r="G8" s="481" t="s">
        <v>556</v>
      </c>
      <c r="H8" s="413"/>
      <c r="I8" s="413"/>
      <c r="J8" s="413"/>
      <c r="K8" s="413"/>
      <c r="L8" s="413"/>
      <c r="M8" s="413"/>
      <c r="N8" s="413"/>
      <c r="O8" s="413">
        <v>25</v>
      </c>
      <c r="P8" s="413"/>
      <c r="Q8" s="413"/>
      <c r="R8" s="413"/>
      <c r="S8" s="413">
        <f t="shared" si="1"/>
        <v>10</v>
      </c>
      <c r="T8" s="413">
        <f t="shared" si="2"/>
        <v>36</v>
      </c>
      <c r="U8" s="413">
        <f t="shared" si="0"/>
        <v>71</v>
      </c>
      <c r="V8" s="335"/>
      <c r="W8" s="335"/>
      <c r="X8" s="577"/>
      <c r="Y8" s="271"/>
    </row>
    <row r="9" spans="1:25" s="5" customFormat="1">
      <c r="A9" s="568" t="str">
        <f>'1-συμβολαια'!A9</f>
        <v>6ο</v>
      </c>
      <c r="B9" s="357" t="str">
        <f>'1-συμβολαια'!C9</f>
        <v>δωρεά ΨΙΛΗΣ κυριότητας</v>
      </c>
      <c r="C9" s="333" t="str">
        <f>'4-πολλυπρ'!D9</f>
        <v>αρσενηΒαρβαρα</v>
      </c>
      <c r="D9" s="333" t="str">
        <f>'4-πολλυπρ'!I9</f>
        <v>219-150 = γΕυαγγελια</v>
      </c>
      <c r="E9" s="334">
        <v>10</v>
      </c>
      <c r="F9" s="360" t="s">
        <v>555</v>
      </c>
      <c r="G9" s="360" t="s">
        <v>556</v>
      </c>
      <c r="H9" s="334"/>
      <c r="I9" s="334"/>
      <c r="J9" s="334"/>
      <c r="K9" s="334"/>
      <c r="L9" s="334"/>
      <c r="M9" s="334"/>
      <c r="N9" s="334"/>
      <c r="O9" s="334">
        <v>25</v>
      </c>
      <c r="P9" s="334">
        <f>3*25</f>
        <v>75</v>
      </c>
      <c r="Q9" s="334"/>
      <c r="R9" s="334"/>
      <c r="S9" s="334">
        <f>5*5</f>
        <v>25</v>
      </c>
      <c r="T9" s="334">
        <f>(4+10+30)*4</f>
        <v>176</v>
      </c>
      <c r="U9" s="334">
        <f t="shared" si="0"/>
        <v>301</v>
      </c>
      <c r="V9" s="335"/>
      <c r="W9" s="335"/>
      <c r="X9" s="577"/>
      <c r="Y9" s="271"/>
    </row>
    <row r="10" spans="1:25" s="5" customFormat="1" ht="12" thickBot="1">
      <c r="A10" s="572">
        <f>'1-συμβολαια'!A10</f>
        <v>0</v>
      </c>
      <c r="B10" s="567" t="str">
        <f>'1-συμβολαια'!C10</f>
        <v>χρησικτησία οικοπέδου = 1983 ;;;??? ΑΓΟΡΑΠΩΛΗΣΙΑ άτυπος</v>
      </c>
      <c r="C10" s="457" t="str">
        <f>'4-πολλυπρ'!D10</f>
        <v>αρσενηΑρσενη</v>
      </c>
      <c r="D10" s="457" t="str">
        <f>'4-πολλυπρ'!I10</f>
        <v>αρσενηΒαρβαρα</v>
      </c>
      <c r="E10" s="413">
        <v>10</v>
      </c>
      <c r="F10" s="481" t="s">
        <v>555</v>
      </c>
      <c r="G10" s="481" t="s">
        <v>556</v>
      </c>
      <c r="H10" s="413"/>
      <c r="I10" s="413"/>
      <c r="J10" s="413"/>
      <c r="K10" s="413"/>
      <c r="L10" s="413"/>
      <c r="M10" s="413"/>
      <c r="N10" s="413"/>
      <c r="O10" s="413">
        <v>25</v>
      </c>
      <c r="P10" s="413"/>
      <c r="Q10" s="413"/>
      <c r="R10" s="413"/>
      <c r="S10" s="413">
        <v>5</v>
      </c>
      <c r="T10" s="413">
        <f t="shared" ref="T10" si="3">(4+5)*4</f>
        <v>36</v>
      </c>
      <c r="U10" s="413">
        <f t="shared" si="0"/>
        <v>66</v>
      </c>
      <c r="V10" s="335"/>
      <c r="W10" s="335"/>
      <c r="X10" s="577"/>
      <c r="Y10" s="271"/>
    </row>
    <row r="11" spans="1:25" s="5" customFormat="1" ht="15.75" customHeight="1" thickBot="1">
      <c r="A11" s="570" t="str">
        <f>'1-συμβολαια'!A11</f>
        <v>7ο</v>
      </c>
      <c r="B11" s="571" t="str">
        <f>'1-συμβολαια'!C11</f>
        <v>γονική ΨΙΛΗΣ κυριότητας</v>
      </c>
      <c r="C11" s="490">
        <f>'4-πολλυπρ'!D11</f>
        <v>0</v>
      </c>
      <c r="D11" s="490">
        <f>'4-πολλυπρ'!I11</f>
        <v>0</v>
      </c>
      <c r="E11" s="796" t="s">
        <v>562</v>
      </c>
      <c r="F11" s="797"/>
      <c r="G11" s="797"/>
      <c r="H11" s="797"/>
      <c r="I11" s="797"/>
      <c r="J11" s="797"/>
      <c r="K11" s="797"/>
      <c r="L11" s="797"/>
      <c r="M11" s="797"/>
      <c r="N11" s="797"/>
      <c r="O11" s="797"/>
      <c r="P11" s="797"/>
      <c r="Q11" s="797"/>
      <c r="R11" s="797"/>
      <c r="S11" s="797"/>
      <c r="T11" s="797"/>
      <c r="U11" s="798"/>
      <c r="V11" s="335"/>
      <c r="W11" s="335"/>
      <c r="X11" s="577"/>
      <c r="Y11" s="271"/>
    </row>
    <row r="12" spans="1:25">
      <c r="A12" s="765" t="s">
        <v>35</v>
      </c>
      <c r="B12" s="766"/>
      <c r="C12" s="766"/>
      <c r="D12" s="767"/>
      <c r="E12" s="575">
        <f>SUM(E3:E11)</f>
        <v>70</v>
      </c>
      <c r="F12" s="575"/>
      <c r="G12" s="575"/>
      <c r="H12" s="575"/>
      <c r="I12" s="575">
        <f t="shared" ref="I12:V12" si="4">SUM(I3:I11)</f>
        <v>7.4</v>
      </c>
      <c r="J12" s="575">
        <f t="shared" si="4"/>
        <v>7.4</v>
      </c>
      <c r="K12" s="575">
        <f t="shared" si="4"/>
        <v>0</v>
      </c>
      <c r="L12" s="575">
        <f t="shared" si="4"/>
        <v>0</v>
      </c>
      <c r="M12" s="575">
        <f t="shared" si="4"/>
        <v>0</v>
      </c>
      <c r="N12" s="575">
        <f t="shared" si="4"/>
        <v>0</v>
      </c>
      <c r="O12" s="575">
        <f t="shared" si="4"/>
        <v>175</v>
      </c>
      <c r="P12" s="575">
        <f t="shared" si="4"/>
        <v>150</v>
      </c>
      <c r="Q12" s="575">
        <f t="shared" si="4"/>
        <v>0</v>
      </c>
      <c r="R12" s="575">
        <f t="shared" si="4"/>
        <v>0</v>
      </c>
      <c r="S12" s="575">
        <f t="shared" si="4"/>
        <v>95</v>
      </c>
      <c r="T12" s="575">
        <f t="shared" si="4"/>
        <v>532</v>
      </c>
      <c r="U12" s="575">
        <f t="shared" si="4"/>
        <v>966.8</v>
      </c>
      <c r="V12" s="82">
        <f t="shared" si="4"/>
        <v>0</v>
      </c>
      <c r="W12" s="143"/>
      <c r="X12" s="3"/>
      <c r="Y12" s="3"/>
    </row>
    <row r="14" spans="1:25" ht="15.75" customHeight="1">
      <c r="I14" s="361" t="s">
        <v>456</v>
      </c>
      <c r="L14" s="135" t="s">
        <v>470</v>
      </c>
      <c r="W14" s="154"/>
      <c r="X14" s="86"/>
      <c r="Y14" s="154"/>
    </row>
    <row r="15" spans="1:25">
      <c r="F15" s="160" t="s">
        <v>168</v>
      </c>
      <c r="G15" s="119"/>
      <c r="H15" s="81"/>
      <c r="L15" s="175" t="s">
        <v>207</v>
      </c>
      <c r="W15" s="2"/>
    </row>
    <row r="16" spans="1:25">
      <c r="F16" s="81"/>
      <c r="G16" s="119" t="s">
        <v>169</v>
      </c>
      <c r="M16" s="174" t="s">
        <v>208</v>
      </c>
      <c r="V16" s="2"/>
      <c r="W16" s="2"/>
    </row>
    <row r="17" spans="1:23" ht="12.75">
      <c r="N17" s="578" t="s">
        <v>209</v>
      </c>
      <c r="O17" s="579"/>
      <c r="P17" s="579"/>
      <c r="Q17" s="579"/>
      <c r="R17" s="579"/>
      <c r="S17" s="579"/>
      <c r="T17" s="579"/>
      <c r="V17" s="2"/>
      <c r="W17" s="2"/>
    </row>
    <row r="18" spans="1:23" ht="12.75">
      <c r="N18" s="579"/>
      <c r="O18" s="580" t="s">
        <v>546</v>
      </c>
      <c r="P18" s="579"/>
      <c r="Q18" s="579"/>
      <c r="R18" s="579"/>
      <c r="S18" s="579"/>
      <c r="T18" s="579"/>
      <c r="V18" s="2"/>
      <c r="W18" s="2"/>
    </row>
    <row r="19" spans="1:23" ht="12.75">
      <c r="A19" s="8">
        <v>6652</v>
      </c>
      <c r="B19" s="3" t="s">
        <v>569</v>
      </c>
      <c r="N19" s="579"/>
      <c r="O19" s="579"/>
      <c r="P19" s="580" t="s">
        <v>547</v>
      </c>
      <c r="Q19" s="579"/>
      <c r="R19" s="579"/>
      <c r="S19" s="579"/>
      <c r="T19" s="579"/>
      <c r="U19" s="289"/>
    </row>
    <row r="20" spans="1:23" ht="12.75">
      <c r="B20" s="409" t="s">
        <v>524</v>
      </c>
      <c r="E20" s="63"/>
      <c r="F20" s="63"/>
      <c r="G20" s="63"/>
      <c r="H20" s="63"/>
      <c r="I20" s="63"/>
      <c r="J20" s="63"/>
      <c r="K20" s="63"/>
      <c r="L20" s="63"/>
      <c r="M20" s="63"/>
      <c r="N20" s="579"/>
      <c r="O20" s="579"/>
      <c r="P20" s="579"/>
      <c r="Q20" s="580" t="s">
        <v>548</v>
      </c>
      <c r="R20" s="579"/>
      <c r="S20" s="579"/>
      <c r="T20" s="579"/>
      <c r="U20" s="289"/>
      <c r="V20" s="317"/>
    </row>
    <row r="21" spans="1:23" ht="12.75">
      <c r="B21" s="409" t="s">
        <v>525</v>
      </c>
      <c r="N21" s="579"/>
      <c r="O21" s="579"/>
      <c r="P21" s="579"/>
      <c r="Q21" s="579"/>
      <c r="R21" s="579"/>
      <c r="S21" s="579" t="s">
        <v>549</v>
      </c>
      <c r="T21" s="579"/>
    </row>
    <row r="22" spans="1:23" ht="12.75">
      <c r="B22" s="409" t="s">
        <v>526</v>
      </c>
      <c r="N22" s="579"/>
      <c r="O22" s="579"/>
      <c r="P22" s="579"/>
      <c r="Q22" s="579"/>
      <c r="R22" s="579"/>
      <c r="S22" s="579"/>
      <c r="T22" s="579" t="s">
        <v>550</v>
      </c>
    </row>
    <row r="23" spans="1:23">
      <c r="B23" s="409" t="s">
        <v>527</v>
      </c>
    </row>
    <row r="25" spans="1:23">
      <c r="A25" s="8">
        <v>6653</v>
      </c>
      <c r="B25" s="3" t="s">
        <v>570</v>
      </c>
    </row>
    <row r="27" spans="1:23">
      <c r="A27" s="8">
        <v>6654</v>
      </c>
      <c r="B27" s="3" t="s">
        <v>571</v>
      </c>
    </row>
    <row r="29" spans="1:23">
      <c r="A29" s="8">
        <v>6655</v>
      </c>
      <c r="B29" s="3" t="s">
        <v>572</v>
      </c>
    </row>
    <row r="30" spans="1:23">
      <c r="B30" s="409" t="s">
        <v>524</v>
      </c>
    </row>
    <row r="31" spans="1:23">
      <c r="B31" s="409" t="s">
        <v>525</v>
      </c>
    </row>
    <row r="32" spans="1:23">
      <c r="B32" s="409" t="s">
        <v>526</v>
      </c>
    </row>
    <row r="33" spans="2:2">
      <c r="B33" s="409" t="s">
        <v>527</v>
      </c>
    </row>
    <row r="35" spans="2:2">
      <c r="B35" s="3"/>
    </row>
  </sheetData>
  <mergeCells count="7">
    <mergeCell ref="I1:U1"/>
    <mergeCell ref="V1:Y2"/>
    <mergeCell ref="A1:D1"/>
    <mergeCell ref="A12:D12"/>
    <mergeCell ref="E1:H1"/>
    <mergeCell ref="F2:H2"/>
    <mergeCell ref="E11:U1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3"/>
  <sheetViews>
    <sheetView workbookViewId="0">
      <pane ySplit="2" topLeftCell="A3" activePane="bottomLeft" state="frozen"/>
      <selection pane="bottomLeft" activeCell="F33" sqref="F33"/>
    </sheetView>
  </sheetViews>
  <sheetFormatPr defaultRowHeight="11.25"/>
  <cols>
    <col min="1" max="1" width="4.42578125" style="3" bestFit="1" customWidth="1"/>
    <col min="2" max="2" width="50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802" t="s">
        <v>326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  <c r="T1" s="803"/>
      <c r="U1" s="803"/>
      <c r="V1" s="803"/>
      <c r="W1" s="803"/>
      <c r="X1" s="803"/>
      <c r="Y1" s="803"/>
      <c r="Z1" s="803"/>
      <c r="AA1" s="803"/>
      <c r="AB1" s="803"/>
      <c r="AC1" s="803"/>
      <c r="AD1" s="803"/>
      <c r="AE1" s="804" t="s">
        <v>47</v>
      </c>
      <c r="AF1" s="806" t="s">
        <v>9</v>
      </c>
      <c r="AG1" s="808" t="s">
        <v>33</v>
      </c>
      <c r="AH1" s="813" t="s">
        <v>336</v>
      </c>
      <c r="AI1" s="815" t="s">
        <v>86</v>
      </c>
      <c r="AJ1" s="816"/>
      <c r="AK1" s="816"/>
      <c r="AL1" s="817"/>
    </row>
    <row r="2" spans="1:38" ht="12" thickBot="1">
      <c r="A2" s="196"/>
      <c r="B2" s="197" t="s">
        <v>335</v>
      </c>
      <c r="C2" s="197" t="s">
        <v>87</v>
      </c>
      <c r="D2" s="198" t="s">
        <v>327</v>
      </c>
      <c r="E2" s="178" t="s">
        <v>31</v>
      </c>
      <c r="F2" s="178" t="s">
        <v>328</v>
      </c>
      <c r="G2" s="178" t="s">
        <v>329</v>
      </c>
      <c r="H2" s="178" t="s">
        <v>330</v>
      </c>
      <c r="I2" s="178" t="s">
        <v>331</v>
      </c>
      <c r="J2" s="178" t="s">
        <v>332</v>
      </c>
      <c r="K2" s="763" t="s">
        <v>29</v>
      </c>
      <c r="L2" s="764"/>
      <c r="M2" s="184" t="s">
        <v>333</v>
      </c>
      <c r="N2" s="184" t="s">
        <v>31</v>
      </c>
      <c r="O2" s="184" t="s">
        <v>328</v>
      </c>
      <c r="P2" s="184" t="s">
        <v>329</v>
      </c>
      <c r="Q2" s="184" t="s">
        <v>330</v>
      </c>
      <c r="R2" s="184" t="s">
        <v>331</v>
      </c>
      <c r="S2" s="184" t="s">
        <v>332</v>
      </c>
      <c r="T2" s="773" t="s">
        <v>29</v>
      </c>
      <c r="U2" s="774"/>
      <c r="V2" s="178" t="s">
        <v>334</v>
      </c>
      <c r="W2" s="178" t="s">
        <v>31</v>
      </c>
      <c r="X2" s="178" t="s">
        <v>328</v>
      </c>
      <c r="Y2" s="178" t="s">
        <v>329</v>
      </c>
      <c r="Z2" s="178" t="s">
        <v>330</v>
      </c>
      <c r="AA2" s="178" t="s">
        <v>331</v>
      </c>
      <c r="AB2" s="178" t="s">
        <v>332</v>
      </c>
      <c r="AC2" s="763" t="s">
        <v>29</v>
      </c>
      <c r="AD2" s="764"/>
      <c r="AE2" s="805"/>
      <c r="AF2" s="807"/>
      <c r="AG2" s="809"/>
      <c r="AH2" s="814"/>
      <c r="AI2" s="818"/>
      <c r="AJ2" s="819"/>
      <c r="AK2" s="819"/>
      <c r="AL2" s="820"/>
    </row>
    <row r="3" spans="1:38" s="5" customFormat="1">
      <c r="A3" s="342" t="str">
        <f>'1-συμβολαια'!A3</f>
        <v>3ο</v>
      </c>
      <c r="B3" s="74" t="str">
        <f>'1-συμβολαια'!C3</f>
        <v>διανομή</v>
      </c>
      <c r="C3" s="341">
        <f>'1-συμβολαια'!D3</f>
        <v>144216.06</v>
      </c>
      <c r="D3" s="341"/>
      <c r="E3" s="74"/>
      <c r="F3" s="74"/>
      <c r="G3" s="74"/>
      <c r="H3" s="74"/>
      <c r="I3" s="74"/>
      <c r="J3" s="74"/>
      <c r="K3" s="74"/>
      <c r="L3" s="74"/>
      <c r="M3" s="341"/>
      <c r="N3" s="74"/>
      <c r="O3" s="74"/>
      <c r="P3" s="74"/>
      <c r="Q3" s="74"/>
      <c r="R3" s="74"/>
      <c r="S3" s="74"/>
      <c r="T3" s="74"/>
      <c r="U3" s="74"/>
      <c r="V3" s="341"/>
      <c r="W3" s="74"/>
      <c r="X3" s="74"/>
      <c r="Y3" s="74"/>
      <c r="Z3" s="74"/>
      <c r="AA3" s="74"/>
      <c r="AB3" s="74"/>
      <c r="AC3" s="74"/>
      <c r="AD3" s="74"/>
      <c r="AE3" s="326">
        <f t="shared" ref="AE3:AE10" si="0">D3+M3+V3</f>
        <v>0</v>
      </c>
      <c r="AF3" s="326">
        <f t="shared" ref="AF3:AF10" si="1">E3+N3+W3</f>
        <v>0</v>
      </c>
      <c r="AG3" s="326">
        <f t="shared" ref="AG3:AG10" si="2">AE3-AF3</f>
        <v>0</v>
      </c>
      <c r="AH3" s="74"/>
      <c r="AI3" s="74"/>
      <c r="AJ3" s="74"/>
      <c r="AK3" s="74"/>
      <c r="AL3" s="74"/>
    </row>
    <row r="4" spans="1:38" s="5" customFormat="1">
      <c r="A4" s="342"/>
      <c r="B4" s="74" t="str">
        <f>'1-συμβολαια'!C4</f>
        <v>χρησικτησία οικοπέδου = 1983 ;;;??? ΑΓΟΡΑΠΩΛΗΣΙΑ άτυπος</v>
      </c>
      <c r="C4" s="341">
        <f>'1-συμβολαια'!D4</f>
        <v>1111.1099999999999</v>
      </c>
      <c r="D4" s="341"/>
      <c r="E4" s="74"/>
      <c r="F4" s="74"/>
      <c r="G4" s="74"/>
      <c r="H4" s="74"/>
      <c r="I4" s="74"/>
      <c r="J4" s="74"/>
      <c r="K4" s="74"/>
      <c r="L4" s="74"/>
      <c r="M4" s="341">
        <f>C4*0.65%</f>
        <v>7.2222150000000003</v>
      </c>
      <c r="N4" s="74"/>
      <c r="O4" s="74"/>
      <c r="P4" s="74"/>
      <c r="Q4" s="74"/>
      <c r="R4" s="74"/>
      <c r="S4" s="74"/>
      <c r="T4" s="74"/>
      <c r="U4" s="74"/>
      <c r="V4" s="341">
        <f>C4*0.125%</f>
        <v>1.3888874999999998</v>
      </c>
      <c r="W4" s="74"/>
      <c r="X4" s="74"/>
      <c r="Y4" s="74"/>
      <c r="Z4" s="74"/>
      <c r="AA4" s="74"/>
      <c r="AB4" s="74"/>
      <c r="AC4" s="74"/>
      <c r="AD4" s="74"/>
      <c r="AE4" s="341">
        <f t="shared" si="0"/>
        <v>8.6111024999999994</v>
      </c>
      <c r="AF4" s="341">
        <f t="shared" si="1"/>
        <v>0</v>
      </c>
      <c r="AG4" s="341">
        <f t="shared" si="2"/>
        <v>8.6111024999999994</v>
      </c>
      <c r="AH4" s="74"/>
      <c r="AI4" s="74"/>
      <c r="AJ4" s="74"/>
      <c r="AK4" s="74"/>
      <c r="AL4" s="74"/>
    </row>
    <row r="5" spans="1:38" s="5" customFormat="1" ht="12" thickBot="1">
      <c r="A5" s="434"/>
      <c r="B5" s="425" t="str">
        <f>'1-συμβολαια'!C5</f>
        <v>εξισορρόπηση διαφοράς διανεμομένων μεριδίων</v>
      </c>
      <c r="C5" s="426">
        <f>'1-συμβολαια'!D5</f>
        <v>22222.22</v>
      </c>
      <c r="D5" s="426">
        <f>C5*1.3%</f>
        <v>288.88886000000002</v>
      </c>
      <c r="E5" s="425"/>
      <c r="F5" s="425"/>
      <c r="G5" s="425"/>
      <c r="H5" s="425"/>
      <c r="I5" s="425"/>
      <c r="J5" s="425"/>
      <c r="K5" s="425"/>
      <c r="L5" s="425"/>
      <c r="M5" s="426"/>
      <c r="N5" s="425"/>
      <c r="O5" s="425"/>
      <c r="P5" s="425"/>
      <c r="Q5" s="425"/>
      <c r="R5" s="425"/>
      <c r="S5" s="425"/>
      <c r="T5" s="425"/>
      <c r="U5" s="425"/>
      <c r="V5" s="426"/>
      <c r="W5" s="425"/>
      <c r="X5" s="425"/>
      <c r="Y5" s="425"/>
      <c r="Z5" s="425"/>
      <c r="AA5" s="425"/>
      <c r="AB5" s="425"/>
      <c r="AC5" s="425"/>
      <c r="AD5" s="425"/>
      <c r="AE5" s="426">
        <f t="shared" si="0"/>
        <v>288.88886000000002</v>
      </c>
      <c r="AF5" s="426">
        <f t="shared" si="1"/>
        <v>0</v>
      </c>
      <c r="AG5" s="426">
        <f t="shared" si="2"/>
        <v>288.88886000000002</v>
      </c>
      <c r="AH5" s="425"/>
      <c r="AI5" s="425"/>
      <c r="AJ5" s="425"/>
      <c r="AK5" s="425"/>
      <c r="AL5" s="425"/>
    </row>
    <row r="6" spans="1:38" s="5" customFormat="1" ht="12" thickBot="1">
      <c r="A6" s="449" t="str">
        <f>'1-συμβολαια'!A6</f>
        <v>4ο</v>
      </c>
      <c r="B6" s="450" t="str">
        <f>'1-συμβολαια'!C6</f>
        <v>γονική ΨΙΛΗΣ κυριότητας</v>
      </c>
      <c r="C6" s="451">
        <f>'1-συμβολαια'!D6</f>
        <v>3700.2</v>
      </c>
      <c r="D6" s="451"/>
      <c r="E6" s="450"/>
      <c r="F6" s="450"/>
      <c r="G6" s="450"/>
      <c r="H6" s="450"/>
      <c r="I6" s="450"/>
      <c r="J6" s="450"/>
      <c r="K6" s="450"/>
      <c r="L6" s="450"/>
      <c r="M6" s="451">
        <f t="shared" ref="M6:M8" si="3">C6*0.65%</f>
        <v>24.051300000000001</v>
      </c>
      <c r="N6" s="450"/>
      <c r="O6" s="450"/>
      <c r="P6" s="450"/>
      <c r="Q6" s="450"/>
      <c r="R6" s="450"/>
      <c r="S6" s="450"/>
      <c r="T6" s="450"/>
      <c r="U6" s="450"/>
      <c r="V6" s="451">
        <f t="shared" ref="V6:V8" si="4">C6*0.125%</f>
        <v>4.6252500000000003</v>
      </c>
      <c r="W6" s="450"/>
      <c r="X6" s="450"/>
      <c r="Y6" s="450"/>
      <c r="Z6" s="450"/>
      <c r="AA6" s="450"/>
      <c r="AB6" s="450"/>
      <c r="AC6" s="450"/>
      <c r="AD6" s="450"/>
      <c r="AE6" s="451">
        <f t="shared" si="0"/>
        <v>28.676550000000002</v>
      </c>
      <c r="AF6" s="451">
        <v>27.28</v>
      </c>
      <c r="AG6" s="451">
        <f t="shared" si="2"/>
        <v>1.3965500000000013</v>
      </c>
      <c r="AH6" s="450"/>
      <c r="AI6" s="450"/>
      <c r="AJ6" s="450"/>
      <c r="AK6" s="450"/>
      <c r="AL6" s="450"/>
    </row>
    <row r="7" spans="1:38" s="5" customFormat="1">
      <c r="A7" s="433" t="str">
        <f>'1-συμβολαια'!A7</f>
        <v>5ο</v>
      </c>
      <c r="B7" s="424" t="str">
        <f>'1-συμβολαια'!C7</f>
        <v>δωρεά ΨΙΛΗΣ κυριότητας</v>
      </c>
      <c r="C7" s="326">
        <f>'1-συμβολαια'!D7</f>
        <v>14601.6</v>
      </c>
      <c r="D7" s="326"/>
      <c r="E7" s="424"/>
      <c r="F7" s="424"/>
      <c r="G7" s="424"/>
      <c r="H7" s="424"/>
      <c r="I7" s="424"/>
      <c r="J7" s="424"/>
      <c r="K7" s="424"/>
      <c r="L7" s="424"/>
      <c r="M7" s="501">
        <f t="shared" ref="M7" si="5">C7*0.65%</f>
        <v>94.91040000000001</v>
      </c>
      <c r="N7" s="502"/>
      <c r="O7" s="502"/>
      <c r="P7" s="502"/>
      <c r="Q7" s="502"/>
      <c r="R7" s="502"/>
      <c r="S7" s="502"/>
      <c r="T7" s="502"/>
      <c r="U7" s="502"/>
      <c r="V7" s="501">
        <f t="shared" ref="V7" si="6">C7*0.125%</f>
        <v>18.252000000000002</v>
      </c>
      <c r="W7" s="424"/>
      <c r="X7" s="424"/>
      <c r="Y7" s="424"/>
      <c r="Z7" s="424"/>
      <c r="AA7" s="424"/>
      <c r="AB7" s="424"/>
      <c r="AC7" s="424"/>
      <c r="AD7" s="424"/>
      <c r="AE7" s="326">
        <f t="shared" si="0"/>
        <v>113.16240000000002</v>
      </c>
      <c r="AF7" s="326">
        <v>113.16</v>
      </c>
      <c r="AG7" s="326">
        <f t="shared" si="2"/>
        <v>2.4000000000228283E-3</v>
      </c>
      <c r="AH7" s="424"/>
      <c r="AI7" s="424"/>
      <c r="AJ7" s="424"/>
      <c r="AK7" s="424"/>
      <c r="AL7" s="424"/>
    </row>
    <row r="8" spans="1:38" s="5" customFormat="1" ht="12" thickBot="1">
      <c r="A8" s="434"/>
      <c r="B8" s="425" t="str">
        <f>'1-συμβολαια'!C8</f>
        <v>χρησικτησία οικοπέδου = 1983 ;;;??? ΑΓΟΡΑΠΩΛΗΣΙΑ άτυπος</v>
      </c>
      <c r="C8" s="426">
        <f>'1-συμβολαια'!D8</f>
        <v>2222.2199999999998</v>
      </c>
      <c r="D8" s="426"/>
      <c r="E8" s="425"/>
      <c r="F8" s="425"/>
      <c r="G8" s="425"/>
      <c r="H8" s="425"/>
      <c r="I8" s="425"/>
      <c r="J8" s="425"/>
      <c r="K8" s="425"/>
      <c r="L8" s="425"/>
      <c r="M8" s="466">
        <f t="shared" si="3"/>
        <v>14.444430000000001</v>
      </c>
      <c r="N8" s="465"/>
      <c r="O8" s="465"/>
      <c r="P8" s="465"/>
      <c r="Q8" s="465"/>
      <c r="R8" s="424"/>
      <c r="S8" s="424"/>
      <c r="T8" s="424"/>
      <c r="U8" s="424"/>
      <c r="V8" s="326">
        <f t="shared" si="4"/>
        <v>2.7777749999999997</v>
      </c>
      <c r="W8" s="505"/>
      <c r="X8" s="505"/>
      <c r="Y8" s="505"/>
      <c r="Z8" s="505"/>
      <c r="AA8" s="505"/>
      <c r="AB8" s="505"/>
      <c r="AC8" s="505"/>
      <c r="AD8" s="505"/>
      <c r="AE8" s="426">
        <f t="shared" si="0"/>
        <v>17.222204999999999</v>
      </c>
      <c r="AF8" s="426">
        <f t="shared" si="1"/>
        <v>0</v>
      </c>
      <c r="AG8" s="426">
        <f t="shared" si="2"/>
        <v>17.222204999999999</v>
      </c>
      <c r="AH8" s="505"/>
      <c r="AI8" s="505"/>
      <c r="AJ8" s="505"/>
      <c r="AK8" s="505"/>
      <c r="AL8" s="505"/>
    </row>
    <row r="9" spans="1:38" s="5" customFormat="1">
      <c r="A9" s="527" t="str">
        <f>'1-συμβολαια'!A9</f>
        <v>6ο</v>
      </c>
      <c r="B9" s="424" t="str">
        <f>'1-συμβολαια'!C9</f>
        <v>δωρεά ΨΙΛΗΣ κυριότητας</v>
      </c>
      <c r="C9" s="326">
        <f>'1-συμβολαια'!D9</f>
        <v>70347.649999999994</v>
      </c>
      <c r="D9" s="326"/>
      <c r="E9" s="424"/>
      <c r="F9" s="424"/>
      <c r="G9" s="424"/>
      <c r="H9" s="424"/>
      <c r="I9" s="424"/>
      <c r="J9" s="424"/>
      <c r="K9" s="424"/>
      <c r="L9" s="424"/>
      <c r="M9" s="503">
        <f t="shared" ref="M9:M10" si="7">C9*0.65%</f>
        <v>457.259725</v>
      </c>
      <c r="N9" s="504"/>
      <c r="O9" s="504"/>
      <c r="P9" s="504"/>
      <c r="Q9" s="504"/>
      <c r="R9" s="504"/>
      <c r="S9" s="504"/>
      <c r="T9" s="504"/>
      <c r="U9" s="504"/>
      <c r="V9" s="503">
        <f t="shared" ref="V9:V10" si="8">C9*0.125%</f>
        <v>87.934562499999998</v>
      </c>
      <c r="W9" s="424"/>
      <c r="X9" s="424"/>
      <c r="Y9" s="424"/>
      <c r="Z9" s="424"/>
      <c r="AA9" s="424"/>
      <c r="AB9" s="424"/>
      <c r="AC9" s="424"/>
      <c r="AD9" s="424"/>
      <c r="AE9" s="326">
        <f t="shared" si="0"/>
        <v>545.19428749999997</v>
      </c>
      <c r="AF9" s="326">
        <v>545.19000000000005</v>
      </c>
      <c r="AG9" s="326">
        <f t="shared" si="2"/>
        <v>4.2874999999185093E-3</v>
      </c>
      <c r="AH9" s="424"/>
      <c r="AI9" s="424"/>
      <c r="AJ9" s="424"/>
      <c r="AK9" s="424"/>
      <c r="AL9" s="424"/>
    </row>
    <row r="10" spans="1:38" s="5" customFormat="1" ht="12" thickBot="1">
      <c r="A10" s="528"/>
      <c r="B10" s="425" t="str">
        <f>'1-συμβολαια'!C10</f>
        <v>χρησικτησία οικοπέδου = 1983 ;;;??? ΑΓΟΡΑΠΩΛΗΣΙΑ άτυπος</v>
      </c>
      <c r="C10" s="426">
        <f>'1-συμβολαια'!D10</f>
        <v>2111.11</v>
      </c>
      <c r="D10" s="426"/>
      <c r="E10" s="425"/>
      <c r="F10" s="425"/>
      <c r="G10" s="425"/>
      <c r="H10" s="425"/>
      <c r="I10" s="425"/>
      <c r="J10" s="425"/>
      <c r="K10" s="425"/>
      <c r="L10" s="425"/>
      <c r="M10" s="426">
        <f t="shared" si="7"/>
        <v>13.722215000000002</v>
      </c>
      <c r="N10" s="425"/>
      <c r="O10" s="425"/>
      <c r="P10" s="425"/>
      <c r="Q10" s="425"/>
      <c r="R10" s="425"/>
      <c r="S10" s="425"/>
      <c r="T10" s="425"/>
      <c r="U10" s="425"/>
      <c r="V10" s="426">
        <f t="shared" si="8"/>
        <v>2.6388875000000001</v>
      </c>
      <c r="W10" s="425"/>
      <c r="X10" s="425"/>
      <c r="Y10" s="425"/>
      <c r="Z10" s="425"/>
      <c r="AA10" s="425"/>
      <c r="AB10" s="425"/>
      <c r="AC10" s="425"/>
      <c r="AD10" s="425"/>
      <c r="AE10" s="426">
        <f t="shared" si="0"/>
        <v>16.361102500000001</v>
      </c>
      <c r="AF10" s="426">
        <f t="shared" si="1"/>
        <v>0</v>
      </c>
      <c r="AG10" s="426">
        <f t="shared" si="2"/>
        <v>16.361102500000001</v>
      </c>
      <c r="AH10" s="425"/>
      <c r="AI10" s="425"/>
      <c r="AJ10" s="425"/>
      <c r="AK10" s="425"/>
      <c r="AL10" s="425"/>
    </row>
    <row r="11" spans="1:38" s="5" customFormat="1">
      <c r="A11" s="433" t="str">
        <f>'1-συμβολαια'!A11</f>
        <v>7ο</v>
      </c>
      <c r="B11" s="424" t="str">
        <f>'1-συμβολαια'!C11</f>
        <v>γονική ΨΙΛΗΣ κυριότητας</v>
      </c>
      <c r="C11" s="326">
        <f>'1-συμβολαια'!D11</f>
        <v>3641.4</v>
      </c>
      <c r="D11" s="810" t="s">
        <v>562</v>
      </c>
      <c r="E11" s="811"/>
      <c r="F11" s="811"/>
      <c r="G11" s="811"/>
      <c r="H11" s="811"/>
      <c r="I11" s="811"/>
      <c r="J11" s="811"/>
      <c r="K11" s="811"/>
      <c r="L11" s="811"/>
      <c r="M11" s="811"/>
      <c r="N11" s="811"/>
      <c r="O11" s="811"/>
      <c r="P11" s="811"/>
      <c r="Q11" s="811"/>
      <c r="R11" s="811"/>
      <c r="S11" s="811"/>
      <c r="T11" s="811"/>
      <c r="U11" s="811"/>
      <c r="V11" s="811"/>
      <c r="W11" s="811"/>
      <c r="X11" s="811"/>
      <c r="Y11" s="811"/>
      <c r="Z11" s="811"/>
      <c r="AA11" s="811"/>
      <c r="AB11" s="811"/>
      <c r="AC11" s="811"/>
      <c r="AD11" s="811"/>
      <c r="AE11" s="811"/>
      <c r="AF11" s="811"/>
      <c r="AG11" s="811"/>
      <c r="AH11" s="811"/>
      <c r="AI11" s="811"/>
      <c r="AJ11" s="811"/>
      <c r="AK11" s="811"/>
      <c r="AL11" s="812"/>
    </row>
    <row r="12" spans="1:38">
      <c r="A12" s="799" t="str">
        <f>'1-συμβολαια'!A12</f>
        <v>σύνολο</v>
      </c>
      <c r="B12" s="800"/>
      <c r="C12" s="801"/>
      <c r="D12" s="308">
        <f>SUM(D3:D11)</f>
        <v>288.88886000000002</v>
      </c>
      <c r="E12" s="195"/>
      <c r="F12" s="195"/>
      <c r="G12" s="195"/>
      <c r="H12" s="195"/>
      <c r="I12" s="195"/>
      <c r="J12" s="195"/>
      <c r="K12" s="195"/>
      <c r="L12" s="195"/>
      <c r="M12" s="435">
        <f>SUM(M3:M11)</f>
        <v>611.61028499999998</v>
      </c>
      <c r="N12" s="435"/>
      <c r="O12" s="436"/>
      <c r="P12" s="435"/>
      <c r="Q12" s="436"/>
      <c r="R12" s="436"/>
      <c r="S12" s="436"/>
      <c r="T12" s="436"/>
      <c r="U12" s="436"/>
      <c r="V12" s="435">
        <f>SUM(V3:V11)</f>
        <v>117.6173625</v>
      </c>
      <c r="W12" s="308"/>
      <c r="X12" s="195"/>
      <c r="Y12" s="195"/>
      <c r="Z12" s="195"/>
      <c r="AA12" s="195"/>
      <c r="AB12" s="195"/>
      <c r="AC12" s="195"/>
      <c r="AD12" s="195"/>
      <c r="AE12" s="308">
        <f>SUM(AE3:AE11)</f>
        <v>1018.1165075000001</v>
      </c>
      <c r="AF12" s="308">
        <f>SUM(AF3:AF11)</f>
        <v>685.63000000000011</v>
      </c>
      <c r="AG12" s="308">
        <f>SUM(AG3:AG11)</f>
        <v>332.48650749999996</v>
      </c>
      <c r="AH12" s="195">
        <f>SUM(AH3:AH11)</f>
        <v>0</v>
      </c>
      <c r="AI12" s="195"/>
      <c r="AJ12" s="195"/>
      <c r="AK12" s="195"/>
      <c r="AL12" s="195"/>
    </row>
    <row r="14" spans="1:38">
      <c r="E14" s="2"/>
      <c r="F14" s="2"/>
      <c r="G14" s="2"/>
      <c r="H14" s="168" t="s">
        <v>337</v>
      </c>
      <c r="I14" s="2"/>
      <c r="J14" s="2"/>
      <c r="K14" s="2"/>
      <c r="L14" s="2"/>
      <c r="M14" s="2"/>
      <c r="N14" s="2"/>
      <c r="O14" s="2"/>
      <c r="P14" s="2"/>
      <c r="Q14" s="168" t="s">
        <v>337</v>
      </c>
      <c r="R14" s="2"/>
      <c r="S14" s="2"/>
      <c r="T14" s="2"/>
      <c r="U14" s="2"/>
      <c r="V14" s="2"/>
      <c r="W14" s="2"/>
      <c r="X14" s="2"/>
      <c r="Y14" s="2"/>
      <c r="Z14" s="168" t="s">
        <v>337</v>
      </c>
      <c r="AA14" s="2"/>
      <c r="AB14" s="2"/>
      <c r="AC14" s="2"/>
      <c r="AD14" s="2"/>
      <c r="AE14" s="2"/>
    </row>
    <row r="15" spans="1:38">
      <c r="E15" s="2"/>
      <c r="F15" s="199" t="s">
        <v>338</v>
      </c>
      <c r="G15" s="199"/>
      <c r="H15" s="199"/>
      <c r="I15" s="199"/>
      <c r="J15" s="199"/>
      <c r="K15" s="199"/>
      <c r="L15" s="199"/>
      <c r="M15" s="199"/>
      <c r="N15" s="199"/>
      <c r="O15" s="199" t="s">
        <v>338</v>
      </c>
      <c r="P15" s="2"/>
      <c r="Q15" s="2"/>
      <c r="R15" s="2"/>
      <c r="S15" s="2"/>
      <c r="T15" s="2"/>
      <c r="U15" s="2"/>
      <c r="V15" s="2"/>
      <c r="W15" s="2"/>
      <c r="X15" s="199" t="s">
        <v>338</v>
      </c>
      <c r="Y15" s="2"/>
      <c r="Z15" s="2"/>
      <c r="AA15" s="2"/>
      <c r="AB15" s="2"/>
      <c r="AC15" s="2"/>
      <c r="AD15" s="2"/>
      <c r="AE15" s="2"/>
    </row>
    <row r="16" spans="1:38">
      <c r="E16" s="2"/>
      <c r="F16" s="2"/>
      <c r="G16" s="2"/>
      <c r="H16" s="2"/>
      <c r="I16" s="4"/>
      <c r="J16" s="172" t="s">
        <v>339</v>
      </c>
      <c r="K16" s="168"/>
      <c r="L16" s="2"/>
      <c r="M16" s="2"/>
      <c r="N16" s="2"/>
      <c r="O16" s="2"/>
      <c r="P16" s="2"/>
      <c r="Q16" s="4"/>
      <c r="R16" s="172" t="s">
        <v>340</v>
      </c>
      <c r="S16" s="172"/>
      <c r="T16" s="172"/>
      <c r="U16" s="172"/>
      <c r="V16" s="4"/>
      <c r="W16" s="4"/>
      <c r="X16" s="4"/>
      <c r="Y16" s="4"/>
      <c r="Z16" s="4"/>
      <c r="AA16" s="172" t="s">
        <v>340</v>
      </c>
      <c r="AB16" s="172"/>
      <c r="AC16" s="172"/>
      <c r="AD16" s="168"/>
      <c r="AE16" s="2"/>
    </row>
    <row r="17" spans="5:31">
      <c r="E17" s="2"/>
      <c r="F17" s="2"/>
      <c r="G17" s="2"/>
      <c r="H17" s="2"/>
      <c r="I17" s="172" t="s">
        <v>340</v>
      </c>
      <c r="J17" s="4"/>
      <c r="K17" s="2"/>
      <c r="L17" s="2"/>
      <c r="M17" s="2"/>
      <c r="N17" s="2"/>
      <c r="O17" s="2"/>
      <c r="P17" s="2"/>
      <c r="Q17" s="4"/>
      <c r="R17" s="4"/>
      <c r="S17" s="172" t="s">
        <v>339</v>
      </c>
      <c r="T17" s="172"/>
      <c r="U17" s="4"/>
      <c r="V17" s="4"/>
      <c r="W17" s="4"/>
      <c r="X17" s="4"/>
      <c r="Y17" s="4"/>
      <c r="Z17" s="4"/>
      <c r="AA17" s="4"/>
      <c r="AB17" s="172" t="s">
        <v>339</v>
      </c>
      <c r="AC17" s="172"/>
      <c r="AD17" s="2"/>
      <c r="AE17" s="2"/>
    </row>
    <row r="18" spans="5:31">
      <c r="E18" s="2"/>
      <c r="F18" s="2"/>
      <c r="G18" s="2"/>
      <c r="H18" s="2"/>
      <c r="I18" s="4"/>
      <c r="J18" s="4"/>
      <c r="K18" s="2"/>
      <c r="L18" s="2"/>
      <c r="M18" s="2"/>
      <c r="N18" s="2"/>
      <c r="O18" s="2"/>
      <c r="P18" s="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2"/>
      <c r="AE18" s="2"/>
    </row>
    <row r="19" spans="5:31">
      <c r="E19" s="200" t="s">
        <v>341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01" t="s">
        <v>342</v>
      </c>
      <c r="R19" s="2"/>
      <c r="S19" s="2"/>
      <c r="T19" s="2"/>
      <c r="U19" s="2"/>
      <c r="V19" s="2"/>
      <c r="W19" s="2"/>
      <c r="X19" s="2"/>
      <c r="Y19" s="2"/>
      <c r="Z19" s="202" t="s">
        <v>343</v>
      </c>
      <c r="AA19" s="2"/>
      <c r="AB19" s="2"/>
      <c r="AC19" s="2"/>
      <c r="AD19" s="2"/>
      <c r="AE19" s="2"/>
    </row>
    <row r="20" spans="5:31">
      <c r="E20" s="203" t="s">
        <v>344</v>
      </c>
      <c r="F20" s="2"/>
      <c r="G20" s="2"/>
      <c r="H20" s="2"/>
      <c r="I20" s="2"/>
      <c r="J20" s="2"/>
      <c r="K20" s="2"/>
      <c r="L20" s="2"/>
      <c r="M20" s="8"/>
      <c r="N20" s="2"/>
      <c r="O20" s="168"/>
      <c r="P20" s="168"/>
      <c r="Q20" s="168"/>
      <c r="R20" s="168"/>
      <c r="S20" s="204" t="s">
        <v>345</v>
      </c>
      <c r="T20" s="168"/>
      <c r="U20" s="168"/>
      <c r="V20" s="168"/>
      <c r="W20" s="2"/>
      <c r="X20" s="2"/>
      <c r="Y20" s="2"/>
      <c r="Z20" s="2"/>
      <c r="AA20" s="205" t="s">
        <v>346</v>
      </c>
      <c r="AB20" s="2"/>
      <c r="AC20" s="2"/>
      <c r="AD20" s="2"/>
      <c r="AE20" s="2"/>
    </row>
    <row r="21" spans="5:31">
      <c r="E21" s="2"/>
      <c r="F21" s="203" t="s">
        <v>347</v>
      </c>
      <c r="G21" s="2"/>
      <c r="H21" s="2"/>
      <c r="I21" s="2"/>
      <c r="J21" s="2"/>
      <c r="K21" s="2"/>
      <c r="L21" s="2"/>
      <c r="M21" s="8"/>
      <c r="N21" s="2"/>
      <c r="O21" s="2"/>
      <c r="P21" s="2"/>
      <c r="Q21" s="2"/>
      <c r="R21" s="2"/>
      <c r="S21" s="206" t="s">
        <v>348</v>
      </c>
      <c r="T21" s="2"/>
      <c r="U21" s="2"/>
      <c r="V21" s="2"/>
      <c r="W21" s="2"/>
      <c r="X21" s="2"/>
      <c r="Y21" s="2"/>
      <c r="Z21" s="2"/>
      <c r="AA21" s="2"/>
      <c r="AB21" s="206" t="s">
        <v>348</v>
      </c>
      <c r="AC21" s="2"/>
      <c r="AD21" s="2"/>
      <c r="AE21" s="2"/>
    </row>
    <row r="22" spans="5:31">
      <c r="E22" s="2"/>
      <c r="F22" s="2"/>
      <c r="G22" s="2"/>
      <c r="H22" s="2"/>
      <c r="I22" s="2"/>
      <c r="J22" s="2"/>
      <c r="K22" s="2"/>
      <c r="L22" s="2"/>
      <c r="M22" s="8"/>
      <c r="N22" s="2"/>
      <c r="O22" s="2"/>
      <c r="P22" s="168"/>
      <c r="Q22" s="168"/>
      <c r="R22" s="168"/>
      <c r="S22" s="168"/>
      <c r="T22" s="168"/>
      <c r="U22" s="168"/>
      <c r="V22" s="168"/>
      <c r="W22" s="168"/>
      <c r="X22" s="168"/>
      <c r="Y22" s="2"/>
      <c r="Z22" s="2"/>
      <c r="AA22" s="2"/>
      <c r="AB22" s="204" t="s">
        <v>345</v>
      </c>
      <c r="AC22" s="2"/>
      <c r="AD22" s="2"/>
      <c r="AE22" s="2"/>
    </row>
    <row r="23" spans="5:31">
      <c r="E23" s="2"/>
      <c r="F23" s="2"/>
      <c r="G23" s="2"/>
      <c r="H23" s="2"/>
      <c r="I23" s="2"/>
      <c r="J23" s="2"/>
      <c r="K23" s="2"/>
      <c r="L23" s="2"/>
      <c r="M23" s="8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</sheetData>
  <mergeCells count="11">
    <mergeCell ref="A12:C12"/>
    <mergeCell ref="A1:AD1"/>
    <mergeCell ref="AE1:AE2"/>
    <mergeCell ref="AF1:AF2"/>
    <mergeCell ref="AG1:AG2"/>
    <mergeCell ref="D11:AL11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2025-12-18T17:44:02Z</dcterms:modified>
</cp:coreProperties>
</file>