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5" i="5"/>
  <c r="S5"/>
  <c r="Q4"/>
  <c r="Q3"/>
  <c r="Q11"/>
  <c r="Y11"/>
  <c r="F4" i="24"/>
  <c r="F3"/>
  <c r="S4" i="20"/>
  <c r="S5" s="1"/>
  <c r="T4"/>
  <c r="T5" s="1"/>
  <c r="T3"/>
  <c r="S3"/>
  <c r="Q3"/>
  <c r="Q5" s="1"/>
  <c r="P4"/>
  <c r="P3"/>
  <c r="P5" s="1"/>
  <c r="O4"/>
  <c r="O5"/>
  <c r="R5"/>
  <c r="U5"/>
  <c r="O3"/>
  <c r="V4" l="1"/>
  <c r="V3"/>
  <c r="I4" i="4" l="1"/>
  <c r="I3"/>
  <c r="F4"/>
  <c r="F3"/>
  <c r="G3" i="12" l="1"/>
  <c r="F3"/>
  <c r="AV17" i="24" l="1"/>
  <c r="E3" i="16"/>
  <c r="D3"/>
  <c r="N3" i="1" l="1"/>
  <c r="M27" l="1"/>
  <c r="L27"/>
  <c r="J27"/>
  <c r="I27"/>
  <c r="H27"/>
  <c r="G27"/>
  <c r="G28" s="1"/>
  <c r="N27" l="1"/>
  <c r="V3" i="5"/>
  <c r="V4"/>
  <c r="BW3" i="24" l="1"/>
  <c r="BW4"/>
  <c r="N4" i="1" l="1"/>
  <c r="J3" i="13"/>
  <c r="J4"/>
  <c r="W5" i="9" l="1"/>
  <c r="BA3" i="24"/>
  <c r="BA4"/>
  <c r="AU3"/>
  <c r="AU4"/>
  <c r="Q5"/>
  <c r="P5" l="1"/>
  <c r="P3" i="4"/>
  <c r="P4"/>
  <c r="AN3" i="16"/>
  <c r="AN4"/>
  <c r="AM3"/>
  <c r="AM4"/>
  <c r="BQ4" i="24"/>
  <c r="BQ3"/>
  <c r="AE4"/>
  <c r="AE3"/>
  <c r="D4" l="1"/>
  <c r="Q4" i="9"/>
  <c r="D3" i="24"/>
  <c r="Q3" i="9"/>
  <c r="L10" i="27"/>
  <c r="L9"/>
  <c r="F4" i="12" l="1"/>
  <c r="T14" i="13"/>
  <c r="T13"/>
  <c r="O5" i="24"/>
  <c r="AQ5"/>
  <c r="AR5"/>
  <c r="U5"/>
  <c r="J3" i="1"/>
  <c r="J4"/>
  <c r="T5" i="23"/>
  <c r="S5" i="24"/>
  <c r="T5"/>
  <c r="U5" i="9"/>
  <c r="V5"/>
  <c r="X5"/>
  <c r="Y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1"/>
  <c r="F4"/>
  <c r="K2" i="25"/>
  <c r="K3"/>
  <c r="E4" i="5" l="1"/>
  <c r="D4"/>
  <c r="C4"/>
  <c r="A4"/>
  <c r="E3" l="1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D3"/>
  <c r="C3"/>
  <c r="B3"/>
  <c r="A3"/>
  <c r="BP5" i="24" l="1"/>
  <c r="BM5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BE4"/>
  <c r="I4"/>
  <c r="BY4" s="1"/>
  <c r="G4"/>
  <c r="B4"/>
  <c r="A4"/>
  <c r="BE3"/>
  <c r="I3"/>
  <c r="G3"/>
  <c r="B3"/>
  <c r="A3"/>
  <c r="BA5"/>
  <c r="C14" i="23"/>
  <c r="S5"/>
  <c r="R5"/>
  <c r="Q5"/>
  <c r="P5"/>
  <c r="O5"/>
  <c r="N5"/>
  <c r="M5"/>
  <c r="L5"/>
  <c r="K5"/>
  <c r="J5"/>
  <c r="I5"/>
  <c r="BY3" i="24" l="1"/>
  <c r="G4" i="5"/>
  <c r="BE5" i="24"/>
  <c r="BQ5"/>
  <c r="AU5"/>
  <c r="AE5"/>
  <c r="G5"/>
  <c r="F5" s="1"/>
  <c r="D5"/>
  <c r="I5"/>
  <c r="G3" i="5" l="1"/>
  <c r="G5" s="1"/>
  <c r="BY5" i="24"/>
  <c r="B4" i="23"/>
  <c r="A4"/>
  <c r="B3"/>
  <c r="A3"/>
  <c r="Q5" i="9" l="1"/>
  <c r="L5" i="15"/>
  <c r="C4" l="1"/>
  <c r="B4"/>
  <c r="A4"/>
  <c r="C3"/>
  <c r="B3"/>
  <c r="A3"/>
  <c r="A5" i="27" l="1"/>
  <c r="C4"/>
  <c r="B4"/>
  <c r="C3"/>
  <c r="B3"/>
  <c r="A3"/>
  <c r="AH5" i="26"/>
  <c r="A5"/>
  <c r="AF4" l="1"/>
  <c r="C4"/>
  <c r="B4"/>
  <c r="AF3"/>
  <c r="C3"/>
  <c r="F3" i="27" s="1"/>
  <c r="B3" i="26"/>
  <c r="A3"/>
  <c r="E3" i="27" l="1"/>
  <c r="D4"/>
  <c r="W5" i="20"/>
  <c r="N5"/>
  <c r="M5"/>
  <c r="L5"/>
  <c r="K5"/>
  <c r="J5"/>
  <c r="I5"/>
  <c r="E5"/>
  <c r="H4" i="24"/>
  <c r="D4" i="20"/>
  <c r="C4"/>
  <c r="B4"/>
  <c r="A4"/>
  <c r="H3" i="24"/>
  <c r="D3" i="20"/>
  <c r="C3"/>
  <c r="B3"/>
  <c r="A3"/>
  <c r="BJ5" i="4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O5"/>
  <c r="AN5"/>
  <c r="AM5"/>
  <c r="AK5"/>
  <c r="AJ5"/>
  <c r="AI5"/>
  <c r="AH5"/>
  <c r="AG5"/>
  <c r="AF5"/>
  <c r="AE5"/>
  <c r="AD5"/>
  <c r="AC5"/>
  <c r="AB5"/>
  <c r="AA5"/>
  <c r="Z5"/>
  <c r="X5"/>
  <c r="V5"/>
  <c r="S5"/>
  <c r="R5"/>
  <c r="Q5"/>
  <c r="O5"/>
  <c r="N5"/>
  <c r="M5"/>
  <c r="H5"/>
  <c r="G5"/>
  <c r="F5"/>
  <c r="E5"/>
  <c r="E4" i="24"/>
  <c r="D4" i="4"/>
  <c r="C4"/>
  <c r="B4"/>
  <c r="A4"/>
  <c r="E3" i="24"/>
  <c r="D3" i="4"/>
  <c r="C3"/>
  <c r="B3"/>
  <c r="A3"/>
  <c r="V5" i="5" l="1"/>
  <c r="H5" i="24"/>
  <c r="V5" i="20"/>
  <c r="E5" i="24"/>
  <c r="P5" i="4"/>
  <c r="I5"/>
  <c r="D3" i="27"/>
  <c r="AE3" i="26"/>
  <c r="AG3" s="1"/>
  <c r="P3" i="9" s="1"/>
  <c r="AC5" i="16"/>
  <c r="AB5"/>
  <c r="AA5"/>
  <c r="W5"/>
  <c r="V5"/>
  <c r="U5"/>
  <c r="T5"/>
  <c r="S5"/>
  <c r="R5"/>
  <c r="I3" i="5" l="1"/>
  <c r="D5" i="26"/>
  <c r="M5"/>
  <c r="C4" i="24" l="1"/>
  <c r="BX4" s="1"/>
  <c r="E4" i="16"/>
  <c r="I4" s="1"/>
  <c r="H4"/>
  <c r="C4"/>
  <c r="B4"/>
  <c r="A4"/>
  <c r="C3" i="24"/>
  <c r="BX3" s="1"/>
  <c r="I3" i="16"/>
  <c r="H3"/>
  <c r="H8" s="1"/>
  <c r="C3"/>
  <c r="B3"/>
  <c r="A3"/>
  <c r="B4" i="14"/>
  <c r="A4"/>
  <c r="B3"/>
  <c r="A3"/>
  <c r="G5" i="12"/>
  <c r="R3" i="9" l="1"/>
  <c r="R4"/>
  <c r="L3" i="16"/>
  <c r="J3"/>
  <c r="K3"/>
  <c r="L4"/>
  <c r="K4"/>
  <c r="J4"/>
  <c r="AN5"/>
  <c r="P4" l="1"/>
  <c r="N4" s="1"/>
  <c r="J5"/>
  <c r="O4"/>
  <c r="O3"/>
  <c r="P3"/>
  <c r="N3" s="1"/>
  <c r="L5"/>
  <c r="K5"/>
  <c r="I5"/>
  <c r="C5" i="24"/>
  <c r="H5" i="16"/>
  <c r="C4" i="12"/>
  <c r="B4"/>
  <c r="A4"/>
  <c r="C3"/>
  <c r="B3"/>
  <c r="A3"/>
  <c r="F5"/>
  <c r="M4" i="16" l="1"/>
  <c r="H4" i="1" s="1"/>
  <c r="Q4" i="16"/>
  <c r="R4" i="10" s="1"/>
  <c r="Q3" i="16"/>
  <c r="R3" i="10" s="1"/>
  <c r="M3" i="16"/>
  <c r="H3" i="1" s="1"/>
  <c r="P5" i="16"/>
  <c r="O5"/>
  <c r="BX5" i="24"/>
  <c r="R5" i="9"/>
  <c r="F5" i="13"/>
  <c r="E5"/>
  <c r="D5"/>
  <c r="N5" i="16" l="1"/>
  <c r="Q5"/>
  <c r="R5" i="10"/>
  <c r="M5" i="16"/>
  <c r="N4" i="13" l="1"/>
  <c r="P4" i="14" s="1"/>
  <c r="C4" i="13"/>
  <c r="G4" s="1"/>
  <c r="I4" s="1"/>
  <c r="B4"/>
  <c r="A4"/>
  <c r="N3"/>
  <c r="P3" i="14" s="1"/>
  <c r="C3" i="13"/>
  <c r="H3" s="1"/>
  <c r="B3"/>
  <c r="A3"/>
  <c r="I3" l="1"/>
  <c r="K4" i="25"/>
  <c r="J4"/>
  <c r="I4"/>
  <c r="H4"/>
  <c r="G4"/>
  <c r="F4"/>
  <c r="E4"/>
  <c r="D4"/>
  <c r="A4"/>
  <c r="C3"/>
  <c r="B3"/>
  <c r="A3"/>
  <c r="C2"/>
  <c r="B2"/>
  <c r="A2"/>
  <c r="M5" i="1"/>
  <c r="K5"/>
  <c r="P5" i="14" l="1"/>
  <c r="I4" i="1" l="1"/>
  <c r="G4" s="1"/>
  <c r="I3"/>
  <c r="G3" s="1"/>
  <c r="F5" l="1"/>
  <c r="I5" l="1"/>
  <c r="J5"/>
  <c r="J3" i="5" l="1"/>
  <c r="J4"/>
  <c r="G5" i="1" l="1"/>
  <c r="H5" l="1"/>
  <c r="H4" i="13" l="1"/>
  <c r="N5"/>
  <c r="AE4" i="26"/>
  <c r="AG4" s="1"/>
  <c r="AF5"/>
  <c r="E4" i="27"/>
  <c r="I4" i="5" l="1"/>
  <c r="P4" i="9"/>
  <c r="J5" i="5"/>
  <c r="D5" i="27"/>
  <c r="F4"/>
  <c r="E5"/>
  <c r="K4" i="13"/>
  <c r="L4"/>
  <c r="H4" i="27"/>
  <c r="V5" i="26"/>
  <c r="H3" i="27"/>
  <c r="K3" i="13"/>
  <c r="L3"/>
  <c r="G5"/>
  <c r="G4" i="27"/>
  <c r="H5" i="13"/>
  <c r="V4" i="27" l="1"/>
  <c r="J3"/>
  <c r="X3"/>
  <c r="I4"/>
  <c r="W4"/>
  <c r="I3"/>
  <c r="W3"/>
  <c r="J4"/>
  <c r="X4"/>
  <c r="V3"/>
  <c r="O4" i="13"/>
  <c r="AG5" i="26"/>
  <c r="J5" i="13"/>
  <c r="K5"/>
  <c r="G3" i="27"/>
  <c r="O3" i="13"/>
  <c r="AE5" i="26"/>
  <c r="L5" i="13"/>
  <c r="I5"/>
  <c r="F5" i="27"/>
  <c r="P5" i="9" l="1"/>
  <c r="I5" i="5"/>
  <c r="I5" i="27"/>
  <c r="M3" i="13"/>
  <c r="E3" i="1" s="1"/>
  <c r="L3" s="1"/>
  <c r="L3" i="9"/>
  <c r="O3" s="1"/>
  <c r="M4" i="13"/>
  <c r="E4" i="1" s="1"/>
  <c r="L4" s="1"/>
  <c r="L4" i="9"/>
  <c r="J5" i="27"/>
  <c r="H5"/>
  <c r="O5" i="13"/>
  <c r="G5" i="27"/>
  <c r="U3" i="5" l="1"/>
  <c r="U4"/>
  <c r="O4" i="1"/>
  <c r="N4" i="9" s="1"/>
  <c r="O4"/>
  <c r="F4" i="5" s="1"/>
  <c r="H4" s="1"/>
  <c r="O3" i="1"/>
  <c r="N3" i="9" s="1"/>
  <c r="F3" i="5"/>
  <c r="H3" s="1"/>
  <c r="L5" i="9"/>
  <c r="M5" i="13"/>
  <c r="P4" i="5" l="1"/>
  <c r="P3"/>
  <c r="W4"/>
  <c r="K3" i="9"/>
  <c r="P3" i="10" s="1"/>
  <c r="K4" i="9"/>
  <c r="P4" i="10" s="1"/>
  <c r="W3" i="5"/>
  <c r="O5" i="9"/>
  <c r="F5" i="5"/>
  <c r="N5" i="1"/>
  <c r="E5"/>
  <c r="L5"/>
  <c r="K5" i="9" l="1"/>
  <c r="H5" i="5"/>
  <c r="D5" i="23"/>
  <c r="P5" i="10" l="1"/>
  <c r="U5" i="5"/>
  <c r="E5" i="23"/>
  <c r="C5"/>
  <c r="O5" i="1"/>
  <c r="N5" i="9" l="1"/>
  <c r="W5" i="5"/>
  <c r="P5" l="1"/>
  <c r="Q5" l="1"/>
</calcChain>
</file>

<file path=xl/sharedStrings.xml><?xml version="1.0" encoding="utf-8"?>
<sst xmlns="http://schemas.openxmlformats.org/spreadsheetml/2006/main" count="885" uniqueCount="560">
  <si>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</si>
  <si>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</si>
  <si>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</si>
  <si>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</si>
  <si>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</si>
  <si>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</si>
  <si>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</si>
  <si>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</si>
  <si>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</si>
  <si>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</si>
  <si>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</si>
  <si>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</si>
  <si>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</si>
  <si>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</si>
  <si>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</si>
  <si>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</si>
  <si>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</si>
  <si>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</si>
  <si>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</si>
  <si>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</si>
  <si>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</si>
  <si>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</si>
  <si>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</si>
  <si>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</si>
  <si>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</si>
  <si>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</si>
  <si>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</si>
  <si>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</si>
  <si>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</si>
  <si>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</si>
  <si>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</si>
  <si>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</si>
  <si>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</si>
  <si>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</si>
  <si>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</si>
  <si>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</si>
  <si>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</si>
  <si>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</si>
  <si>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</si>
  <si>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</si>
  <si>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</si>
  <si>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</si>
  <si>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</si>
  <si>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</si>
  <si>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</si>
  <si>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</si>
  <si>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</si>
  <si>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</si>
  <si>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</si>
  <si>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</si>
  <si>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</si>
  <si>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</si>
  <si>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</si>
  <si>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</si>
  <si>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</si>
  <si>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</si>
  <si>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</si>
  <si>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</si>
  <si>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</si>
  <si>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</si>
  <si>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</si>
  <si>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</si>
  <si>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</si>
  <si>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</si>
  <si>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</si>
  <si>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</si>
  <si>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</si>
  <si>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</si>
  <si>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</si>
  <si>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</si>
  <si>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</si>
  <si>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</si>
  <si>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</si>
  <si>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</si>
  <si>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</si>
  <si>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</si>
  <si>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</si>
  <si>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</si>
  <si>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</si>
  <si>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</si>
  <si>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</si>
  <si>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</si>
  <si>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</si>
  <si>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</si>
  <si>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</si>
  <si>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</si>
  <si>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</si>
  <si>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</si>
  <si>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</si>
  <si>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</si>
  <si>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</si>
  <si>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</si>
  <si>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</si>
  <si>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</si>
  <si>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</si>
  <si>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</si>
  <si>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</si>
  <si>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</si>
  <si>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</si>
  <si>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</si>
  <si>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</si>
  <si>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</si>
  <si>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</si>
  <si>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</si>
  <si>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</si>
  <si>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</si>
  <si>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</si>
  <si>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</si>
  <si>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</si>
  <si>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</si>
  <si>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</si>
  <si>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</si>
  <si>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</si>
  <si>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</si>
  <si>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</si>
  <si>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</si>
  <si>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</si>
  <si>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</si>
  <si>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</si>
  <si>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</si>
  <si>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</si>
  <si>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</si>
  <si>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</si>
  <si>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</si>
  <si>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</si>
  <si>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</si>
  <si>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</si>
  <si>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</si>
  <si>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</si>
  <si>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</si>
  <si>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</si>
  <si>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</si>
  <si>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</si>
  <si>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</si>
  <si>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</si>
  <si>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</si>
  <si>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</si>
  <si>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</si>
  <si>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</si>
  <si>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</si>
  <si>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</si>
  <si>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</si>
  <si>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</si>
  <si>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</si>
  <si>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</si>
  <si>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</si>
  <si>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</si>
  <si>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</si>
  <si>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</si>
  <si>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</si>
  <si>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</si>
  <si>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</si>
  <si>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</si>
  <si>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</si>
  <si>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</si>
  <si>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</si>
  <si>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</si>
  <si>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</si>
  <si>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</si>
  <si>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</si>
  <si>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</si>
  <si>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</si>
  <si>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</si>
  <si>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</si>
  <si>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</si>
  <si>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</si>
  <si>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</si>
  <si>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</si>
  <si>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</si>
  <si>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</si>
  <si>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</si>
  <si>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</si>
  <si>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</si>
  <si>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</si>
  <si>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</si>
  <si>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</si>
  <si>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</si>
  <si>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</si>
  <si>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</si>
  <si>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</si>
  <si>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</si>
  <si>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</si>
  <si>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</si>
  <si>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</si>
  <si>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</si>
  <si>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</si>
  <si>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</si>
  <si>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</si>
  <si>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</si>
  <si>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</si>
  <si>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</si>
  <si>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</si>
  <si>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</si>
  <si>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</si>
  <si>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</si>
  <si>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</si>
  <si>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</si>
  <si>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</si>
  <si>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</si>
  <si>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</si>
  <si>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</si>
  <si>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</si>
  <si>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</si>
  <si>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</si>
  <si>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</si>
  <si>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</si>
  <si>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</si>
  <si>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</si>
  <si>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</si>
  <si>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</si>
  <si>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</si>
  <si>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</si>
  <si>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</si>
  <si>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</si>
  <si>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</si>
  <si>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</si>
  <si>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</si>
  <si>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</si>
  <si>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</si>
  <si>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</si>
  <si>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</si>
  <si>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</si>
  <si>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</si>
  <si>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</si>
  <si>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</si>
  <si>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</si>
  <si>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</si>
  <si>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</si>
  <si>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</si>
  <si>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</si>
  <si>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</si>
  <si>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</si>
  <si>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</si>
  <si>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</si>
  <si>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</si>
  <si>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</si>
  <si>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</si>
  <si>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</si>
  <si>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</si>
  <si>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</si>
  <si>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</si>
  <si>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</si>
  <si>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</si>
  <si>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</si>
  <si>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</si>
  <si>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</si>
  <si>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</si>
  <si>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</si>
  <si>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</si>
  <si>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</si>
  <si>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</si>
  <si>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</si>
  <si>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</si>
  <si>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</si>
  <si>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</si>
  <si>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</si>
  <si>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</si>
  <si>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</si>
  <si>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</si>
  <si>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</si>
  <si>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</si>
  <si>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</si>
  <si>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</si>
  <si>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</si>
  <si>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</si>
  <si>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</si>
  <si>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</si>
  <si>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</si>
  <si>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</si>
  <si>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</si>
  <si>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</si>
  <si>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</si>
  <si>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</si>
  <si>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</si>
  <si>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</si>
  <si>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</si>
  <si>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</si>
  <si>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</si>
  <si>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</si>
  <si>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</si>
  <si>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</si>
  <si>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</si>
  <si>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</si>
  <si>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</si>
  <si>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</si>
  <si>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</si>
  <si>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</si>
  <si>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</si>
  <si>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</si>
  <si>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</si>
  <si>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</si>
  <si>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</si>
  <si>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</si>
  <si>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</si>
  <si>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</si>
  <si>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</si>
  <si>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</si>
  <si>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</si>
  <si>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</si>
  <si>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</si>
  <si>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</si>
  <si>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</si>
  <si>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</si>
  <si>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</si>
  <si>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</si>
  <si>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</si>
  <si>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</si>
  <si>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</si>
  <si>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</si>
  <si>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</si>
  <si>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</si>
  <si>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</si>
  <si>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</si>
  <si>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</si>
  <si>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</si>
  <si>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</si>
  <si>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</si>
  <si>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</si>
  <si>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</si>
  <si>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</si>
  <si>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</si>
  <si>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</si>
  <si>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</si>
  <si>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</si>
  <si>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</si>
  <si>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</si>
  <si>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</si>
  <si>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</si>
  <si>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</si>
  <si>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</si>
  <si>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</si>
  <si>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</si>
  <si>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</si>
  <si>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</si>
  <si>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</si>
  <si>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</si>
  <si>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</si>
  <si>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</si>
  <si>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</si>
  <si>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</si>
  <si>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</si>
  <si>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</si>
  <si>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</si>
  <si>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</si>
  <si>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</si>
  <si>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</si>
  <si>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</si>
  <si>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</si>
  <si>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</si>
  <si>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</si>
  <si>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</si>
  <si>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</si>
  <si>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</si>
  <si>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</si>
  <si>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</si>
  <si>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</si>
  <si>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</si>
  <si>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</si>
  <si>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</si>
  <si>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</si>
  <si>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</si>
  <si>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</si>
  <si>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</si>
  <si>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</si>
  <si>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</si>
  <si>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</si>
  <si>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</si>
  <si>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</si>
  <si>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</si>
  <si>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</si>
  <si>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</si>
  <si>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</si>
  <si>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</si>
  <si>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</si>
  <si>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</si>
  <si>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</si>
  <si>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</si>
  <si>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</si>
  <si>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</si>
  <si>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</si>
  <si>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</si>
  <si>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</si>
  <si>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</si>
  <si>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</si>
  <si>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</si>
  <si>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</si>
  <si>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</si>
  <si>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</si>
  <si>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</si>
  <si>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</si>
  <si>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</si>
  <si>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</si>
  <si>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</si>
  <si>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</si>
  <si>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</si>
  <si>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</si>
  <si>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</si>
  <si>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</si>
  <si>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</si>
  <si>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</si>
  <si>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</si>
  <si>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</si>
  <si>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</si>
  <si>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</si>
  <si>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</si>
  <si>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</si>
  <si>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</si>
  <si>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</si>
  <si>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</si>
  <si>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</si>
  <si>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</si>
  <si>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</si>
  <si>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</si>
  <si>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</si>
  <si>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</si>
  <si>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</si>
  <si>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</si>
  <si>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</si>
  <si>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</si>
  <si>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</si>
  <si>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</si>
  <si>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</si>
  <si>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</si>
  <si>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</si>
  <si>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</si>
  <si>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</si>
  <si>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</si>
  <si>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</si>
  <si>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</si>
  <si>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</si>
  <si>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</si>
  <si>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</si>
  <si>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</si>
  <si>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</si>
  <si>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</si>
  <si>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</si>
  <si>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</si>
  <si>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</si>
  <si>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</si>
  <si>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</si>
  <si>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</si>
  <si>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</si>
  <si>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</si>
  <si>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</si>
  <si>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</si>
  <si>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</si>
  <si>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</si>
  <si>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</si>
  <si>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</si>
  <si>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</si>
  <si>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</si>
  <si>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</si>
  <si>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</si>
  <si>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</si>
  <si>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</si>
  <si>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</si>
  <si>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</si>
  <si>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</si>
  <si>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</si>
  <si>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</si>
  <si>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</si>
  <si>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</si>
  <si>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</si>
  <si>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</si>
  <si>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</si>
  <si>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</si>
  <si>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</si>
  <si>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</si>
  <si>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</si>
  <si>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</si>
  <si>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</si>
  <si>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</si>
  <si>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</si>
  <si>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</si>
  <si>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</si>
  <si>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</si>
  <si>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</si>
  <si>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</si>
  <si>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</si>
  <si>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</si>
  <si>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</si>
  <si>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</si>
  <si>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</si>
  <si>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</si>
  <si>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</si>
  <si>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</si>
  <si>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</si>
  <si>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</si>
  <si>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</si>
  <si>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</si>
  <si>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</si>
  <si>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</si>
  <si>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</si>
  <si>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</si>
  <si>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</si>
  <si>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</si>
  <si>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</si>
  <si>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</si>
  <si>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</si>
  <si>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</si>
  <si>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</si>
  <si>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</si>
  <si>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</si>
  <si>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</si>
  <si>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</si>
  <si>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</si>
  <si>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</si>
  <si>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</si>
  <si>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</si>
  <si>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</si>
  <si>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</si>
  <si>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</si>
  <si>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</si>
  <si>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</si>
  <si>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</si>
  <si>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</si>
  <si>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</si>
  <si>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</si>
  <si>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</si>
  <si>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</si>
  <si>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</si>
  <si>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</si>
  <si>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</si>
  <si>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</si>
  <si>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</si>
  <si>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</si>
  <si>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</si>
  <si>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</si>
  <si>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</si>
  <si>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</si>
  <si>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οριζόντιος ΣΥΣΤΑΣΗ</t>
  </si>
  <si>
    <t>αγοραπωλησία τίμημα = Δ.Ο.Υ. =</t>
  </si>
  <si>
    <t>3 πληρεξούσια</t>
  </si>
  <si>
    <t>πρώτίστως ΕΠΡΕΠΕ να γίνει η οριζόντιος ΣΥΣΤΑΣΗ</t>
  </si>
  <si>
    <t>ΝΑ μεταγραφεί</t>
  </si>
  <si>
    <t>και ΜΕΤΑ να γίνει η αγοραπωλησία</t>
  </si>
  <si>
    <t>ΜΕ οικία 2όροφο {10,4,30 &amp; 93,50μ2} + υπόγειο {104,30μ2}</t>
  </si>
  <si>
    <t>οικόπεδο Παναγία 737,96μ2</t>
  </si>
  <si>
    <t xml:space="preserve">και 1ο όροφο </t>
  </si>
  <si>
    <t>πώληση οικόπεδο 35%</t>
  </si>
  <si>
    <t>τερζιδης /// δρελιωζη</t>
  </si>
  <si>
    <t>8 &amp; 8α1-2</t>
  </si>
  <si>
    <t>8β2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</si>
  <si>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</si>
  <si>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</si>
  <si>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</si>
  <si>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</si>
  <si>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</si>
  <si>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</si>
  <si>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</si>
  <si>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</si>
  <si>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</si>
  <si>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*13α*</t>
  </si>
  <si>
    <t>*13β*</t>
  </si>
  <si>
    <t>ζημία</t>
  </si>
  <si>
    <t>καθεστώς ΤΟΓΚΑΣ</t>
  </si>
  <si>
    <t>16έτη</t>
  </si>
  <si>
    <t>ΑΝ σε καθεστώς ΤΟΓΚΑΣ</t>
  </si>
  <si>
    <t>219-149</t>
  </si>
  <si>
    <t>??/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</si>
</sst>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164" fontId="24" fillId="0" borderId="0" xfId="1" applyNumberFormat="1" applyFont="1" applyFill="1"/>
    <xf numFmtId="43" fontId="42" fillId="0" borderId="0" xfId="1" applyFont="1" applyFill="1" applyAlignment="1">
      <alignment horizont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43" fontId="42" fillId="7" borderId="0" xfId="1" applyFont="1" applyFill="1"/>
    <xf numFmtId="43" fontId="20" fillId="3" borderId="0" xfId="1" applyFont="1" applyFill="1"/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64" fontId="23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18" fillId="0" borderId="0" xfId="1" applyNumberFormat="1" applyFont="1"/>
    <xf numFmtId="43" fontId="24" fillId="0" borderId="0" xfId="1" applyFont="1" applyFill="1"/>
    <xf numFmtId="43" fontId="21" fillId="4" borderId="1" xfId="1" applyFont="1" applyFill="1" applyBorder="1"/>
    <xf numFmtId="43" fontId="18" fillId="4" borderId="1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/>
    <xf numFmtId="0" fontId="42" fillId="0" borderId="0" xfId="0" applyFont="1" applyAlignment="1">
      <alignment horizontal="right"/>
    </xf>
    <xf numFmtId="14" fontId="34" fillId="0" borderId="1" xfId="0" applyNumberFormat="1" applyFont="1" applyBorder="1" applyAlignment="1">
      <alignment horizontal="center"/>
    </xf>
    <xf numFmtId="14" fontId="21" fillId="0" borderId="1" xfId="0" applyNumberFormat="1" applyFont="1" applyBorder="1"/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48" fillId="0" borderId="14" xfId="1" applyFont="1" applyFill="1" applyBorder="1"/>
    <xf numFmtId="43" fontId="20" fillId="4" borderId="10" xfId="1" applyFont="1" applyFill="1" applyBorder="1" applyAlignment="1">
      <alignment horizontal="center" vertical="center" wrapText="1"/>
    </xf>
    <xf numFmtId="164" fontId="21" fillId="0" borderId="1" xfId="1" applyNumberFormat="1" applyFont="1" applyBorder="1"/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4" fontId="34" fillId="0" borderId="1" xfId="0" applyNumberFormat="1" applyFont="1" applyBorder="1" applyAlignment="1">
      <alignment horizontal="center"/>
    </xf>
    <xf numFmtId="0" fontId="27" fillId="7" borderId="0" xfId="1" applyNumberFormat="1" applyFont="1" applyFill="1" applyAlignment="1">
      <alignment horizontal="center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4"/>
  <sheetViews>
    <sheetView tabSelected="1"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9.28515625" style="8" customWidth="1"/>
    <col min="2" max="2" width="10.85546875" style="139" customWidth="1"/>
    <col min="3" max="3" width="52.2851562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5.140625" style="3" bestFit="1" customWidth="1"/>
    <col min="22" max="24" width="8" style="3" customWidth="1"/>
    <col min="25" max="25" width="20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5" t="s">
        <v>1</v>
      </c>
      <c r="B1" s="427" t="s">
        <v>2</v>
      </c>
      <c r="C1" s="429" t="s">
        <v>0</v>
      </c>
      <c r="D1" s="431" t="s">
        <v>62</v>
      </c>
      <c r="E1" s="440" t="s">
        <v>83</v>
      </c>
      <c r="F1" s="441"/>
      <c r="G1" s="441"/>
      <c r="H1" s="441"/>
      <c r="I1" s="441"/>
      <c r="J1" s="441"/>
      <c r="K1" s="441"/>
      <c r="L1" s="436" t="s">
        <v>366</v>
      </c>
      <c r="M1" s="436"/>
      <c r="N1" s="434" t="s">
        <v>63</v>
      </c>
      <c r="O1" s="435"/>
      <c r="P1" s="437" t="s">
        <v>29</v>
      </c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9"/>
    </row>
    <row r="2" spans="1:27" ht="12" thickBot="1">
      <c r="A2" s="426"/>
      <c r="B2" s="428"/>
      <c r="C2" s="430"/>
      <c r="D2" s="432"/>
      <c r="E2" s="90" t="s">
        <v>92</v>
      </c>
      <c r="F2" s="90" t="s">
        <v>3</v>
      </c>
      <c r="G2" s="90" t="s">
        <v>142</v>
      </c>
      <c r="H2" s="90" t="s">
        <v>93</v>
      </c>
      <c r="I2" s="90" t="s">
        <v>94</v>
      </c>
      <c r="J2" s="90" t="s">
        <v>95</v>
      </c>
      <c r="K2" s="100" t="s">
        <v>140</v>
      </c>
      <c r="L2" s="66" t="s">
        <v>23</v>
      </c>
      <c r="M2" s="157" t="s">
        <v>69</v>
      </c>
      <c r="N2" s="149" t="s">
        <v>23</v>
      </c>
      <c r="O2" s="99" t="s">
        <v>141</v>
      </c>
      <c r="P2" s="335">
        <v>1</v>
      </c>
      <c r="Q2" s="158" t="s">
        <v>220</v>
      </c>
      <c r="R2" s="158" t="s">
        <v>221</v>
      </c>
      <c r="S2" s="158" t="s">
        <v>222</v>
      </c>
      <c r="T2" s="158" t="s">
        <v>223</v>
      </c>
      <c r="U2" s="158" t="s">
        <v>376</v>
      </c>
      <c r="V2" s="158" t="s">
        <v>377</v>
      </c>
      <c r="W2" s="158" t="s">
        <v>378</v>
      </c>
      <c r="X2" s="158" t="s">
        <v>379</v>
      </c>
      <c r="Y2" s="158"/>
      <c r="Z2" s="158"/>
      <c r="AA2" s="159"/>
    </row>
    <row r="3" spans="1:27" s="5" customFormat="1">
      <c r="A3" s="389" t="s">
        <v>559</v>
      </c>
      <c r="B3" s="330">
        <v>37860</v>
      </c>
      <c r="C3" s="324" t="s">
        <v>530</v>
      </c>
      <c r="D3" s="325"/>
      <c r="E3" s="326">
        <f>'2-δικαιώμ'!M3</f>
        <v>52.234099999999998</v>
      </c>
      <c r="F3" s="327">
        <f>'3-φύλλα2α'!F3</f>
        <v>11.75</v>
      </c>
      <c r="G3" s="327">
        <f>'4-πολλυπρ'!P3</f>
        <v>0</v>
      </c>
      <c r="H3" s="325">
        <f>'5-αντίγρ'!M3</f>
        <v>34.496399999999994</v>
      </c>
      <c r="I3" s="325">
        <f>'6-μεταγρ'!I3</f>
        <v>12.33</v>
      </c>
      <c r="J3" s="325">
        <f>'7-προςΔΟΥ'!E3</f>
        <v>6.26</v>
      </c>
      <c r="K3" s="325"/>
      <c r="L3" s="326">
        <f t="shared" ref="L3:L4" si="0">E3+F3+G3+H3+I3+J3+K3</f>
        <v>117.0705</v>
      </c>
      <c r="M3" s="326">
        <v>616.66</v>
      </c>
      <c r="N3" s="328">
        <f>M3-P3-'14-βιβλΕσ'!M3</f>
        <v>529.05999999999995</v>
      </c>
      <c r="O3" s="328">
        <f t="shared" ref="O3:O4" si="1">L3-N3</f>
        <v>-411.98949999999996</v>
      </c>
      <c r="P3" s="336"/>
      <c r="Q3" s="329"/>
      <c r="R3" s="329"/>
      <c r="S3" s="329"/>
      <c r="T3" s="329">
        <v>14</v>
      </c>
      <c r="U3" s="329" t="s">
        <v>540</v>
      </c>
      <c r="V3" s="329"/>
      <c r="W3" s="329"/>
      <c r="X3" s="329"/>
      <c r="Y3" s="329"/>
      <c r="Z3" s="76"/>
      <c r="AA3" s="76"/>
    </row>
    <row r="4" spans="1:27" s="5" customFormat="1">
      <c r="A4" s="389"/>
      <c r="B4" s="330"/>
      <c r="C4" s="324" t="s">
        <v>531</v>
      </c>
      <c r="D4" s="325">
        <v>41663.39</v>
      </c>
      <c r="E4" s="326">
        <f>'2-δικαιώμ'!M4</f>
        <v>436.44256600000006</v>
      </c>
      <c r="F4" s="327">
        <f>'3-φύλλα2α'!F4</f>
        <v>14.65</v>
      </c>
      <c r="G4" s="327">
        <f>'4-πολλυπρ'!P4</f>
        <v>0</v>
      </c>
      <c r="H4" s="325">
        <f>'5-αντίγρ'!M4</f>
        <v>0</v>
      </c>
      <c r="I4" s="325">
        <f>'6-μεταγρ'!I4</f>
        <v>12.33</v>
      </c>
      <c r="J4" s="325">
        <f>'7-προςΔΟΥ'!E4</f>
        <v>6.26</v>
      </c>
      <c r="K4" s="325"/>
      <c r="L4" s="326">
        <f t="shared" si="0"/>
        <v>469.68256600000001</v>
      </c>
      <c r="M4" s="326"/>
      <c r="N4" s="328">
        <f>M4-'14-βιβλΕσ'!M4</f>
        <v>0</v>
      </c>
      <c r="O4" s="328">
        <f t="shared" si="1"/>
        <v>469.68256600000001</v>
      </c>
      <c r="P4" s="336"/>
      <c r="Q4" s="329"/>
      <c r="R4" s="329"/>
      <c r="S4" s="329"/>
      <c r="T4" s="329"/>
      <c r="U4" s="329" t="s">
        <v>540</v>
      </c>
      <c r="V4" s="329"/>
      <c r="W4" s="329"/>
      <c r="X4" s="329" t="s">
        <v>379</v>
      </c>
      <c r="Y4" s="329"/>
      <c r="Z4" s="76"/>
      <c r="AA4" s="76"/>
    </row>
    <row r="5" spans="1:27">
      <c r="A5" s="423" t="s">
        <v>47</v>
      </c>
      <c r="B5" s="424"/>
      <c r="C5" s="424"/>
      <c r="D5" s="424"/>
      <c r="E5" s="39">
        <f t="shared" ref="E5:O5" si="2">SUM(E3:E4)</f>
        <v>488.67666600000007</v>
      </c>
      <c r="F5" s="39">
        <f t="shared" si="2"/>
        <v>26.4</v>
      </c>
      <c r="G5" s="39">
        <f t="shared" si="2"/>
        <v>0</v>
      </c>
      <c r="H5" s="39">
        <f t="shared" si="2"/>
        <v>34.496399999999994</v>
      </c>
      <c r="I5" s="39">
        <f t="shared" si="2"/>
        <v>24.66</v>
      </c>
      <c r="J5" s="39">
        <f t="shared" si="2"/>
        <v>12.52</v>
      </c>
      <c r="K5" s="39">
        <f t="shared" si="2"/>
        <v>0</v>
      </c>
      <c r="L5" s="39">
        <f t="shared" si="2"/>
        <v>586.75306599999999</v>
      </c>
      <c r="M5" s="39">
        <f t="shared" si="2"/>
        <v>616.66</v>
      </c>
      <c r="N5" s="39">
        <f t="shared" si="2"/>
        <v>529.05999999999995</v>
      </c>
      <c r="O5" s="39">
        <f t="shared" si="2"/>
        <v>57.693066000000044</v>
      </c>
    </row>
    <row r="7" spans="1:27">
      <c r="C7" s="117"/>
      <c r="P7" s="169" t="s">
        <v>98</v>
      </c>
      <c r="Q7" s="131"/>
      <c r="R7" s="131"/>
      <c r="S7" s="131"/>
      <c r="T7" s="141"/>
      <c r="U7" s="141"/>
      <c r="V7" s="141"/>
      <c r="W7" s="141"/>
      <c r="X7" s="141"/>
      <c r="Z7" s="131"/>
      <c r="AA7" s="131"/>
    </row>
    <row r="8" spans="1:27">
      <c r="K8" s="215" t="s">
        <v>485</v>
      </c>
      <c r="L8" s="8"/>
      <c r="M8" s="8"/>
      <c r="Q8" s="117" t="s">
        <v>371</v>
      </c>
      <c r="R8" s="117"/>
      <c r="S8" s="117"/>
      <c r="T8" s="133"/>
      <c r="U8" s="141"/>
      <c r="V8" s="141"/>
      <c r="W8" s="141"/>
      <c r="X8" s="141"/>
      <c r="Z8" s="132"/>
      <c r="AA8" s="117"/>
    </row>
    <row r="9" spans="1:27">
      <c r="C9" s="3" t="s">
        <v>532</v>
      </c>
      <c r="K9" s="161" t="s">
        <v>224</v>
      </c>
      <c r="L9" s="119"/>
      <c r="M9" s="119"/>
      <c r="Q9" s="117"/>
      <c r="R9" s="117" t="s">
        <v>137</v>
      </c>
      <c r="S9" s="117"/>
      <c r="T9" s="141"/>
      <c r="U9" s="141"/>
      <c r="V9" s="141"/>
      <c r="W9" s="141"/>
      <c r="X9" s="141"/>
      <c r="Z9" s="117"/>
    </row>
    <row r="10" spans="1:27">
      <c r="K10" s="214" t="s">
        <v>225</v>
      </c>
      <c r="S10" s="117" t="s">
        <v>370</v>
      </c>
      <c r="T10" s="94"/>
      <c r="U10" s="94"/>
      <c r="V10" s="94"/>
      <c r="W10" s="94"/>
      <c r="X10" s="94"/>
    </row>
    <row r="11" spans="1:27">
      <c r="D11" s="8"/>
      <c r="F11" s="337"/>
      <c r="G11" s="8"/>
      <c r="H11" s="8"/>
      <c r="I11" s="8"/>
      <c r="J11" s="8"/>
      <c r="K11" s="8"/>
      <c r="L11" s="8"/>
      <c r="M11" s="8"/>
      <c r="N11" s="8"/>
      <c r="O11" s="8"/>
      <c r="T11" s="117" t="s">
        <v>372</v>
      </c>
      <c r="U11" s="141"/>
      <c r="V11" s="141"/>
      <c r="W11" s="141"/>
      <c r="X11" s="141"/>
    </row>
    <row r="12" spans="1:27">
      <c r="F12" s="337"/>
      <c r="T12" s="94"/>
      <c r="U12" s="141" t="s">
        <v>373</v>
      </c>
      <c r="V12" s="141"/>
      <c r="W12" s="141"/>
      <c r="X12" s="141"/>
    </row>
    <row r="13" spans="1:27">
      <c r="C13" s="388"/>
      <c r="F13" s="337"/>
      <c r="T13" s="94"/>
      <c r="U13" s="94"/>
      <c r="V13" s="141" t="s">
        <v>374</v>
      </c>
      <c r="W13" s="94"/>
      <c r="X13" s="94"/>
    </row>
    <row r="14" spans="1:27">
      <c r="C14" s="388"/>
      <c r="D14" s="4"/>
      <c r="F14" s="337"/>
      <c r="T14" s="94"/>
      <c r="U14" s="94"/>
      <c r="V14" s="94"/>
      <c r="W14" s="216" t="s">
        <v>375</v>
      </c>
      <c r="X14" s="94"/>
    </row>
    <row r="15" spans="1:27">
      <c r="C15" s="388"/>
      <c r="D15" s="4"/>
      <c r="E15" s="383"/>
      <c r="F15" s="384"/>
      <c r="G15" s="4"/>
      <c r="H15" s="4"/>
      <c r="I15" s="4"/>
      <c r="J15" s="4"/>
    </row>
    <row r="16" spans="1:27">
      <c r="C16" s="388"/>
      <c r="D16" s="383"/>
      <c r="E16" s="8"/>
      <c r="F16" s="8"/>
      <c r="G16" s="8"/>
      <c r="H16" s="8" t="s">
        <v>321</v>
      </c>
      <c r="I16" s="8" t="s">
        <v>322</v>
      </c>
      <c r="J16" s="8" t="s">
        <v>522</v>
      </c>
      <c r="L16" s="433" t="s">
        <v>523</v>
      </c>
      <c r="M16" s="433"/>
      <c r="N16" s="8"/>
    </row>
    <row r="17" spans="3:14">
      <c r="C17" s="388"/>
      <c r="D17" s="383" t="s">
        <v>517</v>
      </c>
      <c r="E17" s="2">
        <v>616.66</v>
      </c>
      <c r="F17" s="387" t="s">
        <v>317</v>
      </c>
      <c r="G17" s="2">
        <v>3.5</v>
      </c>
      <c r="J17" s="2">
        <v>3.5</v>
      </c>
      <c r="L17" s="2">
        <v>0.5</v>
      </c>
      <c r="M17" s="2">
        <v>0.5</v>
      </c>
      <c r="N17" s="8"/>
    </row>
    <row r="18" spans="3:14">
      <c r="C18" s="141" t="s">
        <v>533</v>
      </c>
      <c r="D18" s="383"/>
      <c r="E18" s="8"/>
      <c r="F18" s="387" t="s">
        <v>524</v>
      </c>
      <c r="G18" s="2">
        <v>58.69</v>
      </c>
      <c r="H18" s="2">
        <v>6.46</v>
      </c>
      <c r="J18" s="2">
        <v>58.69</v>
      </c>
      <c r="L18" s="2">
        <v>58.69</v>
      </c>
      <c r="N18" s="8"/>
    </row>
    <row r="19" spans="3:14">
      <c r="C19" s="409" t="s">
        <v>534</v>
      </c>
      <c r="D19" s="383"/>
      <c r="E19" s="8"/>
      <c r="F19" s="387" t="s">
        <v>525</v>
      </c>
      <c r="G19" s="2">
        <v>2.93</v>
      </c>
      <c r="J19" s="2">
        <v>2.93</v>
      </c>
      <c r="M19" s="2">
        <v>2.93</v>
      </c>
      <c r="N19" s="8"/>
    </row>
    <row r="20" spans="3:14">
      <c r="C20" s="409" t="s">
        <v>535</v>
      </c>
      <c r="D20" s="383"/>
      <c r="E20" s="8"/>
      <c r="F20" s="387">
        <v>3600</v>
      </c>
      <c r="G20" s="65"/>
      <c r="J20" s="2">
        <v>10.56</v>
      </c>
      <c r="M20" s="2">
        <v>10.56</v>
      </c>
      <c r="N20" s="8"/>
    </row>
    <row r="21" spans="3:14">
      <c r="C21" s="388"/>
      <c r="D21" s="383"/>
      <c r="E21" s="8"/>
      <c r="F21" s="387" t="s">
        <v>369</v>
      </c>
      <c r="G21" s="2">
        <v>499.83</v>
      </c>
      <c r="H21" s="2">
        <v>76.88</v>
      </c>
      <c r="J21" s="2">
        <v>499.83</v>
      </c>
      <c r="M21" s="2">
        <v>499.83</v>
      </c>
    </row>
    <row r="22" spans="3:14">
      <c r="C22" s="94" t="s">
        <v>537</v>
      </c>
      <c r="D22" s="404"/>
      <c r="E22" s="8"/>
      <c r="F22" s="387" t="s">
        <v>526</v>
      </c>
      <c r="G22" s="2">
        <v>14.65</v>
      </c>
      <c r="J22" s="2">
        <v>14.65</v>
      </c>
      <c r="L22" s="2">
        <v>11.75</v>
      </c>
      <c r="M22" s="2">
        <v>14.65</v>
      </c>
    </row>
    <row r="23" spans="3:14">
      <c r="C23" s="388" t="s">
        <v>536</v>
      </c>
      <c r="D23" s="404"/>
      <c r="F23" s="137" t="s">
        <v>93</v>
      </c>
      <c r="G23" s="2">
        <v>36.76</v>
      </c>
      <c r="H23" s="2">
        <v>4.26</v>
      </c>
      <c r="J23" s="2">
        <v>36.76</v>
      </c>
      <c r="L23" s="2">
        <v>36.76</v>
      </c>
    </row>
    <row r="24" spans="3:14">
      <c r="C24" s="388"/>
      <c r="D24" s="404"/>
      <c r="F24" s="137" t="s">
        <v>365</v>
      </c>
    </row>
    <row r="25" spans="3:14">
      <c r="C25" s="388"/>
      <c r="D25" s="404"/>
      <c r="F25" s="137" t="s">
        <v>94</v>
      </c>
    </row>
    <row r="26" spans="3:14">
      <c r="C26" s="94" t="s">
        <v>539</v>
      </c>
      <c r="D26" s="404"/>
      <c r="F26" s="137" t="s">
        <v>517</v>
      </c>
      <c r="G26" s="2">
        <v>0.3</v>
      </c>
    </row>
    <row r="27" spans="3:14">
      <c r="C27" s="388" t="s">
        <v>538</v>
      </c>
      <c r="D27" s="404"/>
      <c r="F27" s="137"/>
      <c r="G27" s="175">
        <f>SUM(G17:G26)</f>
        <v>616.66</v>
      </c>
      <c r="H27" s="175">
        <f t="shared" ref="H27:M27" si="3">SUM(H17:H26)</f>
        <v>87.6</v>
      </c>
      <c r="I27" s="175">
        <f t="shared" si="3"/>
        <v>0</v>
      </c>
      <c r="J27" s="175">
        <f t="shared" si="3"/>
        <v>626.91999999999996</v>
      </c>
      <c r="K27" s="175"/>
      <c r="L27" s="390">
        <f t="shared" si="3"/>
        <v>107.69999999999999</v>
      </c>
      <c r="M27" s="390">
        <f t="shared" si="3"/>
        <v>528.46999999999991</v>
      </c>
      <c r="N27" s="391">
        <f>SUM(L27:M27)</f>
        <v>636.16999999999985</v>
      </c>
    </row>
    <row r="28" spans="3:14">
      <c r="C28" s="388"/>
      <c r="D28" s="404"/>
      <c r="E28" s="408"/>
      <c r="F28" s="408"/>
      <c r="G28" s="2">
        <f>E17-G27</f>
        <v>0</v>
      </c>
    </row>
    <row r="29" spans="3:14">
      <c r="C29" s="388"/>
      <c r="D29" s="404"/>
      <c r="E29" s="403"/>
      <c r="F29" s="301"/>
    </row>
    <row r="30" spans="3:14">
      <c r="C30" s="94"/>
      <c r="D30" s="404"/>
      <c r="E30" s="403"/>
      <c r="F30" s="301"/>
    </row>
    <row r="31" spans="3:14">
      <c r="C31" s="388"/>
      <c r="D31" s="404"/>
      <c r="E31" s="403"/>
      <c r="F31" s="301"/>
    </row>
    <row r="32" spans="3:14">
      <c r="C32" s="388"/>
      <c r="D32" s="404"/>
      <c r="E32" s="403"/>
      <c r="F32" s="301"/>
    </row>
    <row r="33" spans="3:8">
      <c r="C33" s="388"/>
      <c r="D33" s="404"/>
    </row>
    <row r="34" spans="3:8">
      <c r="C34" s="388"/>
      <c r="D34" s="404"/>
    </row>
    <row r="35" spans="3:8">
      <c r="C35" s="388"/>
      <c r="D35" s="404"/>
    </row>
    <row r="36" spans="3:8">
      <c r="C36" s="388"/>
      <c r="D36" s="404"/>
    </row>
    <row r="37" spans="3:8">
      <c r="C37" s="388"/>
      <c r="D37" s="404"/>
    </row>
    <row r="38" spans="3:8">
      <c r="C38" s="388"/>
      <c r="D38" s="404"/>
    </row>
    <row r="39" spans="3:8">
      <c r="C39" s="388"/>
      <c r="D39" s="8"/>
    </row>
    <row r="40" spans="3:8">
      <c r="D40" s="8"/>
    </row>
    <row r="41" spans="3:8">
      <c r="D41" s="8"/>
    </row>
    <row r="42" spans="3:8">
      <c r="D42" s="8"/>
    </row>
    <row r="43" spans="3:8">
      <c r="D43" s="8"/>
    </row>
    <row r="44" spans="3:8">
      <c r="D44" s="8"/>
      <c r="H44" s="8"/>
    </row>
    <row r="45" spans="3:8">
      <c r="D45" s="8"/>
    </row>
    <row r="46" spans="3:8">
      <c r="D46" s="8"/>
    </row>
    <row r="47" spans="3:8">
      <c r="D47" s="8"/>
    </row>
    <row r="48" spans="3:8">
      <c r="D48" s="8"/>
    </row>
    <row r="49" spans="4:4">
      <c r="D49" s="8"/>
    </row>
    <row r="50" spans="4:4">
      <c r="D50" s="8"/>
    </row>
    <row r="51" spans="4:4">
      <c r="D51" s="8"/>
    </row>
    <row r="52" spans="4:4">
      <c r="D52" s="8"/>
    </row>
    <row r="53" spans="4:4">
      <c r="D53" s="8"/>
    </row>
    <row r="54" spans="4:4">
      <c r="D54" s="8"/>
    </row>
    <row r="55" spans="4:4">
      <c r="D55" s="8"/>
    </row>
    <row r="56" spans="4:4">
      <c r="D56" s="8"/>
    </row>
    <row r="57" spans="4:4">
      <c r="D57" s="8"/>
    </row>
    <row r="58" spans="4:4">
      <c r="D58" s="8"/>
    </row>
    <row r="59" spans="4:4">
      <c r="D59" s="8"/>
    </row>
    <row r="60" spans="4:4">
      <c r="D60" s="8"/>
    </row>
    <row r="61" spans="4:4">
      <c r="D61" s="8"/>
    </row>
    <row r="62" spans="4:4">
      <c r="D62" s="8"/>
    </row>
    <row r="63" spans="4:4">
      <c r="D63" s="8"/>
    </row>
    <row r="64" spans="4:4">
      <c r="D64" s="8"/>
    </row>
  </sheetData>
  <mergeCells count="10">
    <mergeCell ref="L16:M16"/>
    <mergeCell ref="N1:O1"/>
    <mergeCell ref="L1:M1"/>
    <mergeCell ref="P1:AA1"/>
    <mergeCell ref="E1:K1"/>
    <mergeCell ref="A5:D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2" t="s">
        <v>19</v>
      </c>
      <c r="B1" s="574" t="s">
        <v>350</v>
      </c>
      <c r="C1" s="576" t="s">
        <v>85</v>
      </c>
      <c r="D1" s="578" t="s">
        <v>351</v>
      </c>
      <c r="E1" s="579"/>
      <c r="F1" s="579"/>
      <c r="G1" s="580" t="s">
        <v>321</v>
      </c>
      <c r="H1" s="581"/>
      <c r="I1" s="568" t="s">
        <v>322</v>
      </c>
      <c r="J1" s="568"/>
      <c r="K1" s="257"/>
      <c r="L1" s="258"/>
      <c r="M1" s="569" t="s">
        <v>352</v>
      </c>
      <c r="N1" s="569"/>
      <c r="O1" s="569"/>
      <c r="P1" s="258"/>
      <c r="Q1" s="569" t="s">
        <v>353</v>
      </c>
      <c r="R1" s="569"/>
      <c r="S1" s="569"/>
      <c r="T1" s="569"/>
      <c r="U1" s="259"/>
      <c r="V1" s="570" t="s">
        <v>321</v>
      </c>
      <c r="W1" s="570" t="s">
        <v>354</v>
      </c>
      <c r="X1" s="570" t="s">
        <v>355</v>
      </c>
      <c r="Y1" s="259"/>
      <c r="Z1" s="562" t="s">
        <v>356</v>
      </c>
      <c r="AA1" s="563"/>
      <c r="AB1" s="563"/>
      <c r="AC1" s="563"/>
      <c r="AD1" s="564"/>
    </row>
    <row r="2" spans="1:30" ht="12" thickBot="1">
      <c r="A2" s="573"/>
      <c r="B2" s="575"/>
      <c r="C2" s="577"/>
      <c r="D2" s="210" t="s">
        <v>328</v>
      </c>
      <c r="E2" s="210" t="s">
        <v>334</v>
      </c>
      <c r="F2" s="152" t="s">
        <v>335</v>
      </c>
      <c r="G2" s="211" t="s">
        <v>357</v>
      </c>
      <c r="H2" s="212" t="s">
        <v>358</v>
      </c>
      <c r="I2" s="211" t="s">
        <v>359</v>
      </c>
      <c r="J2" s="213" t="s">
        <v>360</v>
      </c>
      <c r="K2" s="260" t="s">
        <v>361</v>
      </c>
      <c r="L2" s="261"/>
      <c r="M2" s="262" t="s">
        <v>364</v>
      </c>
      <c r="N2" s="262" t="s">
        <v>362</v>
      </c>
      <c r="O2" s="262" t="s">
        <v>363</v>
      </c>
      <c r="P2" s="261"/>
      <c r="Q2" s="263" t="s">
        <v>364</v>
      </c>
      <c r="R2" s="264">
        <v>1.2999999999999999E-2</v>
      </c>
      <c r="S2" s="264">
        <v>6.4999999999999997E-3</v>
      </c>
      <c r="T2" s="265">
        <v>1.25E-3</v>
      </c>
      <c r="U2" s="266"/>
      <c r="V2" s="571"/>
      <c r="W2" s="571"/>
      <c r="X2" s="571"/>
      <c r="Y2" s="266"/>
      <c r="Z2" s="267" t="s">
        <v>364</v>
      </c>
      <c r="AA2" s="267" t="s">
        <v>362</v>
      </c>
      <c r="AB2" s="268" t="s">
        <v>363</v>
      </c>
      <c r="AC2" s="267" t="s">
        <v>354</v>
      </c>
      <c r="AD2" s="267" t="s">
        <v>355</v>
      </c>
    </row>
    <row r="3" spans="1:30" s="18" customFormat="1">
      <c r="A3" s="124" t="str">
        <f>'1-συμβολαια'!A3</f>
        <v>??/</v>
      </c>
      <c r="B3" s="124" t="str">
        <f>'1-συμβολαια'!C3</f>
        <v>οριζόντιος ΣΥΣΤΑΣΗ</v>
      </c>
      <c r="C3" s="28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2.9344999999999999</v>
      </c>
      <c r="I3" s="28">
        <f>'2-δικαιώμ'!K3</f>
        <v>2.9344999999999999</v>
      </c>
      <c r="J3" s="28">
        <f>'2-δικαιώμ'!L3</f>
        <v>0.58689999999999998</v>
      </c>
      <c r="K3" s="156"/>
      <c r="L3" s="156"/>
      <c r="M3" s="35"/>
      <c r="N3" s="35"/>
      <c r="O3" s="35"/>
      <c r="P3" s="156"/>
      <c r="Q3" s="35"/>
      <c r="R3" s="35"/>
      <c r="S3" s="35"/>
      <c r="T3" s="35"/>
      <c r="U3" s="156"/>
      <c r="V3" s="35">
        <f>'2-δικαιώμ'!I3+'2-δικαιώμ'!J3</f>
        <v>2.9344999999999999</v>
      </c>
      <c r="W3" s="35">
        <f>'2-δικαιώμ'!K3</f>
        <v>2.9344999999999999</v>
      </c>
      <c r="X3" s="35">
        <f>'2-δικαιώμ'!L3</f>
        <v>0.58689999999999998</v>
      </c>
      <c r="Y3" s="156"/>
      <c r="Z3" s="35"/>
      <c r="AA3" s="35"/>
      <c r="AB3" s="35"/>
      <c r="AC3" s="35"/>
      <c r="AD3" s="35"/>
    </row>
    <row r="4" spans="1:30" s="18" customFormat="1">
      <c r="A4" s="124"/>
      <c r="B4" s="124" t="str">
        <f>'1-συμβολαια'!C4</f>
        <v>αγοραπωλησία τίμημα = Δ.Ο.Υ. =</v>
      </c>
      <c r="C4" s="28">
        <f>'1-συμβολαια'!D4</f>
        <v>41663.39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'2-δικαιώμ'!I4</f>
        <v>45.9354564</v>
      </c>
      <c r="H4" s="28">
        <f>'2-δικαιώμ'!J4</f>
        <v>0.14650000000000002</v>
      </c>
      <c r="I4" s="28">
        <f>'2-δικαιώμ'!K4</f>
        <v>25.666198000000005</v>
      </c>
      <c r="J4" s="28">
        <f>'2-δικαιώμ'!L4</f>
        <v>5.1332396000000005</v>
      </c>
      <c r="K4" s="156"/>
      <c r="L4" s="156"/>
      <c r="M4" s="35"/>
      <c r="N4" s="35"/>
      <c r="O4" s="35"/>
      <c r="P4" s="156"/>
      <c r="Q4" s="35"/>
      <c r="R4" s="35"/>
      <c r="S4" s="35"/>
      <c r="T4" s="35"/>
      <c r="U4" s="156"/>
      <c r="V4" s="35">
        <f>'2-δικαιώμ'!I4+'2-δικαιώμ'!J4</f>
        <v>46.081956400000003</v>
      </c>
      <c r="W4" s="35">
        <f>'2-δικαιώμ'!K4</f>
        <v>25.666198000000005</v>
      </c>
      <c r="X4" s="35">
        <f>'2-δικαιώμ'!L4</f>
        <v>5.1332396000000005</v>
      </c>
      <c r="Y4" s="156"/>
      <c r="Z4" s="35"/>
      <c r="AA4" s="35"/>
      <c r="AB4" s="35"/>
      <c r="AC4" s="35"/>
      <c r="AD4" s="35"/>
    </row>
    <row r="5" spans="1:30">
      <c r="A5" s="565" t="str">
        <f>'1-συμβολαια'!A5</f>
        <v>σύνολο</v>
      </c>
      <c r="B5" s="566"/>
      <c r="C5" s="567"/>
      <c r="D5" s="310">
        <f t="shared" ref="D5:J5" si="0">SUM(D3:D4)</f>
        <v>0</v>
      </c>
      <c r="E5" s="310">
        <f t="shared" si="0"/>
        <v>0</v>
      </c>
      <c r="F5" s="310">
        <f t="shared" si="0"/>
        <v>0</v>
      </c>
      <c r="G5" s="310">
        <f t="shared" si="0"/>
        <v>45.9354564</v>
      </c>
      <c r="H5" s="310">
        <f t="shared" si="0"/>
        <v>3.081</v>
      </c>
      <c r="I5" s="310">
        <f t="shared" si="0"/>
        <v>28.600698000000005</v>
      </c>
      <c r="J5" s="310">
        <f t="shared" si="0"/>
        <v>5.7201396000000004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4"/>
      <c r="D8" s="2"/>
      <c r="E8" s="2"/>
      <c r="F8" s="2"/>
      <c r="G8" s="2"/>
      <c r="H8" s="2"/>
      <c r="I8" s="2"/>
      <c r="J8" s="2"/>
    </row>
    <row r="9" spans="1:30" ht="15.75">
      <c r="B9" s="221" t="s">
        <v>391</v>
      </c>
      <c r="D9" s="2"/>
      <c r="E9" s="2"/>
      <c r="F9" s="2"/>
      <c r="G9" s="143"/>
      <c r="H9" s="292">
        <v>0.15</v>
      </c>
      <c r="I9" s="293">
        <v>2.93</v>
      </c>
      <c r="J9" s="5" t="s">
        <v>396</v>
      </c>
      <c r="L9" s="294">
        <f>I9-H9</f>
        <v>2.7800000000000002</v>
      </c>
    </row>
    <row r="10" spans="1:30" ht="12.75">
      <c r="B10" s="222" t="s">
        <v>392</v>
      </c>
      <c r="D10" s="2"/>
      <c r="E10" s="2"/>
      <c r="F10" s="2"/>
      <c r="G10" s="2"/>
      <c r="H10" s="175">
        <v>0.44</v>
      </c>
      <c r="I10" s="290">
        <v>0.56000000000000005</v>
      </c>
      <c r="J10" s="3" t="s">
        <v>397</v>
      </c>
      <c r="L10" s="294">
        <f>I10-H10</f>
        <v>0.12000000000000005</v>
      </c>
    </row>
    <row r="11" spans="1:30" ht="15.75">
      <c r="B11" s="234" t="s">
        <v>393</v>
      </c>
      <c r="D11" s="2"/>
      <c r="E11" s="2"/>
      <c r="F11" s="2"/>
      <c r="G11" s="301">
        <v>0.05</v>
      </c>
      <c r="H11" s="8"/>
      <c r="I11" s="4">
        <v>0.73</v>
      </c>
      <c r="J11" s="5" t="s">
        <v>133</v>
      </c>
      <c r="L11" s="5"/>
    </row>
    <row r="12" spans="1:30">
      <c r="B12" s="94"/>
      <c r="D12" s="2"/>
      <c r="E12" s="2"/>
      <c r="F12" s="2"/>
      <c r="G12" s="301">
        <v>0.05</v>
      </c>
      <c r="H12" s="8"/>
      <c r="I12" s="4">
        <v>1.47</v>
      </c>
      <c r="J12" s="3" t="s">
        <v>398</v>
      </c>
    </row>
    <row r="13" spans="1:30">
      <c r="B13" s="94"/>
      <c r="D13" s="2"/>
      <c r="E13" s="2"/>
      <c r="F13" s="2"/>
      <c r="G13" s="301">
        <v>0.05</v>
      </c>
      <c r="H13" s="8"/>
      <c r="I13" s="4">
        <v>3.99</v>
      </c>
      <c r="J13" s="5" t="s">
        <v>399</v>
      </c>
      <c r="K13" s="5"/>
      <c r="L13" s="5"/>
    </row>
    <row r="14" spans="1:30">
      <c r="B14" s="94"/>
      <c r="D14" s="2"/>
      <c r="E14" s="2"/>
      <c r="F14" s="2"/>
      <c r="G14" s="301">
        <v>0.05</v>
      </c>
      <c r="H14" s="8"/>
      <c r="I14" s="4"/>
      <c r="J14" s="5" t="s">
        <v>479</v>
      </c>
      <c r="K14" s="5"/>
      <c r="L14" s="5"/>
    </row>
    <row r="15" spans="1:30">
      <c r="B15" s="94"/>
      <c r="D15" s="2"/>
      <c r="E15" s="2"/>
      <c r="F15" s="2"/>
      <c r="G15" s="301">
        <v>0.05</v>
      </c>
      <c r="H15" s="8"/>
      <c r="I15" s="4"/>
      <c r="J15" s="5" t="s">
        <v>481</v>
      </c>
      <c r="K15" s="5"/>
      <c r="L15" s="5"/>
    </row>
    <row r="16" spans="1:30">
      <c r="B16" s="94"/>
      <c r="D16" s="2"/>
      <c r="E16" s="2"/>
      <c r="F16" s="2"/>
      <c r="G16" s="301"/>
      <c r="H16" s="8"/>
      <c r="I16" s="4"/>
      <c r="J16" s="5"/>
      <c r="K16" s="5"/>
      <c r="L16" s="5"/>
    </row>
    <row r="17" spans="2:12">
      <c r="B17" s="94"/>
      <c r="D17" s="2"/>
      <c r="E17" s="2"/>
      <c r="F17" s="2"/>
      <c r="G17" s="2"/>
      <c r="H17" s="5" t="s">
        <v>482</v>
      </c>
      <c r="I17" s="5"/>
      <c r="J17" s="5" t="s">
        <v>133</v>
      </c>
      <c r="K17" s="5"/>
      <c r="L17" s="5"/>
    </row>
    <row r="18" spans="2:12">
      <c r="G18" s="2"/>
      <c r="H18" s="5" t="s">
        <v>483</v>
      </c>
      <c r="I18" s="5"/>
      <c r="J18" s="5" t="s">
        <v>134</v>
      </c>
      <c r="K18" s="5"/>
      <c r="L18" s="5"/>
    </row>
    <row r="19" spans="2:12">
      <c r="G19" s="2"/>
      <c r="H19" s="5" t="s">
        <v>484</v>
      </c>
      <c r="I19" s="5"/>
      <c r="J19" s="5" t="s">
        <v>135</v>
      </c>
      <c r="K19" s="5"/>
      <c r="L19" s="5"/>
    </row>
    <row r="20" spans="2:12" ht="15">
      <c r="G20" s="2"/>
      <c r="H20" s="4">
        <v>2.2000000000000002</v>
      </c>
      <c r="I20" s="306"/>
      <c r="J20" s="5" t="s">
        <v>400</v>
      </c>
      <c r="K20" s="5"/>
      <c r="L20" s="5"/>
    </row>
    <row r="21" spans="2:12" ht="15">
      <c r="G21" s="2"/>
      <c r="H21" s="2">
        <v>2.93</v>
      </c>
      <c r="I21" s="307"/>
      <c r="J21" s="3" t="s">
        <v>401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O24" sqref="O24"/>
    </sheetView>
  </sheetViews>
  <sheetFormatPr defaultRowHeight="11.25"/>
  <cols>
    <col min="1" max="1" width="10.42578125" style="8" bestFit="1" customWidth="1"/>
    <col min="2" max="2" width="67.57031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7" t="s">
        <v>1</v>
      </c>
      <c r="B1" s="459" t="s">
        <v>0</v>
      </c>
      <c r="C1" s="494" t="s">
        <v>7</v>
      </c>
      <c r="D1" s="587" t="s">
        <v>45</v>
      </c>
      <c r="E1" s="588"/>
      <c r="F1" s="588"/>
      <c r="G1" s="589" t="s">
        <v>409</v>
      </c>
      <c r="H1" s="590"/>
      <c r="I1" s="590"/>
      <c r="J1" s="590"/>
      <c r="K1" s="591"/>
      <c r="L1" s="585" t="s">
        <v>57</v>
      </c>
      <c r="M1" s="582" t="s">
        <v>29</v>
      </c>
      <c r="N1" s="583"/>
      <c r="O1" s="583"/>
      <c r="P1" s="583"/>
      <c r="Q1" s="583"/>
      <c r="R1" s="583"/>
      <c r="S1" s="584"/>
    </row>
    <row r="2" spans="1:25" ht="34.5" customHeight="1" thickBot="1">
      <c r="A2" s="458"/>
      <c r="B2" s="460"/>
      <c r="C2" s="495"/>
      <c r="D2" s="323" t="s">
        <v>317</v>
      </c>
      <c r="E2" s="323" t="s">
        <v>408</v>
      </c>
      <c r="F2" s="237" t="s">
        <v>90</v>
      </c>
      <c r="G2" s="235" t="s">
        <v>317</v>
      </c>
      <c r="H2" s="236" t="s">
        <v>321</v>
      </c>
      <c r="I2" s="236" t="s">
        <v>410</v>
      </c>
      <c r="J2" s="236" t="s">
        <v>322</v>
      </c>
      <c r="K2" s="233" t="s">
        <v>33</v>
      </c>
      <c r="L2" s="586"/>
      <c r="M2" s="452"/>
      <c r="N2" s="453"/>
      <c r="O2" s="453"/>
      <c r="P2" s="453"/>
      <c r="Q2" s="453"/>
      <c r="R2" s="453"/>
      <c r="S2" s="454"/>
    </row>
    <row r="3" spans="1:25" s="357" customFormat="1" ht="14.25">
      <c r="A3" s="400" t="str">
        <f>'1-συμβολαια'!A3</f>
        <v>??/</v>
      </c>
      <c r="B3" s="355" t="str">
        <f>'1-συμβολαια'!C3</f>
        <v>οριζόντιος ΣΥΣΤΑΣΗ</v>
      </c>
      <c r="C3" s="356">
        <f>'1-συμβολαια'!D3</f>
        <v>0</v>
      </c>
      <c r="D3" s="359"/>
      <c r="E3" s="359"/>
      <c r="F3" s="359"/>
      <c r="G3" s="359"/>
      <c r="H3" s="359"/>
      <c r="I3" s="359"/>
      <c r="J3" s="359"/>
      <c r="K3" s="358">
        <f t="shared" ref="K3:K4" si="0">D3+E3-G3-H3-I3-J3</f>
        <v>0</v>
      </c>
      <c r="L3" s="358"/>
      <c r="M3" s="329" t="s">
        <v>136</v>
      </c>
      <c r="N3" s="329" t="s">
        <v>415</v>
      </c>
      <c r="O3" s="329" t="s">
        <v>132</v>
      </c>
      <c r="P3" s="329" t="s">
        <v>416</v>
      </c>
      <c r="Q3" s="329" t="s">
        <v>417</v>
      </c>
      <c r="R3" s="329" t="s">
        <v>418</v>
      </c>
      <c r="S3" s="76"/>
    </row>
    <row r="4" spans="1:25" s="357" customFormat="1" ht="14.25">
      <c r="A4" s="400">
        <f>'1-συμβολαια'!A4</f>
        <v>0</v>
      </c>
      <c r="B4" s="355" t="str">
        <f>'1-συμβολαια'!C4</f>
        <v>αγοραπωλησία τίμημα = Δ.Ο.Υ. =</v>
      </c>
      <c r="C4" s="356">
        <f>'1-συμβολαια'!D4</f>
        <v>41663.39</v>
      </c>
      <c r="D4" s="359"/>
      <c r="E4" s="359"/>
      <c r="F4" s="359"/>
      <c r="G4" s="359"/>
      <c r="H4" s="359"/>
      <c r="I4" s="359"/>
      <c r="J4" s="359"/>
      <c r="K4" s="358">
        <f t="shared" si="0"/>
        <v>0</v>
      </c>
      <c r="L4" s="358"/>
      <c r="M4" s="329" t="s">
        <v>136</v>
      </c>
      <c r="N4" s="329" t="s">
        <v>415</v>
      </c>
      <c r="O4" s="329" t="s">
        <v>132</v>
      </c>
      <c r="P4" s="329" t="s">
        <v>416</v>
      </c>
      <c r="Q4" s="329" t="s">
        <v>417</v>
      </c>
      <c r="R4" s="329" t="s">
        <v>418</v>
      </c>
      <c r="S4" s="76"/>
    </row>
    <row r="5" spans="1:25" ht="15.75">
      <c r="A5" s="473" t="s">
        <v>56</v>
      </c>
      <c r="B5" s="474"/>
      <c r="C5" s="474"/>
      <c r="D5" s="360">
        <f t="shared" ref="D5:L5" si="1">SUM(D3:D4)</f>
        <v>0</v>
      </c>
      <c r="E5" s="360">
        <f t="shared" si="1"/>
        <v>0</v>
      </c>
      <c r="F5" s="360">
        <f t="shared" si="1"/>
        <v>0</v>
      </c>
      <c r="G5" s="360">
        <f t="shared" si="1"/>
        <v>0</v>
      </c>
      <c r="H5" s="360">
        <f t="shared" si="1"/>
        <v>0</v>
      </c>
      <c r="I5" s="360">
        <f t="shared" si="1"/>
        <v>0</v>
      </c>
      <c r="J5" s="360">
        <f t="shared" si="1"/>
        <v>0</v>
      </c>
      <c r="K5" s="360">
        <f t="shared" si="1"/>
        <v>0</v>
      </c>
      <c r="L5" s="360">
        <f t="shared" si="1"/>
        <v>0</v>
      </c>
    </row>
    <row r="6" spans="1:25" ht="15.75">
      <c r="M6" s="129" t="s">
        <v>102</v>
      </c>
      <c r="N6" s="143"/>
      <c r="O6" s="143"/>
      <c r="P6" s="143"/>
      <c r="Q6" s="143"/>
      <c r="R6" s="143"/>
      <c r="S6" s="143"/>
      <c r="T6" s="122"/>
      <c r="U6" s="122"/>
      <c r="V6" s="122"/>
      <c r="W6" s="122"/>
      <c r="X6" s="5"/>
    </row>
    <row r="7" spans="1:25" ht="15.75">
      <c r="M7" s="232"/>
      <c r="N7" s="129" t="s">
        <v>411</v>
      </c>
      <c r="O7" s="232"/>
      <c r="P7" s="232"/>
      <c r="Q7" s="232"/>
      <c r="R7" s="232"/>
      <c r="S7" s="232"/>
      <c r="T7" s="232"/>
      <c r="U7" s="232"/>
      <c r="V7" s="232"/>
      <c r="W7" s="239"/>
      <c r="X7" s="239"/>
      <c r="Y7" s="239"/>
    </row>
    <row r="8" spans="1:25" ht="15.75">
      <c r="M8" s="239"/>
      <c r="N8" s="239"/>
      <c r="O8" s="143" t="s">
        <v>103</v>
      </c>
      <c r="P8" s="143"/>
      <c r="Q8" s="143"/>
      <c r="R8" s="143"/>
      <c r="S8" s="143"/>
      <c r="T8" s="143"/>
      <c r="U8" s="143"/>
      <c r="V8" s="143"/>
      <c r="W8" s="143"/>
      <c r="X8" s="239"/>
      <c r="Y8" s="238"/>
    </row>
    <row r="9" spans="1:25" ht="15.75">
      <c r="M9" s="239"/>
      <c r="N9" s="239"/>
      <c r="O9" s="239"/>
      <c r="P9" s="240" t="s">
        <v>412</v>
      </c>
      <c r="Q9" s="239"/>
      <c r="R9" s="239"/>
      <c r="S9" s="240"/>
      <c r="T9" s="240"/>
      <c r="U9" s="240"/>
      <c r="V9" s="240"/>
      <c r="W9" s="240"/>
      <c r="X9" s="240"/>
      <c r="Y9" s="238"/>
    </row>
    <row r="10" spans="1:25" ht="15.75">
      <c r="M10" s="239"/>
      <c r="N10" s="239"/>
      <c r="O10" s="239"/>
      <c r="P10" s="239"/>
      <c r="Q10" s="143" t="s">
        <v>413</v>
      </c>
      <c r="R10" s="143"/>
      <c r="S10" s="143"/>
      <c r="T10" s="240"/>
      <c r="U10" s="240"/>
      <c r="V10" s="143"/>
      <c r="W10" s="143"/>
      <c r="X10" s="143"/>
      <c r="Y10" s="238"/>
    </row>
    <row r="11" spans="1:25" ht="15.75">
      <c r="M11" s="239"/>
      <c r="N11" s="239"/>
      <c r="O11" s="239"/>
      <c r="P11" s="239"/>
      <c r="Q11" s="239"/>
      <c r="R11" s="240" t="s">
        <v>414</v>
      </c>
      <c r="S11" s="240"/>
      <c r="T11" s="240"/>
      <c r="U11" s="240"/>
      <c r="V11" s="240"/>
      <c r="W11" s="240"/>
      <c r="X11" s="240"/>
      <c r="Y11" s="238"/>
    </row>
    <row r="12" spans="1:25" ht="15.75">
      <c r="T12" s="130"/>
      <c r="Y12" s="238"/>
    </row>
    <row r="13" spans="1:25" ht="15.75">
      <c r="T13" s="130"/>
    </row>
    <row r="14" spans="1:25" ht="15.75">
      <c r="T14" s="130"/>
    </row>
    <row r="15" spans="1:25" ht="15.75">
      <c r="T15" s="130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1" sqref="B11"/>
    </sheetView>
  </sheetViews>
  <sheetFormatPr defaultRowHeight="15"/>
  <cols>
    <col min="1" max="1" width="11.5703125" style="106" bestFit="1" customWidth="1"/>
    <col min="2" max="2" width="39.5703125" style="107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57" t="s">
        <v>1</v>
      </c>
      <c r="B1" s="592" t="s">
        <v>0</v>
      </c>
      <c r="C1" s="594" t="s">
        <v>143</v>
      </c>
      <c r="D1" s="594"/>
      <c r="E1" s="594"/>
      <c r="F1" s="595" t="s">
        <v>29</v>
      </c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7"/>
    </row>
    <row r="2" spans="1:22" ht="16.5" thickBot="1">
      <c r="A2" s="458"/>
      <c r="B2" s="593"/>
      <c r="C2" s="104" t="s">
        <v>23</v>
      </c>
      <c r="D2" s="109" t="s">
        <v>9</v>
      </c>
      <c r="E2" s="111" t="s">
        <v>33</v>
      </c>
      <c r="F2" s="281">
        <v>61</v>
      </c>
      <c r="G2" s="281">
        <v>62</v>
      </c>
      <c r="H2" s="281">
        <v>63</v>
      </c>
      <c r="I2" s="282">
        <v>64</v>
      </c>
      <c r="J2" s="283" t="s">
        <v>441</v>
      </c>
      <c r="K2" s="283" t="s">
        <v>442</v>
      </c>
      <c r="L2" s="283" t="s">
        <v>443</v>
      </c>
      <c r="M2" s="284">
        <v>65</v>
      </c>
      <c r="N2" s="285" t="s">
        <v>444</v>
      </c>
      <c r="O2" s="285" t="s">
        <v>445</v>
      </c>
      <c r="P2" s="285" t="s">
        <v>446</v>
      </c>
      <c r="Q2" s="285" t="s">
        <v>447</v>
      </c>
      <c r="R2" s="285" t="s">
        <v>448</v>
      </c>
      <c r="S2" s="281">
        <v>67</v>
      </c>
      <c r="T2" s="178"/>
      <c r="U2" s="178"/>
      <c r="V2" s="280"/>
    </row>
    <row r="3" spans="1:22" s="140" customFormat="1">
      <c r="A3" s="401" t="str">
        <f>'1-συμβολαια'!A3</f>
        <v>??/</v>
      </c>
      <c r="B3" s="362" t="str">
        <f>'1-συμβολαια'!C3</f>
        <v>οριζόντιος ΣΥΣΤΑΣΗ</v>
      </c>
      <c r="C3" s="344"/>
      <c r="D3" s="393"/>
      <c r="E3" s="363"/>
      <c r="F3" s="345"/>
      <c r="G3" s="345"/>
      <c r="H3" s="364"/>
      <c r="I3" s="365"/>
      <c r="J3" s="365"/>
      <c r="K3" s="365"/>
      <c r="L3" s="365"/>
      <c r="M3" s="365"/>
      <c r="N3" s="345"/>
      <c r="O3" s="345"/>
      <c r="P3" s="345"/>
      <c r="Q3" s="345"/>
      <c r="R3" s="345"/>
      <c r="S3" s="345"/>
      <c r="T3" s="345"/>
      <c r="U3" s="345"/>
      <c r="V3" s="345"/>
    </row>
    <row r="4" spans="1:22" s="140" customFormat="1">
      <c r="A4" s="401">
        <f>'1-συμβολαια'!A4</f>
        <v>0</v>
      </c>
      <c r="B4" s="362" t="str">
        <f>'1-συμβολαια'!C4</f>
        <v>αγοραπωλησία τίμημα = Δ.Ο.Υ. =</v>
      </c>
      <c r="C4" s="344"/>
      <c r="D4" s="393"/>
      <c r="E4" s="393"/>
      <c r="F4" s="345"/>
      <c r="G4" s="345"/>
      <c r="H4" s="364"/>
      <c r="I4" s="365"/>
      <c r="J4" s="365"/>
      <c r="K4" s="365"/>
      <c r="L4" s="365"/>
      <c r="M4" s="365"/>
      <c r="N4" s="345"/>
      <c r="O4" s="345"/>
      <c r="P4" s="345"/>
      <c r="Q4" s="345"/>
      <c r="R4" s="345"/>
      <c r="S4" s="345"/>
      <c r="T4" s="345"/>
      <c r="U4" s="345"/>
      <c r="V4" s="345"/>
    </row>
    <row r="5" spans="1:22" ht="15.75">
      <c r="A5" s="473" t="s">
        <v>47</v>
      </c>
      <c r="B5" s="474"/>
      <c r="C5" s="377">
        <f>SUM(C3:C4)</f>
        <v>0</v>
      </c>
      <c r="D5" s="377">
        <f>SUM(D3:D4)</f>
        <v>0</v>
      </c>
      <c r="E5" s="377">
        <f>SUM(E3:E4)</f>
        <v>0</v>
      </c>
      <c r="I5" s="71">
        <f t="shared" ref="I5:T5" si="0">SUM(I3:I4)</f>
        <v>0</v>
      </c>
      <c r="J5" s="71">
        <f t="shared" si="0"/>
        <v>0</v>
      </c>
      <c r="K5" s="71">
        <f t="shared" si="0"/>
        <v>0</v>
      </c>
      <c r="L5" s="71">
        <f t="shared" si="0"/>
        <v>0</v>
      </c>
      <c r="M5" s="71">
        <f t="shared" si="0"/>
        <v>0</v>
      </c>
      <c r="N5" s="71">
        <f t="shared" si="0"/>
        <v>0</v>
      </c>
      <c r="O5" s="71">
        <f t="shared" si="0"/>
        <v>0</v>
      </c>
      <c r="P5" s="71">
        <f t="shared" si="0"/>
        <v>0</v>
      </c>
      <c r="Q5" s="71">
        <f t="shared" si="0"/>
        <v>0</v>
      </c>
      <c r="R5" s="71">
        <f t="shared" si="0"/>
        <v>0</v>
      </c>
      <c r="S5" s="71">
        <f t="shared" si="0"/>
        <v>0</v>
      </c>
      <c r="T5" s="71">
        <f t="shared" si="0"/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0" t="s">
        <v>237</v>
      </c>
      <c r="G7" s="129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7"/>
    </row>
    <row r="8" spans="1:22" ht="15.75">
      <c r="F8" s="288"/>
      <c r="G8" s="143" t="s">
        <v>238</v>
      </c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7"/>
    </row>
    <row r="9" spans="1:22" ht="15.75">
      <c r="F9" s="287"/>
      <c r="G9" s="287"/>
      <c r="H9" s="160" t="s">
        <v>239</v>
      </c>
      <c r="I9" s="129"/>
      <c r="J9" s="129"/>
      <c r="K9" s="129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7"/>
    </row>
    <row r="10" spans="1:22" ht="15.75">
      <c r="F10" s="287"/>
      <c r="G10" s="288"/>
      <c r="H10" s="287"/>
      <c r="I10" s="143" t="s">
        <v>263</v>
      </c>
      <c r="J10" s="143"/>
      <c r="K10" s="143"/>
      <c r="L10" s="289"/>
      <c r="M10" s="289"/>
      <c r="N10" s="289"/>
      <c r="O10" s="289"/>
      <c r="P10" s="289"/>
      <c r="Q10" s="289"/>
      <c r="R10" s="289"/>
      <c r="S10" s="289"/>
      <c r="T10" s="289"/>
      <c r="U10" s="286"/>
      <c r="V10" s="287"/>
    </row>
    <row r="11" spans="1:22" ht="15.75">
      <c r="F11" s="287"/>
      <c r="G11" s="288"/>
      <c r="H11" s="287"/>
      <c r="I11" s="143"/>
      <c r="J11" s="160" t="s">
        <v>449</v>
      </c>
      <c r="K11" s="143"/>
      <c r="L11" s="289"/>
      <c r="M11" s="289"/>
      <c r="N11" s="289"/>
      <c r="O11" s="289"/>
      <c r="P11" s="289"/>
      <c r="Q11" s="289"/>
      <c r="R11" s="289"/>
      <c r="S11" s="289"/>
      <c r="T11" s="289"/>
      <c r="U11" s="286"/>
      <c r="V11" s="287"/>
    </row>
    <row r="12" spans="1:22" ht="15.75">
      <c r="F12" s="287"/>
      <c r="G12" s="288"/>
      <c r="H12" s="287"/>
      <c r="I12" s="143"/>
      <c r="J12" s="143"/>
      <c r="K12" s="143" t="s">
        <v>450</v>
      </c>
      <c r="L12" s="289"/>
      <c r="M12" s="289"/>
      <c r="N12" s="289"/>
      <c r="O12" s="289"/>
      <c r="P12" s="289"/>
      <c r="Q12" s="289"/>
      <c r="R12" s="289"/>
      <c r="S12" s="289"/>
      <c r="T12" s="289"/>
      <c r="U12" s="286"/>
      <c r="V12" s="287"/>
    </row>
    <row r="13" spans="1:22" ht="15.75">
      <c r="F13" s="287"/>
      <c r="G13" s="287"/>
      <c r="H13" s="286"/>
      <c r="I13" s="289"/>
      <c r="J13" s="289"/>
      <c r="K13" s="289"/>
      <c r="L13" s="160" t="s">
        <v>451</v>
      </c>
      <c r="M13" s="289"/>
      <c r="N13" s="289"/>
      <c r="O13" s="289"/>
      <c r="P13" s="289"/>
      <c r="Q13" s="289"/>
      <c r="R13" s="289"/>
      <c r="S13" s="289"/>
      <c r="T13" s="289"/>
      <c r="U13" s="286"/>
      <c r="V13" s="287"/>
    </row>
    <row r="14" spans="1:22" ht="15.75">
      <c r="C14" s="108">
        <f>SUM(C6:C7)</f>
        <v>0</v>
      </c>
      <c r="F14" s="286"/>
      <c r="G14" s="286"/>
      <c r="H14" s="286"/>
      <c r="I14" s="289"/>
      <c r="J14" s="289"/>
      <c r="K14" s="289"/>
      <c r="L14" s="289"/>
      <c r="M14" s="143" t="s">
        <v>264</v>
      </c>
      <c r="N14" s="289"/>
      <c r="O14" s="289"/>
      <c r="P14" s="289"/>
      <c r="Q14" s="289"/>
      <c r="R14" s="289"/>
      <c r="S14" s="289"/>
      <c r="T14" s="289"/>
      <c r="U14" s="286"/>
      <c r="V14" s="287"/>
    </row>
    <row r="15" spans="1:22" ht="15.75">
      <c r="F15" s="287"/>
      <c r="G15" s="287"/>
      <c r="H15" s="286"/>
      <c r="I15" s="289"/>
      <c r="J15" s="289"/>
      <c r="K15" s="289"/>
      <c r="L15" s="289"/>
      <c r="M15" s="289"/>
      <c r="N15" s="160" t="s">
        <v>452</v>
      </c>
      <c r="O15" s="289"/>
      <c r="P15" s="289"/>
      <c r="Q15" s="289"/>
      <c r="R15" s="289"/>
      <c r="S15" s="289"/>
      <c r="T15" s="289"/>
      <c r="U15" s="286"/>
      <c r="V15" s="287"/>
    </row>
    <row r="16" spans="1:22" ht="15.75">
      <c r="F16" s="287"/>
      <c r="G16" s="287"/>
      <c r="H16" s="286"/>
      <c r="I16" s="289"/>
      <c r="J16" s="289"/>
      <c r="K16" s="289"/>
      <c r="L16" s="289"/>
      <c r="M16" s="289"/>
      <c r="N16" s="289"/>
      <c r="O16" s="143" t="s">
        <v>453</v>
      </c>
      <c r="P16" s="289"/>
      <c r="Q16" s="289"/>
      <c r="R16" s="289"/>
      <c r="S16" s="289"/>
      <c r="T16" s="289"/>
      <c r="U16" s="286"/>
      <c r="V16" s="287"/>
    </row>
    <row r="17" spans="5:22" ht="15.75">
      <c r="F17" s="287"/>
      <c r="G17" s="287"/>
      <c r="H17" s="286"/>
      <c r="I17" s="289"/>
      <c r="J17" s="289"/>
      <c r="K17" s="289"/>
      <c r="L17" s="289"/>
      <c r="M17" s="289"/>
      <c r="N17" s="289"/>
      <c r="O17" s="289"/>
      <c r="P17" s="160" t="s">
        <v>265</v>
      </c>
      <c r="Q17" s="289"/>
      <c r="R17" s="289"/>
      <c r="S17" s="289"/>
      <c r="T17" s="289"/>
      <c r="U17" s="286"/>
      <c r="V17" s="287"/>
    </row>
    <row r="18" spans="5:22" ht="15.75">
      <c r="F18" s="287"/>
      <c r="G18" s="287"/>
      <c r="H18" s="286"/>
      <c r="I18" s="289"/>
      <c r="J18" s="289"/>
      <c r="K18" s="289"/>
      <c r="L18" s="289"/>
      <c r="M18" s="289"/>
      <c r="N18" s="289"/>
      <c r="O18" s="289"/>
      <c r="P18" s="289"/>
      <c r="Q18" s="143" t="s">
        <v>266</v>
      </c>
      <c r="R18" s="143"/>
      <c r="S18" s="143"/>
      <c r="T18" s="289"/>
      <c r="U18" s="286"/>
      <c r="V18" s="287"/>
    </row>
    <row r="19" spans="5:22" ht="15.75">
      <c r="F19" s="287"/>
      <c r="G19" s="287"/>
      <c r="H19" s="286"/>
      <c r="I19" s="289"/>
      <c r="J19" s="289"/>
      <c r="K19" s="289"/>
      <c r="L19" s="289"/>
      <c r="M19" s="289"/>
      <c r="N19" s="289"/>
      <c r="O19" s="289"/>
      <c r="P19" s="289"/>
      <c r="Q19" s="289"/>
      <c r="R19" s="160" t="s">
        <v>267</v>
      </c>
      <c r="S19" s="289"/>
      <c r="T19" s="289"/>
      <c r="U19" s="286"/>
      <c r="V19" s="287"/>
    </row>
    <row r="20" spans="5:22" ht="15.75">
      <c r="F20" s="287"/>
      <c r="G20" s="287"/>
      <c r="H20" s="286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143" t="s">
        <v>268</v>
      </c>
      <c r="T20" s="289"/>
      <c r="U20" s="286"/>
      <c r="V20" s="287"/>
    </row>
    <row r="21" spans="5:22" ht="15.75">
      <c r="F21" s="287"/>
      <c r="G21" s="287"/>
      <c r="H21" s="286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160" t="s">
        <v>454</v>
      </c>
      <c r="U21" s="286"/>
      <c r="V21" s="287"/>
    </row>
    <row r="22" spans="5:22">
      <c r="F22" s="287"/>
      <c r="G22" s="287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7"/>
    </row>
    <row r="23" spans="5:22" ht="15.75" customHeight="1">
      <c r="E23" s="320"/>
      <c r="F23" s="3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5:22" ht="15.75" customHeight="1">
      <c r="E24" s="320"/>
      <c r="F24" s="3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5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5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5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5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5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5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5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5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3"/>
  <sheetViews>
    <sheetView workbookViewId="0">
      <pane ySplit="2" topLeftCell="A3" activePane="bottomLeft" state="frozen"/>
      <selection pane="bottomLeft" activeCell="A40" sqref="A40"/>
    </sheetView>
  </sheetViews>
  <sheetFormatPr defaultRowHeight="11.25"/>
  <cols>
    <col min="1" max="1" width="7.28515625" style="8" bestFit="1" customWidth="1"/>
    <col min="2" max="2" width="24.42578125" style="146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7.5703125" style="84" customWidth="1"/>
    <col min="12" max="23" width="7.140625" style="84" customWidth="1"/>
    <col min="24" max="24" width="7.140625" style="371" customWidth="1"/>
    <col min="25" max="25" width="6.140625" style="84" customWidth="1"/>
    <col min="26" max="26" width="7.140625" style="84" customWidth="1"/>
    <col min="27" max="30" width="6.140625" style="84" customWidth="1"/>
    <col min="31" max="31" width="7.85546875" style="84" customWidth="1"/>
    <col min="32" max="32" width="16.28515625" style="84" customWidth="1"/>
    <col min="33" max="34" width="7.140625" style="84" customWidth="1"/>
    <col min="35" max="35" width="8.140625" style="84" customWidth="1"/>
    <col min="36" max="36" width="7.7109375" style="84" customWidth="1"/>
    <col min="37" max="37" width="7" style="84" customWidth="1"/>
    <col min="38" max="38" width="6.140625" style="84" customWidth="1"/>
    <col min="39" max="43" width="7.85546875" style="84" customWidth="1"/>
    <col min="44" max="46" width="6.140625" style="84" customWidth="1"/>
    <col min="47" max="47" width="8.28515625" style="84" customWidth="1"/>
    <col min="48" max="48" width="7.5703125" style="84" customWidth="1"/>
    <col min="49" max="49" width="6.140625" style="84" customWidth="1"/>
    <col min="50" max="50" width="7.85546875" style="84" customWidth="1"/>
    <col min="51" max="52" width="6.140625" style="84" customWidth="1"/>
    <col min="53" max="53" width="8" style="84" customWidth="1"/>
    <col min="54" max="55" width="6.140625" style="84" customWidth="1"/>
    <col min="56" max="56" width="7.42578125" style="84" customWidth="1"/>
    <col min="57" max="57" width="8.5703125" style="84" customWidth="1"/>
    <col min="58" max="64" width="6.140625" style="84" customWidth="1"/>
    <col min="65" max="65" width="6.140625" style="371" customWidth="1"/>
    <col min="66" max="67" width="6.140625" style="84" customWidth="1"/>
    <col min="68" max="68" width="5.5703125" style="84" customWidth="1"/>
    <col min="69" max="75" width="10.5703125" style="84" customWidth="1"/>
    <col min="76" max="77" width="12.42578125" style="84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25" t="s">
        <v>1</v>
      </c>
      <c r="B1" s="608" t="s">
        <v>0</v>
      </c>
      <c r="C1" s="611" t="s">
        <v>93</v>
      </c>
      <c r="D1" s="612"/>
      <c r="E1" s="599" t="s">
        <v>94</v>
      </c>
      <c r="F1" s="599"/>
      <c r="G1" s="599"/>
      <c r="H1" s="600" t="s">
        <v>168</v>
      </c>
      <c r="I1" s="600"/>
      <c r="J1" s="599" t="s">
        <v>172</v>
      </c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610" t="s">
        <v>173</v>
      </c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10"/>
      <c r="AT1" s="610"/>
      <c r="AU1" s="610"/>
      <c r="AV1" s="601" t="s">
        <v>189</v>
      </c>
      <c r="AW1" s="602"/>
      <c r="AX1" s="602"/>
      <c r="AY1" s="602"/>
      <c r="AZ1" s="602"/>
      <c r="BA1" s="603"/>
      <c r="BB1" s="604" t="s">
        <v>193</v>
      </c>
      <c r="BC1" s="605"/>
      <c r="BD1" s="605"/>
      <c r="BE1" s="606"/>
      <c r="BF1" s="607" t="s">
        <v>181</v>
      </c>
      <c r="BG1" s="607"/>
      <c r="BH1" s="607"/>
      <c r="BI1" s="607"/>
      <c r="BJ1" s="607"/>
      <c r="BK1" s="607"/>
      <c r="BL1" s="607"/>
      <c r="BM1" s="607"/>
      <c r="BN1" s="607"/>
      <c r="BO1" s="607"/>
      <c r="BP1" s="607"/>
      <c r="BQ1" s="607"/>
      <c r="BR1" s="613" t="s">
        <v>505</v>
      </c>
      <c r="BS1" s="614"/>
      <c r="BT1" s="614"/>
      <c r="BU1" s="614"/>
      <c r="BV1" s="614"/>
      <c r="BW1" s="615"/>
      <c r="BX1" s="598" t="s">
        <v>289</v>
      </c>
      <c r="BY1" s="598"/>
      <c r="BZ1" s="598"/>
    </row>
    <row r="2" spans="1:78" ht="23.25" thickBot="1">
      <c r="A2" s="426"/>
      <c r="B2" s="609"/>
      <c r="C2" s="167"/>
      <c r="D2" s="185" t="s">
        <v>91</v>
      </c>
      <c r="E2" s="149"/>
      <c r="F2" s="186" t="s">
        <v>91</v>
      </c>
      <c r="G2" s="148" t="s">
        <v>167</v>
      </c>
      <c r="H2" s="149"/>
      <c r="I2" s="213" t="s">
        <v>91</v>
      </c>
      <c r="J2" s="149" t="s">
        <v>240</v>
      </c>
      <c r="K2" s="149" t="s">
        <v>241</v>
      </c>
      <c r="L2" s="149" t="s">
        <v>242</v>
      </c>
      <c r="M2" s="149" t="s">
        <v>243</v>
      </c>
      <c r="N2" s="149" t="s">
        <v>244</v>
      </c>
      <c r="O2" s="149" t="s">
        <v>472</v>
      </c>
      <c r="P2" s="149" t="s">
        <v>494</v>
      </c>
      <c r="Q2" s="149" t="s">
        <v>498</v>
      </c>
      <c r="R2" s="149" t="s">
        <v>245</v>
      </c>
      <c r="S2" s="149" t="s">
        <v>437</v>
      </c>
      <c r="T2" s="149" t="s">
        <v>438</v>
      </c>
      <c r="U2" s="149" t="s">
        <v>466</v>
      </c>
      <c r="V2" s="149" t="s">
        <v>475</v>
      </c>
      <c r="W2" s="149" t="s">
        <v>246</v>
      </c>
      <c r="X2" s="149" t="s">
        <v>247</v>
      </c>
      <c r="Y2" s="149" t="s">
        <v>248</v>
      </c>
      <c r="Z2" s="149" t="s">
        <v>283</v>
      </c>
      <c r="AA2" s="149" t="s">
        <v>281</v>
      </c>
      <c r="AB2" s="149" t="s">
        <v>282</v>
      </c>
      <c r="AC2" s="149"/>
      <c r="AD2" s="149"/>
      <c r="AE2" s="149" t="s">
        <v>47</v>
      </c>
      <c r="AF2" s="147" t="s">
        <v>29</v>
      </c>
      <c r="AG2" s="149" t="s">
        <v>174</v>
      </c>
      <c r="AH2" s="149" t="s">
        <v>175</v>
      </c>
      <c r="AI2" s="149" t="s">
        <v>176</v>
      </c>
      <c r="AJ2" s="149" t="s">
        <v>178</v>
      </c>
      <c r="AK2" s="149" t="s">
        <v>179</v>
      </c>
      <c r="AL2" s="149" t="s">
        <v>180</v>
      </c>
      <c r="AM2" s="149" t="s">
        <v>269</v>
      </c>
      <c r="AN2" s="149" t="s">
        <v>270</v>
      </c>
      <c r="AO2" s="149" t="s">
        <v>271</v>
      </c>
      <c r="AP2" s="149" t="s">
        <v>501</v>
      </c>
      <c r="AQ2" s="149" t="s">
        <v>468</v>
      </c>
      <c r="AR2" s="149" t="s">
        <v>469</v>
      </c>
      <c r="AS2" s="149"/>
      <c r="AT2" s="149"/>
      <c r="AU2" s="152" t="s">
        <v>47</v>
      </c>
      <c r="AV2" s="149" t="s">
        <v>186</v>
      </c>
      <c r="AW2" s="149" t="s">
        <v>187</v>
      </c>
      <c r="AX2" s="149" t="s">
        <v>190</v>
      </c>
      <c r="AY2" s="149" t="s">
        <v>188</v>
      </c>
      <c r="AZ2" s="149" t="s">
        <v>192</v>
      </c>
      <c r="BA2" s="147" t="s">
        <v>47</v>
      </c>
      <c r="BB2" s="149" t="s">
        <v>197</v>
      </c>
      <c r="BC2" s="149" t="s">
        <v>198</v>
      </c>
      <c r="BD2" s="149" t="s">
        <v>199</v>
      </c>
      <c r="BE2" s="150" t="s">
        <v>47</v>
      </c>
      <c r="BF2" s="149" t="s">
        <v>208</v>
      </c>
      <c r="BG2" s="149" t="s">
        <v>209</v>
      </c>
      <c r="BH2" s="149" t="s">
        <v>212</v>
      </c>
      <c r="BI2" s="149" t="s">
        <v>217</v>
      </c>
      <c r="BJ2" s="149" t="s">
        <v>218</v>
      </c>
      <c r="BK2" s="149" t="s">
        <v>219</v>
      </c>
      <c r="BL2" s="149" t="s">
        <v>284</v>
      </c>
      <c r="BM2" s="149" t="s">
        <v>285</v>
      </c>
      <c r="BN2" s="149" t="s">
        <v>455</v>
      </c>
      <c r="BO2" s="149" t="s">
        <v>456</v>
      </c>
      <c r="BP2" s="149"/>
      <c r="BQ2" s="147" t="s">
        <v>47</v>
      </c>
      <c r="BR2" s="149"/>
      <c r="BS2" s="149"/>
      <c r="BT2" s="149"/>
      <c r="BU2" s="149"/>
      <c r="BV2" s="149"/>
      <c r="BW2" s="152" t="s">
        <v>506</v>
      </c>
      <c r="BX2" s="167" t="s">
        <v>138</v>
      </c>
      <c r="BY2" s="317" t="s">
        <v>493</v>
      </c>
      <c r="BZ2" s="184" t="s">
        <v>288</v>
      </c>
    </row>
    <row r="3" spans="1:78" s="5" customFormat="1">
      <c r="A3" s="395" t="str">
        <f>'1-συμβολαια'!A3</f>
        <v>??/</v>
      </c>
      <c r="B3" s="366" t="str">
        <f>'1-συμβολαια'!C3</f>
        <v>οριζόντιος ΣΥΣΤΑΣΗ</v>
      </c>
      <c r="C3" s="416">
        <f>'5-αντίγρ'!AN3</f>
        <v>25.64</v>
      </c>
      <c r="D3" s="416">
        <f>'5-αντίγρ'!AM3</f>
        <v>3.45</v>
      </c>
      <c r="E3" s="316">
        <f>'6-μεταγρ'!P3</f>
        <v>11.74</v>
      </c>
      <c r="F3" s="316">
        <f>'6-μεταγρ'!O3</f>
        <v>1.98</v>
      </c>
      <c r="G3" s="316">
        <f>'6-μεταγρ'!Q3</f>
        <v>0</v>
      </c>
      <c r="H3" s="316">
        <f>'7-προςΔΟΥ'!V3</f>
        <v>97.41</v>
      </c>
      <c r="I3" s="316">
        <f>'7-προςΔΟΥ'!K3</f>
        <v>1.47</v>
      </c>
      <c r="J3" s="278"/>
      <c r="K3" s="278">
        <v>14.97</v>
      </c>
      <c r="L3" s="278">
        <v>14.97</v>
      </c>
      <c r="M3" s="278"/>
      <c r="N3" s="278"/>
      <c r="O3" s="278"/>
      <c r="P3" s="278">
        <v>14.97</v>
      </c>
      <c r="Q3" s="278">
        <v>14.97</v>
      </c>
      <c r="R3" s="278"/>
      <c r="S3" s="278"/>
      <c r="T3" s="278"/>
      <c r="U3" s="278"/>
      <c r="V3" s="278"/>
      <c r="W3" s="278"/>
      <c r="X3" s="278"/>
      <c r="Y3" s="277"/>
      <c r="Z3" s="278"/>
      <c r="AA3" s="278"/>
      <c r="AB3" s="277"/>
      <c r="AC3" s="277"/>
      <c r="AD3" s="277"/>
      <c r="AE3" s="278">
        <f t="shared" ref="AE3:AE4" si="0">SUM(J3:AD3)</f>
        <v>59.88</v>
      </c>
      <c r="AF3" s="277"/>
      <c r="AG3" s="278">
        <v>6.26</v>
      </c>
      <c r="AH3" s="278"/>
      <c r="AI3" s="278">
        <v>6.26</v>
      </c>
      <c r="AJ3" s="278">
        <v>3.23</v>
      </c>
      <c r="AK3" s="278"/>
      <c r="AL3" s="278"/>
      <c r="AM3" s="278"/>
      <c r="AN3" s="278"/>
      <c r="AO3" s="278"/>
      <c r="AP3" s="278"/>
      <c r="AQ3" s="278"/>
      <c r="AR3" s="278"/>
      <c r="AS3" s="277"/>
      <c r="AT3" s="277"/>
      <c r="AU3" s="278">
        <f t="shared" ref="AU3:AU4" si="1">SUM(AG3:AT3)</f>
        <v>15.75</v>
      </c>
      <c r="AV3" s="278">
        <v>9.1</v>
      </c>
      <c r="AW3" s="277"/>
      <c r="AX3" s="278">
        <v>9.1</v>
      </c>
      <c r="AY3" s="277"/>
      <c r="AZ3" s="277"/>
      <c r="BA3" s="278">
        <f t="shared" ref="BA3:BA4" si="2">SUM(AV3:AZ3)</f>
        <v>18.2</v>
      </c>
      <c r="BB3" s="277"/>
      <c r="BC3" s="277"/>
      <c r="BD3" s="277"/>
      <c r="BE3" s="277">
        <f t="shared" ref="BE3:BE4" si="3">SUM(BB3:BD3)</f>
        <v>0</v>
      </c>
      <c r="BF3" s="277"/>
      <c r="BG3" s="277"/>
      <c r="BH3" s="277"/>
      <c r="BI3" s="277"/>
      <c r="BJ3" s="277"/>
      <c r="BK3" s="277"/>
      <c r="BL3" s="277"/>
      <c r="BM3" s="278"/>
      <c r="BN3" s="278"/>
      <c r="BO3" s="278">
        <v>0.6</v>
      </c>
      <c r="BP3" s="274"/>
      <c r="BQ3" s="278">
        <f t="shared" ref="BQ3:BQ4" si="4">SUM(BF3:BP3)</f>
        <v>0.6</v>
      </c>
      <c r="BR3" s="316"/>
      <c r="BS3" s="316"/>
      <c r="BT3" s="316"/>
      <c r="BU3" s="316"/>
      <c r="BV3" s="316"/>
      <c r="BW3" s="316">
        <f t="shared" ref="BW3:BW4" si="5">BR3+BS3+BT3+BU3</f>
        <v>0</v>
      </c>
      <c r="BX3" s="279">
        <f t="shared" ref="BX3:BX4" si="6">C3+G3+H3+AE3-Y3+AU3+BA3+BE3+BQ3-BM3+BW3-BU3</f>
        <v>217.48</v>
      </c>
      <c r="BY3" s="279">
        <f t="shared" ref="BY3:BY4" si="7">D3+F3+I3+AA3+BV3</f>
        <v>6.8999999999999995</v>
      </c>
      <c r="BZ3" s="352"/>
    </row>
    <row r="4" spans="1:78" s="5" customFormat="1">
      <c r="A4" s="395">
        <f>'1-συμβολαια'!A4</f>
        <v>0</v>
      </c>
      <c r="B4" s="366" t="str">
        <f>'1-συμβολαια'!C4</f>
        <v>αγοραπωλησία τίμημα = Δ.Ο.Υ. =</v>
      </c>
      <c r="C4" s="416">
        <f>'5-αντίγρ'!AN4</f>
        <v>46.519999999999996</v>
      </c>
      <c r="D4" s="416">
        <f>'5-αντίγρ'!AM4</f>
        <v>3.45</v>
      </c>
      <c r="E4" s="316">
        <f>'6-μεταγρ'!P4</f>
        <v>11.74</v>
      </c>
      <c r="F4" s="316">
        <f>'6-μεταγρ'!O4</f>
        <v>1.98</v>
      </c>
      <c r="G4" s="316">
        <f>'6-μεταγρ'!Q4</f>
        <v>0</v>
      </c>
      <c r="H4" s="316">
        <f>'7-προςΔΟΥ'!V4</f>
        <v>59.099999999999994</v>
      </c>
      <c r="I4" s="316">
        <f>'7-προςΔΟΥ'!K4</f>
        <v>1.47</v>
      </c>
      <c r="J4" s="278"/>
      <c r="K4" s="278">
        <v>14.97</v>
      </c>
      <c r="L4" s="278">
        <v>14.97</v>
      </c>
      <c r="M4" s="278"/>
      <c r="N4" s="278"/>
      <c r="O4" s="278"/>
      <c r="P4" s="278">
        <v>14.97</v>
      </c>
      <c r="Q4" s="278">
        <v>14.97</v>
      </c>
      <c r="R4" s="278"/>
      <c r="S4" s="278">
        <v>14.97</v>
      </c>
      <c r="T4" s="278"/>
      <c r="U4" s="278">
        <v>14.97</v>
      </c>
      <c r="V4" s="278"/>
      <c r="W4" s="278"/>
      <c r="X4" s="278"/>
      <c r="Y4" s="277"/>
      <c r="Z4" s="278"/>
      <c r="AA4" s="278"/>
      <c r="AB4" s="277"/>
      <c r="AC4" s="277"/>
      <c r="AD4" s="277"/>
      <c r="AE4" s="278">
        <f t="shared" si="0"/>
        <v>89.820000000000007</v>
      </c>
      <c r="AF4" s="277"/>
      <c r="AG4" s="278">
        <v>6.26</v>
      </c>
      <c r="AH4" s="278"/>
      <c r="AI4" s="278">
        <v>6.26</v>
      </c>
      <c r="AJ4" s="278">
        <v>3.23</v>
      </c>
      <c r="AK4" s="278"/>
      <c r="AL4" s="278"/>
      <c r="AM4" s="278">
        <v>6.26</v>
      </c>
      <c r="AN4" s="278"/>
      <c r="AO4" s="278"/>
      <c r="AP4" s="278"/>
      <c r="AQ4" s="278"/>
      <c r="AR4" s="278"/>
      <c r="AS4" s="277"/>
      <c r="AT4" s="277"/>
      <c r="AU4" s="278">
        <f t="shared" si="1"/>
        <v>22.009999999999998</v>
      </c>
      <c r="AV4" s="278">
        <v>12.43</v>
      </c>
      <c r="AW4" s="277"/>
      <c r="AX4" s="278">
        <v>12.43</v>
      </c>
      <c r="AY4" s="277"/>
      <c r="AZ4" s="277"/>
      <c r="BA4" s="278">
        <f t="shared" si="2"/>
        <v>24.86</v>
      </c>
      <c r="BB4" s="277"/>
      <c r="BC4" s="277"/>
      <c r="BD4" s="277"/>
      <c r="BE4" s="277">
        <f t="shared" si="3"/>
        <v>0</v>
      </c>
      <c r="BF4" s="277"/>
      <c r="BG4" s="277"/>
      <c r="BH4" s="277"/>
      <c r="BI4" s="277"/>
      <c r="BJ4" s="277"/>
      <c r="BK4" s="277"/>
      <c r="BL4" s="277"/>
      <c r="BM4" s="278"/>
      <c r="BN4" s="278"/>
      <c r="BO4" s="278"/>
      <c r="BP4" s="274"/>
      <c r="BQ4" s="278">
        <f t="shared" si="4"/>
        <v>0</v>
      </c>
      <c r="BR4" s="316"/>
      <c r="BS4" s="316"/>
      <c r="BT4" s="316"/>
      <c r="BU4" s="316"/>
      <c r="BV4" s="316"/>
      <c r="BW4" s="316">
        <f t="shared" si="5"/>
        <v>0</v>
      </c>
      <c r="BX4" s="279">
        <f t="shared" si="6"/>
        <v>242.31</v>
      </c>
      <c r="BY4" s="279">
        <f t="shared" si="7"/>
        <v>6.8999999999999995</v>
      </c>
      <c r="BZ4" s="352"/>
    </row>
    <row r="5" spans="1:78">
      <c r="A5" s="423" t="s">
        <v>47</v>
      </c>
      <c r="B5" s="424"/>
      <c r="C5" s="39">
        <f t="shared" ref="C5:AE5" si="8">SUM(C3:C4)</f>
        <v>72.16</v>
      </c>
      <c r="D5" s="39">
        <f t="shared" si="8"/>
        <v>6.9</v>
      </c>
      <c r="E5" s="39">
        <f t="shared" si="8"/>
        <v>23.48</v>
      </c>
      <c r="F5" s="39">
        <f t="shared" si="8"/>
        <v>3.96</v>
      </c>
      <c r="G5" s="39">
        <f t="shared" si="8"/>
        <v>0</v>
      </c>
      <c r="H5" s="39">
        <f t="shared" si="8"/>
        <v>156.51</v>
      </c>
      <c r="I5" s="39">
        <f t="shared" si="8"/>
        <v>2.94</v>
      </c>
      <c r="J5" s="39">
        <f t="shared" si="8"/>
        <v>0</v>
      </c>
      <c r="K5" s="39">
        <f t="shared" si="8"/>
        <v>29.94</v>
      </c>
      <c r="L5" s="39">
        <f t="shared" si="8"/>
        <v>29.94</v>
      </c>
      <c r="M5" s="39">
        <f t="shared" si="8"/>
        <v>0</v>
      </c>
      <c r="N5" s="39">
        <f t="shared" si="8"/>
        <v>0</v>
      </c>
      <c r="O5" s="39">
        <f t="shared" si="8"/>
        <v>0</v>
      </c>
      <c r="P5" s="39">
        <f t="shared" si="8"/>
        <v>29.94</v>
      </c>
      <c r="Q5" s="39">
        <f t="shared" si="8"/>
        <v>29.94</v>
      </c>
      <c r="R5" s="39">
        <f t="shared" si="8"/>
        <v>0</v>
      </c>
      <c r="S5" s="39">
        <f t="shared" si="8"/>
        <v>14.97</v>
      </c>
      <c r="T5" s="39">
        <f t="shared" si="8"/>
        <v>0</v>
      </c>
      <c r="U5" s="39">
        <f t="shared" si="8"/>
        <v>14.97</v>
      </c>
      <c r="V5" s="39">
        <f t="shared" si="8"/>
        <v>0</v>
      </c>
      <c r="W5" s="39">
        <f t="shared" si="8"/>
        <v>0</v>
      </c>
      <c r="X5" s="39">
        <f t="shared" si="8"/>
        <v>0</v>
      </c>
      <c r="Y5" s="39">
        <f t="shared" si="8"/>
        <v>0</v>
      </c>
      <c r="Z5" s="39">
        <f t="shared" si="8"/>
        <v>0</v>
      </c>
      <c r="AA5" s="39">
        <f t="shared" si="8"/>
        <v>0</v>
      </c>
      <c r="AB5" s="39">
        <f t="shared" si="8"/>
        <v>0</v>
      </c>
      <c r="AC5" s="39">
        <f t="shared" si="8"/>
        <v>0</v>
      </c>
      <c r="AD5" s="39">
        <f t="shared" si="8"/>
        <v>0</v>
      </c>
      <c r="AE5" s="39">
        <f t="shared" si="8"/>
        <v>149.70000000000002</v>
      </c>
      <c r="AF5" s="39"/>
      <c r="AG5" s="39">
        <f t="shared" ref="AG5:AR5" si="9">SUM(AG3:AG4)</f>
        <v>12.52</v>
      </c>
      <c r="AH5" s="39">
        <f t="shared" si="9"/>
        <v>0</v>
      </c>
      <c r="AI5" s="39">
        <f t="shared" si="9"/>
        <v>12.52</v>
      </c>
      <c r="AJ5" s="39">
        <f t="shared" si="9"/>
        <v>6.46</v>
      </c>
      <c r="AK5" s="39">
        <f t="shared" si="9"/>
        <v>0</v>
      </c>
      <c r="AL5" s="242">
        <f t="shared" si="9"/>
        <v>0</v>
      </c>
      <c r="AM5" s="39">
        <f t="shared" si="9"/>
        <v>6.26</v>
      </c>
      <c r="AN5" s="39">
        <f t="shared" si="9"/>
        <v>0</v>
      </c>
      <c r="AO5" s="39">
        <f t="shared" si="9"/>
        <v>0</v>
      </c>
      <c r="AP5" s="39">
        <f t="shared" si="9"/>
        <v>0</v>
      </c>
      <c r="AQ5" s="39">
        <f t="shared" si="9"/>
        <v>0</v>
      </c>
      <c r="AR5" s="39">
        <f t="shared" si="9"/>
        <v>0</v>
      </c>
      <c r="AS5" s="39"/>
      <c r="AT5" s="39">
        <f t="shared" ref="AT5:BM5" si="10">SUM(AT3:AT4)</f>
        <v>0</v>
      </c>
      <c r="AU5" s="39">
        <f t="shared" si="10"/>
        <v>37.76</v>
      </c>
      <c r="AV5" s="39">
        <f t="shared" si="10"/>
        <v>21.53</v>
      </c>
      <c r="AW5" s="246">
        <f t="shared" si="10"/>
        <v>0</v>
      </c>
      <c r="AX5" s="39">
        <f t="shared" si="10"/>
        <v>21.53</v>
      </c>
      <c r="AY5" s="246">
        <f t="shared" si="10"/>
        <v>0</v>
      </c>
      <c r="AZ5" s="246">
        <f t="shared" si="10"/>
        <v>0</v>
      </c>
      <c r="BA5" s="39">
        <f t="shared" si="10"/>
        <v>43.06</v>
      </c>
      <c r="BB5" s="39">
        <f t="shared" si="10"/>
        <v>0</v>
      </c>
      <c r="BC5" s="246">
        <f t="shared" si="10"/>
        <v>0</v>
      </c>
      <c r="BD5" s="39">
        <f t="shared" si="10"/>
        <v>0</v>
      </c>
      <c r="BE5" s="39">
        <f t="shared" si="10"/>
        <v>0</v>
      </c>
      <c r="BF5" s="39">
        <f t="shared" si="10"/>
        <v>0</v>
      </c>
      <c r="BG5" s="39">
        <f t="shared" si="10"/>
        <v>0</v>
      </c>
      <c r="BH5" s="39">
        <f t="shared" si="10"/>
        <v>0</v>
      </c>
      <c r="BI5" s="39">
        <f t="shared" si="10"/>
        <v>0</v>
      </c>
      <c r="BJ5" s="39">
        <f t="shared" si="10"/>
        <v>0</v>
      </c>
      <c r="BK5" s="39">
        <f t="shared" si="10"/>
        <v>0</v>
      </c>
      <c r="BL5" s="39">
        <f t="shared" si="10"/>
        <v>0</v>
      </c>
      <c r="BM5" s="39">
        <f t="shared" si="10"/>
        <v>0</v>
      </c>
      <c r="BN5" s="39"/>
      <c r="BO5" s="39"/>
      <c r="BP5" s="39">
        <f>SUM(BP3:BP4)</f>
        <v>0</v>
      </c>
      <c r="BQ5" s="39">
        <f>SUM(BQ3:BQ4)</f>
        <v>0.6</v>
      </c>
      <c r="BR5" s="39"/>
      <c r="BS5" s="39"/>
      <c r="BT5" s="39"/>
      <c r="BU5" s="39"/>
      <c r="BV5" s="39"/>
      <c r="BW5" s="39"/>
      <c r="BX5" s="39">
        <f>SUM(BX3:BX4)</f>
        <v>459.78999999999996</v>
      </c>
      <c r="BY5" s="39">
        <f>SUM(BY3:BY4)</f>
        <v>13.799999999999999</v>
      </c>
      <c r="BZ5" s="246"/>
    </row>
    <row r="6" spans="1:78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31"/>
      <c r="D7" s="131"/>
      <c r="E7" s="2"/>
      <c r="F7" s="2"/>
      <c r="G7" s="2"/>
      <c r="H7" s="2"/>
      <c r="I7" s="2"/>
      <c r="J7" s="164" t="s">
        <v>519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8" t="s">
        <v>426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6" t="s">
        <v>182</v>
      </c>
      <c r="AW7" s="2"/>
      <c r="AX7" s="2"/>
      <c r="AY7" s="2"/>
      <c r="AZ7" s="2"/>
      <c r="BA7" s="2"/>
      <c r="BB7" s="156" t="s">
        <v>194</v>
      </c>
      <c r="BC7" s="2"/>
      <c r="BD7" s="2"/>
      <c r="BE7" s="2"/>
      <c r="BF7" s="156" t="s">
        <v>207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507</v>
      </c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1"/>
      <c r="D8" s="131"/>
      <c r="E8" s="2"/>
      <c r="F8" s="2"/>
      <c r="G8" s="2"/>
      <c r="H8" s="2"/>
      <c r="I8" s="2"/>
      <c r="J8" s="4"/>
      <c r="K8" s="318" t="s">
        <v>520</v>
      </c>
      <c r="L8" s="319"/>
      <c r="M8" s="319"/>
      <c r="N8" s="319"/>
      <c r="O8" s="319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4" t="s">
        <v>177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45" t="s">
        <v>185</v>
      </c>
      <c r="AX8" s="2"/>
      <c r="AY8" s="2"/>
      <c r="AZ8" s="2"/>
      <c r="BA8" s="2"/>
      <c r="BB8" s="2"/>
      <c r="BC8" s="244" t="s">
        <v>195</v>
      </c>
      <c r="BD8" s="2"/>
      <c r="BE8" s="2"/>
      <c r="BF8" s="2"/>
      <c r="BG8" s="175" t="s">
        <v>210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508</v>
      </c>
      <c r="BT8" s="2"/>
      <c r="BU8" s="2"/>
      <c r="BV8" s="2"/>
      <c r="BW8" s="2"/>
      <c r="BX8" s="2"/>
      <c r="BY8" s="2"/>
      <c r="BZ8" s="2"/>
    </row>
    <row r="9" spans="1:78" ht="11.25" customHeight="1">
      <c r="C9" s="131"/>
      <c r="D9" s="131"/>
      <c r="E9" s="2"/>
      <c r="F9" s="2"/>
      <c r="G9" s="2"/>
      <c r="H9" s="2"/>
      <c r="I9" s="2"/>
      <c r="J9" s="4"/>
      <c r="K9" s="319"/>
      <c r="L9" s="318" t="s">
        <v>521</v>
      </c>
      <c r="M9" s="319"/>
      <c r="N9" s="319"/>
      <c r="O9" s="31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8" t="s">
        <v>427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4" t="s">
        <v>183</v>
      </c>
      <c r="AY9" s="2"/>
      <c r="AZ9" s="2"/>
      <c r="BA9" s="2"/>
      <c r="BB9" s="2"/>
      <c r="BC9" s="2"/>
      <c r="BD9" s="156" t="s">
        <v>196</v>
      </c>
      <c r="BE9" s="2"/>
      <c r="BF9" s="2"/>
      <c r="BG9" s="2"/>
      <c r="BH9" s="156" t="s">
        <v>211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31</v>
      </c>
      <c r="BU9" s="2"/>
      <c r="BV9" s="2"/>
      <c r="BW9" s="2"/>
      <c r="BX9" s="2"/>
      <c r="BY9" s="2"/>
      <c r="BZ9" s="2"/>
    </row>
    <row r="10" spans="1:78" ht="11.25" customHeight="1">
      <c r="C10" s="131"/>
      <c r="D10" s="131"/>
      <c r="E10" s="2"/>
      <c r="F10" s="2"/>
      <c r="G10" s="2"/>
      <c r="H10" s="2"/>
      <c r="I10" s="2"/>
      <c r="J10" s="4"/>
      <c r="K10" s="319"/>
      <c r="L10" s="319"/>
      <c r="M10" s="319" t="s">
        <v>419</v>
      </c>
      <c r="N10" s="319"/>
      <c r="O10" s="319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7" t="s">
        <v>428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5" t="s">
        <v>184</v>
      </c>
      <c r="AZ10" s="2"/>
      <c r="BA10" s="2"/>
      <c r="BB10" s="2"/>
      <c r="BC10" s="2"/>
      <c r="BD10" s="2"/>
      <c r="BE10" s="2"/>
      <c r="BF10" s="2"/>
      <c r="BG10" s="2"/>
      <c r="BH10" s="2"/>
      <c r="BI10" s="175" t="s">
        <v>213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509</v>
      </c>
      <c r="BV10" s="2"/>
      <c r="BW10" s="2"/>
      <c r="BX10" s="2"/>
      <c r="BY10" s="2"/>
      <c r="BZ10" s="2"/>
    </row>
    <row r="11" spans="1:78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4" t="s">
        <v>420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8" t="s">
        <v>429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4" t="s">
        <v>191</v>
      </c>
      <c r="BA11" s="2"/>
      <c r="BB11" s="2"/>
      <c r="BC11" s="2"/>
      <c r="BD11" s="2"/>
      <c r="BE11" s="2"/>
      <c r="BF11" s="2"/>
      <c r="BG11" s="2"/>
      <c r="BH11" s="2"/>
      <c r="BI11" s="2"/>
      <c r="BJ11" s="156" t="s">
        <v>214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59</v>
      </c>
      <c r="BW11" s="2"/>
      <c r="BX11" s="3"/>
      <c r="BY11" s="3"/>
    </row>
    <row r="12" spans="1:78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473</v>
      </c>
      <c r="P12" s="4"/>
      <c r="Q12" s="4"/>
      <c r="R12" s="4"/>
      <c r="S12" s="177"/>
      <c r="T12" s="177"/>
      <c r="U12" s="177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43" t="s">
        <v>430</v>
      </c>
      <c r="AM12" s="117"/>
      <c r="AN12" s="117"/>
      <c r="AO12" s="117"/>
      <c r="AP12" s="117"/>
      <c r="AQ12" s="117"/>
      <c r="AR12" s="117"/>
      <c r="AS12" s="117"/>
      <c r="AT12" s="117"/>
      <c r="AU12" s="2"/>
      <c r="AV12" s="2"/>
      <c r="AW12" s="2"/>
      <c r="AX12" s="2"/>
      <c r="AY12" s="2"/>
      <c r="AZ12" s="2"/>
      <c r="BA12" s="2"/>
      <c r="BB12" s="2"/>
      <c r="BC12" s="2"/>
      <c r="BD12" s="156" t="s">
        <v>202</v>
      </c>
      <c r="BE12" s="2"/>
      <c r="BF12" s="2"/>
      <c r="BG12" s="2"/>
      <c r="BH12" s="2"/>
      <c r="BI12" s="2"/>
      <c r="BJ12" s="2"/>
      <c r="BK12" s="175" t="s">
        <v>215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495</v>
      </c>
      <c r="Q13" s="4"/>
      <c r="R13" s="4"/>
      <c r="S13" s="177"/>
      <c r="T13" s="177"/>
      <c r="U13" s="177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3" t="s">
        <v>431</v>
      </c>
      <c r="AN13" s="2"/>
      <c r="AO13" s="2"/>
      <c r="AP13" s="2"/>
      <c r="AQ13" s="2"/>
      <c r="AR13" s="2"/>
      <c r="AS13" s="2"/>
      <c r="AT13" s="2"/>
      <c r="AU13" s="2"/>
      <c r="AV13" s="2">
        <v>5.87</v>
      </c>
      <c r="AW13" s="2"/>
      <c r="AX13" s="2"/>
      <c r="AY13" s="2"/>
      <c r="AZ13" s="2"/>
      <c r="BA13" s="2"/>
      <c r="BB13" s="2"/>
      <c r="BC13" s="2"/>
      <c r="BD13" s="245" t="s">
        <v>200</v>
      </c>
      <c r="BE13" s="2"/>
      <c r="BF13" s="2"/>
      <c r="BG13" s="2"/>
      <c r="BH13" s="2"/>
      <c r="BI13" s="2"/>
      <c r="BJ13" s="2"/>
      <c r="BK13" s="175"/>
      <c r="BL13" s="156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1"/>
      <c r="D14" s="13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6" t="s">
        <v>499</v>
      </c>
      <c r="R14" s="4"/>
      <c r="S14" s="177"/>
      <c r="T14" s="177"/>
      <c r="U14" s="177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7" t="s">
        <v>470</v>
      </c>
      <c r="AO14" s="117"/>
      <c r="AP14" s="117"/>
      <c r="AQ14" s="117"/>
      <c r="AR14" s="2"/>
      <c r="AS14" s="2"/>
      <c r="AT14" s="2"/>
      <c r="AU14" s="2"/>
      <c r="AV14" s="2">
        <v>3.23</v>
      </c>
      <c r="AW14" s="2"/>
      <c r="AX14" s="2"/>
      <c r="AY14" s="2"/>
      <c r="AZ14" s="2"/>
      <c r="BA14" s="2"/>
      <c r="BB14" s="2"/>
      <c r="BC14" s="2"/>
      <c r="BD14" s="156" t="s">
        <v>201</v>
      </c>
      <c r="BE14" s="2"/>
      <c r="BF14" s="2"/>
      <c r="BG14" s="2"/>
      <c r="BH14" s="2"/>
      <c r="BI14" s="2"/>
      <c r="BJ14" s="2"/>
      <c r="BK14" s="175"/>
      <c r="BL14" s="4"/>
      <c r="BM14" s="175" t="s">
        <v>286</v>
      </c>
      <c r="BN14" s="175"/>
      <c r="BO14" s="175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4"/>
      <c r="D15" s="84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7" t="s">
        <v>421</v>
      </c>
      <c r="S15" s="177"/>
      <c r="T15" s="177"/>
      <c r="U15" s="177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3" t="s">
        <v>471</v>
      </c>
      <c r="AP15" s="2"/>
      <c r="AQ15" s="163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5" t="s">
        <v>203</v>
      </c>
      <c r="BE15" s="2"/>
      <c r="BF15" s="2"/>
      <c r="BG15" s="2"/>
      <c r="BH15" s="2"/>
      <c r="BI15" s="2"/>
      <c r="BJ15" s="2"/>
      <c r="BK15" s="2"/>
      <c r="BL15" s="2"/>
      <c r="BM15" s="2"/>
      <c r="BN15" s="156" t="s">
        <v>458</v>
      </c>
      <c r="BO15" s="156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4"/>
      <c r="D16" s="84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439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89"/>
      <c r="AO16" s="89"/>
      <c r="AP16" s="117" t="s">
        <v>500</v>
      </c>
      <c r="AQ16" s="117"/>
      <c r="AR16" s="89"/>
      <c r="AS16" s="89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80" t="s">
        <v>249</v>
      </c>
      <c r="BE16" s="2"/>
      <c r="BF16" s="2"/>
      <c r="BG16" s="2"/>
      <c r="BH16" s="2"/>
      <c r="BI16" s="2"/>
      <c r="BJ16" s="2"/>
      <c r="BK16" s="2"/>
      <c r="BL16" s="2"/>
      <c r="BM16" s="382"/>
      <c r="BN16" s="89"/>
      <c r="BO16" s="177" t="s">
        <v>457</v>
      </c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4"/>
      <c r="D17" s="84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19" t="s">
        <v>440</v>
      </c>
      <c r="U17" s="177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89"/>
      <c r="AN17" s="89"/>
      <c r="AO17" s="89"/>
      <c r="AP17" s="2"/>
      <c r="AQ17" s="117" t="s">
        <v>496</v>
      </c>
      <c r="AR17" s="117"/>
      <c r="AS17" s="89"/>
      <c r="AT17" s="89"/>
      <c r="AU17" s="89"/>
      <c r="AV17" s="407">
        <f>SUM(AV13:AV16)</f>
        <v>9.1</v>
      </c>
      <c r="AW17" s="89"/>
      <c r="AX17" s="89"/>
      <c r="AY17" s="89"/>
      <c r="AZ17" s="89"/>
      <c r="BA17" s="89"/>
      <c r="BB17" s="89"/>
      <c r="BC17" s="89"/>
      <c r="BD17" s="181" t="s">
        <v>250</v>
      </c>
      <c r="BE17" s="2"/>
      <c r="BF17" s="2"/>
      <c r="BG17" s="2"/>
      <c r="BH17" s="2"/>
      <c r="BI17" s="2"/>
      <c r="BJ17" s="2"/>
      <c r="BK17" s="2"/>
      <c r="BL17" s="89"/>
      <c r="BM17" s="382"/>
      <c r="BN17" s="89"/>
      <c r="BO17" s="89"/>
      <c r="BP17" s="156" t="s">
        <v>504</v>
      </c>
      <c r="BQ17" s="89"/>
      <c r="BR17" s="89"/>
      <c r="BS17" s="89"/>
      <c r="BT17" s="89"/>
      <c r="BU17" s="89"/>
      <c r="BV17" s="89"/>
      <c r="BW17" s="89"/>
      <c r="BX17" s="89"/>
      <c r="BY17" s="3"/>
    </row>
    <row r="18" spans="3:77">
      <c r="C18" s="84"/>
      <c r="D18" s="84"/>
      <c r="E18" s="89"/>
      <c r="F18" s="89"/>
      <c r="G18" s="89"/>
      <c r="H18" s="89"/>
      <c r="I18" s="89"/>
      <c r="J18" s="89"/>
      <c r="K18" s="89"/>
      <c r="L18" s="89"/>
      <c r="M18" s="89"/>
      <c r="N18" s="4"/>
      <c r="O18" s="4"/>
      <c r="P18" s="4"/>
      <c r="Q18" s="4"/>
      <c r="R18" s="4"/>
      <c r="S18" s="4"/>
      <c r="T18" s="4"/>
      <c r="U18" s="156" t="s">
        <v>467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89"/>
      <c r="AJ18" s="89"/>
      <c r="AK18" s="89"/>
      <c r="AL18" s="89"/>
      <c r="AM18" s="89"/>
      <c r="AN18" s="89"/>
      <c r="AO18" s="89"/>
      <c r="AP18" s="2"/>
      <c r="AQ18" s="2"/>
      <c r="AR18" s="163" t="s">
        <v>497</v>
      </c>
      <c r="AS18" s="2"/>
      <c r="AT18" s="2"/>
      <c r="AU18" s="2"/>
      <c r="AV18" s="89"/>
      <c r="AW18" s="89"/>
      <c r="AX18" s="89"/>
      <c r="AY18" s="89"/>
      <c r="AZ18" s="89"/>
      <c r="BA18" s="89"/>
      <c r="BB18" s="89"/>
      <c r="BC18" s="89"/>
      <c r="BD18" s="180" t="s">
        <v>251</v>
      </c>
      <c r="BE18" s="89"/>
      <c r="BF18" s="89"/>
      <c r="BG18" s="89"/>
      <c r="BH18" s="89"/>
      <c r="BI18" s="89"/>
      <c r="BJ18" s="89"/>
      <c r="BK18" s="89"/>
      <c r="BL18" s="89"/>
      <c r="BM18" s="382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3"/>
      <c r="BY18" s="3"/>
    </row>
    <row r="19" spans="3:77">
      <c r="C19" s="84"/>
      <c r="D19" s="84"/>
      <c r="J19" s="89"/>
      <c r="K19" s="89"/>
      <c r="L19" s="89"/>
      <c r="M19" s="89"/>
      <c r="N19" s="89"/>
      <c r="O19" s="89"/>
      <c r="P19" s="89"/>
      <c r="Q19" s="89"/>
      <c r="R19" s="4"/>
      <c r="S19" s="4"/>
      <c r="T19" s="4"/>
      <c r="U19" s="4"/>
      <c r="V19" s="177" t="s">
        <v>474</v>
      </c>
      <c r="W19" s="4"/>
      <c r="X19" s="4"/>
      <c r="Y19" s="4"/>
      <c r="Z19" s="4"/>
      <c r="AA19" s="4"/>
      <c r="AB19" s="4"/>
      <c r="AC19" s="4"/>
      <c r="AD19" s="4"/>
      <c r="AE19" s="2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382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3"/>
      <c r="BY19" s="3"/>
    </row>
    <row r="20" spans="3:77">
      <c r="C20" s="84"/>
      <c r="D20" s="84"/>
      <c r="L20" s="89"/>
      <c r="M20" s="89"/>
      <c r="N20" s="89"/>
      <c r="O20" s="89"/>
      <c r="P20" s="89"/>
      <c r="Q20" s="89"/>
      <c r="R20" s="4"/>
      <c r="S20" s="4"/>
      <c r="T20" s="4"/>
      <c r="U20" s="4"/>
      <c r="V20" s="4"/>
      <c r="W20" s="177" t="s">
        <v>422</v>
      </c>
      <c r="X20" s="4"/>
      <c r="Y20" s="4"/>
      <c r="Z20" s="4"/>
      <c r="AA20" s="4"/>
      <c r="AB20" s="4"/>
      <c r="AC20" s="4"/>
      <c r="AD20" s="4"/>
      <c r="AE20" s="2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382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3"/>
      <c r="BY20" s="3"/>
    </row>
    <row r="21" spans="3:77">
      <c r="C21" s="84"/>
      <c r="D21" s="84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4"/>
      <c r="W21" s="4"/>
      <c r="X21" s="4" t="s">
        <v>423</v>
      </c>
      <c r="Y21" s="4"/>
      <c r="Z21" s="4"/>
      <c r="AA21" s="4"/>
      <c r="AB21" s="4"/>
      <c r="AC21" s="4"/>
      <c r="AD21" s="4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382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3"/>
      <c r="BY21" s="3"/>
    </row>
    <row r="22" spans="3:77">
      <c r="C22" s="84"/>
      <c r="D22" s="84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4"/>
      <c r="W22" s="4"/>
      <c r="X22" s="4"/>
      <c r="Y22" s="176" t="s">
        <v>424</v>
      </c>
      <c r="Z22" s="4"/>
      <c r="AA22" s="4"/>
      <c r="AB22" s="4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382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3"/>
      <c r="BY22" s="3"/>
    </row>
    <row r="23" spans="3:77"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4"/>
      <c r="W23" s="4"/>
      <c r="X23" s="4"/>
      <c r="Y23" s="4"/>
      <c r="Z23" s="177" t="s">
        <v>502</v>
      </c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382"/>
      <c r="BN23" s="89"/>
      <c r="BO23" s="89"/>
      <c r="BP23" s="89"/>
      <c r="BQ23" s="89"/>
      <c r="BR23" s="89"/>
      <c r="BS23" s="89"/>
      <c r="BT23" s="89"/>
      <c r="BU23" s="89"/>
      <c r="BV23" s="89"/>
      <c r="BW23" s="89"/>
    </row>
    <row r="24" spans="3:77">
      <c r="K24" s="3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382"/>
      <c r="Y24" s="89"/>
      <c r="Z24" s="89"/>
      <c r="AA24" s="156" t="s">
        <v>503</v>
      </c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382"/>
      <c r="BN24" s="89"/>
      <c r="BO24" s="89"/>
      <c r="BP24" s="89"/>
      <c r="BQ24" s="89"/>
      <c r="BR24" s="89"/>
      <c r="BS24" s="89"/>
      <c r="BT24" s="89"/>
      <c r="BU24" s="89"/>
      <c r="BV24" s="89"/>
      <c r="BW24" s="89"/>
    </row>
    <row r="25" spans="3:77">
      <c r="K25" s="3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382"/>
      <c r="Y25" s="89"/>
      <c r="Z25" s="89"/>
      <c r="AA25" s="89"/>
      <c r="AB25" s="177" t="s">
        <v>425</v>
      </c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82"/>
      <c r="BN25" s="89"/>
      <c r="BO25" s="89"/>
      <c r="BP25" s="89"/>
      <c r="BQ25" s="89"/>
      <c r="BR25" s="89"/>
      <c r="BS25" s="89"/>
      <c r="BT25" s="89"/>
      <c r="BU25" s="89"/>
      <c r="BV25" s="89"/>
      <c r="BW25" s="89"/>
    </row>
    <row r="26" spans="3:77">
      <c r="K26" s="3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382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382"/>
      <c r="BN26" s="89"/>
      <c r="BO26" s="89"/>
      <c r="BP26" s="89"/>
      <c r="BQ26" s="89"/>
      <c r="BR26" s="89"/>
      <c r="BS26" s="89"/>
      <c r="BT26" s="89"/>
      <c r="BU26" s="89"/>
      <c r="BV26" s="89"/>
      <c r="BW26" s="89"/>
    </row>
    <row r="27" spans="3:77"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382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382"/>
      <c r="BN27" s="89"/>
      <c r="BO27" s="89"/>
      <c r="BP27" s="89"/>
      <c r="BQ27" s="89"/>
      <c r="BR27" s="89"/>
      <c r="BS27" s="89"/>
      <c r="BT27" s="89"/>
      <c r="BU27" s="89"/>
      <c r="BV27" s="89"/>
      <c r="BW27" s="89"/>
    </row>
    <row r="28" spans="3:77"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382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382"/>
      <c r="BN28" s="89"/>
      <c r="BO28" s="89"/>
      <c r="BP28" s="89"/>
      <c r="BQ28" s="89"/>
      <c r="BR28" s="89"/>
      <c r="BS28" s="89"/>
      <c r="BT28" s="89"/>
      <c r="BU28" s="89"/>
      <c r="BV28" s="89"/>
      <c r="BW28" s="89"/>
    </row>
    <row r="29" spans="3:77"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382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82"/>
      <c r="BN29" s="89"/>
      <c r="BO29" s="89"/>
      <c r="BP29" s="89"/>
      <c r="BQ29" s="89"/>
      <c r="BR29" s="89"/>
      <c r="BS29" s="89"/>
      <c r="BT29" s="89"/>
      <c r="BU29" s="89"/>
      <c r="BV29" s="89"/>
      <c r="BW29" s="89"/>
    </row>
    <row r="30" spans="3:77"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382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382"/>
      <c r="BN30" s="89"/>
      <c r="BO30" s="89"/>
      <c r="BP30" s="89"/>
      <c r="BQ30" s="89"/>
      <c r="BR30" s="89"/>
      <c r="BS30" s="89"/>
      <c r="BT30" s="89"/>
      <c r="BU30" s="89"/>
      <c r="BV30" s="89"/>
      <c r="BW30" s="89"/>
    </row>
    <row r="31" spans="3:77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382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382"/>
      <c r="BN31" s="89"/>
      <c r="BO31" s="89"/>
      <c r="BP31" s="89"/>
      <c r="BQ31" s="89"/>
      <c r="BR31" s="89"/>
      <c r="BS31" s="89"/>
      <c r="BT31" s="89"/>
      <c r="BU31" s="89"/>
      <c r="BV31" s="89"/>
      <c r="BW31" s="89"/>
    </row>
    <row r="32" spans="3:77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382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82"/>
      <c r="BN32" s="89"/>
      <c r="BO32" s="89"/>
      <c r="BP32" s="89"/>
      <c r="BQ32" s="89"/>
      <c r="BR32" s="89"/>
      <c r="BS32" s="89"/>
      <c r="BT32" s="89"/>
      <c r="BU32" s="89"/>
      <c r="BV32" s="89"/>
      <c r="BW32" s="89"/>
    </row>
    <row r="33" spans="12:75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382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82"/>
      <c r="BN33" s="89"/>
      <c r="BO33" s="89"/>
      <c r="BP33" s="89"/>
      <c r="BQ33" s="89"/>
      <c r="BR33" s="89"/>
      <c r="BS33" s="89"/>
      <c r="BT33" s="89"/>
      <c r="BU33" s="89"/>
      <c r="BV33" s="89"/>
      <c r="BW33" s="89"/>
    </row>
  </sheetData>
  <mergeCells count="13">
    <mergeCell ref="BX1:BZ1"/>
    <mergeCell ref="A5:B5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10.42578125" style="8" bestFit="1" customWidth="1"/>
    <col min="2" max="2" width="8.7109375" style="139" bestFit="1" customWidth="1"/>
    <col min="3" max="3" width="24.42578125" style="92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71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22" t="s">
        <v>1</v>
      </c>
      <c r="B1" s="624" t="s">
        <v>2</v>
      </c>
      <c r="C1" s="626" t="s">
        <v>0</v>
      </c>
      <c r="D1" s="628" t="s">
        <v>7</v>
      </c>
      <c r="E1" s="617" t="s">
        <v>6</v>
      </c>
      <c r="F1" s="618"/>
      <c r="G1" s="619" t="s">
        <v>5</v>
      </c>
      <c r="H1" s="620"/>
      <c r="I1" s="617" t="s">
        <v>64</v>
      </c>
      <c r="J1" s="618"/>
      <c r="K1" s="488" t="s">
        <v>9</v>
      </c>
      <c r="L1" s="440" t="s">
        <v>432</v>
      </c>
      <c r="M1" s="616"/>
      <c r="N1" s="440" t="s">
        <v>82</v>
      </c>
      <c r="O1" s="441"/>
      <c r="P1" s="441"/>
      <c r="Q1" s="441"/>
      <c r="R1" s="441"/>
      <c r="S1" s="600" t="s">
        <v>84</v>
      </c>
      <c r="T1" s="600"/>
      <c r="U1" s="600"/>
      <c r="V1" s="600"/>
      <c r="W1" s="600"/>
      <c r="X1" s="600"/>
      <c r="Y1" s="600"/>
    </row>
    <row r="2" spans="1:29" ht="15.75" customHeight="1" thickBot="1">
      <c r="A2" s="623"/>
      <c r="B2" s="625"/>
      <c r="C2" s="627"/>
      <c r="D2" s="432"/>
      <c r="E2" s="63"/>
      <c r="F2" s="37" t="s">
        <v>9</v>
      </c>
      <c r="G2" s="63"/>
      <c r="H2" s="64" t="s">
        <v>9</v>
      </c>
      <c r="I2" s="63"/>
      <c r="J2" s="37" t="s">
        <v>9</v>
      </c>
      <c r="K2" s="489"/>
      <c r="L2" s="323"/>
      <c r="M2" s="179" t="s">
        <v>9</v>
      </c>
      <c r="N2" s="182" t="s">
        <v>139</v>
      </c>
      <c r="O2" s="182" t="s">
        <v>432</v>
      </c>
      <c r="P2" s="182" t="s">
        <v>365</v>
      </c>
      <c r="Q2" s="182" t="s">
        <v>59</v>
      </c>
      <c r="R2" s="182" t="s">
        <v>138</v>
      </c>
      <c r="S2" s="521" t="s">
        <v>436</v>
      </c>
      <c r="T2" s="522"/>
      <c r="U2" s="522"/>
      <c r="V2" s="522"/>
      <c r="W2" s="522"/>
      <c r="X2" s="523"/>
      <c r="Y2" s="150" t="s">
        <v>47</v>
      </c>
    </row>
    <row r="3" spans="1:29" s="5" customFormat="1">
      <c r="A3" s="395" t="str">
        <f>'1-συμβολαια'!A3</f>
        <v>??/</v>
      </c>
      <c r="B3" s="367">
        <f>'1-συμβολαια'!B3</f>
        <v>37860</v>
      </c>
      <c r="C3" s="366" t="str">
        <f>'1-συμβολαια'!C3</f>
        <v>οριζόντιος ΣΥΣΤΑΣΗ</v>
      </c>
      <c r="D3" s="372">
        <f>'1-συμβολαια'!D3</f>
        <v>0</v>
      </c>
      <c r="E3" s="325"/>
      <c r="F3" s="325"/>
      <c r="G3" s="406"/>
      <c r="H3" s="325"/>
      <c r="I3" s="325"/>
      <c r="J3" s="325"/>
      <c r="K3" s="327">
        <f>'1-συμβολαια'!N3</f>
        <v>529.05999999999995</v>
      </c>
      <c r="L3" s="327">
        <f>'2-δικαιώμ'!O3+'5-αντίγρ'!O3</f>
        <v>10.7195</v>
      </c>
      <c r="M3" s="327">
        <v>87.6</v>
      </c>
      <c r="N3" s="327">
        <f>'1-συμβολαια'!O3</f>
        <v>-411.98949999999996</v>
      </c>
      <c r="O3" s="327">
        <f t="shared" ref="O3:O4" si="0">L3-M3</f>
        <v>-76.880499999999998</v>
      </c>
      <c r="P3" s="327">
        <f>'8-κ-15-17'!AG3</f>
        <v>0</v>
      </c>
      <c r="Q3" s="327">
        <f>'5-αντίγρ'!AM3+'6-μεταγρ'!O3+'7-προςΔΟΥ'!K3+'11-χαρτόσ'!L3</f>
        <v>6.8999999999999995</v>
      </c>
      <c r="R3" s="327">
        <f>'13-ντιΜιΧο'!BX3+'13-ντιΜιΧο'!BY3</f>
        <v>224.38</v>
      </c>
      <c r="S3" s="368"/>
      <c r="T3" s="336"/>
      <c r="U3" s="336"/>
      <c r="V3" s="336"/>
      <c r="W3" s="336"/>
      <c r="X3" s="336"/>
      <c r="Y3" s="352"/>
    </row>
    <row r="4" spans="1:29" s="5" customFormat="1">
      <c r="A4" s="395">
        <f>'1-συμβολαια'!A4</f>
        <v>0</v>
      </c>
      <c r="B4" s="367"/>
      <c r="C4" s="366" t="str">
        <f>'1-συμβολαια'!C4</f>
        <v>αγοραπωλησία τίμημα = Δ.Ο.Υ. =</v>
      </c>
      <c r="D4" s="372">
        <f>'1-συμβολαια'!D4</f>
        <v>41663.39</v>
      </c>
      <c r="E4" s="325"/>
      <c r="F4" s="325"/>
      <c r="G4" s="406"/>
      <c r="H4" s="325"/>
      <c r="I4" s="325"/>
      <c r="J4" s="325"/>
      <c r="K4" s="327">
        <f>'1-συμβολαια'!N4</f>
        <v>0</v>
      </c>
      <c r="L4" s="327">
        <f>'2-δικαιώμ'!O4+'5-αντίγρ'!O4</f>
        <v>76.881394</v>
      </c>
      <c r="M4" s="327"/>
      <c r="N4" s="327">
        <f>'1-συμβολαια'!O4</f>
        <v>469.68256600000001</v>
      </c>
      <c r="O4" s="327">
        <f t="shared" si="0"/>
        <v>76.881394</v>
      </c>
      <c r="P4" s="327">
        <f>'8-κ-15-17'!AG4</f>
        <v>0</v>
      </c>
      <c r="Q4" s="327">
        <f>'5-αντίγρ'!AM4+'6-μεταγρ'!O4+'7-προςΔΟΥ'!K4+'11-χαρτόσ'!L4</f>
        <v>6.8999999999999995</v>
      </c>
      <c r="R4" s="327">
        <f>'13-ντιΜιΧο'!BX4+'13-ντιΜιΧο'!BY4</f>
        <v>249.21</v>
      </c>
      <c r="S4" s="368"/>
      <c r="T4" s="336"/>
      <c r="U4" s="336"/>
      <c r="V4" s="336"/>
      <c r="W4" s="336"/>
      <c r="X4" s="336"/>
      <c r="Y4" s="352"/>
    </row>
    <row r="5" spans="1:29">
      <c r="A5" s="621" t="s">
        <v>56</v>
      </c>
      <c r="B5" s="621"/>
      <c r="C5" s="621"/>
      <c r="D5" s="621"/>
      <c r="E5" s="11">
        <f t="shared" ref="E5:Y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529.05999999999995</v>
      </c>
      <c r="L5" s="11">
        <f t="shared" si="1"/>
        <v>87.600893999999997</v>
      </c>
      <c r="M5" s="11">
        <f t="shared" si="1"/>
        <v>87.6</v>
      </c>
      <c r="N5" s="11">
        <f t="shared" si="1"/>
        <v>57.693066000000044</v>
      </c>
      <c r="O5" s="11">
        <f t="shared" si="1"/>
        <v>8.9400000000239288E-4</v>
      </c>
      <c r="P5" s="11">
        <f t="shared" si="1"/>
        <v>0</v>
      </c>
      <c r="Q5" s="11">
        <f t="shared" si="1"/>
        <v>13.799999999999999</v>
      </c>
      <c r="R5" s="11">
        <f t="shared" si="1"/>
        <v>473.59000000000003</v>
      </c>
      <c r="S5" s="369">
        <f t="shared" si="1"/>
        <v>0</v>
      </c>
      <c r="T5" s="369">
        <f t="shared" si="1"/>
        <v>0</v>
      </c>
      <c r="U5" s="369">
        <f t="shared" si="1"/>
        <v>0</v>
      </c>
      <c r="V5" s="369">
        <f t="shared" si="1"/>
        <v>0</v>
      </c>
      <c r="W5" s="369">
        <f t="shared" si="1"/>
        <v>0</v>
      </c>
      <c r="X5" s="369">
        <f t="shared" si="1"/>
        <v>0</v>
      </c>
      <c r="Y5" s="370">
        <f t="shared" si="1"/>
        <v>0</v>
      </c>
    </row>
    <row r="7" spans="1:29">
      <c r="T7" s="371"/>
      <c r="U7" s="371"/>
      <c r="V7" s="371"/>
      <c r="W7" s="371"/>
      <c r="X7" s="371"/>
      <c r="Y7" s="371"/>
      <c r="Z7" s="86"/>
      <c r="AA7" s="86"/>
      <c r="AB7" s="86"/>
      <c r="AC7" s="86"/>
    </row>
    <row r="8" spans="1:29">
      <c r="T8" s="371"/>
      <c r="U8" s="371"/>
      <c r="V8" s="371"/>
      <c r="W8" s="371"/>
      <c r="X8" s="371"/>
      <c r="Y8" s="371"/>
      <c r="Z8" s="86"/>
      <c r="AA8" s="86"/>
      <c r="AB8" s="86"/>
      <c r="AC8" s="86"/>
    </row>
    <row r="9" spans="1:29" s="5" customFormat="1">
      <c r="A9" s="59"/>
      <c r="B9" s="112"/>
      <c r="C9" s="11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371"/>
      <c r="T9" s="371"/>
      <c r="U9" s="371"/>
      <c r="V9" s="371"/>
      <c r="W9" s="371"/>
      <c r="X9" s="371"/>
      <c r="Y9" s="371"/>
      <c r="Z9" s="86"/>
      <c r="AA9" s="86"/>
      <c r="AB9" s="86"/>
      <c r="AC9" s="86"/>
    </row>
    <row r="10" spans="1:29">
      <c r="L10" s="4"/>
    </row>
    <row r="11" spans="1:29">
      <c r="L11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</row>
    <row r="2" spans="1:23" s="9" customFormat="1" ht="23.25" customHeight="1" thickBot="1">
      <c r="A2" s="250" t="s">
        <v>19</v>
      </c>
      <c r="B2" s="632" t="s">
        <v>29</v>
      </c>
      <c r="C2" s="633"/>
      <c r="D2" s="634"/>
      <c r="E2" s="635" t="s">
        <v>84</v>
      </c>
      <c r="F2" s="636"/>
      <c r="G2" s="636"/>
      <c r="H2" s="637"/>
      <c r="I2" s="638" t="s">
        <v>84</v>
      </c>
      <c r="J2" s="639"/>
      <c r="K2" s="639"/>
      <c r="L2" s="640"/>
      <c r="M2" s="251" t="s">
        <v>38</v>
      </c>
      <c r="N2" s="251" t="s">
        <v>39</v>
      </c>
      <c r="O2" s="251" t="s">
        <v>40</v>
      </c>
      <c r="P2" s="251" t="s">
        <v>41</v>
      </c>
      <c r="Q2" s="251" t="s">
        <v>42</v>
      </c>
    </row>
    <row r="3" spans="1:23" s="18" customFormat="1">
      <c r="A3" s="30" t="str">
        <f>'1-συμβολαια'!A3</f>
        <v>??/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29" t="s">
        <v>104</v>
      </c>
      <c r="C6" s="629"/>
      <c r="D6" s="629"/>
      <c r="E6" s="629"/>
      <c r="F6" s="629"/>
      <c r="G6" s="629"/>
      <c r="H6" s="629"/>
      <c r="I6" s="629"/>
      <c r="J6" s="629"/>
      <c r="K6" s="629"/>
      <c r="L6" s="3"/>
      <c r="M6" s="3"/>
      <c r="N6" s="3"/>
      <c r="O6" s="3"/>
      <c r="P6" s="3"/>
      <c r="Q6" s="3"/>
    </row>
    <row r="7" spans="1:23" ht="15.75" customHeight="1">
      <c r="C7" s="630" t="s">
        <v>105</v>
      </c>
      <c r="D7" s="630"/>
      <c r="E7" s="630"/>
      <c r="F7" s="630"/>
      <c r="G7" s="630"/>
      <c r="H7" s="630"/>
      <c r="I7" s="630"/>
      <c r="J7" s="630"/>
      <c r="K7" s="630"/>
      <c r="L7" s="3"/>
      <c r="M7" s="3"/>
      <c r="N7" s="3"/>
      <c r="O7" s="3"/>
      <c r="P7" s="3"/>
      <c r="Q7" s="3"/>
    </row>
    <row r="8" spans="1:23" ht="15.75" customHeight="1">
      <c r="D8" s="629" t="s">
        <v>287</v>
      </c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3"/>
      <c r="Q8" s="3"/>
    </row>
    <row r="9" spans="1:23" s="5" customFormat="1" ht="15.75" customHeight="1">
      <c r="A9" s="59"/>
      <c r="B9" s="248"/>
      <c r="C9" s="248"/>
      <c r="D9" s="249"/>
      <c r="E9" s="630" t="s">
        <v>433</v>
      </c>
      <c r="F9" s="630"/>
      <c r="G9" s="630"/>
      <c r="H9" s="630"/>
      <c r="I9" s="630"/>
      <c r="J9" s="630"/>
      <c r="K9" s="630"/>
      <c r="L9" s="630"/>
      <c r="M9" s="630"/>
      <c r="N9" s="3"/>
      <c r="O9" s="3"/>
      <c r="P9" s="3"/>
      <c r="Q9" s="3"/>
    </row>
    <row r="10" spans="1:23" s="5" customFormat="1" ht="15.75" customHeight="1">
      <c r="A10" s="59"/>
      <c r="B10" s="248"/>
      <c r="C10" s="248"/>
      <c r="D10" s="249"/>
      <c r="E10" s="6"/>
      <c r="F10" s="629" t="s">
        <v>127</v>
      </c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3"/>
    </row>
    <row r="11" spans="1:23" s="5" customFormat="1" ht="15.75" customHeight="1">
      <c r="A11" s="59"/>
      <c r="B11" s="248"/>
      <c r="C11" s="248"/>
      <c r="D11" s="249"/>
      <c r="E11" s="6"/>
      <c r="F11" s="6"/>
      <c r="G11" s="630" t="s">
        <v>434</v>
      </c>
      <c r="H11" s="630"/>
      <c r="I11" s="630"/>
      <c r="J11" s="630"/>
      <c r="K11" s="630"/>
      <c r="L11" s="630"/>
      <c r="M11" s="630"/>
      <c r="N11" s="630"/>
      <c r="O11" s="630"/>
      <c r="P11" s="630"/>
      <c r="Q11" s="630"/>
    </row>
    <row r="12" spans="1:23" s="5" customFormat="1" ht="15.75" customHeight="1">
      <c r="A12" s="59"/>
      <c r="B12" s="248"/>
      <c r="C12" s="248"/>
      <c r="D12" s="249"/>
      <c r="E12" s="6"/>
      <c r="F12" s="6"/>
      <c r="G12" s="241"/>
      <c r="H12" s="629" t="s">
        <v>106</v>
      </c>
      <c r="I12" s="629"/>
      <c r="J12" s="629"/>
      <c r="K12" s="629"/>
      <c r="L12" s="629"/>
      <c r="M12" s="629"/>
      <c r="N12" s="629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9"/>
      <c r="B13" s="248"/>
      <c r="C13" s="248"/>
      <c r="D13" s="249"/>
      <c r="E13" s="6"/>
      <c r="F13" s="6"/>
      <c r="G13" s="241"/>
      <c r="H13" s="6"/>
      <c r="I13" s="630" t="s">
        <v>107</v>
      </c>
      <c r="J13" s="630"/>
      <c r="K13" s="630"/>
      <c r="L13" s="630"/>
      <c r="M13" s="630"/>
      <c r="N13" s="630"/>
      <c r="O13" s="630"/>
      <c r="P13" s="630"/>
      <c r="Q13" s="630"/>
      <c r="R13" s="630"/>
      <c r="S13" s="3"/>
      <c r="T13" s="3"/>
      <c r="U13" s="3"/>
      <c r="V13" s="3"/>
      <c r="W13" s="3"/>
    </row>
    <row r="14" spans="1:23" s="5" customFormat="1" ht="15.75" customHeight="1">
      <c r="A14" s="59"/>
      <c r="B14" s="248"/>
      <c r="C14" s="248"/>
      <c r="D14" s="249"/>
      <c r="E14" s="6"/>
      <c r="F14" s="6"/>
      <c r="G14" s="241"/>
      <c r="H14" s="6"/>
      <c r="I14" s="6"/>
      <c r="J14" s="629" t="s">
        <v>108</v>
      </c>
      <c r="K14" s="629"/>
      <c r="L14" s="629"/>
      <c r="M14" s="629"/>
      <c r="N14" s="629"/>
      <c r="O14" s="629"/>
      <c r="P14" s="629"/>
      <c r="Q14" s="629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48"/>
      <c r="C15" s="248"/>
      <c r="D15" s="249"/>
      <c r="E15" s="6"/>
      <c r="F15" s="6"/>
      <c r="G15" s="241"/>
      <c r="H15" s="6"/>
      <c r="I15" s="6"/>
      <c r="J15" s="6"/>
      <c r="K15" s="641" t="s">
        <v>128</v>
      </c>
      <c r="L15" s="641"/>
      <c r="M15" s="641"/>
      <c r="N15" s="641"/>
      <c r="O15" s="641"/>
      <c r="P15" s="641"/>
      <c r="Q15" s="641"/>
      <c r="R15" s="641"/>
      <c r="S15" s="641"/>
      <c r="T15" s="641"/>
      <c r="U15" s="641"/>
      <c r="V15" s="3"/>
      <c r="W15" s="3"/>
    </row>
    <row r="16" spans="1:23" s="5" customFormat="1" ht="15.75" customHeight="1">
      <c r="A16" s="59"/>
      <c r="B16" s="248"/>
      <c r="C16" s="248"/>
      <c r="D16" s="249"/>
      <c r="E16" s="6"/>
      <c r="F16" s="6"/>
      <c r="G16" s="241"/>
      <c r="H16" s="6"/>
      <c r="I16" s="6"/>
      <c r="J16" s="6"/>
      <c r="K16" s="6"/>
      <c r="L16" s="629" t="s">
        <v>109</v>
      </c>
      <c r="M16" s="629"/>
      <c r="N16" s="629"/>
      <c r="O16" s="629"/>
      <c r="P16" s="629"/>
      <c r="Q16" s="629"/>
      <c r="R16" s="629"/>
      <c r="S16" s="629"/>
      <c r="T16" s="3"/>
      <c r="U16" s="3"/>
      <c r="V16" s="3"/>
      <c r="W16" s="3"/>
    </row>
    <row r="17" spans="1:23" s="5" customFormat="1" ht="15.75" customHeight="1">
      <c r="A17" s="59"/>
      <c r="B17" s="248"/>
      <c r="C17" s="248"/>
      <c r="D17" s="249"/>
      <c r="E17" s="6"/>
      <c r="F17" s="6"/>
      <c r="G17" s="241"/>
      <c r="H17" s="6"/>
      <c r="I17" s="6"/>
      <c r="J17" s="6"/>
      <c r="K17" s="6"/>
      <c r="L17" s="3"/>
      <c r="M17" s="630" t="s">
        <v>110</v>
      </c>
      <c r="N17" s="630"/>
      <c r="O17" s="630"/>
      <c r="P17" s="630"/>
      <c r="Q17" s="630"/>
      <c r="R17" s="630"/>
      <c r="S17" s="630"/>
      <c r="T17" s="630"/>
      <c r="U17" s="3"/>
      <c r="V17" s="3"/>
      <c r="W17" s="3"/>
    </row>
    <row r="18" spans="1:23" s="5" customFormat="1" ht="15.75" customHeight="1">
      <c r="A18" s="59"/>
      <c r="B18" s="248"/>
      <c r="C18" s="248"/>
      <c r="D18" s="249"/>
      <c r="E18" s="6"/>
      <c r="F18" s="6"/>
      <c r="G18" s="241"/>
      <c r="H18" s="6"/>
      <c r="I18" s="6"/>
      <c r="J18" s="6"/>
      <c r="K18" s="6"/>
      <c r="L18" s="3"/>
      <c r="M18" s="3"/>
      <c r="N18" s="629" t="s">
        <v>111</v>
      </c>
      <c r="O18" s="629"/>
      <c r="P18" s="629"/>
      <c r="Q18" s="629"/>
      <c r="R18" s="629"/>
      <c r="S18" s="629"/>
      <c r="T18" s="629"/>
      <c r="U18" s="629"/>
      <c r="V18" s="629"/>
      <c r="W18" s="629"/>
    </row>
    <row r="19" spans="1:23" s="5" customFormat="1" ht="15.75" customHeight="1">
      <c r="A19" s="59"/>
      <c r="B19" s="248"/>
      <c r="C19" s="248"/>
      <c r="D19" s="249"/>
      <c r="E19" s="6"/>
      <c r="F19" s="6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  <c r="R1" s="631"/>
      <c r="S1" s="631"/>
      <c r="T1" s="631"/>
    </row>
    <row r="2" spans="1:20" s="9" customFormat="1" ht="23.25" customHeight="1" thickBot="1">
      <c r="A2" s="250" t="s">
        <v>19</v>
      </c>
      <c r="B2" s="632" t="s">
        <v>29</v>
      </c>
      <c r="C2" s="633"/>
      <c r="D2" s="634"/>
      <c r="E2" s="635" t="s">
        <v>84</v>
      </c>
      <c r="F2" s="636"/>
      <c r="G2" s="637"/>
      <c r="H2" s="642" t="s">
        <v>84</v>
      </c>
      <c r="I2" s="643"/>
      <c r="J2" s="644"/>
      <c r="K2" s="638" t="s">
        <v>84</v>
      </c>
      <c r="L2" s="639"/>
      <c r="M2" s="640"/>
      <c r="N2" s="251" t="s">
        <v>36</v>
      </c>
      <c r="O2" s="251" t="s">
        <v>37</v>
      </c>
      <c r="P2" s="251" t="s">
        <v>38</v>
      </c>
      <c r="Q2" s="251" t="s">
        <v>39</v>
      </c>
      <c r="R2" s="251" t="s">
        <v>40</v>
      </c>
      <c r="S2" s="251" t="s">
        <v>41</v>
      </c>
      <c r="T2" s="251" t="s">
        <v>42</v>
      </c>
    </row>
    <row r="3" spans="1:20" s="18" customFormat="1">
      <c r="A3" s="30" t="str">
        <f>'1-συμβολαια'!A3</f>
        <v>??/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6" spans="1:20" ht="15.75">
      <c r="B6" s="629" t="s">
        <v>112</v>
      </c>
      <c r="C6" s="629"/>
      <c r="D6" s="629"/>
      <c r="E6" s="629"/>
      <c r="F6" s="629"/>
      <c r="G6" s="629"/>
      <c r="H6" s="629"/>
      <c r="I6" s="121"/>
      <c r="J6" s="6"/>
      <c r="K6" s="6"/>
      <c r="L6" s="3"/>
      <c r="M6" s="3"/>
      <c r="N6" s="3"/>
      <c r="O6" s="3"/>
    </row>
    <row r="7" spans="1:20" ht="15.75">
      <c r="B7" s="6"/>
      <c r="C7" s="630" t="s">
        <v>113</v>
      </c>
      <c r="D7" s="630"/>
      <c r="E7" s="630"/>
      <c r="F7" s="630"/>
      <c r="G7" s="630"/>
      <c r="H7" s="630"/>
      <c r="I7" s="63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9" t="s">
        <v>114</v>
      </c>
      <c r="E8" s="629"/>
      <c r="F8" s="629"/>
      <c r="G8" s="629"/>
      <c r="H8" s="629"/>
      <c r="I8" s="629"/>
      <c r="J8" s="629"/>
      <c r="K8" s="629"/>
      <c r="L8" s="3"/>
      <c r="M8" s="3"/>
      <c r="N8" s="3"/>
      <c r="O8" s="3"/>
    </row>
    <row r="9" spans="1:20" ht="15.75" customHeight="1">
      <c r="B9" s="6"/>
      <c r="C9" s="6"/>
      <c r="D9" s="6"/>
      <c r="E9" s="645" t="s">
        <v>119</v>
      </c>
      <c r="F9" s="645"/>
      <c r="G9" s="645"/>
      <c r="H9" s="645"/>
      <c r="I9" s="645"/>
      <c r="J9" s="645"/>
      <c r="K9" s="645"/>
      <c r="L9" s="645"/>
      <c r="M9" s="3"/>
      <c r="N9" s="3"/>
      <c r="O9" s="3"/>
    </row>
    <row r="10" spans="1:20" ht="15.75" customHeight="1">
      <c r="B10" s="6"/>
      <c r="C10" s="6"/>
      <c r="D10" s="6"/>
      <c r="E10" s="6"/>
      <c r="F10" s="629" t="s">
        <v>115</v>
      </c>
      <c r="G10" s="629"/>
      <c r="H10" s="629"/>
      <c r="I10" s="629"/>
      <c r="J10" s="629"/>
      <c r="K10" s="629"/>
      <c r="L10" s="629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0" t="s">
        <v>116</v>
      </c>
      <c r="H11" s="630"/>
      <c r="I11" s="630"/>
      <c r="J11" s="630"/>
      <c r="K11" s="630"/>
      <c r="L11" s="630"/>
      <c r="M11" s="630"/>
      <c r="N11" s="3"/>
      <c r="O11" s="3"/>
    </row>
    <row r="12" spans="1:20" ht="15.75">
      <c r="B12" s="6"/>
      <c r="C12" s="6"/>
      <c r="D12" s="6"/>
      <c r="E12" s="6"/>
      <c r="F12" s="6"/>
      <c r="G12" s="6"/>
      <c r="H12" s="629" t="s">
        <v>117</v>
      </c>
      <c r="I12" s="629"/>
      <c r="J12" s="629"/>
      <c r="K12" s="629"/>
      <c r="L12" s="629"/>
      <c r="M12" s="629"/>
      <c r="N12" s="629"/>
      <c r="O12" s="3"/>
    </row>
    <row r="13" spans="1:20" ht="15.75">
      <c r="B13" s="6"/>
      <c r="C13" s="6"/>
      <c r="D13" s="6"/>
      <c r="E13" s="6"/>
      <c r="F13" s="6"/>
      <c r="G13" s="6"/>
      <c r="H13" s="6"/>
      <c r="I13" s="630" t="s">
        <v>118</v>
      </c>
      <c r="J13" s="630"/>
      <c r="K13" s="630"/>
      <c r="L13" s="630"/>
      <c r="M13" s="630"/>
      <c r="N13" s="630"/>
      <c r="O13" s="630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86" t="s">
        <v>66</v>
      </c>
      <c r="B1" s="486"/>
      <c r="C1" s="647" t="s">
        <v>67</v>
      </c>
      <c r="D1" s="647"/>
      <c r="E1" s="486" t="s">
        <v>0</v>
      </c>
      <c r="F1" s="486"/>
      <c r="G1" s="648" t="s">
        <v>10</v>
      </c>
      <c r="H1" s="648"/>
      <c r="I1" s="648"/>
      <c r="J1" s="486" t="s">
        <v>8</v>
      </c>
      <c r="K1" s="486"/>
      <c r="L1" s="649" t="s">
        <v>435</v>
      </c>
      <c r="M1" s="650"/>
      <c r="N1" s="650"/>
      <c r="O1" s="651"/>
      <c r="P1" s="646" t="s">
        <v>65</v>
      </c>
      <c r="Q1" s="646"/>
      <c r="R1" s="648" t="s">
        <v>55</v>
      </c>
      <c r="S1" s="648"/>
      <c r="T1" s="654" t="s">
        <v>46</v>
      </c>
      <c r="U1" s="652" t="s">
        <v>84</v>
      </c>
      <c r="V1" s="652"/>
      <c r="W1" s="652"/>
      <c r="X1" s="652"/>
      <c r="Y1" s="652"/>
      <c r="Z1" s="652"/>
      <c r="AA1" s="652"/>
      <c r="AB1" s="652"/>
      <c r="AC1" s="652"/>
    </row>
    <row r="2" spans="1:35" s="12" customFormat="1" ht="15.75" customHeight="1" thickBot="1">
      <c r="A2" s="97"/>
      <c r="B2" s="52"/>
      <c r="C2" s="87"/>
      <c r="D2" s="55" t="s">
        <v>68</v>
      </c>
      <c r="E2" s="98"/>
      <c r="F2" s="53" t="s">
        <v>68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68</v>
      </c>
      <c r="L2" s="75" t="s">
        <v>317</v>
      </c>
      <c r="M2" s="75" t="s">
        <v>321</v>
      </c>
      <c r="N2" s="75" t="s">
        <v>322</v>
      </c>
      <c r="O2" s="247" t="s">
        <v>29</v>
      </c>
      <c r="P2" s="61" t="s">
        <v>23</v>
      </c>
      <c r="Q2" s="54" t="s">
        <v>68</v>
      </c>
      <c r="R2" s="75" t="s">
        <v>23</v>
      </c>
      <c r="S2" s="36" t="s">
        <v>68</v>
      </c>
      <c r="T2" s="655"/>
      <c r="U2" s="653"/>
      <c r="V2" s="653"/>
      <c r="W2" s="653"/>
      <c r="X2" s="653"/>
      <c r="Y2" s="653"/>
      <c r="Z2" s="653"/>
      <c r="AA2" s="653"/>
      <c r="AB2" s="653"/>
      <c r="AC2" s="653"/>
    </row>
    <row r="3" spans="1:35" s="18" customFormat="1">
      <c r="A3" s="13" t="str">
        <f>'1-συμβολαια'!A3</f>
        <v>??/</v>
      </c>
      <c r="B3" s="51"/>
      <c r="C3" s="82">
        <f>'1-συμβολαια'!B3</f>
        <v>37860</v>
      </c>
      <c r="D3" s="19"/>
      <c r="E3" s="93" t="str">
        <f>'1-συμβολαια'!C3</f>
        <v>οριζόντιος ΣΥΣΤΑΣΗ</v>
      </c>
      <c r="F3" s="14"/>
      <c r="G3" s="15" t="str">
        <f>'4-πολλυπρ'!D3</f>
        <v>???</v>
      </c>
      <c r="H3" s="15">
        <f>'4-πολλυπρ'!I3</f>
        <v>0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2">
        <f>'1-συμβολαια'!B4</f>
        <v>0</v>
      </c>
      <c r="D4" s="19"/>
      <c r="E4" s="93" t="str">
        <f>'1-συμβολαια'!C4</f>
        <v>αγοραπωλησία τίμημα = Δ.Ο.Υ. =</v>
      </c>
      <c r="F4" s="14"/>
      <c r="G4" s="15" t="str">
        <f>'4-πολλυπρ'!D4</f>
        <v>???</v>
      </c>
      <c r="H4" s="15" t="str">
        <f>'4-πολλυπρ'!I4</f>
        <v>219-149</v>
      </c>
      <c r="I4" s="20"/>
      <c r="J4" s="20">
        <f>'1-συμβολαια'!D4</f>
        <v>41663.39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>
      <c r="A5" s="423" t="s">
        <v>56</v>
      </c>
      <c r="B5" s="424"/>
      <c r="C5" s="424"/>
      <c r="D5" s="424"/>
      <c r="E5" s="424"/>
      <c r="F5" s="424"/>
      <c r="G5" s="424"/>
      <c r="H5" s="424"/>
      <c r="I5" s="424"/>
      <c r="J5" s="424"/>
      <c r="K5" s="46"/>
      <c r="L5" s="1">
        <f>SUM(L3:L4)</f>
        <v>0</v>
      </c>
      <c r="M5" s="1"/>
      <c r="N5" s="1"/>
      <c r="O5" s="1">
        <f>SUM(O3:O4)</f>
        <v>0</v>
      </c>
      <c r="P5" s="39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4"/>
      <c r="V5" s="84"/>
    </row>
    <row r="6" spans="1:35">
      <c r="T6" s="123"/>
    </row>
    <row r="7" spans="1:35" ht="15.75" customHeight="1">
      <c r="T7" s="123"/>
      <c r="U7" s="629" t="s">
        <v>120</v>
      </c>
      <c r="V7" s="629"/>
      <c r="W7" s="629"/>
      <c r="X7" s="629"/>
      <c r="Y7" s="629"/>
      <c r="Z7" s="629"/>
      <c r="AA7" s="629"/>
      <c r="AB7" s="629"/>
      <c r="AC7" s="629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30" t="s">
        <v>121</v>
      </c>
      <c r="W8" s="630"/>
      <c r="X8" s="630"/>
      <c r="Y8" s="630"/>
      <c r="Z8" s="630"/>
      <c r="AA8" s="630"/>
      <c r="AB8" s="630"/>
      <c r="AC8" s="630"/>
      <c r="AD8" s="630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29" t="s">
        <v>122</v>
      </c>
      <c r="X9" s="629"/>
      <c r="Y9" s="629"/>
      <c r="Z9" s="629"/>
      <c r="AA9" s="629"/>
      <c r="AB9" s="629"/>
      <c r="AC9" s="629"/>
      <c r="AD9" s="629"/>
      <c r="AE9" s="629"/>
      <c r="AF9" s="116"/>
      <c r="AG9" s="116"/>
      <c r="AH9" s="116"/>
      <c r="AI9" s="116"/>
    </row>
    <row r="10" spans="1:35" ht="15.75">
      <c r="U10" s="122"/>
      <c r="V10" s="122"/>
      <c r="W10" s="122"/>
      <c r="X10" s="630" t="s">
        <v>123</v>
      </c>
      <c r="Y10" s="630"/>
      <c r="Z10" s="630"/>
      <c r="AA10" s="630"/>
      <c r="AB10" s="630"/>
      <c r="AC10" s="630"/>
      <c r="AD10" s="630"/>
      <c r="AE10" s="630"/>
      <c r="AF10" s="630"/>
      <c r="AG10" s="116"/>
      <c r="AH10" s="116"/>
      <c r="AI10" s="116"/>
    </row>
    <row r="11" spans="1:35" ht="15.75">
      <c r="U11" s="122"/>
      <c r="V11" s="122"/>
      <c r="W11" s="122"/>
      <c r="X11" s="122"/>
      <c r="Y11" s="629" t="s">
        <v>124</v>
      </c>
      <c r="Z11" s="629"/>
      <c r="AA11" s="629"/>
      <c r="AB11" s="629"/>
      <c r="AC11" s="629"/>
      <c r="AD11" s="629"/>
      <c r="AE11" s="629"/>
      <c r="AF11" s="629"/>
      <c r="AG11" s="629"/>
      <c r="AH11" s="116"/>
      <c r="AI11" s="116"/>
    </row>
    <row r="12" spans="1:35" ht="15.75">
      <c r="U12" s="122"/>
      <c r="V12" s="122"/>
      <c r="W12" s="122"/>
      <c r="X12" s="122"/>
      <c r="Y12" s="122"/>
      <c r="Z12" s="630" t="s">
        <v>125</v>
      </c>
      <c r="AA12" s="630"/>
      <c r="AB12" s="630"/>
      <c r="AC12" s="630"/>
      <c r="AD12" s="630"/>
      <c r="AE12" s="630"/>
      <c r="AF12" s="630"/>
      <c r="AG12" s="630"/>
      <c r="AH12" s="630"/>
      <c r="AI12" s="116"/>
    </row>
    <row r="13" spans="1:35" ht="15.75">
      <c r="U13" s="122"/>
      <c r="V13" s="122"/>
      <c r="W13" s="122"/>
      <c r="X13" s="122"/>
      <c r="Y13" s="122"/>
      <c r="Z13" s="122"/>
      <c r="AA13" s="629" t="s">
        <v>126</v>
      </c>
      <c r="AB13" s="629"/>
      <c r="AC13" s="629"/>
      <c r="AD13" s="629"/>
      <c r="AE13" s="629"/>
      <c r="AF13" s="629"/>
      <c r="AG13" s="629"/>
      <c r="AH13" s="629"/>
      <c r="AI13" s="629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660" t="s">
        <v>31</v>
      </c>
      <c r="B1" s="661"/>
      <c r="C1" s="661"/>
      <c r="D1" s="661"/>
      <c r="E1" s="662"/>
      <c r="F1" s="663" t="s">
        <v>290</v>
      </c>
      <c r="G1" s="664"/>
      <c r="H1" s="664"/>
      <c r="I1" s="665"/>
      <c r="J1" s="656" t="s">
        <v>291</v>
      </c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7"/>
      <c r="W1" s="657"/>
      <c r="X1" s="657"/>
      <c r="Y1" s="658"/>
      <c r="Z1" s="666" t="s">
        <v>292</v>
      </c>
      <c r="AA1" s="667"/>
      <c r="AB1" s="667"/>
      <c r="AC1" s="668"/>
      <c r="AD1" s="656" t="s">
        <v>293</v>
      </c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58"/>
      <c r="AT1" s="663" t="s">
        <v>294</v>
      </c>
      <c r="AU1" s="664"/>
      <c r="AV1" s="664"/>
      <c r="AW1" s="665"/>
      <c r="AX1" s="656" t="s">
        <v>295</v>
      </c>
      <c r="AY1" s="657"/>
      <c r="AZ1" s="657"/>
      <c r="BA1" s="657"/>
      <c r="BB1" s="657"/>
      <c r="BC1" s="657"/>
      <c r="BD1" s="657"/>
      <c r="BE1" s="657"/>
      <c r="BF1" s="657"/>
      <c r="BG1" s="657"/>
      <c r="BH1" s="657"/>
      <c r="BI1" s="657"/>
      <c r="BJ1" s="657"/>
      <c r="BK1" s="657"/>
      <c r="BL1" s="657"/>
      <c r="BM1" s="658"/>
    </row>
    <row r="2" spans="1:65" s="4" customFormat="1" ht="23.25" customHeight="1">
      <c r="A2" s="188" t="s">
        <v>19</v>
      </c>
      <c r="B2" s="188" t="s">
        <v>296</v>
      </c>
      <c r="C2" s="189" t="s">
        <v>297</v>
      </c>
      <c r="D2" s="440" t="s">
        <v>29</v>
      </c>
      <c r="E2" s="616"/>
      <c r="F2" s="190" t="s">
        <v>298</v>
      </c>
      <c r="G2" s="188" t="s">
        <v>18</v>
      </c>
      <c r="H2" s="190" t="s">
        <v>23</v>
      </c>
      <c r="I2" s="191" t="s">
        <v>84</v>
      </c>
      <c r="J2" s="192" t="s">
        <v>299</v>
      </c>
      <c r="K2" s="192" t="s">
        <v>300</v>
      </c>
      <c r="L2" s="190" t="s">
        <v>301</v>
      </c>
      <c r="M2" s="190" t="s">
        <v>302</v>
      </c>
      <c r="N2" s="190" t="s">
        <v>303</v>
      </c>
      <c r="O2" s="190" t="s">
        <v>304</v>
      </c>
      <c r="P2" s="190" t="s">
        <v>305</v>
      </c>
      <c r="Q2" s="190" t="s">
        <v>306</v>
      </c>
      <c r="R2" s="190" t="s">
        <v>307</v>
      </c>
      <c r="S2" s="190" t="s">
        <v>308</v>
      </c>
      <c r="T2" s="190" t="s">
        <v>309</v>
      </c>
      <c r="U2" s="190" t="s">
        <v>23</v>
      </c>
      <c r="V2" s="190" t="s">
        <v>310</v>
      </c>
      <c r="W2" s="190" t="s">
        <v>311</v>
      </c>
      <c r="X2" s="190" t="s">
        <v>312</v>
      </c>
      <c r="Y2" s="193" t="s">
        <v>313</v>
      </c>
      <c r="Z2" s="190" t="s">
        <v>298</v>
      </c>
      <c r="AA2" s="188" t="s">
        <v>18</v>
      </c>
      <c r="AB2" s="190" t="s">
        <v>23</v>
      </c>
      <c r="AC2" s="194" t="s">
        <v>84</v>
      </c>
      <c r="AD2" s="192" t="s">
        <v>299</v>
      </c>
      <c r="AE2" s="192" t="s">
        <v>300</v>
      </c>
      <c r="AF2" s="190" t="s">
        <v>301</v>
      </c>
      <c r="AG2" s="190" t="s">
        <v>302</v>
      </c>
      <c r="AH2" s="190" t="s">
        <v>303</v>
      </c>
      <c r="AI2" s="190" t="s">
        <v>304</v>
      </c>
      <c r="AJ2" s="190" t="s">
        <v>305</v>
      </c>
      <c r="AK2" s="190" t="s">
        <v>306</v>
      </c>
      <c r="AL2" s="190" t="s">
        <v>307</v>
      </c>
      <c r="AM2" s="190" t="s">
        <v>308</v>
      </c>
      <c r="AN2" s="190" t="s">
        <v>309</v>
      </c>
      <c r="AO2" s="190" t="s">
        <v>23</v>
      </c>
      <c r="AP2" s="190" t="s">
        <v>310</v>
      </c>
      <c r="AQ2" s="190" t="s">
        <v>311</v>
      </c>
      <c r="AR2" s="190" t="s">
        <v>312</v>
      </c>
      <c r="AS2" s="193" t="s">
        <v>313</v>
      </c>
      <c r="AT2" s="190" t="s">
        <v>298</v>
      </c>
      <c r="AU2" s="188" t="s">
        <v>18</v>
      </c>
      <c r="AV2" s="190" t="s">
        <v>23</v>
      </c>
      <c r="AW2" s="191" t="s">
        <v>84</v>
      </c>
      <c r="AX2" s="192" t="s">
        <v>299</v>
      </c>
      <c r="AY2" s="192" t="s">
        <v>300</v>
      </c>
      <c r="AZ2" s="190" t="s">
        <v>301</v>
      </c>
      <c r="BA2" s="190" t="s">
        <v>302</v>
      </c>
      <c r="BB2" s="190" t="s">
        <v>303</v>
      </c>
      <c r="BC2" s="190" t="s">
        <v>304</v>
      </c>
      <c r="BD2" s="190" t="s">
        <v>305</v>
      </c>
      <c r="BE2" s="190" t="s">
        <v>306</v>
      </c>
      <c r="BF2" s="190" t="s">
        <v>307</v>
      </c>
      <c r="BG2" s="190" t="s">
        <v>308</v>
      </c>
      <c r="BH2" s="190" t="s">
        <v>309</v>
      </c>
      <c r="BI2" s="190" t="s">
        <v>23</v>
      </c>
      <c r="BJ2" s="190" t="s">
        <v>310</v>
      </c>
      <c r="BK2" s="190" t="s">
        <v>311</v>
      </c>
      <c r="BL2" s="190" t="s">
        <v>314</v>
      </c>
      <c r="BM2" s="193" t="s">
        <v>313</v>
      </c>
    </row>
    <row r="3" spans="1:65" s="34" customFormat="1">
      <c r="A3" s="30" t="str">
        <f>'1-συμβολαια'!A3</f>
        <v>??/</v>
      </c>
      <c r="B3" s="15" t="str">
        <f>'4-πολλυπρ'!D3</f>
        <v>???</v>
      </c>
      <c r="C3" s="15">
        <f>'4-πολλυπρ'!I3</f>
        <v>0</v>
      </c>
      <c r="D3" s="32"/>
      <c r="E3" s="30"/>
      <c r="F3" s="30"/>
      <c r="G3" s="31"/>
      <c r="H3" s="30"/>
      <c r="I3" s="30"/>
      <c r="J3" s="30"/>
      <c r="K3" s="145" t="s">
        <v>315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5" t="s">
        <v>315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???</v>
      </c>
      <c r="C4" s="15" t="str">
        <f>'4-πολλυπρ'!I4</f>
        <v>219-149</v>
      </c>
      <c r="D4" s="32"/>
      <c r="E4" s="30"/>
      <c r="F4" s="30"/>
      <c r="G4" s="31"/>
      <c r="H4" s="30"/>
      <c r="I4" s="30"/>
      <c r="J4" s="30"/>
      <c r="K4" s="145" t="s">
        <v>315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5" t="s">
        <v>315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659" t="s">
        <v>316</v>
      </c>
      <c r="G6" s="659"/>
      <c r="H6" s="659"/>
      <c r="I6" s="659"/>
    </row>
    <row r="7" spans="1:65">
      <c r="F7" s="659"/>
      <c r="G7" s="659"/>
      <c r="H7" s="659"/>
      <c r="I7" s="65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8"/>
  <sheetViews>
    <sheetView workbookViewId="0">
      <pane ySplit="2" topLeftCell="A3" activePane="bottomLeft" state="frozen"/>
      <selection pane="bottomLeft" activeCell="R18" sqref="R18"/>
    </sheetView>
  </sheetViews>
  <sheetFormatPr defaultRowHeight="11.25"/>
  <cols>
    <col min="1" max="1" width="7.28515625" style="8" bestFit="1" customWidth="1"/>
    <col min="2" max="2" width="8.7109375" style="139" bestFit="1" customWidth="1"/>
    <col min="3" max="3" width="24.42578125" style="94" bestFit="1" customWidth="1"/>
    <col min="4" max="4" width="7" style="3" customWidth="1"/>
    <col min="5" max="5" width="12.42578125" style="3" customWidth="1"/>
    <col min="6" max="6" width="7.28515625" style="3" bestFit="1" customWidth="1"/>
    <col min="7" max="7" width="8" style="2" customWidth="1"/>
    <col min="8" max="8" width="7.42578125" style="2" bestFit="1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8" bestFit="1" customWidth="1"/>
    <col min="13" max="13" width="9.42578125" style="78" bestFit="1" customWidth="1"/>
    <col min="14" max="14" width="9.5703125" style="2" customWidth="1"/>
    <col min="15" max="15" width="8.140625" style="2" bestFit="1" customWidth="1"/>
    <col min="16" max="16" width="10.85546875" style="2" customWidth="1"/>
    <col min="17" max="18" width="9.42578125" style="2" bestFit="1" customWidth="1"/>
    <col min="19" max="19" width="8.140625" style="2" bestFit="1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7109375" style="29" bestFit="1" customWidth="1"/>
    <col min="25" max="25" width="11.85546875" style="8" customWidth="1"/>
    <col min="26" max="26" width="30.5703125" style="80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703" t="s">
        <v>1</v>
      </c>
      <c r="B1" s="705" t="s">
        <v>2</v>
      </c>
      <c r="C1" s="702" t="s">
        <v>0</v>
      </c>
      <c r="D1" s="706" t="s">
        <v>11</v>
      </c>
      <c r="E1" s="700" t="s">
        <v>12</v>
      </c>
      <c r="F1" s="680" t="s">
        <v>510</v>
      </c>
      <c r="G1" s="681"/>
      <c r="H1" s="681"/>
      <c r="I1" s="682" t="s">
        <v>511</v>
      </c>
      <c r="J1" s="683" t="s">
        <v>138</v>
      </c>
      <c r="K1" s="687" t="s">
        <v>512</v>
      </c>
      <c r="L1" s="688"/>
      <c r="M1" s="688"/>
      <c r="N1" s="688"/>
      <c r="O1" s="673" t="s">
        <v>513</v>
      </c>
      <c r="P1" s="675" t="s">
        <v>514</v>
      </c>
      <c r="Q1" s="691" t="s">
        <v>43</v>
      </c>
      <c r="R1" s="692"/>
      <c r="S1" s="693" t="s">
        <v>58</v>
      </c>
      <c r="T1" s="694"/>
      <c r="U1" s="689" t="s">
        <v>77</v>
      </c>
      <c r="V1" s="690"/>
      <c r="W1" s="690"/>
      <c r="X1" s="695" t="s">
        <v>54</v>
      </c>
      <c r="Y1" s="671" t="s">
        <v>44</v>
      </c>
      <c r="Z1" s="685" t="s">
        <v>80</v>
      </c>
      <c r="AA1" s="677" t="s">
        <v>29</v>
      </c>
      <c r="AB1" s="678"/>
      <c r="AC1" s="678"/>
      <c r="AD1" s="678"/>
      <c r="AE1" s="679"/>
    </row>
    <row r="2" spans="1:31" ht="26.25" thickBot="1">
      <c r="A2" s="704"/>
      <c r="B2" s="428"/>
      <c r="C2" s="460"/>
      <c r="D2" s="707"/>
      <c r="E2" s="701"/>
      <c r="F2" s="256" t="s">
        <v>251</v>
      </c>
      <c r="G2" s="255" t="s">
        <v>91</v>
      </c>
      <c r="H2" s="321" t="s">
        <v>47</v>
      </c>
      <c r="I2" s="516"/>
      <c r="J2" s="684"/>
      <c r="K2" s="72" t="s">
        <v>23</v>
      </c>
      <c r="L2" s="77" t="s">
        <v>81</v>
      </c>
      <c r="M2" s="77" t="s">
        <v>554</v>
      </c>
      <c r="N2" s="421" t="s">
        <v>555</v>
      </c>
      <c r="O2" s="674"/>
      <c r="P2" s="676"/>
      <c r="Q2" s="42" t="s">
        <v>23</v>
      </c>
      <c r="R2" s="38" t="s">
        <v>34</v>
      </c>
      <c r="S2" s="42" t="s">
        <v>23</v>
      </c>
      <c r="T2" s="43" t="s">
        <v>34</v>
      </c>
      <c r="U2" s="42" t="s">
        <v>515</v>
      </c>
      <c r="V2" s="10" t="s">
        <v>516</v>
      </c>
      <c r="W2" s="41" t="s">
        <v>33</v>
      </c>
      <c r="X2" s="696"/>
      <c r="Y2" s="672"/>
      <c r="Z2" s="686"/>
      <c r="AA2" s="677"/>
      <c r="AB2" s="678"/>
      <c r="AC2" s="678"/>
      <c r="AD2" s="678"/>
      <c r="AE2" s="679"/>
    </row>
    <row r="3" spans="1:31" s="5" customFormat="1">
      <c r="A3" s="402" t="str">
        <f>'1-συμβολαια'!A3</f>
        <v>??/</v>
      </c>
      <c r="B3" s="375">
        <f>'1-συμβολαια'!B3</f>
        <v>37860</v>
      </c>
      <c r="C3" s="373" t="str">
        <f>'1-συμβολαια'!C3</f>
        <v>οριζόντιος ΣΥΣΤΑΣΗ</v>
      </c>
      <c r="D3" s="339" t="str">
        <f>'4-πολλυπρ'!D3</f>
        <v>???</v>
      </c>
      <c r="E3" s="339">
        <f>'4-πολλυπρ'!I3</f>
        <v>0</v>
      </c>
      <c r="F3" s="340">
        <f>'14-βιβλΕσ'!O3+'14-βιβλΕσ'!Q3</f>
        <v>-69.980499999999992</v>
      </c>
      <c r="G3" s="328">
        <f>'14-βιβλΕσ'!Q3</f>
        <v>6.8999999999999995</v>
      </c>
      <c r="H3" s="328">
        <f t="shared" ref="H3:H4" si="0">F3+G3</f>
        <v>-63.080499999999994</v>
      </c>
      <c r="I3" s="328">
        <f>'8-κ-15-17'!AG3</f>
        <v>0</v>
      </c>
      <c r="J3" s="328">
        <f>'14-βιβλΕσ'!R3</f>
        <v>224.38</v>
      </c>
      <c r="K3" s="354"/>
      <c r="L3" s="354"/>
      <c r="M3" s="354"/>
      <c r="N3" s="354"/>
      <c r="O3" s="354"/>
      <c r="P3" s="328">
        <f>('14-βιβλΕσ'!N3+'14-βιβλΕσ'!O3+'14-βιβλΕσ'!R3)*40%</f>
        <v>-105.79599999999999</v>
      </c>
      <c r="Q3" s="328">
        <f>H3+I3+P3</f>
        <v>-168.87649999999999</v>
      </c>
      <c r="R3" s="276"/>
      <c r="S3" s="328"/>
      <c r="T3" s="276"/>
      <c r="U3" s="328">
        <f>'1-συμβολαια'!L3+'8-κ-15-17'!AG3+'14-βιβλΕσ'!L3+'14-βιβλΕσ'!Q3+'14-βιβλΕσ'!R3</f>
        <v>359.07</v>
      </c>
      <c r="V3" s="328">
        <f>'1-συμβολαια'!M3</f>
        <v>616.66</v>
      </c>
      <c r="W3" s="328">
        <f t="shared" ref="W3:W4" si="1">U3-V3</f>
        <v>-257.58999999999997</v>
      </c>
      <c r="X3" s="350">
        <v>45997</v>
      </c>
      <c r="Y3" s="273"/>
      <c r="Z3" s="374"/>
      <c r="AA3" s="76"/>
      <c r="AB3" s="76"/>
      <c r="AC3" s="76"/>
      <c r="AD3" s="76"/>
      <c r="AE3" s="76"/>
    </row>
    <row r="4" spans="1:31" s="5" customFormat="1">
      <c r="A4" s="402">
        <f>'1-συμβολαια'!A4</f>
        <v>0</v>
      </c>
      <c r="B4" s="375"/>
      <c r="C4" s="373" t="str">
        <f>'1-συμβολαια'!C4</f>
        <v>αγοραπωλησία τίμημα = Δ.Ο.Υ. =</v>
      </c>
      <c r="D4" s="339" t="str">
        <f>'4-πολλυπρ'!D4</f>
        <v>???</v>
      </c>
      <c r="E4" s="339" t="str">
        <f>'4-πολλυπρ'!I4</f>
        <v>219-149</v>
      </c>
      <c r="F4" s="340">
        <f>'14-βιβλΕσ'!O4+'14-βιβλΕσ'!Q4</f>
        <v>83.781394000000006</v>
      </c>
      <c r="G4" s="328">
        <f>'14-βιβλΕσ'!Q4</f>
        <v>6.8999999999999995</v>
      </c>
      <c r="H4" s="328">
        <f t="shared" si="0"/>
        <v>90.681394000000012</v>
      </c>
      <c r="I4" s="328">
        <f>'8-κ-15-17'!AG4</f>
        <v>0</v>
      </c>
      <c r="J4" s="328">
        <f>'14-βιβλΕσ'!R4</f>
        <v>249.21</v>
      </c>
      <c r="K4" s="354"/>
      <c r="L4" s="354"/>
      <c r="M4" s="354"/>
      <c r="N4" s="354"/>
      <c r="O4" s="354"/>
      <c r="P4" s="328">
        <f>('14-βιβλΕσ'!N4+'14-βιβλΕσ'!O4+'14-βιβλΕσ'!R4)*40%</f>
        <v>318.30958400000003</v>
      </c>
      <c r="Q4" s="328">
        <f>H4+I4+P4</f>
        <v>408.99097800000004</v>
      </c>
      <c r="R4" s="276"/>
      <c r="S4" s="328"/>
      <c r="T4" s="276"/>
      <c r="U4" s="328">
        <f>'1-συμβολαια'!L4+'8-κ-15-17'!AG4+'14-βιβλΕσ'!L4+'14-βιβλΕσ'!Q4+'14-βιβλΕσ'!R4</f>
        <v>802.67395999999997</v>
      </c>
      <c r="V4" s="328">
        <f>'1-συμβολαια'!M4</f>
        <v>0</v>
      </c>
      <c r="W4" s="328">
        <f t="shared" si="1"/>
        <v>802.67395999999997</v>
      </c>
      <c r="X4" s="350"/>
      <c r="Y4" s="273"/>
      <c r="Z4" s="374">
        <v>225</v>
      </c>
      <c r="AA4" s="76"/>
      <c r="AB4" s="76"/>
      <c r="AC4" s="76"/>
      <c r="AD4" s="76"/>
      <c r="AE4" s="76"/>
    </row>
    <row r="5" spans="1:31">
      <c r="A5" s="697" t="s">
        <v>35</v>
      </c>
      <c r="B5" s="698"/>
      <c r="C5" s="698"/>
      <c r="D5" s="698"/>
      <c r="E5" s="699"/>
      <c r="F5" s="44">
        <f t="shared" ref="F5:W5" si="2">SUM(F3:F4)</f>
        <v>13.800894000000014</v>
      </c>
      <c r="G5" s="44">
        <f t="shared" si="2"/>
        <v>13.799999999999999</v>
      </c>
      <c r="H5" s="44">
        <f t="shared" si="2"/>
        <v>27.600894000000018</v>
      </c>
      <c r="I5" s="44">
        <f t="shared" si="2"/>
        <v>0</v>
      </c>
      <c r="J5" s="44">
        <f t="shared" si="2"/>
        <v>473.59000000000003</v>
      </c>
      <c r="K5" s="354"/>
      <c r="L5" s="354"/>
      <c r="M5" s="354"/>
      <c r="N5" s="354"/>
      <c r="O5" s="354"/>
      <c r="P5" s="44">
        <f t="shared" si="2"/>
        <v>212.51358400000004</v>
      </c>
      <c r="Q5" s="44">
        <f t="shared" si="2"/>
        <v>240.11447800000005</v>
      </c>
      <c r="R5" s="394">
        <v>3036</v>
      </c>
      <c r="S5" s="44">
        <f>W5-Q5</f>
        <v>304.96948199999986</v>
      </c>
      <c r="T5" s="394">
        <v>1944</v>
      </c>
      <c r="U5" s="44">
        <f t="shared" si="2"/>
        <v>1161.74396</v>
      </c>
      <c r="V5" s="44">
        <f t="shared" si="2"/>
        <v>616.66</v>
      </c>
      <c r="W5" s="44">
        <f t="shared" si="2"/>
        <v>545.08395999999993</v>
      </c>
      <c r="X5" s="44"/>
      <c r="Y5" s="273">
        <f t="shared" ref="Y5" si="3">R5+T5</f>
        <v>4980</v>
      </c>
    </row>
    <row r="6" spans="1:31">
      <c r="J6" s="78"/>
    </row>
    <row r="7" spans="1:31">
      <c r="J7" s="136"/>
      <c r="U7" s="136"/>
    </row>
    <row r="8" spans="1:31">
      <c r="U8" s="137"/>
    </row>
    <row r="9" spans="1:31" ht="15.75">
      <c r="M9" s="670" t="s">
        <v>557</v>
      </c>
      <c r="N9" s="670"/>
      <c r="O9" s="670"/>
      <c r="P9" s="670"/>
      <c r="Q9" s="670"/>
    </row>
    <row r="11" spans="1:31">
      <c r="K11" s="352">
        <v>616.66</v>
      </c>
      <c r="L11" s="352" t="s">
        <v>556</v>
      </c>
      <c r="M11" s="352">
        <v>4392.43</v>
      </c>
      <c r="N11" s="352">
        <v>8820.09</v>
      </c>
      <c r="Q11" s="310">
        <f>W5</f>
        <v>545.08395999999993</v>
      </c>
      <c r="R11" s="422">
        <v>20543</v>
      </c>
      <c r="Y11" s="276">
        <f t="shared" ref="Y11" si="4">R11+T11</f>
        <v>20543</v>
      </c>
    </row>
    <row r="13" spans="1:31">
      <c r="K13" s="669">
        <v>43705</v>
      </c>
      <c r="L13" s="669"/>
      <c r="M13" s="669"/>
      <c r="N13" s="669"/>
    </row>
    <row r="14" spans="1:31" ht="15">
      <c r="AA14" s="125"/>
      <c r="AB14" s="115"/>
      <c r="AC14" s="115"/>
      <c r="AD14" s="115"/>
      <c r="AE14" s="125"/>
    </row>
    <row r="15" spans="1:31" ht="15">
      <c r="AA15" s="126"/>
      <c r="AB15" s="126"/>
      <c r="AC15" s="126"/>
      <c r="AD15" s="126"/>
      <c r="AE15" s="126"/>
    </row>
    <row r="16" spans="1:31" ht="15">
      <c r="AA16" s="125"/>
      <c r="AB16" s="127"/>
      <c r="AC16" s="127"/>
      <c r="AD16" s="127"/>
      <c r="AE16" s="127"/>
    </row>
    <row r="17" spans="27:31" ht="15.75">
      <c r="AA17" s="125"/>
      <c r="AB17" s="129"/>
      <c r="AC17" s="129"/>
      <c r="AD17" s="129"/>
      <c r="AE17" s="129"/>
    </row>
    <row r="18" spans="27:31" ht="15.75">
      <c r="AA18" s="128"/>
      <c r="AB18" s="128"/>
      <c r="AC18" s="128"/>
      <c r="AD18" s="128"/>
      <c r="AE18" s="128"/>
    </row>
    <row r="19" spans="27:31" ht="15.75">
      <c r="AA19" s="128"/>
      <c r="AB19" s="128"/>
      <c r="AC19" s="128"/>
      <c r="AD19" s="128"/>
      <c r="AE19" s="128"/>
    </row>
    <row r="20" spans="27:31" ht="15.75">
      <c r="AA20" s="128"/>
      <c r="AB20" s="128"/>
      <c r="AC20" s="128"/>
      <c r="AD20" s="128"/>
      <c r="AE20" s="128"/>
    </row>
    <row r="21" spans="27:31" ht="15.75">
      <c r="AA21" s="128"/>
      <c r="AB21" s="128"/>
      <c r="AC21" s="128"/>
      <c r="AD21" s="128"/>
      <c r="AE21" s="128"/>
    </row>
    <row r="22" spans="27:31" ht="15.75">
      <c r="AA22" s="128"/>
      <c r="AB22" s="128"/>
      <c r="AC22" s="128"/>
      <c r="AD22" s="128"/>
      <c r="AE22" s="128"/>
    </row>
    <row r="23" spans="27:31" ht="15.75">
      <c r="AA23" s="128"/>
      <c r="AB23" s="128"/>
      <c r="AC23" s="128"/>
      <c r="AD23" s="128"/>
      <c r="AE23" s="128"/>
    </row>
    <row r="24" spans="27:31" ht="15.75">
      <c r="AA24" s="128"/>
      <c r="AB24" s="128"/>
      <c r="AC24" s="128"/>
      <c r="AD24" s="128"/>
      <c r="AE24" s="128"/>
    </row>
    <row r="25" spans="27:31" ht="15">
      <c r="AA25" s="125"/>
      <c r="AB25" s="125"/>
      <c r="AC25" s="125"/>
      <c r="AD25" s="125"/>
      <c r="AE25" s="125"/>
    </row>
    <row r="26" spans="27:31" ht="15">
      <c r="AA26" s="125"/>
      <c r="AB26" s="125"/>
      <c r="AC26" s="125"/>
      <c r="AD26" s="125"/>
      <c r="AE26" s="125"/>
    </row>
    <row r="27" spans="27:31" ht="15">
      <c r="AA27" s="125"/>
      <c r="AB27" s="125"/>
      <c r="AC27" s="125"/>
      <c r="AD27" s="125"/>
      <c r="AE27" s="125"/>
    </row>
    <row r="28" spans="27:31" ht="15">
      <c r="AA28" s="125"/>
      <c r="AB28" s="125"/>
      <c r="AC28" s="125"/>
      <c r="AD28" s="125"/>
      <c r="AE28" s="125"/>
    </row>
    <row r="29" spans="27:31" ht="15">
      <c r="AA29" s="125"/>
      <c r="AB29" s="125"/>
      <c r="AC29" s="125"/>
      <c r="AD29" s="125"/>
      <c r="AE29" s="125"/>
    </row>
    <row r="30" spans="27:31" ht="15">
      <c r="AA30" s="125"/>
      <c r="AB30" s="125"/>
      <c r="AC30" s="125"/>
      <c r="AD30" s="125"/>
      <c r="AE30" s="125"/>
    </row>
    <row r="31" spans="27:31" ht="15">
      <c r="AA31" s="125"/>
      <c r="AB31" s="125"/>
      <c r="AC31" s="125"/>
      <c r="AD31" s="125"/>
      <c r="AE31" s="125"/>
    </row>
    <row r="32" spans="27:31" ht="15">
      <c r="AA32" s="125"/>
      <c r="AB32" s="125"/>
      <c r="AC32" s="125"/>
      <c r="AD32" s="125"/>
      <c r="AE32" s="125"/>
    </row>
    <row r="33" spans="27:31" ht="15">
      <c r="AA33" s="125"/>
      <c r="AB33" s="125"/>
      <c r="AC33" s="125"/>
      <c r="AD33" s="125"/>
      <c r="AE33" s="125"/>
    </row>
    <row r="34" spans="27:31" ht="15">
      <c r="AA34" s="125"/>
      <c r="AB34" s="125"/>
      <c r="AC34" s="125"/>
      <c r="AD34" s="125"/>
      <c r="AE34" s="125"/>
    </row>
    <row r="35" spans="27:31" ht="15">
      <c r="AA35" s="125"/>
      <c r="AB35" s="125"/>
      <c r="AC35" s="125"/>
      <c r="AD35" s="125"/>
      <c r="AE35" s="125"/>
    </row>
    <row r="36" spans="27:31" ht="15">
      <c r="AA36" s="125"/>
      <c r="AB36" s="125"/>
      <c r="AC36" s="125"/>
      <c r="AD36" s="125"/>
      <c r="AE36" s="125"/>
    </row>
    <row r="37" spans="27:31" ht="15">
      <c r="AA37" s="125"/>
      <c r="AB37" s="125"/>
      <c r="AC37" s="125"/>
      <c r="AD37" s="125"/>
      <c r="AE37" s="125"/>
    </row>
    <row r="38" spans="27:31" ht="15">
      <c r="AA38" s="125"/>
      <c r="AB38" s="125"/>
      <c r="AC38" s="125"/>
      <c r="AD38" s="125"/>
      <c r="AE38" s="125"/>
    </row>
    <row r="39" spans="27:31" ht="15">
      <c r="AA39" s="125"/>
      <c r="AB39" s="125"/>
      <c r="AC39" s="125"/>
      <c r="AD39" s="125"/>
      <c r="AE39" s="125"/>
    </row>
    <row r="40" spans="27:31" ht="15">
      <c r="AA40" s="125"/>
      <c r="AB40" s="125"/>
      <c r="AC40" s="125"/>
      <c r="AD40" s="125"/>
      <c r="AE40" s="125"/>
    </row>
    <row r="41" spans="27:31" ht="15">
      <c r="AA41" s="125"/>
      <c r="AB41" s="125"/>
      <c r="AC41" s="125"/>
      <c r="AD41" s="125"/>
      <c r="AE41" s="125"/>
    </row>
    <row r="42" spans="27:31" ht="15">
      <c r="AA42" s="125"/>
      <c r="AB42" s="125"/>
      <c r="AC42" s="125"/>
      <c r="AD42" s="125"/>
      <c r="AE42" s="125"/>
    </row>
    <row r="43" spans="27:31" ht="15">
      <c r="AA43" s="125"/>
      <c r="AB43" s="125"/>
      <c r="AC43" s="125"/>
      <c r="AD43" s="125"/>
      <c r="AE43" s="125"/>
    </row>
    <row r="44" spans="27:31" ht="15">
      <c r="AA44" s="125"/>
      <c r="AB44" s="125"/>
      <c r="AC44" s="125"/>
      <c r="AD44" s="125"/>
      <c r="AE44" s="125"/>
    </row>
    <row r="45" spans="27:31" ht="15">
      <c r="AA45" s="125"/>
      <c r="AB45" s="125"/>
      <c r="AC45" s="125"/>
      <c r="AD45" s="125"/>
      <c r="AE45" s="125"/>
    </row>
    <row r="46" spans="27:31" ht="15.75" customHeight="1">
      <c r="AA46" s="125"/>
      <c r="AB46" s="125"/>
      <c r="AC46" s="125"/>
      <c r="AD46" s="125"/>
      <c r="AE46" s="125"/>
    </row>
    <row r="47" spans="27:31" ht="15">
      <c r="AA47" s="125"/>
      <c r="AB47" s="125"/>
      <c r="AC47" s="125"/>
      <c r="AD47" s="125"/>
      <c r="AE47" s="125"/>
    </row>
    <row r="48" spans="27:31" ht="15">
      <c r="AA48" s="125"/>
      <c r="AB48" s="125"/>
      <c r="AC48" s="125"/>
      <c r="AD48" s="125"/>
      <c r="AE48" s="125"/>
    </row>
    <row r="49" spans="27:31" ht="15">
      <c r="AA49" s="125"/>
      <c r="AB49" s="125"/>
      <c r="AC49" s="125"/>
      <c r="AD49" s="125"/>
      <c r="AE49" s="125"/>
    </row>
    <row r="50" spans="27:31" ht="15.75" customHeight="1">
      <c r="AA50" s="125"/>
      <c r="AB50" s="125"/>
      <c r="AC50" s="125"/>
      <c r="AD50" s="125"/>
      <c r="AE50" s="125"/>
    </row>
    <row r="51" spans="27:31" ht="15">
      <c r="AA51" s="125"/>
      <c r="AB51" s="125"/>
      <c r="AC51" s="125"/>
      <c r="AD51" s="125"/>
      <c r="AE51" s="125"/>
    </row>
    <row r="52" spans="27:31" ht="15">
      <c r="AA52" s="125"/>
      <c r="AB52" s="125"/>
      <c r="AC52" s="125"/>
      <c r="AD52" s="125"/>
      <c r="AE52" s="125"/>
    </row>
    <row r="53" spans="27:31" ht="15">
      <c r="AA53" s="125"/>
      <c r="AB53" s="125"/>
      <c r="AC53" s="125"/>
      <c r="AD53" s="125"/>
      <c r="AE53" s="125"/>
    </row>
    <row r="54" spans="27:31" ht="15">
      <c r="AA54" s="125"/>
      <c r="AB54" s="125"/>
      <c r="AC54" s="125"/>
      <c r="AD54" s="125"/>
      <c r="AE54" s="125"/>
    </row>
    <row r="55" spans="27:31" ht="15">
      <c r="AA55" s="125"/>
      <c r="AB55" s="125"/>
      <c r="AC55" s="125"/>
      <c r="AD55" s="125"/>
      <c r="AE55" s="125"/>
    </row>
    <row r="56" spans="27:31" ht="15">
      <c r="AA56" s="125"/>
      <c r="AB56" s="125"/>
      <c r="AC56" s="125"/>
      <c r="AD56" s="125"/>
      <c r="AE56" s="125"/>
    </row>
    <row r="57" spans="27:31" ht="15">
      <c r="AA57" s="125"/>
      <c r="AB57" s="125"/>
      <c r="AC57" s="125"/>
      <c r="AD57" s="125"/>
      <c r="AE57" s="125"/>
    </row>
    <row r="58" spans="27:31" ht="15">
      <c r="AA58" s="125"/>
      <c r="AB58" s="125"/>
      <c r="AC58" s="125"/>
      <c r="AD58" s="125"/>
      <c r="AE58" s="125"/>
    </row>
    <row r="59" spans="27:31" ht="15">
      <c r="AA59" s="125"/>
      <c r="AB59" s="125"/>
      <c r="AC59" s="125"/>
      <c r="AD59" s="125"/>
      <c r="AE59" s="125"/>
    </row>
    <row r="60" spans="27:31" ht="15">
      <c r="AA60" s="125"/>
      <c r="AB60" s="125"/>
      <c r="AC60" s="125"/>
      <c r="AD60" s="125"/>
      <c r="AE60" s="125"/>
    </row>
    <row r="61" spans="27:31" ht="15">
      <c r="AA61" s="125"/>
      <c r="AB61" s="125"/>
      <c r="AC61" s="125"/>
      <c r="AD61" s="125"/>
      <c r="AE61" s="125"/>
    </row>
    <row r="62" spans="27:31" ht="15">
      <c r="AA62" s="125"/>
      <c r="AB62" s="125"/>
      <c r="AC62" s="125"/>
      <c r="AD62" s="125"/>
      <c r="AE62" s="125"/>
    </row>
    <row r="63" spans="27:31" ht="15">
      <c r="AA63" s="125"/>
      <c r="AB63" s="125"/>
      <c r="AC63" s="125"/>
      <c r="AD63" s="125"/>
      <c r="AE63" s="125"/>
    </row>
    <row r="64" spans="27:31" ht="15">
      <c r="AA64" s="125"/>
      <c r="AB64" s="125"/>
      <c r="AC64" s="125"/>
      <c r="AD64" s="125"/>
      <c r="AE64" s="125"/>
    </row>
    <row r="65" spans="27:31" ht="15">
      <c r="AA65" s="125"/>
      <c r="AB65" s="125"/>
      <c r="AC65" s="125"/>
      <c r="AD65" s="125"/>
      <c r="AE65" s="125"/>
    </row>
    <row r="66" spans="27:31" ht="15">
      <c r="AA66" s="125"/>
      <c r="AB66" s="125"/>
      <c r="AC66" s="125"/>
      <c r="AD66" s="125"/>
      <c r="AE66" s="125"/>
    </row>
    <row r="67" spans="27:31" ht="15">
      <c r="AA67" s="125"/>
      <c r="AB67" s="125"/>
      <c r="AC67" s="125"/>
      <c r="AD67" s="125"/>
      <c r="AE67" s="125"/>
    </row>
    <row r="68" spans="27:31" ht="15">
      <c r="AA68" s="125"/>
      <c r="AB68" s="125"/>
      <c r="AC68" s="125"/>
      <c r="AD68" s="125"/>
      <c r="AE68" s="125"/>
    </row>
    <row r="69" spans="27:31" ht="15">
      <c r="AA69" s="125"/>
      <c r="AB69" s="125"/>
      <c r="AC69" s="125"/>
      <c r="AD69" s="125"/>
      <c r="AE69" s="125"/>
    </row>
    <row r="70" spans="27:31" ht="15">
      <c r="AA70" s="125"/>
      <c r="AB70" s="125"/>
      <c r="AC70" s="125"/>
      <c r="AD70" s="125"/>
      <c r="AE70" s="125"/>
    </row>
    <row r="71" spans="27:31" ht="15">
      <c r="AA71" s="125"/>
      <c r="AB71" s="125"/>
      <c r="AC71" s="125"/>
      <c r="AD71" s="125"/>
      <c r="AE71" s="125"/>
    </row>
    <row r="72" spans="27:31" ht="15">
      <c r="AA72" s="125"/>
      <c r="AB72" s="125"/>
      <c r="AC72" s="125"/>
      <c r="AD72" s="125"/>
      <c r="AE72" s="125"/>
    </row>
    <row r="73" spans="27:31" ht="15">
      <c r="AA73" s="125"/>
      <c r="AB73" s="125"/>
      <c r="AC73" s="125"/>
      <c r="AD73" s="125"/>
      <c r="AE73" s="125"/>
    </row>
    <row r="74" spans="27:31" ht="15">
      <c r="AA74" s="125"/>
      <c r="AB74" s="125"/>
      <c r="AC74" s="125"/>
      <c r="AD74" s="125"/>
      <c r="AE74" s="125"/>
    </row>
    <row r="75" spans="27:31" ht="15">
      <c r="AA75" s="125"/>
      <c r="AB75" s="125"/>
      <c r="AC75" s="125"/>
      <c r="AD75" s="125"/>
      <c r="AE75" s="125"/>
    </row>
    <row r="76" spans="27:31" ht="15">
      <c r="AA76" s="125"/>
      <c r="AB76" s="125"/>
      <c r="AC76" s="125"/>
      <c r="AD76" s="125"/>
      <c r="AE76" s="125"/>
    </row>
    <row r="77" spans="27:31" ht="15">
      <c r="AA77" s="125"/>
      <c r="AB77" s="125"/>
      <c r="AC77" s="125"/>
      <c r="AD77" s="125"/>
      <c r="AE77" s="125"/>
    </row>
    <row r="78" spans="27:31" ht="15">
      <c r="AA78" s="125"/>
      <c r="AB78" s="125"/>
      <c r="AC78" s="125"/>
      <c r="AD78" s="125"/>
      <c r="AE78" s="125"/>
    </row>
  </sheetData>
  <mergeCells count="21">
    <mergeCell ref="A5:E5"/>
    <mergeCell ref="E1:E2"/>
    <mergeCell ref="C1:C2"/>
    <mergeCell ref="A1:A2"/>
    <mergeCell ref="B1:B2"/>
    <mergeCell ref="D1:D2"/>
    <mergeCell ref="AA1:AE2"/>
    <mergeCell ref="F1:H1"/>
    <mergeCell ref="I1:I2"/>
    <mergeCell ref="J1:J2"/>
    <mergeCell ref="Z1:Z2"/>
    <mergeCell ref="K1:N1"/>
    <mergeCell ref="U1:W1"/>
    <mergeCell ref="Q1:R1"/>
    <mergeCell ref="S1:T1"/>
    <mergeCell ref="X1:X2"/>
    <mergeCell ref="K13:N13"/>
    <mergeCell ref="M9:Q9"/>
    <mergeCell ref="Y1:Y2"/>
    <mergeCell ref="O1:O2"/>
    <mergeCell ref="P1:P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1" topLeftCell="A2" activePane="bottomLeft" state="frozen"/>
      <selection pane="bottomLeft" activeCell="V45" sqref="V45"/>
    </sheetView>
  </sheetViews>
  <sheetFormatPr defaultRowHeight="11.25"/>
  <cols>
    <col min="1" max="1" width="9.140625" style="3"/>
    <col min="2" max="2" width="24.42578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7"/>
      <c r="B1" s="197"/>
      <c r="C1" s="311"/>
      <c r="D1" s="197" t="s">
        <v>317</v>
      </c>
      <c r="E1" s="197" t="s">
        <v>318</v>
      </c>
      <c r="F1" s="197" t="s">
        <v>319</v>
      </c>
      <c r="G1" s="197" t="s">
        <v>320</v>
      </c>
      <c r="H1" s="197" t="s">
        <v>321</v>
      </c>
      <c r="I1" s="197" t="s">
        <v>322</v>
      </c>
      <c r="J1" s="197" t="s">
        <v>323</v>
      </c>
      <c r="K1" s="322" t="s">
        <v>324</v>
      </c>
      <c r="L1" s="445" t="s">
        <v>325</v>
      </c>
      <c r="M1" s="446"/>
      <c r="N1" s="446"/>
      <c r="O1" s="446"/>
      <c r="P1" s="447" t="s">
        <v>326</v>
      </c>
      <c r="Q1" s="447"/>
      <c r="R1" s="447"/>
      <c r="S1" s="447"/>
      <c r="T1" s="448"/>
    </row>
    <row r="2" spans="1:20">
      <c r="A2" s="396" t="str">
        <f>'1-συμβολαια'!A3</f>
        <v>??/</v>
      </c>
      <c r="B2" s="79" t="str">
        <f>'1-συμβολαια'!C3</f>
        <v>οριζόντιος ΣΥΣΤΑΣΗ</v>
      </c>
      <c r="C2" s="310">
        <f>'1-συμβολαια'!D3</f>
        <v>0</v>
      </c>
      <c r="D2" s="405"/>
      <c r="E2" s="310"/>
      <c r="F2" s="310"/>
      <c r="G2" s="310"/>
      <c r="H2" s="310"/>
      <c r="I2" s="310"/>
      <c r="J2" s="310"/>
      <c r="K2" s="310">
        <f t="shared" ref="K2:K3" si="0">SUM(D2:I2)</f>
        <v>0</v>
      </c>
      <c r="L2" s="410">
        <v>43705</v>
      </c>
      <c r="M2" s="79">
        <v>609</v>
      </c>
      <c r="N2" s="79">
        <v>90</v>
      </c>
      <c r="O2" s="399">
        <v>294.25</v>
      </c>
      <c r="P2" s="79"/>
      <c r="Q2" s="79"/>
      <c r="R2" s="79"/>
      <c r="S2" s="79"/>
      <c r="T2" s="79"/>
    </row>
    <row r="3" spans="1:20">
      <c r="A3" s="396">
        <f>'1-συμβολαια'!A4</f>
        <v>0</v>
      </c>
      <c r="B3" s="79" t="str">
        <f>'1-συμβολαια'!C4</f>
        <v>αγοραπωλησία τίμημα = Δ.Ο.Υ. =</v>
      </c>
      <c r="C3" s="310">
        <f>'1-συμβολαια'!D4</f>
        <v>41663.39</v>
      </c>
      <c r="D3" s="405"/>
      <c r="E3" s="310"/>
      <c r="F3" s="310"/>
      <c r="G3" s="310"/>
      <c r="H3" s="310"/>
      <c r="I3" s="310"/>
      <c r="J3" s="310"/>
      <c r="K3" s="310">
        <f t="shared" si="0"/>
        <v>0</v>
      </c>
      <c r="L3" s="411">
        <v>43705</v>
      </c>
      <c r="M3" s="79">
        <v>609</v>
      </c>
      <c r="N3" s="79">
        <v>91</v>
      </c>
      <c r="O3" s="399"/>
      <c r="P3" s="79"/>
      <c r="Q3" s="79"/>
      <c r="R3" s="79"/>
      <c r="S3" s="79"/>
      <c r="T3" s="79"/>
    </row>
    <row r="4" spans="1:20">
      <c r="A4" s="442" t="str">
        <f>'1-συμβολαια'!A5</f>
        <v>σύνολο</v>
      </c>
      <c r="B4" s="443"/>
      <c r="C4" s="444"/>
      <c r="D4" s="310">
        <f t="shared" ref="D4:K4" si="1">SUM(D2:D3)</f>
        <v>0</v>
      </c>
      <c r="E4" s="310">
        <f t="shared" si="1"/>
        <v>0</v>
      </c>
      <c r="F4" s="310">
        <f t="shared" si="1"/>
        <v>0</v>
      </c>
      <c r="G4" s="310">
        <f t="shared" si="1"/>
        <v>0</v>
      </c>
      <c r="H4" s="310">
        <f t="shared" si="1"/>
        <v>0</v>
      </c>
      <c r="I4" s="310">
        <f t="shared" si="1"/>
        <v>0</v>
      </c>
      <c r="J4" s="310">
        <f t="shared" si="1"/>
        <v>0</v>
      </c>
      <c r="K4" s="310">
        <f t="shared" si="1"/>
        <v>0</v>
      </c>
    </row>
    <row r="5" spans="1:20">
      <c r="J5" s="2"/>
    </row>
    <row r="6" spans="1:20">
      <c r="C6" s="2" t="s">
        <v>404</v>
      </c>
      <c r="I6" s="5"/>
    </row>
    <row r="7" spans="1:20">
      <c r="J7" s="2"/>
    </row>
    <row r="8" spans="1:20">
      <c r="H8" s="164"/>
    </row>
    <row r="9" spans="1:20">
      <c r="J9" s="2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R40" sqref="R40"/>
    </sheetView>
  </sheetViews>
  <sheetFormatPr defaultRowHeight="11.25"/>
  <cols>
    <col min="1" max="1" width="7" style="8" customWidth="1"/>
    <col min="2" max="2" width="44.140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8.140625" style="2" customWidth="1"/>
    <col min="16" max="16" width="7" style="84" customWidth="1"/>
    <col min="17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7" t="s">
        <v>1</v>
      </c>
      <c r="B1" s="459" t="s">
        <v>0</v>
      </c>
      <c r="C1" s="461" t="s">
        <v>7</v>
      </c>
      <c r="D1" s="455" t="s">
        <v>367</v>
      </c>
      <c r="E1" s="456"/>
      <c r="F1" s="456"/>
      <c r="G1" s="456"/>
      <c r="H1" s="456"/>
      <c r="I1" s="456"/>
      <c r="J1" s="456"/>
      <c r="K1" s="456"/>
      <c r="L1" s="456"/>
      <c r="M1" s="463" t="s">
        <v>92</v>
      </c>
      <c r="N1" s="464"/>
      <c r="O1" s="465" t="s">
        <v>251</v>
      </c>
      <c r="P1" s="449" t="s">
        <v>84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2" customFormat="1" ht="24" customHeight="1" thickBot="1">
      <c r="A2" s="458"/>
      <c r="B2" s="460"/>
      <c r="C2" s="462"/>
      <c r="D2" s="61" t="s">
        <v>78</v>
      </c>
      <c r="E2" s="61" t="s">
        <v>79</v>
      </c>
      <c r="F2" s="61" t="s">
        <v>368</v>
      </c>
      <c r="G2" s="61" t="s">
        <v>369</v>
      </c>
      <c r="H2" s="61" t="s">
        <v>23</v>
      </c>
      <c r="I2" s="217" t="s">
        <v>357</v>
      </c>
      <c r="J2" s="217" t="s">
        <v>358</v>
      </c>
      <c r="K2" s="217" t="s">
        <v>380</v>
      </c>
      <c r="L2" s="218" t="s">
        <v>360</v>
      </c>
      <c r="M2" s="220" t="s">
        <v>381</v>
      </c>
      <c r="N2" s="219" t="s">
        <v>382</v>
      </c>
      <c r="O2" s="466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389" t="str">
        <f>'1-συμβολαια'!A3</f>
        <v>??/</v>
      </c>
      <c r="B3" s="338" t="str">
        <f>'1-συμβολαια'!C3</f>
        <v>οριζόντιος ΣΥΣΤΑΣΗ</v>
      </c>
      <c r="C3" s="339">
        <f>'1-συμβολαια'!D3</f>
        <v>0</v>
      </c>
      <c r="D3" s="326">
        <v>58.69</v>
      </c>
      <c r="E3" s="326"/>
      <c r="F3" s="326"/>
      <c r="G3" s="326"/>
      <c r="H3" s="326">
        <f t="shared" ref="H3" si="0">D3+E3+F3+G3</f>
        <v>58.69</v>
      </c>
      <c r="I3" s="327">
        <f t="shared" ref="I3:I4" si="1">(F3+G3)*9%</f>
        <v>0</v>
      </c>
      <c r="J3" s="327">
        <f t="shared" ref="J3:J4" si="2">(D3+E3)*5%</f>
        <v>2.9344999999999999</v>
      </c>
      <c r="K3" s="327">
        <f t="shared" ref="K3:K4" si="3">H3*5%</f>
        <v>2.9344999999999999</v>
      </c>
      <c r="L3" s="340">
        <f t="shared" ref="L3:L4" si="4">H3*1%</f>
        <v>0.58689999999999998</v>
      </c>
      <c r="M3" s="340">
        <f t="shared" ref="M3:M4" si="5">H3-O3</f>
        <v>52.234099999999998</v>
      </c>
      <c r="N3" s="340">
        <f t="shared" ref="N3:N4" si="6">D3+E3</f>
        <v>58.69</v>
      </c>
      <c r="O3" s="340">
        <f t="shared" ref="O3:O4" si="7">I3+J3+K3+L3</f>
        <v>6.4558999999999997</v>
      </c>
      <c r="P3" s="341"/>
      <c r="Q3" s="341"/>
      <c r="R3" s="341"/>
      <c r="S3" s="341"/>
      <c r="T3" s="341"/>
      <c r="U3" s="341"/>
      <c r="V3" s="341"/>
      <c r="W3" s="274"/>
      <c r="X3" s="274"/>
      <c r="Y3" s="274"/>
      <c r="Z3" s="274"/>
    </row>
    <row r="4" spans="1:26" s="5" customFormat="1" ht="11.25" customHeight="1">
      <c r="A4" s="389">
        <f>'1-συμβολαια'!A4</f>
        <v>0</v>
      </c>
      <c r="B4" s="338" t="str">
        <f>'1-συμβολαια'!C4</f>
        <v>αγοραπωλησία τίμημα = Δ.Ο.Υ. =</v>
      </c>
      <c r="C4" s="339">
        <f>'1-συμβολαια'!D4</f>
        <v>41663.39</v>
      </c>
      <c r="D4" s="326"/>
      <c r="E4" s="326">
        <v>2.93</v>
      </c>
      <c r="F4" s="326">
        <v>10.56</v>
      </c>
      <c r="G4" s="326">
        <f t="shared" ref="G4" si="8">(C4-10.56)*1.2%</f>
        <v>499.83396000000005</v>
      </c>
      <c r="H4" s="326">
        <f t="shared" ref="H4" si="9">D4+E4+F4+G4</f>
        <v>513.32396000000006</v>
      </c>
      <c r="I4" s="327">
        <f t="shared" si="1"/>
        <v>45.9354564</v>
      </c>
      <c r="J4" s="327">
        <f t="shared" si="2"/>
        <v>0.14650000000000002</v>
      </c>
      <c r="K4" s="327">
        <f t="shared" si="3"/>
        <v>25.666198000000005</v>
      </c>
      <c r="L4" s="340">
        <f t="shared" si="4"/>
        <v>5.1332396000000005</v>
      </c>
      <c r="M4" s="340">
        <f t="shared" si="5"/>
        <v>436.44256600000006</v>
      </c>
      <c r="N4" s="340">
        <f t="shared" si="6"/>
        <v>2.93</v>
      </c>
      <c r="O4" s="340">
        <f t="shared" si="7"/>
        <v>76.881394</v>
      </c>
      <c r="P4" s="341"/>
      <c r="Q4" s="341" t="s">
        <v>402</v>
      </c>
      <c r="R4" s="341"/>
      <c r="S4" s="341" t="s">
        <v>403</v>
      </c>
      <c r="T4" s="341"/>
      <c r="U4" s="341"/>
      <c r="V4" s="341"/>
      <c r="W4" s="274"/>
      <c r="X4" s="274"/>
      <c r="Y4" s="274"/>
      <c r="Z4" s="274"/>
    </row>
    <row r="5" spans="1:26">
      <c r="A5" s="423" t="s">
        <v>56</v>
      </c>
      <c r="B5" s="424"/>
      <c r="C5" s="424"/>
      <c r="D5" s="39">
        <f t="shared" ref="D5:O5" si="10">SUM(D3:D4)</f>
        <v>58.69</v>
      </c>
      <c r="E5" s="39">
        <f t="shared" si="10"/>
        <v>2.93</v>
      </c>
      <c r="F5" s="39">
        <f t="shared" si="10"/>
        <v>10.56</v>
      </c>
      <c r="G5" s="39">
        <f t="shared" si="10"/>
        <v>499.83396000000005</v>
      </c>
      <c r="H5" s="39">
        <f t="shared" si="10"/>
        <v>572.01396</v>
      </c>
      <c r="I5" s="39">
        <f t="shared" si="10"/>
        <v>45.9354564</v>
      </c>
      <c r="J5" s="39">
        <f t="shared" si="10"/>
        <v>3.081</v>
      </c>
      <c r="K5" s="39">
        <f t="shared" si="10"/>
        <v>28.600698000000005</v>
      </c>
      <c r="L5" s="39">
        <f t="shared" si="10"/>
        <v>5.7201396000000004</v>
      </c>
      <c r="M5" s="39">
        <f t="shared" si="10"/>
        <v>488.67666600000007</v>
      </c>
      <c r="N5" s="39">
        <f t="shared" si="10"/>
        <v>61.62</v>
      </c>
      <c r="O5" s="39">
        <f t="shared" si="10"/>
        <v>83.337294</v>
      </c>
    </row>
    <row r="6" spans="1:26">
      <c r="I6" s="8" t="s">
        <v>394</v>
      </c>
      <c r="J6" s="290" t="s">
        <v>78</v>
      </c>
      <c r="K6" s="175">
        <v>0.03</v>
      </c>
      <c r="L6" s="8" t="s">
        <v>78</v>
      </c>
      <c r="P6" s="162" t="s">
        <v>383</v>
      </c>
      <c r="Q6" s="131"/>
      <c r="R6" s="131"/>
      <c r="S6" s="131"/>
      <c r="T6" s="131"/>
      <c r="U6" s="131"/>
      <c r="V6" s="131"/>
      <c r="W6" s="131"/>
      <c r="X6" s="131"/>
      <c r="Y6" s="131"/>
    </row>
    <row r="7" spans="1:26">
      <c r="I7" s="175">
        <v>0.15</v>
      </c>
      <c r="J7" s="175">
        <v>0.44</v>
      </c>
      <c r="K7" s="175">
        <v>0.15</v>
      </c>
      <c r="L7" s="8" t="s">
        <v>395</v>
      </c>
      <c r="P7" s="141"/>
      <c r="Q7" s="162" t="s">
        <v>384</v>
      </c>
      <c r="R7" s="131"/>
      <c r="S7" s="131"/>
      <c r="T7" s="131"/>
      <c r="U7" s="131"/>
      <c r="V7" s="131"/>
      <c r="W7" s="131"/>
      <c r="X7" s="131"/>
      <c r="Y7" s="141"/>
    </row>
    <row r="8" spans="1:26">
      <c r="P8" s="141"/>
      <c r="Q8" s="141"/>
      <c r="R8" s="131" t="s">
        <v>385</v>
      </c>
      <c r="S8" s="141"/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62" t="s">
        <v>386</v>
      </c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41"/>
      <c r="T10" s="131" t="s">
        <v>387</v>
      </c>
      <c r="U10" s="141"/>
      <c r="V10" s="141"/>
      <c r="W10" s="141"/>
      <c r="X10" s="141"/>
      <c r="Y10" s="141"/>
    </row>
    <row r="11" spans="1:26">
      <c r="P11" s="141"/>
      <c r="Q11" s="141"/>
      <c r="R11" s="131"/>
      <c r="S11" s="131"/>
      <c r="T11" s="141"/>
      <c r="U11" s="162" t="s">
        <v>388</v>
      </c>
      <c r="V11" s="141"/>
      <c r="W11" s="131"/>
      <c r="X11" s="131"/>
      <c r="Y11" s="131"/>
      <c r="Z11" s="131"/>
    </row>
    <row r="12" spans="1:26">
      <c r="P12" s="141"/>
      <c r="Q12" s="141"/>
      <c r="R12" s="131"/>
      <c r="S12" s="131"/>
      <c r="T12" s="141"/>
      <c r="U12" s="141"/>
      <c r="V12" s="131" t="s">
        <v>389</v>
      </c>
      <c r="W12" s="131"/>
      <c r="X12" s="131"/>
      <c r="Y12" s="131"/>
      <c r="Z12" s="141"/>
    </row>
    <row r="13" spans="1:26" ht="15.75">
      <c r="B13" s="291" t="s">
        <v>476</v>
      </c>
      <c r="C13" s="291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292">
        <v>0.15</v>
      </c>
      <c r="Q13" s="293">
        <v>2.93</v>
      </c>
      <c r="R13" s="5" t="s">
        <v>396</v>
      </c>
      <c r="S13" s="3"/>
      <c r="T13" s="294">
        <f>Q13-P13</f>
        <v>2.7800000000000002</v>
      </c>
      <c r="U13" s="141"/>
      <c r="V13" s="141"/>
      <c r="W13" s="141"/>
      <c r="X13" s="141"/>
      <c r="Y13" s="141"/>
      <c r="Z13" s="141"/>
    </row>
    <row r="14" spans="1:26" ht="15.75">
      <c r="B14" s="143"/>
      <c r="C14" s="295" t="s">
        <v>477</v>
      </c>
      <c r="D14" s="295"/>
      <c r="E14" s="295"/>
      <c r="F14" s="295"/>
      <c r="G14" s="296"/>
      <c r="H14" s="296"/>
      <c r="I14" s="296"/>
      <c r="J14" s="296"/>
      <c r="K14" s="296"/>
      <c r="L14" s="296"/>
      <c r="M14" s="296"/>
      <c r="N14" s="296"/>
      <c r="P14" s="175">
        <v>0.44</v>
      </c>
      <c r="Q14" s="290">
        <v>0.56000000000000005</v>
      </c>
      <c r="R14" s="3" t="s">
        <v>397</v>
      </c>
      <c r="S14" s="3"/>
      <c r="T14" s="294">
        <f>Q14-P14</f>
        <v>0.12000000000000005</v>
      </c>
    </row>
    <row r="15" spans="1:26" ht="15.75">
      <c r="B15" s="297"/>
      <c r="C15" s="298"/>
      <c r="D15" s="299" t="s">
        <v>390</v>
      </c>
      <c r="E15" s="299"/>
      <c r="F15" s="299"/>
      <c r="G15" s="299"/>
      <c r="H15" s="300"/>
      <c r="I15" s="300"/>
      <c r="J15" s="300"/>
      <c r="K15" s="300"/>
      <c r="L15" s="300"/>
      <c r="M15" s="300"/>
      <c r="O15" s="301">
        <v>0.05</v>
      </c>
      <c r="P15" s="8"/>
      <c r="Q15" s="4">
        <v>0.73</v>
      </c>
      <c r="R15" s="5" t="s">
        <v>133</v>
      </c>
      <c r="S15" s="3"/>
      <c r="T15" s="5"/>
    </row>
    <row r="16" spans="1:26" ht="15.75">
      <c r="B16" s="297"/>
      <c r="C16" s="298"/>
      <c r="D16" s="298"/>
      <c r="E16" s="298"/>
      <c r="F16" s="298"/>
      <c r="G16" s="298"/>
      <c r="H16" s="298"/>
      <c r="I16" s="302"/>
      <c r="J16" s="302"/>
      <c r="K16" s="302"/>
      <c r="L16" s="302"/>
      <c r="M16" s="62"/>
      <c r="O16" s="301">
        <v>0.05</v>
      </c>
      <c r="P16" s="8"/>
      <c r="Q16" s="4">
        <v>1.47</v>
      </c>
      <c r="R16" s="3" t="s">
        <v>398</v>
      </c>
      <c r="S16" s="3"/>
      <c r="T16" s="3"/>
    </row>
    <row r="17" spans="2:24" ht="15.75">
      <c r="B17" s="297"/>
      <c r="C17" s="227" t="s">
        <v>61</v>
      </c>
      <c r="D17" s="227"/>
      <c r="E17" s="296"/>
      <c r="F17" s="296"/>
      <c r="G17" s="302"/>
      <c r="H17" s="302"/>
      <c r="I17" s="302"/>
      <c r="J17" s="303"/>
      <c r="K17" s="298"/>
      <c r="L17" s="298"/>
      <c r="M17" s="302"/>
      <c r="O17" s="301">
        <v>0.05</v>
      </c>
      <c r="P17" s="8"/>
      <c r="Q17" s="4">
        <v>3.99</v>
      </c>
      <c r="R17" s="5" t="s">
        <v>399</v>
      </c>
      <c r="S17" s="5"/>
      <c r="T17" s="5"/>
    </row>
    <row r="18" spans="2:24" ht="15.75">
      <c r="B18" s="297"/>
      <c r="C18" s="298"/>
      <c r="D18" s="221" t="s">
        <v>478</v>
      </c>
      <c r="E18" s="221"/>
      <c r="F18" s="221"/>
      <c r="G18" s="304"/>
      <c r="H18" s="304"/>
      <c r="I18" s="304"/>
      <c r="J18" s="304"/>
      <c r="K18" s="304"/>
      <c r="L18" s="304"/>
      <c r="M18" s="296"/>
      <c r="O18" s="301">
        <v>0.05</v>
      </c>
      <c r="P18" s="8"/>
      <c r="Q18" s="4"/>
      <c r="R18" s="5" t="s">
        <v>479</v>
      </c>
      <c r="S18" s="5"/>
      <c r="T18" s="5"/>
    </row>
    <row r="19" spans="2:24" ht="15">
      <c r="B19" s="297"/>
      <c r="C19" s="298"/>
      <c r="D19" s="222" t="s">
        <v>480</v>
      </c>
      <c r="E19" s="222"/>
      <c r="F19" s="222"/>
      <c r="G19" s="222"/>
      <c r="H19" s="304"/>
      <c r="I19" s="304"/>
      <c r="J19" s="304"/>
      <c r="K19" s="304"/>
      <c r="L19" s="304"/>
      <c r="M19" s="304"/>
      <c r="O19" s="301">
        <v>0.05</v>
      </c>
      <c r="P19" s="8"/>
      <c r="Q19" s="4"/>
      <c r="R19" s="5" t="s">
        <v>481</v>
      </c>
      <c r="S19" s="5"/>
      <c r="T19" s="5"/>
      <c r="U19" s="3"/>
      <c r="V19" s="3"/>
      <c r="W19" s="3"/>
      <c r="X19" s="3"/>
    </row>
    <row r="20" spans="2:24" ht="15.75">
      <c r="B20" s="297"/>
      <c r="C20" s="298"/>
      <c r="D20" s="223" t="s">
        <v>393</v>
      </c>
      <c r="E20" s="302"/>
      <c r="F20" s="302"/>
      <c r="G20" s="302"/>
      <c r="H20" s="302"/>
      <c r="I20" s="298"/>
      <c r="J20" s="302"/>
      <c r="K20" s="302"/>
      <c r="L20" s="302"/>
      <c r="M20" s="305"/>
      <c r="O20" s="301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297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P21" s="5" t="s">
        <v>482</v>
      </c>
      <c r="Q21" s="5"/>
      <c r="R21" s="5" t="s">
        <v>133</v>
      </c>
      <c r="S21" s="5"/>
      <c r="T21" s="5"/>
      <c r="U21" s="3"/>
      <c r="V21" s="3"/>
      <c r="W21" s="3"/>
      <c r="X21" s="3"/>
    </row>
    <row r="22" spans="2:24">
      <c r="P22" s="5" t="s">
        <v>483</v>
      </c>
      <c r="Q22" s="5"/>
      <c r="R22" s="5" t="s">
        <v>134</v>
      </c>
      <c r="S22" s="5"/>
      <c r="T22" s="5"/>
    </row>
    <row r="23" spans="2:24">
      <c r="P23" s="5" t="s">
        <v>484</v>
      </c>
      <c r="Q23" s="5"/>
      <c r="R23" s="5" t="s">
        <v>135</v>
      </c>
      <c r="S23" s="5"/>
      <c r="T23" s="5"/>
    </row>
    <row r="24" spans="2:24" ht="15">
      <c r="P24" s="4">
        <v>2.2000000000000002</v>
      </c>
      <c r="Q24" s="306"/>
      <c r="R24" s="5" t="s">
        <v>400</v>
      </c>
      <c r="S24" s="5"/>
      <c r="T24" s="5"/>
    </row>
    <row r="25" spans="2:24" ht="15">
      <c r="D25" s="2"/>
      <c r="P25" s="2">
        <v>2.93</v>
      </c>
      <c r="Q25" s="307"/>
      <c r="R25" s="3" t="s">
        <v>401</v>
      </c>
      <c r="S25" s="5"/>
      <c r="T25" s="5"/>
    </row>
    <row r="26" spans="2:24" ht="15">
      <c r="P26" s="8"/>
      <c r="Q26" s="225"/>
      <c r="R26" s="307"/>
      <c r="S26" s="3"/>
      <c r="T26" s="3"/>
    </row>
    <row r="29" spans="2:24" ht="15">
      <c r="C29" s="4"/>
      <c r="D29" s="59"/>
      <c r="E29" s="4"/>
      <c r="F29" s="4"/>
      <c r="G29" s="4"/>
      <c r="H29" s="59"/>
      <c r="I29" s="59"/>
      <c r="J29" s="59"/>
      <c r="K29" s="59"/>
      <c r="O29" s="8"/>
      <c r="P29" s="308"/>
      <c r="Q29" s="306"/>
      <c r="R29" s="5"/>
      <c r="S29" s="5"/>
    </row>
    <row r="30" spans="2:24">
      <c r="C30" s="4"/>
      <c r="D30" s="59"/>
      <c r="E30" s="4"/>
      <c r="F30" s="4"/>
      <c r="G30" s="4"/>
      <c r="H30" s="59"/>
      <c r="I30" s="59"/>
      <c r="J30" s="59"/>
      <c r="K30" s="59"/>
      <c r="O30" s="8"/>
      <c r="P30" s="5"/>
      <c r="Q30" s="5"/>
      <c r="R30" s="5"/>
      <c r="S30" s="5"/>
    </row>
    <row r="31" spans="2:24">
      <c r="B31" s="95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I4" sqref="I4"/>
    </sheetView>
  </sheetViews>
  <sheetFormatPr defaultRowHeight="11.25"/>
  <cols>
    <col min="1" max="1" width="11.5703125" style="3" bestFit="1" customWidth="1"/>
    <col min="2" max="2" width="45.8554687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76" t="s">
        <v>1</v>
      </c>
      <c r="B1" s="482" t="s">
        <v>0</v>
      </c>
      <c r="C1" s="484" t="s">
        <v>85</v>
      </c>
      <c r="D1" s="478" t="s">
        <v>3</v>
      </c>
      <c r="E1" s="479"/>
      <c r="F1" s="480" t="s">
        <v>529</v>
      </c>
      <c r="G1" s="481"/>
      <c r="H1" s="467" t="s">
        <v>29</v>
      </c>
      <c r="I1" s="468"/>
      <c r="J1" s="468"/>
      <c r="K1" s="468"/>
      <c r="L1" s="468"/>
      <c r="M1" s="468"/>
      <c r="N1" s="469"/>
    </row>
    <row r="2" spans="1:14" s="9" customFormat="1" ht="16.5" thickBot="1">
      <c r="A2" s="477"/>
      <c r="B2" s="483"/>
      <c r="C2" s="485"/>
      <c r="D2" s="49"/>
      <c r="E2" s="60" t="s">
        <v>9</v>
      </c>
      <c r="F2" s="309"/>
      <c r="G2" s="102" t="s">
        <v>9</v>
      </c>
      <c r="H2" s="470"/>
      <c r="I2" s="471"/>
      <c r="J2" s="471"/>
      <c r="K2" s="471"/>
      <c r="L2" s="471"/>
      <c r="M2" s="471"/>
      <c r="N2" s="472"/>
    </row>
    <row r="3" spans="1:14" s="140" customFormat="1" ht="15">
      <c r="A3" s="397" t="str">
        <f>'1-συμβολαια'!A3</f>
        <v>??/</v>
      </c>
      <c r="B3" s="342" t="str">
        <f>'1-συμβολαια'!C3</f>
        <v>οριζόντιος ΣΥΣΤΑΣΗ</v>
      </c>
      <c r="C3" s="343">
        <f>'1-συμβολαια'!D3</f>
        <v>0</v>
      </c>
      <c r="D3" s="361">
        <v>6</v>
      </c>
      <c r="E3" s="361">
        <v>6</v>
      </c>
      <c r="F3" s="344">
        <f>(D3-1)*2.35</f>
        <v>11.75</v>
      </c>
      <c r="G3" s="344">
        <f t="shared" ref="F3:G4" si="0">(E3-1)*2.93</f>
        <v>14.65</v>
      </c>
      <c r="H3" s="341"/>
      <c r="I3" s="341"/>
      <c r="J3" s="341"/>
      <c r="K3" s="345"/>
      <c r="L3" s="345"/>
      <c r="M3" s="345"/>
      <c r="N3" s="345"/>
    </row>
    <row r="4" spans="1:14" s="140" customFormat="1" ht="15">
      <c r="A4" s="397">
        <f>'1-συμβολαια'!A4</f>
        <v>0</v>
      </c>
      <c r="B4" s="342" t="str">
        <f>'1-συμβολαια'!C4</f>
        <v>αγοραπωλησία τίμημα = Δ.Ο.Υ. =</v>
      </c>
      <c r="C4" s="343">
        <f>'1-συμβολαια'!D4</f>
        <v>41663.39</v>
      </c>
      <c r="D4" s="361">
        <v>6</v>
      </c>
      <c r="E4" s="361"/>
      <c r="F4" s="344">
        <f t="shared" si="0"/>
        <v>14.65</v>
      </c>
      <c r="G4" s="344"/>
      <c r="H4" s="341"/>
      <c r="I4" s="341"/>
      <c r="J4" s="341"/>
      <c r="K4" s="345"/>
      <c r="L4" s="345"/>
      <c r="M4" s="345"/>
      <c r="N4" s="345"/>
    </row>
    <row r="5" spans="1:14" ht="15.75">
      <c r="A5" s="473" t="s">
        <v>60</v>
      </c>
      <c r="B5" s="474"/>
      <c r="C5" s="474"/>
      <c r="D5" s="474"/>
      <c r="E5" s="475"/>
      <c r="F5" s="110">
        <f>SUM(F3:F4)</f>
        <v>26.4</v>
      </c>
      <c r="G5" s="110">
        <f>SUM(G3:G4)</f>
        <v>14.65</v>
      </c>
    </row>
    <row r="6" spans="1:14" ht="15.75">
      <c r="H6" s="142" t="s">
        <v>144</v>
      </c>
      <c r="I6" s="143"/>
      <c r="J6" s="143"/>
      <c r="K6" s="143"/>
      <c r="L6" s="143"/>
      <c r="M6" s="143"/>
    </row>
    <row r="7" spans="1:14" ht="15.75">
      <c r="B7" s="392" t="s">
        <v>527</v>
      </c>
      <c r="C7" s="313"/>
      <c r="D7" s="313"/>
      <c r="E7" s="313"/>
      <c r="F7" s="313"/>
      <c r="I7" s="143" t="s">
        <v>145</v>
      </c>
      <c r="J7" s="143"/>
      <c r="K7" s="143"/>
      <c r="L7" s="143"/>
      <c r="M7" s="89"/>
    </row>
    <row r="8" spans="1:14" ht="15.75">
      <c r="B8" s="392" t="s">
        <v>528</v>
      </c>
      <c r="C8" s="313"/>
      <c r="D8" s="3"/>
      <c r="J8" s="142" t="s">
        <v>146</v>
      </c>
    </row>
    <row r="9" spans="1:14" ht="15.75">
      <c r="B9" s="3"/>
      <c r="C9" s="227" t="s">
        <v>61</v>
      </c>
    </row>
    <row r="11" spans="1:14">
      <c r="B11" s="226"/>
    </row>
    <row r="12" spans="1:14">
      <c r="B12" s="226"/>
    </row>
    <row r="13" spans="1:14">
      <c r="B13" s="226"/>
    </row>
    <row r="14" spans="1:14">
      <c r="B14" s="226"/>
    </row>
    <row r="15" spans="1:14">
      <c r="B15" s="226"/>
    </row>
    <row r="16" spans="1:14">
      <c r="B16" s="226"/>
    </row>
    <row r="17" spans="2:2">
      <c r="B17" s="226"/>
    </row>
    <row r="18" spans="2:2">
      <c r="B18" s="226"/>
    </row>
    <row r="19" spans="2:2">
      <c r="B19" s="226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13" sqref="D13"/>
    </sheetView>
  </sheetViews>
  <sheetFormatPr defaultRowHeight="11.25"/>
  <cols>
    <col min="1" max="1" width="11.5703125" style="8" bestFit="1" customWidth="1"/>
    <col min="2" max="2" width="43.5703125" style="94" customWidth="1"/>
    <col min="3" max="3" width="7.28515625" style="8" bestFit="1" customWidth="1"/>
    <col min="4" max="4" width="8.28515625" style="8" customWidth="1"/>
    <col min="5" max="7" width="4.140625" style="8" bestFit="1" customWidth="1"/>
    <col min="8" max="8" width="10.5703125" style="8" customWidth="1"/>
    <col min="9" max="9" width="13.710937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7" t="s">
        <v>1</v>
      </c>
      <c r="B1" s="459" t="s">
        <v>0</v>
      </c>
      <c r="C1" s="486" t="s">
        <v>11</v>
      </c>
      <c r="D1" s="486"/>
      <c r="E1" s="486"/>
      <c r="F1" s="486"/>
      <c r="G1" s="486"/>
      <c r="H1" s="487" t="s">
        <v>12</v>
      </c>
      <c r="I1" s="487"/>
      <c r="J1" s="487"/>
      <c r="K1" s="487"/>
      <c r="L1" s="487"/>
      <c r="M1" s="487"/>
      <c r="N1" s="487"/>
      <c r="O1" s="490" t="s">
        <v>86</v>
      </c>
      <c r="P1" s="488" t="s">
        <v>226</v>
      </c>
      <c r="Q1" s="449" t="s">
        <v>29</v>
      </c>
      <c r="R1" s="450"/>
      <c r="S1" s="450"/>
      <c r="T1" s="450"/>
      <c r="U1" s="451"/>
    </row>
    <row r="2" spans="1:25" ht="24" customHeight="1" thickBot="1">
      <c r="A2" s="458"/>
      <c r="B2" s="460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91"/>
      <c r="P2" s="489"/>
      <c r="Q2" s="452"/>
      <c r="R2" s="453"/>
      <c r="S2" s="453"/>
      <c r="T2" s="453"/>
      <c r="U2" s="454"/>
    </row>
    <row r="3" spans="1:25" s="275" customFormat="1" ht="15">
      <c r="A3" s="397" t="str">
        <f>'1-συμβολαια'!A3</f>
        <v>??/</v>
      </c>
      <c r="B3" s="331" t="str">
        <f>'1-συμβολαια'!C3</f>
        <v>οριζόντιος ΣΥΣΤΑΣΗ</v>
      </c>
      <c r="C3" s="276">
        <v>1</v>
      </c>
      <c r="D3" s="276" t="s">
        <v>517</v>
      </c>
      <c r="E3" s="276"/>
      <c r="F3" s="276"/>
      <c r="G3" s="276"/>
      <c r="H3" s="276">
        <v>1</v>
      </c>
      <c r="I3" s="276"/>
      <c r="J3" s="272"/>
      <c r="K3" s="272"/>
      <c r="L3" s="272"/>
      <c r="M3" s="272"/>
      <c r="N3" s="272"/>
      <c r="O3" s="332"/>
      <c r="P3" s="344">
        <f>O3*('2-δικαιώμ'!N3+'3-φύλλα2α'!F3)</f>
        <v>0</v>
      </c>
      <c r="Q3" s="333"/>
      <c r="R3" s="333"/>
      <c r="S3" s="333"/>
      <c r="T3" s="333"/>
      <c r="U3" s="334"/>
    </row>
    <row r="4" spans="1:25" s="275" customFormat="1" ht="15">
      <c r="A4" s="397">
        <f>'1-συμβολαια'!A4</f>
        <v>0</v>
      </c>
      <c r="B4" s="331" t="str">
        <f>'1-συμβολαια'!C4</f>
        <v>αγοραπωλησία τίμημα = Δ.Ο.Υ. =</v>
      </c>
      <c r="C4" s="276">
        <v>1</v>
      </c>
      <c r="D4" s="276" t="s">
        <v>517</v>
      </c>
      <c r="E4" s="276"/>
      <c r="F4" s="276"/>
      <c r="G4" s="276"/>
      <c r="H4" s="276">
        <v>1</v>
      </c>
      <c r="I4" s="276" t="s">
        <v>558</v>
      </c>
      <c r="J4" s="272"/>
      <c r="K4" s="272"/>
      <c r="L4" s="272"/>
      <c r="M4" s="272"/>
      <c r="N4" s="272"/>
      <c r="O4" s="332"/>
      <c r="P4" s="344">
        <f>O4*('2-δικαιώμ'!N4+'3-φύλλα2α'!F4)</f>
        <v>0</v>
      </c>
      <c r="Q4" s="333"/>
      <c r="R4" s="333"/>
      <c r="S4" s="333"/>
      <c r="T4" s="333"/>
      <c r="U4" s="334"/>
    </row>
    <row r="5" spans="1:25" ht="15.75">
      <c r="A5" s="473" t="s">
        <v>47</v>
      </c>
      <c r="B5" s="474"/>
      <c r="C5" s="474"/>
      <c r="D5" s="474"/>
      <c r="E5" s="474"/>
      <c r="F5" s="474"/>
      <c r="G5" s="474"/>
      <c r="H5" s="474"/>
      <c r="I5" s="474"/>
      <c r="J5" s="474"/>
      <c r="K5" s="474"/>
      <c r="L5" s="474"/>
      <c r="M5" s="474"/>
      <c r="N5" s="474"/>
      <c r="O5" s="474"/>
      <c r="P5" s="377">
        <f>SUM(P3:P4)</f>
        <v>0</v>
      </c>
    </row>
    <row r="7" spans="1:25" ht="15.75">
      <c r="Q7" s="160" t="s">
        <v>147</v>
      </c>
      <c r="R7" s="129"/>
      <c r="S7" s="129"/>
      <c r="T7" s="129"/>
      <c r="U7" s="129"/>
      <c r="V7" s="129"/>
      <c r="W7" s="129"/>
      <c r="X7" s="129"/>
      <c r="Y7" s="116"/>
    </row>
    <row r="8" spans="1:25" ht="15.75">
      <c r="R8" s="143" t="s">
        <v>148</v>
      </c>
      <c r="S8" s="143"/>
      <c r="T8" s="143"/>
      <c r="U8" s="143"/>
      <c r="V8" s="143"/>
      <c r="W8" s="143"/>
      <c r="X8" s="143"/>
    </row>
    <row r="9" spans="1:25" ht="15.75">
      <c r="S9" s="160" t="s">
        <v>149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10.28515625" style="8" customWidth="1"/>
    <col min="2" max="2" width="30.85546875" style="94" customWidth="1"/>
    <col min="3" max="3" width="10.7109375" style="2" bestFit="1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" style="371" customWidth="1"/>
    <col min="29" max="33" width="6.28515625" style="84" customWidth="1"/>
    <col min="34" max="34" width="8.140625" style="84" customWidth="1"/>
    <col min="35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5" t="s">
        <v>1</v>
      </c>
      <c r="B1" s="494" t="s">
        <v>0</v>
      </c>
      <c r="C1" s="431" t="s">
        <v>7</v>
      </c>
      <c r="D1" s="496" t="s">
        <v>3</v>
      </c>
      <c r="E1" s="497"/>
      <c r="F1" s="498" t="s">
        <v>487</v>
      </c>
      <c r="G1" s="499"/>
      <c r="H1" s="499"/>
      <c r="I1" s="499"/>
      <c r="J1" s="499"/>
      <c r="K1" s="499"/>
      <c r="L1" s="500"/>
      <c r="M1" s="501" t="s">
        <v>406</v>
      </c>
      <c r="N1" s="502"/>
      <c r="O1" s="503" t="s">
        <v>251</v>
      </c>
      <c r="P1" s="504"/>
      <c r="Q1" s="505"/>
      <c r="R1" s="493" t="s">
        <v>171</v>
      </c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3"/>
    </row>
    <row r="2" spans="1:41" ht="23.25" thickBot="1">
      <c r="A2" s="426"/>
      <c r="B2" s="495"/>
      <c r="C2" s="432"/>
      <c r="D2" s="165" t="s">
        <v>4</v>
      </c>
      <c r="E2" s="151" t="s">
        <v>9</v>
      </c>
      <c r="F2" s="229" t="s">
        <v>4</v>
      </c>
      <c r="G2" s="166" t="s">
        <v>9</v>
      </c>
      <c r="H2" s="149" t="s">
        <v>47</v>
      </c>
      <c r="I2" s="228" t="s">
        <v>9</v>
      </c>
      <c r="J2" s="211" t="s">
        <v>358</v>
      </c>
      <c r="K2" s="211" t="s">
        <v>380</v>
      </c>
      <c r="L2" s="213" t="s">
        <v>360</v>
      </c>
      <c r="M2" s="228" t="s">
        <v>23</v>
      </c>
      <c r="N2" s="230" t="s">
        <v>87</v>
      </c>
      <c r="O2" s="228" t="s">
        <v>23</v>
      </c>
      <c r="P2" s="323" t="s">
        <v>9</v>
      </c>
      <c r="Q2" s="152" t="s">
        <v>405</v>
      </c>
      <c r="R2" s="168" t="s">
        <v>129</v>
      </c>
      <c r="S2" s="168" t="s">
        <v>169</v>
      </c>
      <c r="T2" s="168" t="s">
        <v>130</v>
      </c>
      <c r="U2" s="168" t="s">
        <v>254</v>
      </c>
      <c r="V2" s="168" t="s">
        <v>131</v>
      </c>
      <c r="W2" s="168" t="s">
        <v>255</v>
      </c>
      <c r="X2" s="168" t="s">
        <v>150</v>
      </c>
      <c r="Y2" s="168" t="s">
        <v>170</v>
      </c>
      <c r="Z2" s="168" t="s">
        <v>151</v>
      </c>
      <c r="AA2" s="168" t="s">
        <v>256</v>
      </c>
      <c r="AB2" s="385" t="s">
        <v>152</v>
      </c>
      <c r="AC2" s="168" t="s">
        <v>257</v>
      </c>
      <c r="AD2" s="168" t="s">
        <v>153</v>
      </c>
      <c r="AE2" s="168" t="s">
        <v>272</v>
      </c>
      <c r="AF2" s="168" t="s">
        <v>273</v>
      </c>
      <c r="AG2" s="269" t="s">
        <v>274</v>
      </c>
      <c r="AH2" s="168" t="s">
        <v>275</v>
      </c>
      <c r="AI2" s="168" t="s">
        <v>276</v>
      </c>
      <c r="AJ2" s="168" t="s">
        <v>460</v>
      </c>
      <c r="AK2" s="168" t="s">
        <v>461</v>
      </c>
      <c r="AL2" s="168"/>
      <c r="AM2" s="254" t="s">
        <v>91</v>
      </c>
      <c r="AN2" s="252" t="s">
        <v>47</v>
      </c>
      <c r="AO2" s="253" t="s">
        <v>29</v>
      </c>
    </row>
    <row r="3" spans="1:41" s="5" customFormat="1">
      <c r="A3" s="389" t="str">
        <f>'1-συμβολαια'!A3</f>
        <v>??/</v>
      </c>
      <c r="B3" s="338" t="str">
        <f>'1-συμβολαια'!C3</f>
        <v>οριζόντιος ΣΥΣΤΑΣΗ</v>
      </c>
      <c r="C3" s="340">
        <f>'1-συμβολαια'!D3</f>
        <v>0</v>
      </c>
      <c r="D3" s="346">
        <f>'3-φύλλα2α'!D3</f>
        <v>6</v>
      </c>
      <c r="E3" s="346">
        <f>'3-φύλλα2α'!E3</f>
        <v>6</v>
      </c>
      <c r="F3" s="376">
        <v>2</v>
      </c>
      <c r="G3" s="376">
        <v>2</v>
      </c>
      <c r="H3" s="326">
        <f t="shared" ref="H3:H4" si="0">F3*D3*3.23</f>
        <v>38.76</v>
      </c>
      <c r="I3" s="347">
        <f t="shared" ref="I3:I4" si="1">E3*G3*3.23</f>
        <v>38.76</v>
      </c>
      <c r="J3" s="347">
        <f t="shared" ref="J3:J4" si="2">H3*5%</f>
        <v>1.9379999999999999</v>
      </c>
      <c r="K3" s="347">
        <f t="shared" ref="K3:K4" si="3">H3*5%</f>
        <v>1.9379999999999999</v>
      </c>
      <c r="L3" s="347">
        <f t="shared" ref="L3:L4" si="4">H3*1%</f>
        <v>0.3876</v>
      </c>
      <c r="M3" s="347">
        <f t="shared" ref="M3:M4" si="5">H3-O3</f>
        <v>34.496399999999994</v>
      </c>
      <c r="N3" s="347">
        <f t="shared" ref="N3:N4" si="6">I3-P3</f>
        <v>34.496400000000001</v>
      </c>
      <c r="O3" s="347">
        <f t="shared" ref="O3:O4" si="7">J3+K3+L3</f>
        <v>4.2636000000000003</v>
      </c>
      <c r="P3" s="347">
        <f t="shared" ref="P3:P4" si="8">I3*11%</f>
        <v>4.2635999999999994</v>
      </c>
      <c r="Q3" s="347">
        <f t="shared" ref="Q3:Q4" si="9">O3-P3</f>
        <v>0</v>
      </c>
      <c r="R3" s="412"/>
      <c r="S3" s="412"/>
      <c r="T3" s="412">
        <v>19.38</v>
      </c>
      <c r="U3" s="413">
        <v>1.47</v>
      </c>
      <c r="V3" s="412"/>
      <c r="W3" s="412"/>
      <c r="X3" s="412"/>
      <c r="Y3" s="412"/>
      <c r="Z3" s="412"/>
      <c r="AA3" s="412"/>
      <c r="AB3" s="413"/>
      <c r="AC3" s="412"/>
      <c r="AD3" s="412"/>
      <c r="AE3" s="412"/>
      <c r="AF3" s="412"/>
      <c r="AG3" s="414"/>
      <c r="AH3" s="414">
        <v>6.26</v>
      </c>
      <c r="AI3" s="414">
        <v>1.98</v>
      </c>
      <c r="AJ3" s="414"/>
      <c r="AK3" s="414"/>
      <c r="AL3" s="414"/>
      <c r="AM3" s="415">
        <f t="shared" ref="AM3:AM4" si="10">U3+Y3+AA3+AI3+AK3</f>
        <v>3.45</v>
      </c>
      <c r="AN3" s="416">
        <f t="shared" ref="AN3:AN4" si="11">R3+S3+T3+V3+W3+X3+Z3+AB3+AC3+AD3+AE3+AF3+AG3+AH3+AJ3+AL3</f>
        <v>25.64</v>
      </c>
      <c r="AO3" s="274"/>
    </row>
    <row r="4" spans="1:41" s="5" customFormat="1">
      <c r="A4" s="389">
        <f>'1-συμβολαια'!A4</f>
        <v>0</v>
      </c>
      <c r="B4" s="338" t="str">
        <f>'1-συμβολαια'!C4</f>
        <v>αγοραπωλησία τίμημα = Δ.Ο.Υ. =</v>
      </c>
      <c r="C4" s="340">
        <f>'1-συμβολαια'!D4</f>
        <v>41663.39</v>
      </c>
      <c r="D4" s="346"/>
      <c r="E4" s="346">
        <f>'3-φύλλα2α'!E4</f>
        <v>0</v>
      </c>
      <c r="F4" s="376"/>
      <c r="G4" s="376"/>
      <c r="H4" s="326">
        <f t="shared" si="0"/>
        <v>0</v>
      </c>
      <c r="I4" s="347">
        <f t="shared" si="1"/>
        <v>0</v>
      </c>
      <c r="J4" s="347">
        <f t="shared" si="2"/>
        <v>0</v>
      </c>
      <c r="K4" s="347">
        <f t="shared" si="3"/>
        <v>0</v>
      </c>
      <c r="L4" s="347">
        <f t="shared" si="4"/>
        <v>0</v>
      </c>
      <c r="M4" s="347">
        <f t="shared" si="5"/>
        <v>0</v>
      </c>
      <c r="N4" s="347">
        <f t="shared" si="6"/>
        <v>0</v>
      </c>
      <c r="O4" s="347">
        <f t="shared" si="7"/>
        <v>0</v>
      </c>
      <c r="P4" s="347">
        <f t="shared" si="8"/>
        <v>0</v>
      </c>
      <c r="Q4" s="347">
        <f t="shared" si="9"/>
        <v>0</v>
      </c>
      <c r="R4" s="412"/>
      <c r="S4" s="412"/>
      <c r="T4" s="412">
        <v>19.38</v>
      </c>
      <c r="U4" s="413">
        <v>1.47</v>
      </c>
      <c r="V4" s="412">
        <v>19.38</v>
      </c>
      <c r="W4" s="412">
        <v>1.5</v>
      </c>
      <c r="X4" s="412"/>
      <c r="Y4" s="412"/>
      <c r="Z4" s="412"/>
      <c r="AA4" s="412"/>
      <c r="AB4" s="413"/>
      <c r="AC4" s="412"/>
      <c r="AD4" s="412"/>
      <c r="AE4" s="412"/>
      <c r="AF4" s="412"/>
      <c r="AG4" s="414"/>
      <c r="AH4" s="414">
        <v>6.26</v>
      </c>
      <c r="AI4" s="414">
        <v>1.98</v>
      </c>
      <c r="AJ4" s="414"/>
      <c r="AK4" s="414"/>
      <c r="AL4" s="414"/>
      <c r="AM4" s="415">
        <f t="shared" si="10"/>
        <v>3.45</v>
      </c>
      <c r="AN4" s="416">
        <f t="shared" si="11"/>
        <v>46.519999999999996</v>
      </c>
      <c r="AO4" s="274"/>
    </row>
    <row r="5" spans="1:41">
      <c r="A5" s="423" t="s">
        <v>47</v>
      </c>
      <c r="B5" s="424"/>
      <c r="C5" s="424"/>
      <c r="D5" s="424"/>
      <c r="E5" s="424"/>
      <c r="F5" s="424"/>
      <c r="G5" s="492"/>
      <c r="H5" s="39">
        <f t="shared" ref="H5:W5" si="12">SUM(H3:H4)</f>
        <v>38.76</v>
      </c>
      <c r="I5" s="39">
        <f t="shared" si="12"/>
        <v>38.76</v>
      </c>
      <c r="J5" s="39">
        <f t="shared" si="12"/>
        <v>1.9379999999999999</v>
      </c>
      <c r="K5" s="39">
        <f t="shared" si="12"/>
        <v>1.9379999999999999</v>
      </c>
      <c r="L5" s="39">
        <f t="shared" si="12"/>
        <v>0.3876</v>
      </c>
      <c r="M5" s="39">
        <f t="shared" si="12"/>
        <v>34.496399999999994</v>
      </c>
      <c r="N5" s="39">
        <f t="shared" si="12"/>
        <v>34.496400000000001</v>
      </c>
      <c r="O5" s="39">
        <f t="shared" si="12"/>
        <v>4.2636000000000003</v>
      </c>
      <c r="P5" s="39">
        <f t="shared" si="12"/>
        <v>4.2635999999999994</v>
      </c>
      <c r="Q5" s="39">
        <f t="shared" si="12"/>
        <v>0</v>
      </c>
      <c r="R5" s="39">
        <f t="shared" si="12"/>
        <v>0</v>
      </c>
      <c r="S5" s="39">
        <f t="shared" si="12"/>
        <v>0</v>
      </c>
      <c r="T5" s="39">
        <f t="shared" si="12"/>
        <v>38.76</v>
      </c>
      <c r="U5" s="39">
        <f t="shared" si="12"/>
        <v>2.94</v>
      </c>
      <c r="V5" s="39">
        <f t="shared" si="12"/>
        <v>19.38</v>
      </c>
      <c r="W5" s="39">
        <f t="shared" si="12"/>
        <v>1.5</v>
      </c>
      <c r="X5" s="39"/>
      <c r="Y5" s="39"/>
      <c r="Z5" s="39"/>
      <c r="AA5" s="39">
        <f t="shared" ref="AA5:AF5" si="13">SUM(AA3:AA4)</f>
        <v>0</v>
      </c>
      <c r="AB5" s="39">
        <f t="shared" si="13"/>
        <v>0</v>
      </c>
      <c r="AC5" s="39">
        <f t="shared" si="13"/>
        <v>0</v>
      </c>
      <c r="AD5" s="39">
        <f t="shared" si="13"/>
        <v>0</v>
      </c>
      <c r="AE5" s="39">
        <f t="shared" si="13"/>
        <v>0</v>
      </c>
      <c r="AF5" s="39">
        <f t="shared" si="13"/>
        <v>0</v>
      </c>
      <c r="AG5" s="270"/>
      <c r="AH5" s="39">
        <f>SUM(AH3:AH4)</f>
        <v>12.52</v>
      </c>
      <c r="AI5" s="39">
        <f>SUM(AI3:AI4)</f>
        <v>3.96</v>
      </c>
      <c r="AJ5" s="39"/>
      <c r="AK5" s="39"/>
      <c r="AL5" s="39">
        <f>SUM(AL3:AL4)</f>
        <v>0</v>
      </c>
      <c r="AM5" s="39">
        <f>SUM(AM3:AM4)</f>
        <v>6.9</v>
      </c>
      <c r="AN5" s="39">
        <f>SUM(AN3:AN4)</f>
        <v>72.16</v>
      </c>
    </row>
    <row r="7" spans="1:41">
      <c r="R7" s="162" t="s">
        <v>459</v>
      </c>
      <c r="S7" s="171"/>
      <c r="T7" s="171"/>
      <c r="U7" s="171"/>
      <c r="V7" s="171"/>
      <c r="W7" s="171"/>
      <c r="X7" s="172"/>
      <c r="Y7" s="172"/>
      <c r="Z7" s="172"/>
      <c r="AA7" s="172"/>
      <c r="AB7" s="386"/>
      <c r="AC7" s="172"/>
      <c r="AD7" s="172"/>
      <c r="AE7" s="89"/>
      <c r="AF7" s="89"/>
      <c r="AG7" s="89"/>
      <c r="AH7" s="89"/>
      <c r="AI7" s="89"/>
      <c r="AJ7" s="89"/>
      <c r="AK7" s="89"/>
      <c r="AL7" s="89"/>
      <c r="AM7" s="89"/>
      <c r="AN7" s="89"/>
    </row>
    <row r="8" spans="1:41" ht="15.75">
      <c r="B8" s="312" t="s">
        <v>486</v>
      </c>
      <c r="C8" s="313"/>
      <c r="D8" s="313"/>
      <c r="E8" s="313"/>
      <c r="H8" s="2">
        <f>H3/2</f>
        <v>19.38</v>
      </c>
      <c r="R8" s="172"/>
      <c r="S8" s="173" t="s">
        <v>518</v>
      </c>
      <c r="T8" s="172"/>
      <c r="U8" s="172"/>
      <c r="V8" s="172"/>
      <c r="W8" s="172"/>
      <c r="X8" s="172"/>
      <c r="Y8" s="172"/>
      <c r="Z8" s="172"/>
      <c r="AA8" s="172"/>
      <c r="AB8" s="386"/>
      <c r="AC8" s="172"/>
      <c r="AD8" s="172"/>
      <c r="AE8" s="89"/>
      <c r="AF8" s="89"/>
      <c r="AG8" s="89"/>
      <c r="AH8" s="89"/>
      <c r="AI8" s="89"/>
      <c r="AJ8" s="89"/>
      <c r="AK8" s="89"/>
      <c r="AL8" s="89"/>
      <c r="AM8" s="89"/>
      <c r="AN8" s="89"/>
    </row>
    <row r="9" spans="1:41">
      <c r="R9" s="172"/>
      <c r="S9" s="172"/>
      <c r="T9" s="170" t="s">
        <v>227</v>
      </c>
      <c r="U9" s="172"/>
      <c r="V9" s="172"/>
      <c r="W9" s="172"/>
      <c r="X9" s="172"/>
      <c r="Y9" s="172"/>
      <c r="Z9" s="172"/>
      <c r="AA9" s="172"/>
      <c r="AB9" s="386"/>
      <c r="AC9" s="172"/>
      <c r="AD9" s="172"/>
      <c r="AE9" s="89"/>
      <c r="AF9" s="89"/>
      <c r="AG9" s="89"/>
      <c r="AH9" s="89"/>
      <c r="AI9" s="89"/>
      <c r="AJ9" s="89"/>
      <c r="AK9" s="89"/>
      <c r="AL9" s="89"/>
      <c r="AM9" s="89"/>
      <c r="AN9" s="89"/>
    </row>
    <row r="10" spans="1:41">
      <c r="R10" s="172"/>
      <c r="S10" s="172"/>
      <c r="T10" s="172"/>
      <c r="U10" s="173" t="s">
        <v>228</v>
      </c>
      <c r="V10" s="172"/>
      <c r="W10" s="172"/>
      <c r="X10" s="172"/>
      <c r="Y10" s="172"/>
      <c r="Z10" s="172"/>
      <c r="AA10" s="172"/>
      <c r="AB10" s="386"/>
      <c r="AC10" s="172"/>
      <c r="AD10" s="172"/>
      <c r="AE10" s="89"/>
      <c r="AF10" s="89"/>
      <c r="AG10" s="89"/>
      <c r="AH10" s="89"/>
      <c r="AI10" s="89"/>
      <c r="AJ10" s="89"/>
      <c r="AK10" s="89"/>
      <c r="AL10" s="89"/>
      <c r="AM10" s="89"/>
      <c r="AN10" s="89"/>
    </row>
    <row r="11" spans="1:41">
      <c r="R11" s="172"/>
      <c r="S11" s="172"/>
      <c r="T11" s="172"/>
      <c r="U11" s="172"/>
      <c r="V11" s="170" t="s">
        <v>258</v>
      </c>
      <c r="W11" s="172"/>
      <c r="X11" s="172"/>
      <c r="Y11" s="172"/>
      <c r="Z11" s="172"/>
      <c r="AA11" s="172"/>
      <c r="AB11" s="386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89"/>
      <c r="AN11" s="89"/>
    </row>
    <row r="12" spans="1:41">
      <c r="Q12" s="8"/>
      <c r="R12" s="172"/>
      <c r="S12" s="172"/>
      <c r="T12" s="172"/>
      <c r="U12" s="172"/>
      <c r="V12" s="172"/>
      <c r="W12" s="173" t="s">
        <v>229</v>
      </c>
      <c r="X12" s="172"/>
      <c r="Y12" s="172"/>
      <c r="Z12" s="172"/>
      <c r="AA12" s="172"/>
      <c r="AB12" s="386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89"/>
      <c r="AN12" s="89"/>
    </row>
    <row r="13" spans="1:41">
      <c r="Q13" s="8"/>
      <c r="R13" s="172"/>
      <c r="S13" s="172"/>
      <c r="T13" s="172"/>
      <c r="U13" s="172"/>
      <c r="V13" s="172"/>
      <c r="W13" s="172"/>
      <c r="X13" s="170" t="s">
        <v>230</v>
      </c>
      <c r="Y13" s="170"/>
      <c r="Z13" s="172"/>
      <c r="AA13" s="172"/>
      <c r="AB13" s="386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89"/>
      <c r="AN13" s="89"/>
    </row>
    <row r="14" spans="1:41">
      <c r="Q14" s="8"/>
      <c r="R14" s="172"/>
      <c r="S14" s="172"/>
      <c r="T14" s="172"/>
      <c r="U14" s="172"/>
      <c r="V14" s="172"/>
      <c r="W14" s="172"/>
      <c r="X14" s="172"/>
      <c r="Y14" s="173" t="s">
        <v>259</v>
      </c>
      <c r="Z14" s="172"/>
      <c r="AA14" s="172"/>
      <c r="AB14" s="386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89"/>
      <c r="AN14" s="89"/>
    </row>
    <row r="15" spans="1:41">
      <c r="B15" s="134"/>
      <c r="Q15" s="8"/>
      <c r="R15" s="172"/>
      <c r="S15" s="172"/>
      <c r="T15" s="172"/>
      <c r="U15" s="172"/>
      <c r="V15" s="172"/>
      <c r="W15" s="172"/>
      <c r="X15" s="172"/>
      <c r="Y15" s="172"/>
      <c r="Z15" s="170" t="s">
        <v>231</v>
      </c>
      <c r="AA15" s="173"/>
      <c r="AB15" s="386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89"/>
      <c r="AN15" s="89"/>
      <c r="AO15" s="169"/>
    </row>
    <row r="16" spans="1:41">
      <c r="B16" s="135"/>
      <c r="Q16" s="8"/>
      <c r="R16" s="172"/>
      <c r="S16" s="172"/>
      <c r="T16" s="172"/>
      <c r="U16" s="172"/>
      <c r="V16" s="172"/>
      <c r="W16" s="172"/>
      <c r="X16" s="172"/>
      <c r="Y16" s="172"/>
      <c r="Z16" s="173"/>
      <c r="AA16" s="173" t="s">
        <v>260</v>
      </c>
      <c r="AB16" s="386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89"/>
      <c r="AN16" s="89"/>
      <c r="AO16" s="169"/>
    </row>
    <row r="17" spans="18:40"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0" t="s">
        <v>232</v>
      </c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89"/>
      <c r="AN17" s="173"/>
    </row>
    <row r="18" spans="18:40"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386"/>
      <c r="AC18" s="173" t="s">
        <v>233</v>
      </c>
      <c r="AD18" s="172"/>
      <c r="AE18" s="172"/>
      <c r="AF18" s="172"/>
      <c r="AG18" s="172"/>
      <c r="AH18" s="172"/>
      <c r="AI18" s="172"/>
      <c r="AJ18" s="172"/>
      <c r="AK18" s="172"/>
      <c r="AL18" s="172"/>
      <c r="AM18" s="89"/>
      <c r="AN18" s="89"/>
    </row>
    <row r="19" spans="18:40"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386"/>
      <c r="AC19" s="172"/>
      <c r="AD19" s="170" t="s">
        <v>277</v>
      </c>
      <c r="AE19" s="174"/>
      <c r="AF19" s="174"/>
      <c r="AG19" s="174"/>
      <c r="AH19" s="174"/>
      <c r="AI19" s="174"/>
      <c r="AJ19" s="174"/>
      <c r="AK19" s="174"/>
      <c r="AL19" s="174"/>
      <c r="AM19" s="173"/>
    </row>
    <row r="20" spans="18:40">
      <c r="R20" s="89"/>
      <c r="S20" s="89"/>
      <c r="T20" s="89"/>
      <c r="U20" s="89"/>
      <c r="V20" s="172"/>
      <c r="W20" s="172"/>
      <c r="X20" s="172"/>
      <c r="Y20" s="172"/>
      <c r="Z20" s="172"/>
      <c r="AA20" s="172"/>
      <c r="AB20" s="386"/>
      <c r="AC20" s="172"/>
      <c r="AD20" s="172"/>
      <c r="AE20" s="170" t="s">
        <v>278</v>
      </c>
      <c r="AF20" s="173"/>
      <c r="AG20" s="173"/>
      <c r="AH20" s="173"/>
      <c r="AI20" s="173"/>
      <c r="AJ20" s="173"/>
      <c r="AK20" s="173"/>
      <c r="AL20" s="173"/>
      <c r="AM20" s="89"/>
    </row>
    <row r="21" spans="18:40">
      <c r="R21" s="2"/>
      <c r="S21" s="2"/>
      <c r="T21" s="2"/>
      <c r="U21" s="2"/>
      <c r="AF21" s="173" t="s">
        <v>279</v>
      </c>
      <c r="AG21" s="174"/>
      <c r="AH21" s="174"/>
      <c r="AI21" s="174"/>
      <c r="AJ21" s="174"/>
      <c r="AK21" s="174"/>
    </row>
    <row r="22" spans="18:40">
      <c r="AF22" s="172"/>
      <c r="AG22" s="271" t="s">
        <v>280</v>
      </c>
      <c r="AH22" s="271"/>
      <c r="AI22" s="271"/>
      <c r="AJ22" s="271"/>
      <c r="AK22" s="271"/>
      <c r="AL22" s="271"/>
    </row>
    <row r="23" spans="18:40">
      <c r="AG23" s="172"/>
      <c r="AH23" s="170" t="s">
        <v>465</v>
      </c>
      <c r="AI23" s="172"/>
      <c r="AJ23" s="172"/>
      <c r="AK23" s="172"/>
      <c r="AL23" s="173"/>
    </row>
    <row r="24" spans="18:40">
      <c r="AI24" s="173" t="s">
        <v>462</v>
      </c>
      <c r="AJ24" s="173"/>
      <c r="AK24" s="173"/>
    </row>
    <row r="25" spans="18:40">
      <c r="AJ25" s="170" t="s">
        <v>463</v>
      </c>
      <c r="AK25" s="172"/>
    </row>
    <row r="26" spans="18:40">
      <c r="AK26" s="173" t="s">
        <v>464</v>
      </c>
    </row>
  </sheetData>
  <mergeCells count="9">
    <mergeCell ref="A5:G5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4"/>
  <sheetViews>
    <sheetView workbookViewId="0">
      <pane ySplit="2" topLeftCell="A3" activePane="bottomLeft" state="frozen"/>
      <selection pane="bottomLeft" activeCell="F25" sqref="F25"/>
    </sheetView>
  </sheetViews>
  <sheetFormatPr defaultRowHeight="11.25"/>
  <cols>
    <col min="1" max="1" width="7.5703125" style="8" bestFit="1" customWidth="1"/>
    <col min="2" max="2" width="24.42578125" style="92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7" customFormat="1" ht="15.75" customHeight="1">
      <c r="A1" s="509" t="s">
        <v>31</v>
      </c>
      <c r="B1" s="510"/>
      <c r="C1" s="510"/>
      <c r="D1" s="511"/>
      <c r="E1" s="513" t="s">
        <v>488</v>
      </c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5" t="s">
        <v>70</v>
      </c>
      <c r="T1" s="524" t="s">
        <v>161</v>
      </c>
      <c r="U1" s="509" t="s">
        <v>13</v>
      </c>
      <c r="V1" s="510"/>
      <c r="W1" s="510"/>
      <c r="X1" s="510"/>
      <c r="Y1" s="510"/>
      <c r="Z1" s="510"/>
      <c r="AA1" s="510"/>
      <c r="AB1" s="510"/>
      <c r="AC1" s="510"/>
      <c r="AD1" s="511"/>
      <c r="AE1" s="512" t="s">
        <v>14</v>
      </c>
      <c r="AF1" s="512"/>
      <c r="AG1" s="512"/>
      <c r="AH1" s="512"/>
      <c r="AI1" s="512"/>
      <c r="AJ1" s="512"/>
      <c r="AK1" s="512"/>
      <c r="AL1" s="512"/>
      <c r="AM1" s="512"/>
      <c r="AN1" s="509" t="s">
        <v>15</v>
      </c>
      <c r="AO1" s="510"/>
      <c r="AP1" s="510"/>
      <c r="AQ1" s="510"/>
      <c r="AR1" s="510"/>
      <c r="AS1" s="510"/>
      <c r="AT1" s="510"/>
      <c r="AU1" s="510"/>
      <c r="AV1" s="510"/>
      <c r="AW1" s="511"/>
      <c r="AX1" s="526" t="s">
        <v>16</v>
      </c>
      <c r="AY1" s="526"/>
      <c r="AZ1" s="526"/>
      <c r="BA1" s="526"/>
      <c r="BB1" s="526"/>
      <c r="BC1" s="526"/>
      <c r="BD1" s="526"/>
      <c r="BE1" s="526"/>
      <c r="BF1" s="527" t="s">
        <v>17</v>
      </c>
      <c r="BG1" s="528"/>
      <c r="BH1" s="528"/>
      <c r="BI1" s="528"/>
      <c r="BJ1" s="529"/>
    </row>
    <row r="2" spans="1:62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6" t="s">
        <v>71</v>
      </c>
      <c r="F2" s="42" t="s">
        <v>72</v>
      </c>
      <c r="G2" s="42" t="s">
        <v>252</v>
      </c>
      <c r="H2" s="231" t="s">
        <v>253</v>
      </c>
      <c r="I2" s="42" t="s">
        <v>73</v>
      </c>
      <c r="J2" s="521" t="s">
        <v>29</v>
      </c>
      <c r="K2" s="522"/>
      <c r="L2" s="523"/>
      <c r="M2" s="42" t="s">
        <v>154</v>
      </c>
      <c r="N2" s="42" t="s">
        <v>155</v>
      </c>
      <c r="O2" s="42" t="s">
        <v>91</v>
      </c>
      <c r="P2" s="42" t="s">
        <v>160</v>
      </c>
      <c r="Q2" s="96" t="s">
        <v>97</v>
      </c>
      <c r="R2" s="114" t="s">
        <v>96</v>
      </c>
      <c r="S2" s="516"/>
      <c r="T2" s="525"/>
      <c r="U2" s="56" t="s">
        <v>32</v>
      </c>
      <c r="V2" s="56" t="s">
        <v>19</v>
      </c>
      <c r="W2" s="42" t="s">
        <v>20</v>
      </c>
      <c r="X2" s="10" t="s">
        <v>21</v>
      </c>
      <c r="Y2" s="10" t="s">
        <v>22</v>
      </c>
      <c r="Z2" s="42" t="s">
        <v>23</v>
      </c>
      <c r="AA2" s="42" t="s">
        <v>24</v>
      </c>
      <c r="AB2" s="42" t="s">
        <v>25</v>
      </c>
      <c r="AC2" s="517" t="s">
        <v>29</v>
      </c>
      <c r="AD2" s="518"/>
      <c r="AE2" s="56" t="s">
        <v>28</v>
      </c>
      <c r="AF2" s="56" t="s">
        <v>19</v>
      </c>
      <c r="AG2" s="42" t="s">
        <v>20</v>
      </c>
      <c r="AH2" s="10" t="s">
        <v>27</v>
      </c>
      <c r="AI2" s="10" t="s">
        <v>19</v>
      </c>
      <c r="AJ2" s="73" t="s">
        <v>74</v>
      </c>
      <c r="AK2" s="73" t="s">
        <v>75</v>
      </c>
      <c r="AL2" s="519" t="s">
        <v>29</v>
      </c>
      <c r="AM2" s="520"/>
      <c r="AN2" s="56" t="s">
        <v>18</v>
      </c>
      <c r="AO2" s="56" t="s">
        <v>19</v>
      </c>
      <c r="AP2" s="42" t="s">
        <v>20</v>
      </c>
      <c r="AQ2" s="10" t="s">
        <v>21</v>
      </c>
      <c r="AR2" s="10" t="s">
        <v>22</v>
      </c>
      <c r="AS2" s="42" t="s">
        <v>23</v>
      </c>
      <c r="AT2" s="42" t="s">
        <v>24</v>
      </c>
      <c r="AU2" s="42" t="s">
        <v>25</v>
      </c>
      <c r="AV2" s="517" t="s">
        <v>29</v>
      </c>
      <c r="AW2" s="518"/>
      <c r="AX2" s="56" t="s">
        <v>18</v>
      </c>
      <c r="AY2" s="42" t="s">
        <v>19</v>
      </c>
      <c r="AZ2" s="42" t="s">
        <v>20</v>
      </c>
      <c r="BA2" s="42" t="s">
        <v>26</v>
      </c>
      <c r="BB2" s="10" t="s">
        <v>27</v>
      </c>
      <c r="BC2" s="10" t="s">
        <v>19</v>
      </c>
      <c r="BD2" s="42" t="s">
        <v>28</v>
      </c>
      <c r="BE2" s="43" t="s">
        <v>29</v>
      </c>
      <c r="BF2" s="57" t="s">
        <v>30</v>
      </c>
      <c r="BG2" s="57" t="s">
        <v>19</v>
      </c>
      <c r="BH2" s="58" t="s">
        <v>18</v>
      </c>
      <c r="BI2" s="517" t="s">
        <v>29</v>
      </c>
      <c r="BJ2" s="518"/>
    </row>
    <row r="3" spans="1:62" s="196" customFormat="1">
      <c r="A3" s="398" t="str">
        <f>'1-συμβολαια'!A3</f>
        <v>??/</v>
      </c>
      <c r="B3" s="349" t="str">
        <f>'1-συμβολαια'!C3</f>
        <v>οριζόντιος ΣΥΣΤΑΣΗ</v>
      </c>
      <c r="C3" s="272" t="str">
        <f>'4-πολλυπρ'!D3</f>
        <v>???</v>
      </c>
      <c r="D3" s="272">
        <f>'4-πολλυπρ'!I3</f>
        <v>0</v>
      </c>
      <c r="E3" s="272">
        <v>2</v>
      </c>
      <c r="F3" s="340">
        <f t="shared" ref="F3:F4" si="0">E3*3.23</f>
        <v>6.46</v>
      </c>
      <c r="G3" s="340">
        <v>5.87</v>
      </c>
      <c r="H3" s="340"/>
      <c r="I3" s="340">
        <f>F3+G3</f>
        <v>12.33</v>
      </c>
      <c r="J3" s="378" t="s">
        <v>541</v>
      </c>
      <c r="K3" s="353" t="s">
        <v>542</v>
      </c>
      <c r="L3" s="340"/>
      <c r="M3" s="340">
        <v>5.87</v>
      </c>
      <c r="N3" s="340">
        <v>5.87</v>
      </c>
      <c r="O3" s="340">
        <v>1.98</v>
      </c>
      <c r="P3" s="340">
        <f t="shared" ref="P3:P4" si="1">M3+N3</f>
        <v>11.74</v>
      </c>
      <c r="Q3" s="272"/>
      <c r="R3" s="272"/>
      <c r="S3" s="272"/>
      <c r="T3" s="272"/>
      <c r="U3" s="379"/>
      <c r="V3" s="348"/>
      <c r="W3" s="351" t="s">
        <v>407</v>
      </c>
      <c r="X3" s="351"/>
      <c r="Y3" s="351" t="s">
        <v>9</v>
      </c>
      <c r="Z3" s="380"/>
      <c r="AA3" s="351"/>
      <c r="AB3" s="351"/>
      <c r="AC3" s="351"/>
      <c r="AD3" s="348"/>
      <c r="AE3" s="379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51" t="s">
        <v>407</v>
      </c>
      <c r="AQ3" s="348"/>
      <c r="AR3" s="351" t="s">
        <v>9</v>
      </c>
      <c r="AS3" s="348"/>
      <c r="AT3" s="348"/>
      <c r="AU3" s="348"/>
      <c r="AV3" s="348"/>
      <c r="AW3" s="379"/>
      <c r="AX3" s="348"/>
      <c r="AY3" s="348"/>
      <c r="AZ3" s="348"/>
      <c r="BA3" s="380"/>
      <c r="BB3" s="380"/>
      <c r="BC3" s="380"/>
      <c r="BD3" s="380"/>
      <c r="BE3" s="380"/>
      <c r="BF3" s="348"/>
      <c r="BG3" s="348"/>
      <c r="BH3" s="379"/>
      <c r="BI3" s="380"/>
      <c r="BJ3" s="380"/>
    </row>
    <row r="4" spans="1:62" s="196" customFormat="1">
      <c r="A4" s="398">
        <f>'1-συμβολαια'!A4</f>
        <v>0</v>
      </c>
      <c r="B4" s="349" t="str">
        <f>'1-συμβολαια'!C4</f>
        <v>αγοραπωλησία τίμημα = Δ.Ο.Υ. =</v>
      </c>
      <c r="C4" s="272" t="str">
        <f>'4-πολλυπρ'!D4</f>
        <v>???</v>
      </c>
      <c r="D4" s="272" t="str">
        <f>'4-πολλυπρ'!I4</f>
        <v>219-149</v>
      </c>
      <c r="E4" s="272">
        <v>2</v>
      </c>
      <c r="F4" s="340">
        <f t="shared" si="0"/>
        <v>6.46</v>
      </c>
      <c r="G4" s="340">
        <v>5.87</v>
      </c>
      <c r="H4" s="340"/>
      <c r="I4" s="340">
        <f>F4+G4</f>
        <v>12.33</v>
      </c>
      <c r="J4" s="378" t="s">
        <v>541</v>
      </c>
      <c r="K4" s="353" t="s">
        <v>542</v>
      </c>
      <c r="L4" s="340"/>
      <c r="M4" s="340">
        <v>5.87</v>
      </c>
      <c r="N4" s="340">
        <v>5.87</v>
      </c>
      <c r="O4" s="340">
        <v>1.98</v>
      </c>
      <c r="P4" s="340">
        <f t="shared" si="1"/>
        <v>11.74</v>
      </c>
      <c r="Q4" s="272"/>
      <c r="R4" s="272"/>
      <c r="S4" s="272"/>
      <c r="T4" s="272"/>
      <c r="U4" s="379"/>
      <c r="V4" s="348"/>
      <c r="W4" s="351" t="s">
        <v>407</v>
      </c>
      <c r="X4" s="351"/>
      <c r="Y4" s="351" t="s">
        <v>9</v>
      </c>
      <c r="Z4" s="380"/>
      <c r="AA4" s="351"/>
      <c r="AB4" s="351"/>
      <c r="AC4" s="351"/>
      <c r="AD4" s="348"/>
      <c r="AE4" s="379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51" t="s">
        <v>407</v>
      </c>
      <c r="AQ4" s="348"/>
      <c r="AR4" s="351" t="s">
        <v>9</v>
      </c>
      <c r="AS4" s="348"/>
      <c r="AT4" s="348"/>
      <c r="AU4" s="348"/>
      <c r="AV4" s="348"/>
      <c r="AW4" s="379"/>
      <c r="AX4" s="348"/>
      <c r="AY4" s="348"/>
      <c r="AZ4" s="348"/>
      <c r="BA4" s="380"/>
      <c r="BB4" s="380"/>
      <c r="BC4" s="380"/>
      <c r="BD4" s="380"/>
      <c r="BE4" s="380"/>
      <c r="BF4" s="348"/>
      <c r="BG4" s="348"/>
      <c r="BH4" s="379"/>
      <c r="BI4" s="380"/>
      <c r="BJ4" s="380"/>
    </row>
    <row r="5" spans="1:62">
      <c r="A5" s="506" t="s">
        <v>35</v>
      </c>
      <c r="B5" s="507"/>
      <c r="C5" s="507"/>
      <c r="D5" s="508"/>
      <c r="E5" s="70">
        <f>SUM(E3:E4)</f>
        <v>4</v>
      </c>
      <c r="F5" s="70">
        <f>SUM(F3:F4)</f>
        <v>12.92</v>
      </c>
      <c r="G5" s="70">
        <f>SUM(G3:G4)</f>
        <v>11.74</v>
      </c>
      <c r="H5" s="314">
        <f>SUM(H3:H4)</f>
        <v>0</v>
      </c>
      <c r="I5" s="70">
        <f>SUM(I3:I4)</f>
        <v>24.66</v>
      </c>
      <c r="J5" s="70"/>
      <c r="K5" s="70"/>
      <c r="L5" s="70"/>
      <c r="M5" s="70">
        <f t="shared" ref="M5:S5" si="2">SUM(M3:M4)</f>
        <v>11.74</v>
      </c>
      <c r="N5" s="70">
        <f t="shared" si="2"/>
        <v>11.74</v>
      </c>
      <c r="O5" s="70">
        <f t="shared" si="2"/>
        <v>3.96</v>
      </c>
      <c r="P5" s="70">
        <f t="shared" si="2"/>
        <v>23.48</v>
      </c>
      <c r="Q5" s="70">
        <f t="shared" si="2"/>
        <v>0</v>
      </c>
      <c r="R5" s="70">
        <f t="shared" si="2"/>
        <v>0</v>
      </c>
      <c r="S5" s="70">
        <f t="shared" si="2"/>
        <v>0</v>
      </c>
      <c r="T5" s="70"/>
      <c r="U5" s="138"/>
      <c r="V5" s="70">
        <f>SUM(V3:V4)</f>
        <v>0</v>
      </c>
      <c r="W5" s="70"/>
      <c r="X5" s="70">
        <f>SUM(X3:X4)</f>
        <v>0</v>
      </c>
      <c r="Y5" s="70"/>
      <c r="Z5" s="70">
        <f t="shared" ref="Z5:AK5" si="3">SUM(Z3:Z4)</f>
        <v>0</v>
      </c>
      <c r="AA5" s="70">
        <f t="shared" si="3"/>
        <v>0</v>
      </c>
      <c r="AB5" s="70">
        <f t="shared" si="3"/>
        <v>0</v>
      </c>
      <c r="AC5" s="70">
        <f t="shared" si="3"/>
        <v>0</v>
      </c>
      <c r="AD5" s="70">
        <f t="shared" si="3"/>
        <v>0</v>
      </c>
      <c r="AE5" s="138">
        <f t="shared" si="3"/>
        <v>0</v>
      </c>
      <c r="AF5" s="70">
        <f t="shared" si="3"/>
        <v>0</v>
      </c>
      <c r="AG5" s="70">
        <f t="shared" si="3"/>
        <v>0</v>
      </c>
      <c r="AH5" s="70">
        <f t="shared" si="3"/>
        <v>0</v>
      </c>
      <c r="AI5" s="70">
        <f t="shared" si="3"/>
        <v>0</v>
      </c>
      <c r="AJ5" s="74">
        <f t="shared" si="3"/>
        <v>0</v>
      </c>
      <c r="AK5" s="74">
        <f t="shared" si="3"/>
        <v>0</v>
      </c>
      <c r="AL5" s="74"/>
      <c r="AM5" s="70">
        <f>SUM(AM3:AM4)</f>
        <v>0</v>
      </c>
      <c r="AN5" s="70">
        <f>SUM(AN3:AN4)</f>
        <v>0</v>
      </c>
      <c r="AO5" s="70">
        <f>SUM(AO3:AO4)</f>
        <v>0</v>
      </c>
      <c r="AP5" s="70"/>
      <c r="AQ5" s="70">
        <f t="shared" ref="AQ5:BJ5" si="4">SUM(AQ3:AQ4)</f>
        <v>0</v>
      </c>
      <c r="AR5" s="70">
        <f t="shared" si="4"/>
        <v>0</v>
      </c>
      <c r="AS5" s="70">
        <f t="shared" si="4"/>
        <v>0</v>
      </c>
      <c r="AT5" s="70">
        <f t="shared" si="4"/>
        <v>0</v>
      </c>
      <c r="AU5" s="70">
        <f t="shared" si="4"/>
        <v>0</v>
      </c>
      <c r="AV5" s="70">
        <f t="shared" si="4"/>
        <v>0</v>
      </c>
      <c r="AW5" s="70">
        <f t="shared" si="4"/>
        <v>0</v>
      </c>
      <c r="AX5" s="70">
        <f t="shared" si="4"/>
        <v>0</v>
      </c>
      <c r="AY5" s="70">
        <f t="shared" si="4"/>
        <v>0</v>
      </c>
      <c r="AZ5" s="70">
        <f t="shared" si="4"/>
        <v>0</v>
      </c>
      <c r="BA5" s="70">
        <f t="shared" si="4"/>
        <v>0</v>
      </c>
      <c r="BB5" s="70">
        <f t="shared" si="4"/>
        <v>0</v>
      </c>
      <c r="BC5" s="70">
        <f t="shared" si="4"/>
        <v>0</v>
      </c>
      <c r="BD5" s="70">
        <f t="shared" si="4"/>
        <v>0</v>
      </c>
      <c r="BE5" s="70">
        <f t="shared" si="4"/>
        <v>0</v>
      </c>
      <c r="BF5" s="70">
        <f t="shared" si="4"/>
        <v>0</v>
      </c>
      <c r="BG5" s="70">
        <f t="shared" si="4"/>
        <v>0</v>
      </c>
      <c r="BH5" s="70">
        <f t="shared" si="4"/>
        <v>0</v>
      </c>
      <c r="BI5" s="70">
        <f t="shared" si="4"/>
        <v>0</v>
      </c>
      <c r="BJ5" s="70">
        <f t="shared" si="4"/>
        <v>0</v>
      </c>
    </row>
    <row r="6" spans="1:62">
      <c r="M6" s="141" t="s">
        <v>490</v>
      </c>
    </row>
    <row r="7" spans="1:62">
      <c r="G7" s="141"/>
      <c r="H7" s="141"/>
      <c r="I7" s="315" t="s">
        <v>99</v>
      </c>
      <c r="J7" s="141"/>
      <c r="K7" s="141"/>
      <c r="L7" s="141"/>
      <c r="M7" s="141"/>
      <c r="N7" s="141" t="s">
        <v>490</v>
      </c>
      <c r="O7" s="117"/>
      <c r="T7" s="183" t="s">
        <v>161</v>
      </c>
      <c r="AA7" s="2"/>
      <c r="AC7" s="117" t="s">
        <v>100</v>
      </c>
      <c r="AJ7" s="224" t="s">
        <v>101</v>
      </c>
    </row>
    <row r="8" spans="1:62">
      <c r="F8" s="3"/>
      <c r="G8" s="3"/>
      <c r="H8" s="3"/>
      <c r="I8" s="3"/>
      <c r="J8" s="161" t="s">
        <v>156</v>
      </c>
      <c r="K8" s="119"/>
      <c r="L8" s="119"/>
      <c r="N8" s="141"/>
      <c r="O8" s="3"/>
      <c r="P8" s="3"/>
      <c r="Q8" s="161" t="s">
        <v>162</v>
      </c>
      <c r="T8" s="9"/>
    </row>
    <row r="9" spans="1:62">
      <c r="E9" s="118"/>
      <c r="F9" s="3"/>
      <c r="G9" s="3"/>
      <c r="H9" s="3"/>
      <c r="I9" s="3"/>
      <c r="J9" s="119" t="s">
        <v>157</v>
      </c>
      <c r="K9" s="119"/>
      <c r="L9" s="119"/>
      <c r="N9" s="3"/>
      <c r="O9" s="3"/>
      <c r="P9" s="3"/>
      <c r="R9" s="119" t="s">
        <v>163</v>
      </c>
      <c r="T9" s="9"/>
    </row>
    <row r="10" spans="1:62">
      <c r="H10" s="3"/>
      <c r="J10" s="119"/>
      <c r="K10" s="161" t="s">
        <v>158</v>
      </c>
      <c r="L10" s="119"/>
      <c r="O10" s="156" t="s">
        <v>489</v>
      </c>
      <c r="T10" s="9"/>
    </row>
    <row r="11" spans="1:62">
      <c r="H11" s="3"/>
      <c r="K11" s="119" t="s">
        <v>159</v>
      </c>
      <c r="L11" s="119"/>
      <c r="T11" s="9"/>
    </row>
    <row r="12" spans="1:62">
      <c r="H12" s="3"/>
      <c r="L12" s="161" t="s">
        <v>261</v>
      </c>
      <c r="T12" s="9"/>
    </row>
    <row r="13" spans="1:62">
      <c r="L13" s="119" t="s">
        <v>262</v>
      </c>
      <c r="T13" s="9"/>
    </row>
    <row r="14" spans="1:62">
      <c r="L14" s="119"/>
      <c r="T14" s="9"/>
    </row>
  </sheetData>
  <mergeCells count="15">
    <mergeCell ref="AN1:AW1"/>
    <mergeCell ref="AX1:BE1"/>
    <mergeCell ref="BF1:BJ1"/>
    <mergeCell ref="U1:AD1"/>
    <mergeCell ref="BI2:BJ2"/>
    <mergeCell ref="AV2:AW2"/>
    <mergeCell ref="A5:D5"/>
    <mergeCell ref="A1:D1"/>
    <mergeCell ref="AE1:AM1"/>
    <mergeCell ref="E1:R1"/>
    <mergeCell ref="S1:S2"/>
    <mergeCell ref="AC2:AD2"/>
    <mergeCell ref="AL2:AM2"/>
    <mergeCell ref="J2:L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1"/>
  <sheetViews>
    <sheetView workbookViewId="0">
      <pane ySplit="2" topLeftCell="A3" activePane="bottomLeft" state="frozen"/>
      <selection pane="bottomLeft" activeCell="Q24" sqref="Q24"/>
    </sheetView>
  </sheetViews>
  <sheetFormatPr defaultRowHeight="11.25"/>
  <cols>
    <col min="1" max="1" width="6.5703125" style="8" bestFit="1" customWidth="1"/>
    <col min="2" max="2" width="24.42578125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4" customWidth="1"/>
    <col min="24" max="24" width="7.42578125" style="84" customWidth="1"/>
    <col min="25" max="25" width="11.42578125" style="84" bestFit="1" customWidth="1"/>
    <col min="26" max="26" width="13" style="84" customWidth="1"/>
    <col min="27" max="16384" width="9.140625" style="3"/>
  </cols>
  <sheetData>
    <row r="1" spans="1:26" s="4" customFormat="1" ht="15.75" customHeight="1">
      <c r="A1" s="535" t="s">
        <v>31</v>
      </c>
      <c r="B1" s="536"/>
      <c r="C1" s="536"/>
      <c r="D1" s="537"/>
      <c r="E1" s="538" t="s">
        <v>166</v>
      </c>
      <c r="F1" s="539"/>
      <c r="G1" s="539"/>
      <c r="H1" s="539"/>
      <c r="I1" s="530" t="s">
        <v>160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1" t="s">
        <v>29</v>
      </c>
      <c r="X1" s="532"/>
      <c r="Y1" s="532"/>
      <c r="Z1" s="532"/>
    </row>
    <row r="2" spans="1:26" s="4" customFormat="1" ht="23.25" thickBot="1">
      <c r="A2" s="10" t="s">
        <v>19</v>
      </c>
      <c r="B2" s="153" t="s">
        <v>0</v>
      </c>
      <c r="C2" s="56" t="s">
        <v>11</v>
      </c>
      <c r="D2" s="154" t="s">
        <v>12</v>
      </c>
      <c r="E2" s="42" t="s">
        <v>491</v>
      </c>
      <c r="F2" s="540" t="s">
        <v>29</v>
      </c>
      <c r="G2" s="541"/>
      <c r="H2" s="542"/>
      <c r="I2" s="42" t="s">
        <v>88</v>
      </c>
      <c r="J2" s="56" t="s">
        <v>89</v>
      </c>
      <c r="K2" s="56" t="s">
        <v>91</v>
      </c>
      <c r="L2" s="42" t="s">
        <v>234</v>
      </c>
      <c r="M2" s="42" t="s">
        <v>235</v>
      </c>
      <c r="N2" s="56" t="s">
        <v>236</v>
      </c>
      <c r="O2" s="56" t="s">
        <v>543</v>
      </c>
      <c r="P2" s="56" t="s">
        <v>36</v>
      </c>
      <c r="Q2" s="56" t="s">
        <v>544</v>
      </c>
      <c r="R2" s="56"/>
      <c r="S2" s="56" t="s">
        <v>545</v>
      </c>
      <c r="T2" s="56" t="s">
        <v>546</v>
      </c>
      <c r="U2" s="56"/>
      <c r="V2" s="56" t="s">
        <v>47</v>
      </c>
      <c r="W2" s="533"/>
      <c r="X2" s="534"/>
      <c r="Y2" s="534"/>
      <c r="Z2" s="534"/>
    </row>
    <row r="3" spans="1:26" s="196" customFormat="1" ht="12.75">
      <c r="A3" s="398" t="str">
        <f>'1-συμβολαια'!A3</f>
        <v>??/</v>
      </c>
      <c r="B3" s="349" t="str">
        <f>'1-συμβολαια'!C3</f>
        <v>οριζόντιος ΣΥΣΤΑΣΗ</v>
      </c>
      <c r="C3" s="272" t="str">
        <f>'4-πολλυπρ'!D3</f>
        <v>???</v>
      </c>
      <c r="D3" s="272">
        <f>'4-πολλυπρ'!I3</f>
        <v>0</v>
      </c>
      <c r="E3" s="340">
        <v>6.26</v>
      </c>
      <c r="F3" s="353" t="s">
        <v>552</v>
      </c>
      <c r="G3" s="353" t="s">
        <v>553</v>
      </c>
      <c r="H3" s="340"/>
      <c r="I3" s="340">
        <v>5.87</v>
      </c>
      <c r="J3" s="340">
        <v>5.87</v>
      </c>
      <c r="K3" s="340">
        <v>1.47</v>
      </c>
      <c r="L3" s="340"/>
      <c r="M3" s="340"/>
      <c r="N3" s="420"/>
      <c r="O3" s="420">
        <f>5*3.23</f>
        <v>16.149999999999999</v>
      </c>
      <c r="P3" s="420">
        <f t="shared" ref="P3:Q4" si="0">5*3.23</f>
        <v>16.149999999999999</v>
      </c>
      <c r="Q3" s="420">
        <f t="shared" si="0"/>
        <v>16.149999999999999</v>
      </c>
      <c r="R3" s="420"/>
      <c r="S3" s="420">
        <f>4*1.5</f>
        <v>6</v>
      </c>
      <c r="T3" s="420">
        <f>14*2.23</f>
        <v>31.22</v>
      </c>
      <c r="U3" s="339"/>
      <c r="V3" s="340">
        <f>SUM(I3:U3)-K3</f>
        <v>97.41</v>
      </c>
      <c r="W3" s="341"/>
      <c r="X3" s="341"/>
      <c r="Y3" s="381"/>
      <c r="Z3" s="277"/>
    </row>
    <row r="4" spans="1:26" s="196" customFormat="1" ht="12.75">
      <c r="A4" s="398">
        <f>'1-συμβολαια'!A4</f>
        <v>0</v>
      </c>
      <c r="B4" s="349" t="str">
        <f>'1-συμβολαια'!C4</f>
        <v>αγοραπωλησία τίμημα = Δ.Ο.Υ. =</v>
      </c>
      <c r="C4" s="272" t="str">
        <f>'4-πολλυπρ'!D4</f>
        <v>???</v>
      </c>
      <c r="D4" s="272" t="str">
        <f>'4-πολλυπρ'!I4</f>
        <v>219-149</v>
      </c>
      <c r="E4" s="340">
        <v>6.26</v>
      </c>
      <c r="F4" s="353" t="s">
        <v>552</v>
      </c>
      <c r="G4" s="353" t="s">
        <v>553</v>
      </c>
      <c r="H4" s="340"/>
      <c r="I4" s="340"/>
      <c r="J4" s="340"/>
      <c r="K4" s="340">
        <v>1.47</v>
      </c>
      <c r="L4" s="340"/>
      <c r="M4" s="340"/>
      <c r="N4" s="420"/>
      <c r="O4" s="420">
        <f>5*3.23</f>
        <v>16.149999999999999</v>
      </c>
      <c r="P4" s="420">
        <f t="shared" si="0"/>
        <v>16.149999999999999</v>
      </c>
      <c r="Q4" s="420"/>
      <c r="R4" s="420"/>
      <c r="S4" s="420">
        <f>3*1.5</f>
        <v>4.5</v>
      </c>
      <c r="T4" s="420">
        <f>10*2.23</f>
        <v>22.3</v>
      </c>
      <c r="U4" s="339"/>
      <c r="V4" s="340">
        <f>SUM(I4:U4)-K4</f>
        <v>59.099999999999994</v>
      </c>
      <c r="W4" s="341"/>
      <c r="X4" s="341"/>
      <c r="Y4" s="381"/>
      <c r="Z4" s="277"/>
    </row>
    <row r="5" spans="1:26">
      <c r="A5" s="506" t="s">
        <v>35</v>
      </c>
      <c r="B5" s="507"/>
      <c r="C5" s="507"/>
      <c r="D5" s="508"/>
      <c r="E5" s="70">
        <f>SUM(E3:E4)</f>
        <v>12.52</v>
      </c>
      <c r="F5" s="70"/>
      <c r="G5" s="70"/>
      <c r="H5" s="70"/>
      <c r="I5" s="70">
        <f t="shared" ref="I5:W5" si="1">SUM(I3:I4)</f>
        <v>5.87</v>
      </c>
      <c r="J5" s="70">
        <f t="shared" si="1"/>
        <v>5.87</v>
      </c>
      <c r="K5" s="70">
        <f t="shared" si="1"/>
        <v>2.94</v>
      </c>
      <c r="L5" s="70">
        <f t="shared" si="1"/>
        <v>0</v>
      </c>
      <c r="M5" s="70">
        <f t="shared" si="1"/>
        <v>0</v>
      </c>
      <c r="N5" s="70">
        <f t="shared" si="1"/>
        <v>0</v>
      </c>
      <c r="O5" s="70">
        <f t="shared" si="1"/>
        <v>32.299999999999997</v>
      </c>
      <c r="P5" s="70">
        <f t="shared" si="1"/>
        <v>32.299999999999997</v>
      </c>
      <c r="Q5" s="70">
        <f t="shared" si="1"/>
        <v>16.149999999999999</v>
      </c>
      <c r="R5" s="70">
        <f t="shared" si="1"/>
        <v>0</v>
      </c>
      <c r="S5" s="70">
        <f t="shared" si="1"/>
        <v>10.5</v>
      </c>
      <c r="T5" s="70">
        <f t="shared" si="1"/>
        <v>53.519999999999996</v>
      </c>
      <c r="U5" s="70">
        <f t="shared" si="1"/>
        <v>0</v>
      </c>
      <c r="V5" s="70">
        <f t="shared" si="1"/>
        <v>156.51</v>
      </c>
      <c r="W5" s="85">
        <f t="shared" si="1"/>
        <v>0</v>
      </c>
      <c r="X5" s="144"/>
      <c r="Y5" s="3"/>
      <c r="Z5" s="3"/>
    </row>
    <row r="7" spans="1:26" ht="15.75" customHeight="1">
      <c r="I7" s="141" t="s">
        <v>490</v>
      </c>
      <c r="L7" s="136" t="s">
        <v>492</v>
      </c>
      <c r="X7" s="155"/>
      <c r="Y7" s="89"/>
      <c r="Z7" s="155"/>
    </row>
    <row r="8" spans="1:26">
      <c r="F8" s="161" t="s">
        <v>164</v>
      </c>
      <c r="G8" s="119"/>
      <c r="H8" s="84"/>
      <c r="L8" s="176" t="s">
        <v>204</v>
      </c>
      <c r="X8" s="2"/>
    </row>
    <row r="9" spans="1:26">
      <c r="F9" s="84"/>
      <c r="G9" s="119" t="s">
        <v>165</v>
      </c>
      <c r="M9" s="175" t="s">
        <v>205</v>
      </c>
      <c r="W9" s="2"/>
      <c r="X9" s="2"/>
    </row>
    <row r="10" spans="1:26" ht="12.75">
      <c r="N10" s="417" t="s">
        <v>206</v>
      </c>
      <c r="O10" s="418"/>
      <c r="P10" s="418"/>
      <c r="Q10" s="418"/>
      <c r="R10" s="418"/>
      <c r="S10" s="418"/>
      <c r="T10" s="418"/>
      <c r="W10" s="2"/>
      <c r="X10" s="2"/>
    </row>
    <row r="11" spans="1:26" ht="12.75">
      <c r="N11" s="418"/>
      <c r="O11" s="419" t="s">
        <v>547</v>
      </c>
      <c r="P11" s="418"/>
      <c r="Q11" s="418"/>
      <c r="R11" s="418"/>
      <c r="S11" s="418"/>
      <c r="T11" s="418"/>
      <c r="W11" s="2"/>
      <c r="X11" s="2"/>
    </row>
    <row r="12" spans="1:26" ht="12.75">
      <c r="N12" s="418"/>
      <c r="O12" s="418"/>
      <c r="P12" s="419" t="s">
        <v>548</v>
      </c>
      <c r="Q12" s="418"/>
      <c r="R12" s="418"/>
      <c r="S12" s="418"/>
      <c r="T12" s="418"/>
    </row>
    <row r="13" spans="1:26" ht="12.75">
      <c r="N13" s="418"/>
      <c r="O13" s="418"/>
      <c r="P13" s="418"/>
      <c r="Q13" s="419" t="s">
        <v>549</v>
      </c>
      <c r="R13" s="418"/>
      <c r="S13" s="418"/>
      <c r="T13" s="418"/>
    </row>
    <row r="14" spans="1:26" ht="12.75">
      <c r="N14" s="418"/>
      <c r="O14" s="418"/>
      <c r="P14" s="418"/>
      <c r="Q14" s="418"/>
      <c r="R14" s="418"/>
      <c r="S14" s="418" t="s">
        <v>550</v>
      </c>
      <c r="T14" s="418"/>
    </row>
    <row r="15" spans="1:26" ht="12.75">
      <c r="N15" s="418"/>
      <c r="O15" s="418"/>
      <c r="P15" s="418"/>
      <c r="Q15" s="418"/>
      <c r="R15" s="418"/>
      <c r="S15" s="418"/>
      <c r="T15" s="418" t="s">
        <v>551</v>
      </c>
    </row>
    <row r="21" spans="9:9">
      <c r="I21" s="141"/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P27" sqref="P27"/>
    </sheetView>
  </sheetViews>
  <sheetFormatPr defaultRowHeight="11.25"/>
  <cols>
    <col min="1" max="1" width="4.42578125" style="3" bestFit="1" customWidth="1"/>
    <col min="2" max="2" width="24.42578125" style="3" bestFit="1" customWidth="1"/>
    <col min="3" max="3" width="10.28515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4" t="s">
        <v>327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43" t="s">
        <v>337</v>
      </c>
      <c r="AI1" s="545" t="s">
        <v>84</v>
      </c>
      <c r="AJ1" s="546"/>
      <c r="AK1" s="546"/>
      <c r="AL1" s="547"/>
    </row>
    <row r="2" spans="1:38" ht="12" thickBot="1">
      <c r="A2" s="199"/>
      <c r="B2" s="200" t="s">
        <v>336</v>
      </c>
      <c r="C2" s="200" t="s">
        <v>85</v>
      </c>
      <c r="D2" s="201" t="s">
        <v>328</v>
      </c>
      <c r="E2" s="179" t="s">
        <v>31</v>
      </c>
      <c r="F2" s="179" t="s">
        <v>329</v>
      </c>
      <c r="G2" s="179" t="s">
        <v>330</v>
      </c>
      <c r="H2" s="179" t="s">
        <v>331</v>
      </c>
      <c r="I2" s="179" t="s">
        <v>332</v>
      </c>
      <c r="J2" s="179" t="s">
        <v>333</v>
      </c>
      <c r="K2" s="517" t="s">
        <v>29</v>
      </c>
      <c r="L2" s="518"/>
      <c r="M2" s="187" t="s">
        <v>334</v>
      </c>
      <c r="N2" s="187" t="s">
        <v>31</v>
      </c>
      <c r="O2" s="187" t="s">
        <v>329</v>
      </c>
      <c r="P2" s="187" t="s">
        <v>330</v>
      </c>
      <c r="Q2" s="187" t="s">
        <v>331</v>
      </c>
      <c r="R2" s="187" t="s">
        <v>332</v>
      </c>
      <c r="S2" s="187" t="s">
        <v>333</v>
      </c>
      <c r="T2" s="519" t="s">
        <v>29</v>
      </c>
      <c r="U2" s="520"/>
      <c r="V2" s="179" t="s">
        <v>335</v>
      </c>
      <c r="W2" s="179" t="s">
        <v>31</v>
      </c>
      <c r="X2" s="179" t="s">
        <v>329</v>
      </c>
      <c r="Y2" s="179" t="s">
        <v>330</v>
      </c>
      <c r="Z2" s="179" t="s">
        <v>331</v>
      </c>
      <c r="AA2" s="179" t="s">
        <v>332</v>
      </c>
      <c r="AB2" s="179" t="s">
        <v>333</v>
      </c>
      <c r="AC2" s="517" t="s">
        <v>29</v>
      </c>
      <c r="AD2" s="518"/>
      <c r="AE2" s="557"/>
      <c r="AF2" s="559"/>
      <c r="AG2" s="561"/>
      <c r="AH2" s="544"/>
      <c r="AI2" s="548"/>
      <c r="AJ2" s="549"/>
      <c r="AK2" s="549"/>
      <c r="AL2" s="550"/>
    </row>
    <row r="3" spans="1:38" s="5" customFormat="1">
      <c r="A3" s="399" t="str">
        <f>'1-συμβολαια'!A3</f>
        <v>??/</v>
      </c>
      <c r="B3" s="76" t="str">
        <f>'1-συμβολαια'!C3</f>
        <v>οριζόντιος ΣΥΣΤΑΣΗ</v>
      </c>
      <c r="C3" s="352">
        <f>'1-συμβολαια'!D3</f>
        <v>0</v>
      </c>
      <c r="D3" s="352"/>
      <c r="E3" s="76"/>
      <c r="F3" s="76"/>
      <c r="G3" s="76"/>
      <c r="H3" s="76"/>
      <c r="I3" s="76"/>
      <c r="J3" s="76"/>
      <c r="K3" s="76"/>
      <c r="L3" s="76"/>
      <c r="M3" s="352"/>
      <c r="N3" s="76"/>
      <c r="O3" s="76"/>
      <c r="P3" s="76"/>
      <c r="Q3" s="76"/>
      <c r="R3" s="76"/>
      <c r="S3" s="76"/>
      <c r="T3" s="76"/>
      <c r="U3" s="76"/>
      <c r="V3" s="352"/>
      <c r="W3" s="76"/>
      <c r="X3" s="76"/>
      <c r="Y3" s="76"/>
      <c r="Z3" s="76"/>
      <c r="AA3" s="76"/>
      <c r="AB3" s="76"/>
      <c r="AC3" s="76"/>
      <c r="AD3" s="76"/>
      <c r="AE3" s="328">
        <f t="shared" ref="AE3:AE4" si="0">D3+M3+V3</f>
        <v>0</v>
      </c>
      <c r="AF3" s="328">
        <f t="shared" ref="AF3:AF4" si="1">E3+N3+W3</f>
        <v>0</v>
      </c>
      <c r="AG3" s="328">
        <f t="shared" ref="AG3:AG4" si="2">AE3-AF3</f>
        <v>0</v>
      </c>
      <c r="AH3" s="76"/>
      <c r="AI3" s="76"/>
      <c r="AJ3" s="76"/>
      <c r="AK3" s="76"/>
      <c r="AL3" s="76"/>
    </row>
    <row r="4" spans="1:38" s="5" customFormat="1">
      <c r="A4" s="399"/>
      <c r="B4" s="76" t="str">
        <f>'1-συμβολαια'!C4</f>
        <v>αγοραπωλησία τίμημα = Δ.Ο.Υ. =</v>
      </c>
      <c r="C4" s="352">
        <f>'1-συμβολαια'!D4</f>
        <v>41663.39</v>
      </c>
      <c r="D4" s="352"/>
      <c r="E4" s="76"/>
      <c r="F4" s="76"/>
      <c r="G4" s="76"/>
      <c r="H4" s="76"/>
      <c r="I4" s="76"/>
      <c r="J4" s="76"/>
      <c r="K4" s="76"/>
      <c r="L4" s="76"/>
      <c r="M4" s="352"/>
      <c r="N4" s="76"/>
      <c r="O4" s="76"/>
      <c r="P4" s="76"/>
      <c r="Q4" s="76"/>
      <c r="R4" s="76"/>
      <c r="S4" s="76"/>
      <c r="T4" s="76"/>
      <c r="U4" s="76"/>
      <c r="V4" s="352"/>
      <c r="W4" s="76"/>
      <c r="X4" s="76"/>
      <c r="Y4" s="76"/>
      <c r="Z4" s="76"/>
      <c r="AA4" s="76"/>
      <c r="AB4" s="76"/>
      <c r="AC4" s="76"/>
      <c r="AD4" s="76"/>
      <c r="AE4" s="328">
        <f t="shared" si="0"/>
        <v>0</v>
      </c>
      <c r="AF4" s="328">
        <f t="shared" si="1"/>
        <v>0</v>
      </c>
      <c r="AG4" s="328">
        <f t="shared" si="2"/>
        <v>0</v>
      </c>
      <c r="AH4" s="76"/>
      <c r="AI4" s="76"/>
      <c r="AJ4" s="76"/>
      <c r="AK4" s="76"/>
      <c r="AL4" s="76"/>
    </row>
    <row r="5" spans="1:38">
      <c r="A5" s="551" t="str">
        <f>'1-συμβολαια'!A5</f>
        <v>σύνολο</v>
      </c>
      <c r="B5" s="552"/>
      <c r="C5" s="553"/>
      <c r="D5" s="310">
        <f>SUM(D3:D4)</f>
        <v>0</v>
      </c>
      <c r="E5" s="198"/>
      <c r="F5" s="198"/>
      <c r="G5" s="198"/>
      <c r="H5" s="198"/>
      <c r="I5" s="198"/>
      <c r="J5" s="198"/>
      <c r="K5" s="198"/>
      <c r="L5" s="198"/>
      <c r="M5" s="310">
        <f>SUM(M3:M4)</f>
        <v>0</v>
      </c>
      <c r="N5" s="198"/>
      <c r="O5" s="198"/>
      <c r="P5" s="198"/>
      <c r="Q5" s="198"/>
      <c r="R5" s="198"/>
      <c r="S5" s="198"/>
      <c r="T5" s="198"/>
      <c r="U5" s="198"/>
      <c r="V5" s="310">
        <f>SUM(V3:V4)</f>
        <v>0</v>
      </c>
      <c r="W5" s="198"/>
      <c r="X5" s="198"/>
      <c r="Y5" s="198"/>
      <c r="Z5" s="198"/>
      <c r="AA5" s="198"/>
      <c r="AB5" s="198"/>
      <c r="AC5" s="198"/>
      <c r="AD5" s="198"/>
      <c r="AE5" s="310">
        <f>SUM(AE3:AE4)</f>
        <v>0</v>
      </c>
      <c r="AF5" s="310">
        <f>SUM(AF3:AF4)</f>
        <v>0</v>
      </c>
      <c r="AG5" s="310">
        <f>SUM(AG3:AG4)</f>
        <v>0</v>
      </c>
      <c r="AH5" s="198">
        <f>SUM(AH3:AH4)</f>
        <v>0</v>
      </c>
      <c r="AI5" s="198"/>
      <c r="AJ5" s="198"/>
      <c r="AK5" s="198"/>
      <c r="AL5" s="198"/>
    </row>
    <row r="7" spans="1:38">
      <c r="E7" s="2"/>
      <c r="F7" s="2"/>
      <c r="G7" s="2"/>
      <c r="H7" s="169" t="s">
        <v>338</v>
      </c>
      <c r="I7" s="2"/>
      <c r="J7" s="2"/>
      <c r="K7" s="2"/>
      <c r="L7" s="2"/>
      <c r="M7" s="2"/>
      <c r="N7" s="2"/>
      <c r="O7" s="2"/>
      <c r="P7" s="2"/>
      <c r="Q7" s="169" t="s">
        <v>338</v>
      </c>
      <c r="R7" s="2"/>
      <c r="S7" s="2"/>
      <c r="T7" s="2"/>
      <c r="U7" s="2"/>
      <c r="V7" s="2"/>
      <c r="W7" s="2"/>
      <c r="X7" s="2"/>
      <c r="Y7" s="2"/>
      <c r="Z7" s="169" t="s">
        <v>338</v>
      </c>
      <c r="AA7" s="2"/>
      <c r="AB7" s="2"/>
      <c r="AC7" s="2"/>
      <c r="AD7" s="2"/>
      <c r="AE7" s="2"/>
    </row>
    <row r="8" spans="1:38">
      <c r="E8" s="2"/>
      <c r="F8" s="202" t="s">
        <v>339</v>
      </c>
      <c r="G8" s="202"/>
      <c r="H8" s="202"/>
      <c r="I8" s="202"/>
      <c r="J8" s="202"/>
      <c r="K8" s="202"/>
      <c r="L8" s="202"/>
      <c r="M8" s="202"/>
      <c r="N8" s="202"/>
      <c r="O8" s="202" t="s">
        <v>339</v>
      </c>
      <c r="P8" s="2"/>
      <c r="Q8" s="2"/>
      <c r="R8" s="2"/>
      <c r="S8" s="2"/>
      <c r="T8" s="2"/>
      <c r="U8" s="2"/>
      <c r="V8" s="2"/>
      <c r="W8" s="2"/>
      <c r="X8" s="202" t="s">
        <v>339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3" t="s">
        <v>340</v>
      </c>
      <c r="K9" s="169"/>
      <c r="L9" s="2"/>
      <c r="M9" s="2"/>
      <c r="N9" s="2"/>
      <c r="O9" s="2"/>
      <c r="P9" s="2"/>
      <c r="Q9" s="4"/>
      <c r="R9" s="173" t="s">
        <v>341</v>
      </c>
      <c r="S9" s="173"/>
      <c r="T9" s="173"/>
      <c r="U9" s="173"/>
      <c r="V9" s="4"/>
      <c r="W9" s="4"/>
      <c r="X9" s="4"/>
      <c r="Y9" s="4"/>
      <c r="Z9" s="4"/>
      <c r="AA9" s="173" t="s">
        <v>341</v>
      </c>
      <c r="AB9" s="173"/>
      <c r="AC9" s="173"/>
      <c r="AD9" s="169"/>
      <c r="AE9" s="2"/>
    </row>
    <row r="10" spans="1:38">
      <c r="E10" s="2"/>
      <c r="F10" s="2"/>
      <c r="G10" s="2"/>
      <c r="H10" s="2"/>
      <c r="I10" s="173" t="s">
        <v>341</v>
      </c>
      <c r="J10" s="4"/>
      <c r="K10" s="2"/>
      <c r="L10" s="2"/>
      <c r="M10" s="2"/>
      <c r="N10" s="2"/>
      <c r="O10" s="2"/>
      <c r="P10" s="2"/>
      <c r="Q10" s="4"/>
      <c r="R10" s="4"/>
      <c r="S10" s="173" t="s">
        <v>340</v>
      </c>
      <c r="T10" s="173"/>
      <c r="U10" s="4"/>
      <c r="V10" s="4"/>
      <c r="W10" s="4"/>
      <c r="X10" s="4"/>
      <c r="Y10" s="4"/>
      <c r="Z10" s="4"/>
      <c r="AA10" s="4"/>
      <c r="AB10" s="173" t="s">
        <v>340</v>
      </c>
      <c r="AC10" s="173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3" t="s">
        <v>342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4" t="s">
        <v>343</v>
      </c>
      <c r="R12" s="2"/>
      <c r="S12" s="2"/>
      <c r="T12" s="2"/>
      <c r="U12" s="2"/>
      <c r="V12" s="2"/>
      <c r="W12" s="2"/>
      <c r="X12" s="2"/>
      <c r="Y12" s="2"/>
      <c r="Z12" s="205" t="s">
        <v>344</v>
      </c>
      <c r="AA12" s="2"/>
      <c r="AB12" s="2"/>
      <c r="AC12" s="2"/>
      <c r="AD12" s="2"/>
      <c r="AE12" s="2"/>
    </row>
    <row r="13" spans="1:38">
      <c r="E13" s="206" t="s">
        <v>345</v>
      </c>
      <c r="F13" s="2"/>
      <c r="G13" s="2"/>
      <c r="H13" s="2"/>
      <c r="I13" s="2"/>
      <c r="J13" s="2"/>
      <c r="K13" s="2"/>
      <c r="L13" s="2"/>
      <c r="M13" s="8"/>
      <c r="N13" s="2"/>
      <c r="O13" s="169"/>
      <c r="P13" s="169"/>
      <c r="Q13" s="169"/>
      <c r="R13" s="169"/>
      <c r="S13" s="207" t="s">
        <v>346</v>
      </c>
      <c r="T13" s="169"/>
      <c r="U13" s="169"/>
      <c r="V13" s="169"/>
      <c r="W13" s="2"/>
      <c r="X13" s="2"/>
      <c r="Y13" s="2"/>
      <c r="Z13" s="2"/>
      <c r="AA13" s="208" t="s">
        <v>347</v>
      </c>
      <c r="AB13" s="2"/>
      <c r="AC13" s="2"/>
      <c r="AD13" s="2"/>
      <c r="AE13" s="2"/>
    </row>
    <row r="14" spans="1:38">
      <c r="E14" s="2"/>
      <c r="F14" s="206" t="s">
        <v>348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09" t="s">
        <v>349</v>
      </c>
      <c r="T14" s="2"/>
      <c r="U14" s="2"/>
      <c r="V14" s="2"/>
      <c r="W14" s="2"/>
      <c r="X14" s="2"/>
      <c r="Y14" s="2"/>
      <c r="Z14" s="2"/>
      <c r="AA14" s="2"/>
      <c r="AB14" s="209" t="s">
        <v>349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9"/>
      <c r="Q15" s="169"/>
      <c r="R15" s="169"/>
      <c r="S15" s="169"/>
      <c r="T15" s="169"/>
      <c r="U15" s="169"/>
      <c r="V15" s="169"/>
      <c r="W15" s="169"/>
      <c r="X15" s="169"/>
      <c r="Y15" s="2"/>
      <c r="Z15" s="2"/>
      <c r="AA15" s="2"/>
      <c r="AB15" s="207" t="s">
        <v>346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2025-12-06T19:25:47Z</dcterms:modified>
</cp:coreProperties>
</file>