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X18" i="5"/>
  <c r="AA8"/>
  <c r="S18"/>
  <c r="R18"/>
  <c r="P18"/>
  <c r="Q17"/>
  <c r="Q16"/>
  <c r="Q15"/>
  <c r="Q14"/>
  <c r="Q13"/>
  <c r="B4"/>
  <c r="B5"/>
  <c r="B6"/>
  <c r="B7"/>
  <c r="H21" i="16"/>
  <c r="E74" i="1"/>
  <c r="N6"/>
  <c r="N7"/>
  <c r="N5"/>
  <c r="N4"/>
  <c r="H17" i="16"/>
  <c r="E48" i="1"/>
  <c r="E35"/>
  <c r="H15" i="16"/>
  <c r="G6" i="12"/>
  <c r="F6"/>
  <c r="G5"/>
  <c r="G7"/>
  <c r="F5"/>
  <c r="F7"/>
  <c r="G4"/>
  <c r="F7" i="4"/>
  <c r="H7" s="1"/>
  <c r="F6"/>
  <c r="H6" s="1"/>
  <c r="F5"/>
  <c r="H5" s="1"/>
  <c r="F4"/>
  <c r="H4" s="1"/>
  <c r="N3" i="1"/>
  <c r="G3" i="12"/>
  <c r="F3"/>
  <c r="Q18" i="5" l="1"/>
  <c r="M82" i="1" l="1"/>
  <c r="L82"/>
  <c r="J82"/>
  <c r="J83" s="1"/>
  <c r="I82"/>
  <c r="H82"/>
  <c r="BK8" i="24"/>
  <c r="BL8"/>
  <c r="BO8"/>
  <c r="BQ8"/>
  <c r="BR8"/>
  <c r="BS8"/>
  <c r="BP8"/>
  <c r="BN3"/>
  <c r="BN4"/>
  <c r="BN5"/>
  <c r="BN6"/>
  <c r="BN7"/>
  <c r="AR3"/>
  <c r="AR4"/>
  <c r="AR5"/>
  <c r="AR6"/>
  <c r="AR7"/>
  <c r="AC3"/>
  <c r="AC4"/>
  <c r="AC5"/>
  <c r="AC6"/>
  <c r="AC7"/>
  <c r="F3"/>
  <c r="F4"/>
  <c r="F5"/>
  <c r="F6"/>
  <c r="F7"/>
  <c r="J6" i="1"/>
  <c r="U3" i="20"/>
  <c r="U4"/>
  <c r="U5"/>
  <c r="U6"/>
  <c r="U7"/>
  <c r="P8"/>
  <c r="Q8"/>
  <c r="R8"/>
  <c r="S8"/>
  <c r="T8"/>
  <c r="N8" i="4"/>
  <c r="O4"/>
  <c r="O5"/>
  <c r="O6"/>
  <c r="O7"/>
  <c r="O3"/>
  <c r="AM3" i="16"/>
  <c r="AM4"/>
  <c r="AN4" s="1"/>
  <c r="AM5"/>
  <c r="AN5" s="1"/>
  <c r="AM6"/>
  <c r="AN6" s="1"/>
  <c r="AM7"/>
  <c r="AN7" s="1"/>
  <c r="N82" i="1" l="1"/>
  <c r="X8" i="5"/>
  <c r="AI7" l="1"/>
  <c r="AD7"/>
  <c r="E7"/>
  <c r="D7"/>
  <c r="C7"/>
  <c r="A7"/>
  <c r="AI6" l="1"/>
  <c r="AD6"/>
  <c r="AE6" s="1"/>
  <c r="E6"/>
  <c r="D6"/>
  <c r="C6"/>
  <c r="A6"/>
  <c r="AI5"/>
  <c r="AD5"/>
  <c r="AE5" s="1"/>
  <c r="E5"/>
  <c r="D5"/>
  <c r="C5"/>
  <c r="A5"/>
  <c r="AI4"/>
  <c r="AD4"/>
  <c r="AE4" s="1"/>
  <c r="E4"/>
  <c r="D4"/>
  <c r="C4"/>
  <c r="A4"/>
  <c r="AI3"/>
  <c r="AI8" l="1"/>
  <c r="AD3"/>
  <c r="AE3" s="1"/>
  <c r="E3" l="1"/>
  <c r="D3"/>
  <c r="C3"/>
  <c r="B3"/>
  <c r="A3"/>
  <c r="AD8" l="1"/>
  <c r="C7" i="28" l="1"/>
  <c r="B7"/>
  <c r="A7"/>
  <c r="C6"/>
  <c r="B6"/>
  <c r="A6"/>
  <c r="C5"/>
  <c r="B5"/>
  <c r="A5"/>
  <c r="C4"/>
  <c r="B4"/>
  <c r="A4"/>
  <c r="C3"/>
  <c r="B3"/>
  <c r="A3"/>
  <c r="S8" i="10"/>
  <c r="Q8" l="1"/>
  <c r="O8"/>
  <c r="L7" l="1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7" i="22"/>
  <c r="A6"/>
  <c r="A5"/>
  <c r="A4"/>
  <c r="A3"/>
  <c r="A7" i="8"/>
  <c r="A6"/>
  <c r="A5"/>
  <c r="A4"/>
  <c r="A3"/>
  <c r="X8" i="9"/>
  <c r="W8"/>
  <c r="V8"/>
  <c r="U8"/>
  <c r="L8" i="10" l="1"/>
  <c r="T8" i="9"/>
  <c r="S8"/>
  <c r="M8"/>
  <c r="J8" l="1"/>
  <c r="I8"/>
  <c r="H8"/>
  <c r="G8"/>
  <c r="F8"/>
  <c r="E8"/>
  <c r="D7" l="1"/>
  <c r="C7"/>
  <c r="B7"/>
  <c r="A7"/>
  <c r="K6"/>
  <c r="D6"/>
  <c r="C6"/>
  <c r="B6"/>
  <c r="A6"/>
  <c r="D5"/>
  <c r="C5"/>
  <c r="B5"/>
  <c r="A5"/>
  <c r="D4"/>
  <c r="C4"/>
  <c r="B4"/>
  <c r="A4"/>
  <c r="D3"/>
  <c r="C3"/>
  <c r="B3"/>
  <c r="A3"/>
  <c r="BM8" i="24" l="1"/>
  <c r="BJ8"/>
  <c r="BI8"/>
  <c r="BH8"/>
  <c r="BG8"/>
  <c r="BF8"/>
  <c r="BE8"/>
  <c r="BD8"/>
  <c r="BC8"/>
  <c r="BA8"/>
  <c r="AZ8"/>
  <c r="AY8"/>
  <c r="AW8"/>
  <c r="AV8"/>
  <c r="AU8"/>
  <c r="AT8"/>
  <c r="AS8"/>
  <c r="AQ8"/>
  <c r="AP8"/>
  <c r="AO8"/>
  <c r="AN8"/>
  <c r="AM8"/>
  <c r="AL8"/>
  <c r="AK8"/>
  <c r="AJ8"/>
  <c r="AI8"/>
  <c r="AH8"/>
  <c r="AG8"/>
  <c r="AF8"/>
  <c r="AE8"/>
  <c r="AB8"/>
  <c r="AA8"/>
  <c r="Z8"/>
  <c r="Y8"/>
  <c r="X8"/>
  <c r="W8"/>
  <c r="V8"/>
  <c r="U8"/>
  <c r="T8"/>
  <c r="S8"/>
  <c r="R8"/>
  <c r="Q8"/>
  <c r="P8"/>
  <c r="O8" l="1"/>
  <c r="N8"/>
  <c r="M8"/>
  <c r="L8"/>
  <c r="K8"/>
  <c r="J8"/>
  <c r="BT7"/>
  <c r="BB7"/>
  <c r="AX7"/>
  <c r="I7"/>
  <c r="G7"/>
  <c r="B7"/>
  <c r="A7"/>
  <c r="AR8"/>
  <c r="BT6"/>
  <c r="BB6"/>
  <c r="AX6"/>
  <c r="I6"/>
  <c r="G6"/>
  <c r="B6"/>
  <c r="A6"/>
  <c r="BT5"/>
  <c r="BB5"/>
  <c r="AX5"/>
  <c r="I5"/>
  <c r="G5"/>
  <c r="B5"/>
  <c r="A5"/>
  <c r="BT4"/>
  <c r="BB4"/>
  <c r="AX4"/>
  <c r="I4"/>
  <c r="G4"/>
  <c r="B4"/>
  <c r="A4"/>
  <c r="BT3"/>
  <c r="BB3"/>
  <c r="AX3"/>
  <c r="I3"/>
  <c r="G3"/>
  <c r="B3"/>
  <c r="A3"/>
  <c r="BT8" l="1"/>
  <c r="BB8"/>
  <c r="AC8"/>
  <c r="BN8"/>
  <c r="AX8"/>
  <c r="G8"/>
  <c r="C17" i="23"/>
  <c r="T8"/>
  <c r="S8"/>
  <c r="R8"/>
  <c r="Q8"/>
  <c r="P8"/>
  <c r="O8"/>
  <c r="N8"/>
  <c r="M8"/>
  <c r="L8"/>
  <c r="K8"/>
  <c r="J8"/>
  <c r="I8"/>
  <c r="F8" i="24" l="1"/>
  <c r="I8"/>
  <c r="B7" i="23"/>
  <c r="A7"/>
  <c r="B6"/>
  <c r="A6"/>
  <c r="B5"/>
  <c r="A5"/>
  <c r="B4"/>
  <c r="A4"/>
  <c r="B3"/>
  <c r="A3"/>
  <c r="L8" i="15"/>
  <c r="J8" l="1"/>
  <c r="I8"/>
  <c r="H8"/>
  <c r="G8"/>
  <c r="F8"/>
  <c r="E8"/>
  <c r="D8" l="1"/>
  <c r="C7"/>
  <c r="B7"/>
  <c r="A7"/>
  <c r="C6" l="1"/>
  <c r="B6"/>
  <c r="A6"/>
  <c r="C5"/>
  <c r="B5"/>
  <c r="A5"/>
  <c r="C4"/>
  <c r="B4"/>
  <c r="A4"/>
  <c r="C3"/>
  <c r="B3"/>
  <c r="A3"/>
  <c r="K8" l="1"/>
  <c r="A8" i="27"/>
  <c r="C7" l="1"/>
  <c r="B7"/>
  <c r="A7"/>
  <c r="C6"/>
  <c r="B6"/>
  <c r="A6"/>
  <c r="X5" s="1"/>
  <c r="J5"/>
  <c r="C5"/>
  <c r="B5"/>
  <c r="A5"/>
  <c r="C4"/>
  <c r="B4"/>
  <c r="A4"/>
  <c r="F3"/>
  <c r="E3"/>
  <c r="D3"/>
  <c r="C3"/>
  <c r="B3"/>
  <c r="A3"/>
  <c r="AH8" i="26" l="1"/>
  <c r="A8"/>
  <c r="C7" l="1"/>
  <c r="B7"/>
  <c r="A7"/>
  <c r="C6"/>
  <c r="B6"/>
  <c r="A6"/>
  <c r="C5"/>
  <c r="B5"/>
  <c r="A5"/>
  <c r="C4"/>
  <c r="B4"/>
  <c r="A4"/>
  <c r="AF3"/>
  <c r="AE3"/>
  <c r="C3"/>
  <c r="B3"/>
  <c r="A3"/>
  <c r="V8" i="20"/>
  <c r="O8"/>
  <c r="N8"/>
  <c r="M8"/>
  <c r="L8"/>
  <c r="K8"/>
  <c r="J8"/>
  <c r="I8"/>
  <c r="E8"/>
  <c r="H7" i="24"/>
  <c r="D7" i="20"/>
  <c r="C7"/>
  <c r="B7"/>
  <c r="A7"/>
  <c r="H6" i="24"/>
  <c r="D6" i="20"/>
  <c r="C6"/>
  <c r="B6"/>
  <c r="A6"/>
  <c r="H5" i="24"/>
  <c r="D5" i="20"/>
  <c r="C5"/>
  <c r="B5"/>
  <c r="A5"/>
  <c r="H4" i="24"/>
  <c r="D4" i="20"/>
  <c r="C4"/>
  <c r="B4"/>
  <c r="A4"/>
  <c r="H3" i="24"/>
  <c r="D3" i="20"/>
  <c r="C3"/>
  <c r="B3"/>
  <c r="A3"/>
  <c r="BD8" i="4"/>
  <c r="BC8"/>
  <c r="BB8"/>
  <c r="BA8"/>
  <c r="AZ8"/>
  <c r="AY8"/>
  <c r="AX8"/>
  <c r="AW8"/>
  <c r="AV8"/>
  <c r="AU8"/>
  <c r="AT8"/>
  <c r="AS8"/>
  <c r="AR8"/>
  <c r="AQ8"/>
  <c r="AP8"/>
  <c r="AN8"/>
  <c r="AM8"/>
  <c r="AL8"/>
  <c r="AJ8"/>
  <c r="AI8"/>
  <c r="AC8"/>
  <c r="AB8"/>
  <c r="AA8"/>
  <c r="Z8"/>
  <c r="Y8"/>
  <c r="W8"/>
  <c r="U8"/>
  <c r="R8"/>
  <c r="Q8"/>
  <c r="P8"/>
  <c r="M8"/>
  <c r="L8"/>
  <c r="K8"/>
  <c r="G8"/>
  <c r="E8"/>
  <c r="E7" i="24"/>
  <c r="D7" i="4"/>
  <c r="C7"/>
  <c r="B7"/>
  <c r="A7"/>
  <c r="E6" i="24"/>
  <c r="I6" i="1"/>
  <c r="D6" i="4"/>
  <c r="C6"/>
  <c r="B6"/>
  <c r="A6"/>
  <c r="E5" i="24"/>
  <c r="D5" i="4"/>
  <c r="C5"/>
  <c r="B5"/>
  <c r="A5"/>
  <c r="E4" i="24"/>
  <c r="D4" i="4"/>
  <c r="C4"/>
  <c r="B4"/>
  <c r="A4"/>
  <c r="E3" i="24"/>
  <c r="F3" i="4"/>
  <c r="D3"/>
  <c r="C3"/>
  <c r="B3"/>
  <c r="A3"/>
  <c r="AL8" i="16"/>
  <c r="AK8"/>
  <c r="AJ8"/>
  <c r="AI8"/>
  <c r="AH8"/>
  <c r="AF8"/>
  <c r="AE8"/>
  <c r="D5" i="27" l="1"/>
  <c r="M5" i="26"/>
  <c r="V5"/>
  <c r="F5" i="27" s="1"/>
  <c r="D6"/>
  <c r="V6" i="26"/>
  <c r="F6" i="27" s="1"/>
  <c r="M6" i="26"/>
  <c r="V4"/>
  <c r="F4" i="27" s="1"/>
  <c r="M4" i="26"/>
  <c r="E4" i="27" s="1"/>
  <c r="AG3" i="26"/>
  <c r="P3" i="9" s="1"/>
  <c r="AF8" i="26"/>
  <c r="M7"/>
  <c r="H8" i="24"/>
  <c r="U8" i="20"/>
  <c r="F8" i="4"/>
  <c r="E8" i="24"/>
  <c r="O8" i="4"/>
  <c r="H3"/>
  <c r="H8" s="1"/>
  <c r="AC8" i="16"/>
  <c r="AE6" i="26" l="1"/>
  <c r="AG6" s="1"/>
  <c r="E6" i="27"/>
  <c r="AE5" i="26"/>
  <c r="AG5" s="1"/>
  <c r="E5" i="27"/>
  <c r="J3" i="5"/>
  <c r="M8" i="26"/>
  <c r="AB8" i="16"/>
  <c r="AA8"/>
  <c r="W8"/>
  <c r="V8"/>
  <c r="U8"/>
  <c r="S8"/>
  <c r="R8"/>
  <c r="J6" i="5" l="1"/>
  <c r="K6" s="1"/>
  <c r="P6" i="9"/>
  <c r="J5" i="5"/>
  <c r="P5" i="9"/>
  <c r="G8" i="16"/>
  <c r="F8"/>
  <c r="C7" i="24" l="1"/>
  <c r="BU7" s="1"/>
  <c r="D7"/>
  <c r="BV7" s="1"/>
  <c r="E7" i="16"/>
  <c r="D7"/>
  <c r="C7"/>
  <c r="B7"/>
  <c r="A7"/>
  <c r="C6" i="24"/>
  <c r="BU6" s="1"/>
  <c r="D6"/>
  <c r="BV6" s="1"/>
  <c r="E6" i="16"/>
  <c r="I6" s="1"/>
  <c r="D6"/>
  <c r="C6"/>
  <c r="B6"/>
  <c r="A6"/>
  <c r="C5" i="24"/>
  <c r="BU5" s="1"/>
  <c r="D5"/>
  <c r="BV5" s="1"/>
  <c r="E5" i="16"/>
  <c r="I5" s="1"/>
  <c r="D5"/>
  <c r="C5"/>
  <c r="B5"/>
  <c r="A5"/>
  <c r="C4" i="24"/>
  <c r="BU4" s="1"/>
  <c r="D4"/>
  <c r="BV4" s="1"/>
  <c r="E4" i="16"/>
  <c r="I4" s="1"/>
  <c r="D4"/>
  <c r="C4"/>
  <c r="B4"/>
  <c r="A4"/>
  <c r="E3"/>
  <c r="I3" s="1"/>
  <c r="N3" s="1"/>
  <c r="D3"/>
  <c r="C3"/>
  <c r="B3"/>
  <c r="A3"/>
  <c r="H5" l="1"/>
  <c r="K5" s="1"/>
  <c r="N5"/>
  <c r="D3" i="24"/>
  <c r="BV3" s="1"/>
  <c r="AM8" i="16"/>
  <c r="R7" i="9"/>
  <c r="N7" i="5" s="1"/>
  <c r="Q7" i="9"/>
  <c r="R5"/>
  <c r="Q5"/>
  <c r="R6"/>
  <c r="N6" i="5" s="1"/>
  <c r="Q6" i="9"/>
  <c r="R4"/>
  <c r="Q4"/>
  <c r="H4" i="16"/>
  <c r="N4"/>
  <c r="H6"/>
  <c r="H19" s="1"/>
  <c r="N6"/>
  <c r="H3"/>
  <c r="H13" s="1"/>
  <c r="B7" i="14"/>
  <c r="A7"/>
  <c r="N4" i="5" l="1"/>
  <c r="N5"/>
  <c r="L5" i="16"/>
  <c r="J5"/>
  <c r="O5" s="1"/>
  <c r="D8" i="24"/>
  <c r="L3" i="16"/>
  <c r="J3"/>
  <c r="K3"/>
  <c r="L4"/>
  <c r="J4"/>
  <c r="K4"/>
  <c r="L6"/>
  <c r="J6"/>
  <c r="K6"/>
  <c r="B6" i="14"/>
  <c r="A6"/>
  <c r="B5"/>
  <c r="A5"/>
  <c r="B4"/>
  <c r="A4"/>
  <c r="B3"/>
  <c r="A3"/>
  <c r="M5" i="16" l="1"/>
  <c r="Q5"/>
  <c r="R5" i="10" s="1"/>
  <c r="P5" s="1"/>
  <c r="O4" i="16"/>
  <c r="Q4" s="1"/>
  <c r="R4" i="10" s="1"/>
  <c r="P4" s="1"/>
  <c r="O6" i="16"/>
  <c r="M6" s="1"/>
  <c r="H6" i="1" s="1"/>
  <c r="Q3" i="9"/>
  <c r="BV8" i="24"/>
  <c r="O3" i="16"/>
  <c r="C7" i="12"/>
  <c r="B7"/>
  <c r="A7"/>
  <c r="F6" i="1"/>
  <c r="C6" i="12"/>
  <c r="B6"/>
  <c r="A6"/>
  <c r="C5"/>
  <c r="B5"/>
  <c r="A5"/>
  <c r="F4"/>
  <c r="C4"/>
  <c r="B4"/>
  <c r="A4"/>
  <c r="C3"/>
  <c r="B3"/>
  <c r="A3"/>
  <c r="F8" i="13"/>
  <c r="E8"/>
  <c r="D8"/>
  <c r="Q6" i="16" l="1"/>
  <c r="R6" i="10" s="1"/>
  <c r="P6" s="1"/>
  <c r="M4" i="16"/>
  <c r="AN3"/>
  <c r="G8" i="12"/>
  <c r="F8"/>
  <c r="G3" i="5"/>
  <c r="Q8" i="9"/>
  <c r="Q3" i="16"/>
  <c r="R3" i="10" s="1"/>
  <c r="P3" s="1"/>
  <c r="M3" i="16"/>
  <c r="C3" i="24" l="1"/>
  <c r="BU3" l="1"/>
  <c r="R3" i="9" l="1"/>
  <c r="N7" i="13" l="1"/>
  <c r="J7"/>
  <c r="H7" i="27" s="1"/>
  <c r="C7" i="13"/>
  <c r="G7" s="1"/>
  <c r="H7" s="1"/>
  <c r="K7" s="1"/>
  <c r="B7"/>
  <c r="A7"/>
  <c r="I7" l="1"/>
  <c r="V7" i="27" s="1"/>
  <c r="W7"/>
  <c r="I7"/>
  <c r="P7" i="14"/>
  <c r="L7" i="13"/>
  <c r="O7" s="1"/>
  <c r="M7" s="1"/>
  <c r="N6"/>
  <c r="P6" i="14" s="1"/>
  <c r="G6" i="1" s="1"/>
  <c r="J6" i="13"/>
  <c r="H6" i="27" s="1"/>
  <c r="I6" i="13"/>
  <c r="G7" i="27" l="1"/>
  <c r="V6"/>
  <c r="G6"/>
  <c r="J7"/>
  <c r="X7"/>
  <c r="H6" i="13"/>
  <c r="C6"/>
  <c r="B6"/>
  <c r="A6"/>
  <c r="N5"/>
  <c r="P5" i="14" s="1"/>
  <c r="J5" i="13"/>
  <c r="H5" i="27" s="1"/>
  <c r="C5" i="13"/>
  <c r="G5" s="1"/>
  <c r="H5" s="1"/>
  <c r="K5" s="1"/>
  <c r="B5"/>
  <c r="A5"/>
  <c r="N4"/>
  <c r="P4" i="14" s="1"/>
  <c r="J4" i="13"/>
  <c r="H4" i="27" s="1"/>
  <c r="C4" i="13"/>
  <c r="G4" s="1"/>
  <c r="B4"/>
  <c r="A4"/>
  <c r="N3"/>
  <c r="J3"/>
  <c r="C3"/>
  <c r="B3"/>
  <c r="A3"/>
  <c r="I5" l="1"/>
  <c r="G5" i="27" s="1"/>
  <c r="I5"/>
  <c r="W5"/>
  <c r="H3"/>
  <c r="J8" i="13"/>
  <c r="K6"/>
  <c r="L6"/>
  <c r="N8"/>
  <c r="P3" i="14"/>
  <c r="P8" s="1"/>
  <c r="I3" i="13"/>
  <c r="V3" i="27" s="1"/>
  <c r="H3" i="13"/>
  <c r="I4"/>
  <c r="H4"/>
  <c r="L3"/>
  <c r="J7" i="25"/>
  <c r="I7"/>
  <c r="H7"/>
  <c r="G7"/>
  <c r="F7"/>
  <c r="E7"/>
  <c r="D7"/>
  <c r="A7"/>
  <c r="C6"/>
  <c r="B6"/>
  <c r="A6"/>
  <c r="C5"/>
  <c r="B5"/>
  <c r="A5"/>
  <c r="K4"/>
  <c r="C4"/>
  <c r="B4"/>
  <c r="A4"/>
  <c r="K3"/>
  <c r="C3"/>
  <c r="B3"/>
  <c r="A3"/>
  <c r="K2"/>
  <c r="K7" s="1"/>
  <c r="C2"/>
  <c r="B2"/>
  <c r="A2"/>
  <c r="M69" i="1"/>
  <c r="L69"/>
  <c r="J69"/>
  <c r="I69"/>
  <c r="H69"/>
  <c r="L56"/>
  <c r="J56"/>
  <c r="I56"/>
  <c r="H56"/>
  <c r="L43"/>
  <c r="J43"/>
  <c r="J44" s="1"/>
  <c r="I43"/>
  <c r="H43"/>
  <c r="L31"/>
  <c r="J31"/>
  <c r="I31"/>
  <c r="H31"/>
  <c r="M8"/>
  <c r="K8"/>
  <c r="O5" i="13" l="1"/>
  <c r="M5" s="1"/>
  <c r="V5" i="27"/>
  <c r="J6"/>
  <c r="X6"/>
  <c r="W6"/>
  <c r="I6"/>
  <c r="O6" i="13"/>
  <c r="H32" i="1"/>
  <c r="H57"/>
  <c r="G3" i="27"/>
  <c r="N69" i="1"/>
  <c r="H44"/>
  <c r="H70"/>
  <c r="V4" i="27"/>
  <c r="G4"/>
  <c r="L4" i="13"/>
  <c r="K3"/>
  <c r="J3" i="27"/>
  <c r="X3"/>
  <c r="L6" i="9" l="1"/>
  <c r="O6" s="1"/>
  <c r="M6" i="13"/>
  <c r="E6" i="1" s="1"/>
  <c r="L6" s="1"/>
  <c r="W3" i="27"/>
  <c r="I3"/>
  <c r="O3" i="13"/>
  <c r="K4"/>
  <c r="J4" i="27"/>
  <c r="X4"/>
  <c r="AB6" i="5" l="1"/>
  <c r="O6" i="1"/>
  <c r="N6" i="9" s="1"/>
  <c r="I4" i="27"/>
  <c r="W4"/>
  <c r="O4" i="13"/>
  <c r="M4" s="1"/>
  <c r="L3" i="9"/>
  <c r="O3" s="1"/>
  <c r="M3" i="13"/>
  <c r="F3" i="5" l="1"/>
  <c r="J7" i="1" l="1"/>
  <c r="I7"/>
  <c r="F7"/>
  <c r="E7" s="1"/>
  <c r="J5"/>
  <c r="I5"/>
  <c r="H5" s="1"/>
  <c r="K7" i="9" l="1"/>
  <c r="G5" i="1"/>
  <c r="F5"/>
  <c r="E5" s="1"/>
  <c r="J4"/>
  <c r="I4"/>
  <c r="H4" s="1"/>
  <c r="G4"/>
  <c r="L5" l="1"/>
  <c r="F4"/>
  <c r="E4" s="1"/>
  <c r="L4" s="1"/>
  <c r="J3"/>
  <c r="I3"/>
  <c r="H3" s="1"/>
  <c r="G3"/>
  <c r="F3" s="1"/>
  <c r="E3" s="1"/>
  <c r="O5" l="1"/>
  <c r="O4"/>
  <c r="N8"/>
  <c r="J8"/>
  <c r="I8"/>
  <c r="L3"/>
  <c r="AB3" i="5" s="1"/>
  <c r="K3" i="9"/>
  <c r="O3" i="1" l="1"/>
  <c r="N3" i="9" s="1"/>
  <c r="AF3" i="5" l="1"/>
  <c r="AC3"/>
  <c r="G7" i="1"/>
  <c r="H7" i="16"/>
  <c r="L7" s="1"/>
  <c r="D8" i="23"/>
  <c r="H3" i="5"/>
  <c r="L3"/>
  <c r="N3"/>
  <c r="K4" i="9"/>
  <c r="K5"/>
  <c r="H8" i="27"/>
  <c r="I7" i="16"/>
  <c r="N7" s="1"/>
  <c r="E7" i="27"/>
  <c r="V7" i="26"/>
  <c r="D4" i="27"/>
  <c r="D7"/>
  <c r="K3" i="5"/>
  <c r="N4" i="9"/>
  <c r="L4"/>
  <c r="O4" s="1"/>
  <c r="F4" i="5" s="1"/>
  <c r="L6"/>
  <c r="M6" s="1"/>
  <c r="N5" i="9"/>
  <c r="L5"/>
  <c r="AB5" i="5" s="1"/>
  <c r="K5"/>
  <c r="G4"/>
  <c r="O4"/>
  <c r="G5"/>
  <c r="O5"/>
  <c r="AF6"/>
  <c r="F6"/>
  <c r="G6"/>
  <c r="O6"/>
  <c r="G7"/>
  <c r="AE7"/>
  <c r="O7"/>
  <c r="V13" l="1"/>
  <c r="AG7" i="26"/>
  <c r="J7" i="5" s="1"/>
  <c r="K7" s="1"/>
  <c r="AE7" i="26"/>
  <c r="I3" i="5"/>
  <c r="V3"/>
  <c r="Y3" s="1"/>
  <c r="V16"/>
  <c r="W16" s="1"/>
  <c r="H8" i="16"/>
  <c r="K7"/>
  <c r="K8" s="1"/>
  <c r="J7"/>
  <c r="J8" s="1"/>
  <c r="D8" i="26"/>
  <c r="AE4"/>
  <c r="K8" i="9"/>
  <c r="N8" i="16"/>
  <c r="P8"/>
  <c r="I8"/>
  <c r="L8"/>
  <c r="G8" i="1"/>
  <c r="G8" i="13"/>
  <c r="F7" i="27"/>
  <c r="H8" i="13"/>
  <c r="AC5" i="5"/>
  <c r="O5" i="9"/>
  <c r="F5" i="5" s="1"/>
  <c r="H5" s="1"/>
  <c r="D8" i="27"/>
  <c r="AG3" i="5"/>
  <c r="AG6"/>
  <c r="V8" i="26"/>
  <c r="F8" i="1"/>
  <c r="H6" i="5"/>
  <c r="L4"/>
  <c r="M4" s="1"/>
  <c r="H4"/>
  <c r="E8" i="27"/>
  <c r="AE8" i="5"/>
  <c r="G8"/>
  <c r="M3"/>
  <c r="O3"/>
  <c r="AC6"/>
  <c r="P7" i="9" l="1"/>
  <c r="I4" i="5"/>
  <c r="AG4" i="26"/>
  <c r="AG8" s="1"/>
  <c r="AB4" i="5"/>
  <c r="Z3"/>
  <c r="W13"/>
  <c r="I6"/>
  <c r="V6"/>
  <c r="I5"/>
  <c r="AC4"/>
  <c r="O7" i="16"/>
  <c r="Q7" s="1"/>
  <c r="R7" i="10" s="1"/>
  <c r="P7" s="1"/>
  <c r="AD8" i="16"/>
  <c r="L7" i="9"/>
  <c r="O7" s="1"/>
  <c r="F7" i="5" s="1"/>
  <c r="H7" s="1"/>
  <c r="T8" i="16"/>
  <c r="I8" i="13"/>
  <c r="AF5" i="5"/>
  <c r="L5"/>
  <c r="M5" s="1"/>
  <c r="P4" i="9"/>
  <c r="J4" i="5"/>
  <c r="V4" s="1"/>
  <c r="F8" i="27"/>
  <c r="AE8" i="26"/>
  <c r="W3" i="5"/>
  <c r="V15" l="1"/>
  <c r="W15" s="1"/>
  <c r="W6"/>
  <c r="Y6"/>
  <c r="Z6" s="1"/>
  <c r="I7"/>
  <c r="V5"/>
  <c r="Y5" s="1"/>
  <c r="Z5" s="1"/>
  <c r="M7" i="16"/>
  <c r="H7" i="1" s="1"/>
  <c r="L7" s="1"/>
  <c r="AB7" i="5" s="1"/>
  <c r="AF4"/>
  <c r="O8" i="16"/>
  <c r="J8" i="27"/>
  <c r="I8"/>
  <c r="G8"/>
  <c r="AN8" i="16"/>
  <c r="K8" i="13"/>
  <c r="L8"/>
  <c r="O8"/>
  <c r="AG5" i="5"/>
  <c r="W5"/>
  <c r="P8" i="9"/>
  <c r="K4" i="5"/>
  <c r="Y4" l="1"/>
  <c r="V14"/>
  <c r="H8" i="1"/>
  <c r="O7"/>
  <c r="N7" i="9" s="1"/>
  <c r="L7" i="5" s="1"/>
  <c r="AG4"/>
  <c r="L8" i="9"/>
  <c r="M8" i="16"/>
  <c r="Q8"/>
  <c r="O8" i="9"/>
  <c r="P8" i="10"/>
  <c r="R8"/>
  <c r="AF7" i="5"/>
  <c r="AC7"/>
  <c r="BU8" i="24"/>
  <c r="C8"/>
  <c r="E8" i="1"/>
  <c r="M8" i="13"/>
  <c r="W4" i="5"/>
  <c r="K8"/>
  <c r="J8"/>
  <c r="Z4" l="1"/>
  <c r="W14"/>
  <c r="V17"/>
  <c r="W17" s="1"/>
  <c r="M7"/>
  <c r="V7"/>
  <c r="Y7" s="1"/>
  <c r="Z7" s="1"/>
  <c r="F8"/>
  <c r="AG7"/>
  <c r="L8" i="1"/>
  <c r="E8" i="23"/>
  <c r="C8"/>
  <c r="Z8" i="5" l="1"/>
  <c r="W7"/>
  <c r="W18"/>
  <c r="Y8"/>
  <c r="V18"/>
  <c r="AB8"/>
  <c r="I8"/>
  <c r="H8"/>
  <c r="R8" i="9"/>
  <c r="O8" i="1"/>
  <c r="N8" i="9" l="1"/>
  <c r="AF8" i="5"/>
  <c r="AC8"/>
  <c r="O8"/>
  <c r="N8"/>
  <c r="M8" l="1"/>
  <c r="L8"/>
  <c r="AG8"/>
  <c r="W8" l="1"/>
  <c r="V8"/>
</calcChain>
</file>

<file path=xl/sharedStrings.xml><?xml version="1.0" encoding="utf-8"?>
<sst xmlns="http://schemas.openxmlformats.org/spreadsheetml/2006/main" count="1176" uniqueCount="601">
  <si>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</si>
  <si>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</si>
  <si>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</si>
  <si>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</si>
  <si>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</si>
  <si>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</si>
  <si>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</si>
  <si>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</si>
  <si>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</si>
  <si>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</si>
  <si>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</si>
  <si>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</si>
  <si>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</si>
  <si>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</si>
  <si>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</si>
  <si>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</si>
  <si>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</si>
  <si>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</si>
  <si>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</si>
  <si>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</si>
  <si>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</si>
  <si>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</si>
  <si>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</si>
  <si>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</si>
  <si>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</si>
  <si>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</si>
  <si>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</si>
  <si>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</si>
  <si>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</si>
  <si>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</si>
  <si>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</si>
  <si>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</si>
  <si>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</si>
  <si>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</si>
  <si>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</si>
  <si>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</si>
  <si>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</si>
  <si>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</si>
  <si>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</si>
  <si>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</si>
  <si>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</si>
  <si>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</si>
  <si>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</si>
  <si>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</si>
  <si>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</si>
  <si>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</si>
  <si>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</si>
  <si>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</si>
  <si>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</si>
  <si>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</si>
  <si>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</si>
  <si>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</si>
  <si>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</si>
  <si>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</si>
  <si>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</si>
  <si>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</si>
  <si>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</si>
  <si>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</si>
  <si>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</si>
  <si>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</si>
  <si>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</si>
  <si>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</si>
  <si>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</si>
  <si>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</si>
  <si>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</si>
  <si>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</si>
  <si>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</si>
  <si>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</si>
  <si>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</si>
  <si>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</si>
  <si>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</si>
  <si>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</si>
  <si>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</si>
  <si>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</si>
  <si>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</si>
  <si>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</si>
  <si>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</si>
  <si>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</si>
  <si>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</si>
  <si>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</si>
  <si>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</si>
  <si>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</si>
  <si>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</si>
  <si>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</si>
  <si>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</si>
  <si>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</si>
  <si>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</si>
  <si>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</si>
  <si>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</si>
  <si>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</si>
  <si>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</si>
  <si>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</si>
  <si>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</si>
  <si>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</si>
  <si>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</si>
  <si>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</si>
  <si>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</si>
  <si>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</si>
  <si>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</si>
  <si>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</si>
  <si>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</si>
  <si>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</si>
  <si>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</si>
  <si>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</si>
  <si>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</si>
  <si>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</si>
  <si>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</si>
  <si>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</si>
  <si>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</si>
  <si>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</si>
  <si>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</si>
  <si>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</si>
  <si>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</si>
  <si>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</si>
  <si>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</si>
  <si>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</si>
  <si>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</si>
  <si>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</si>
  <si>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</si>
  <si>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</si>
  <si>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</si>
  <si>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</si>
  <si>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</si>
  <si>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</si>
  <si>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</si>
  <si>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</si>
  <si>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</si>
  <si>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</si>
  <si>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</si>
  <si>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</si>
  <si>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</si>
  <si>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</si>
  <si>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</si>
  <si>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</si>
  <si>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</si>
  <si>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</si>
  <si>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</si>
  <si>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</si>
  <si>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</si>
  <si>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</si>
  <si>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</si>
  <si>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</si>
  <si>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</si>
  <si>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</si>
  <si>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</si>
  <si>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</si>
  <si>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</si>
  <si>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</si>
  <si>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</si>
  <si>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</si>
  <si>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</si>
  <si>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</si>
  <si>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</si>
  <si>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</si>
  <si>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</si>
  <si>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</si>
  <si>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</si>
  <si>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</si>
  <si>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</si>
  <si>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</si>
  <si>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</si>
  <si>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</si>
  <si>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</si>
  <si>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</si>
  <si>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</si>
  <si>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</si>
  <si>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</si>
  <si>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</si>
  <si>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</si>
  <si>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</si>
  <si>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</si>
  <si>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</si>
  <si>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</si>
  <si>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</si>
  <si>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</si>
  <si>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</si>
  <si>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</si>
  <si>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</si>
  <si>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</si>
  <si>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</si>
  <si>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</si>
  <si>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</si>
  <si>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</si>
  <si>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</si>
  <si>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</si>
  <si>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</si>
  <si>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</si>
  <si>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</si>
  <si>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</si>
  <si>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</si>
  <si>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</si>
  <si>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</si>
  <si>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</si>
  <si>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</si>
  <si>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</si>
  <si>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</si>
  <si>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</si>
  <si>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</si>
  <si>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</si>
  <si>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</si>
  <si>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</si>
  <si>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</si>
  <si>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</si>
  <si>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</si>
  <si>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</si>
  <si>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</si>
  <si>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</si>
  <si>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</si>
  <si>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</si>
  <si>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</si>
  <si>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</si>
  <si>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</si>
  <si>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</si>
  <si>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</si>
  <si>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</si>
  <si>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</si>
  <si>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</si>
  <si>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</si>
  <si>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</si>
  <si>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</si>
  <si>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</si>
  <si>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</si>
  <si>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</si>
  <si>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</si>
  <si>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</si>
  <si>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</si>
  <si>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</si>
  <si>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</si>
  <si>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</si>
  <si>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</si>
  <si>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</si>
  <si>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</si>
  <si>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</si>
  <si>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</si>
  <si>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</si>
  <si>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</si>
  <si>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</si>
  <si>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</si>
  <si>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</si>
  <si>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</si>
  <si>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</si>
  <si>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</si>
  <si>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</si>
  <si>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</si>
  <si>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</si>
  <si>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</si>
  <si>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</si>
  <si>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</si>
  <si>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</si>
  <si>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</si>
  <si>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</si>
  <si>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</si>
  <si>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</si>
  <si>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</si>
  <si>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</si>
  <si>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</si>
  <si>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</si>
  <si>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</si>
  <si>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</si>
  <si>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</si>
  <si>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</si>
  <si>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</si>
  <si>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</si>
  <si>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</si>
  <si>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</si>
  <si>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</si>
  <si>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</si>
  <si>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</si>
  <si>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</si>
  <si>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</si>
  <si>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</si>
  <si>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</si>
  <si>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</si>
  <si>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</si>
  <si>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</si>
  <si>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</si>
  <si>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</si>
  <si>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</si>
  <si>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</si>
  <si>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</si>
  <si>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</si>
  <si>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</si>
  <si>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</si>
  <si>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</si>
  <si>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</si>
  <si>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</si>
  <si>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</si>
  <si>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</si>
  <si>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</si>
  <si>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</si>
  <si>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</si>
  <si>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</si>
  <si>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</si>
  <si>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</si>
  <si>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</si>
  <si>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</si>
  <si>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</si>
  <si>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</si>
  <si>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</si>
  <si>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</si>
  <si>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</si>
  <si>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</si>
  <si>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</si>
  <si>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</si>
  <si>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</si>
  <si>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</si>
  <si>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</si>
  <si>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</si>
  <si>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</si>
  <si>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</si>
  <si>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</si>
  <si>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</si>
  <si>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</si>
  <si>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</si>
  <si>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</si>
  <si>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</si>
  <si>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</si>
  <si>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</si>
  <si>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</si>
  <si>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</si>
  <si>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</si>
  <si>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</si>
  <si>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</si>
  <si>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</si>
  <si>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</si>
  <si>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</si>
  <si>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</si>
  <si>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</si>
  <si>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</si>
  <si>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</si>
  <si>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</si>
  <si>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</si>
  <si>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</si>
  <si>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</si>
  <si>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</si>
  <si>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</si>
  <si>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</si>
  <si>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</si>
  <si>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</si>
  <si>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</si>
  <si>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</si>
  <si>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</si>
  <si>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</si>
  <si>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</si>
  <si>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</si>
  <si>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</si>
  <si>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</si>
  <si>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</si>
  <si>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</si>
  <si>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</si>
  <si>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</si>
  <si>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</si>
  <si>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</si>
  <si>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</si>
  <si>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</si>
  <si>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</si>
  <si>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</si>
  <si>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</si>
  <si>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</si>
  <si>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</si>
  <si>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</si>
  <si>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</si>
  <si>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</si>
  <si>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</si>
  <si>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</si>
  <si>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</si>
  <si>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</si>
  <si>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</si>
  <si>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</si>
  <si>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</si>
  <si>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</si>
  <si>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</si>
  <si>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</si>
  <si>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</si>
  <si>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</si>
  <si>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</si>
  <si>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</si>
  <si>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</si>
  <si>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</si>
  <si>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</si>
  <si>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</si>
  <si>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</si>
  <si>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</si>
  <si>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</si>
  <si>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</si>
  <si>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</si>
  <si>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</si>
  <si>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</si>
  <si>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</si>
  <si>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</si>
  <si>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</si>
  <si>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</si>
  <si>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</si>
  <si>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</si>
  <si>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</si>
  <si>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</si>
  <si>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</si>
  <si>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</si>
  <si>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</si>
  <si>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</si>
  <si>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</si>
  <si>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</si>
  <si>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</si>
  <si>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</si>
  <si>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</si>
  <si>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</si>
  <si>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</si>
  <si>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</si>
  <si>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</si>
  <si>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</si>
  <si>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</si>
  <si>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</si>
  <si>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</si>
  <si>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</si>
  <si>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</si>
  <si>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</si>
  <si>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</si>
  <si>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</si>
  <si>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</si>
  <si>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</si>
  <si>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</si>
  <si>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</si>
  <si>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</si>
  <si>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</si>
  <si>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</si>
  <si>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</si>
  <si>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</si>
  <si>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</si>
  <si>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</si>
  <si>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</si>
  <si>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</si>
  <si>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</si>
  <si>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</si>
  <si>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</si>
  <si>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</si>
  <si>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</si>
  <si>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</si>
  <si>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</si>
  <si>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</si>
  <si>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</si>
  <si>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</si>
  <si>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</si>
  <si>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</si>
  <si>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</si>
  <si>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</si>
  <si>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</si>
  <si>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</si>
  <si>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</si>
  <si>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</si>
  <si>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</si>
  <si>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</si>
  <si>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</si>
  <si>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</si>
  <si>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</si>
  <si>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</si>
  <si>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</si>
  <si>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</si>
  <si>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</si>
  <si>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</si>
  <si>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</si>
  <si>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</si>
  <si>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</si>
  <si>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</si>
  <si>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</si>
  <si>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</si>
  <si>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</si>
  <si>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</si>
  <si>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</si>
  <si>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</si>
  <si>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</si>
  <si>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</si>
  <si>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</si>
  <si>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</si>
  <si>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</si>
  <si>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</si>
  <si>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</si>
  <si>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</si>
  <si>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</si>
  <si>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</si>
  <si>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</si>
  <si>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</si>
  <si>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</si>
  <si>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</si>
  <si>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</si>
  <si>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</si>
  <si>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</si>
  <si>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</si>
  <si>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</si>
  <si>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</si>
  <si>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</si>
  <si>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</si>
  <si>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</si>
  <si>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</si>
  <si>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</si>
  <si>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</si>
  <si>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</si>
  <si>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</si>
  <si>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</si>
  <si>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</si>
  <si>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</si>
  <si>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</si>
  <si>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</si>
  <si>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</si>
  <si>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</si>
  <si>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</si>
  <si>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</si>
  <si>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</si>
  <si>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</si>
  <si>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</si>
  <si>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</si>
  <si>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</si>
  <si>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</si>
  <si>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</si>
  <si>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</si>
  <si>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</si>
  <si>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</si>
  <si>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</si>
  <si>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</si>
  <si>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</si>
  <si>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</si>
  <si>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</si>
  <si>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</si>
  <si>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</si>
  <si>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</si>
  <si>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αξίαΠράξης σε €</t>
  </si>
  <si>
    <t>οριζόντιος ΣΥΣΤΑΣΗ</t>
  </si>
  <si>
    <t>ΔΕΝ</t>
  </si>
  <si>
    <t>αναλογικαΔικ</t>
  </si>
  <si>
    <t>συνταξη</t>
  </si>
  <si>
    <t>μεταγραφη</t>
  </si>
  <si>
    <t>αποΔικαιωματα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</si>
  <si>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</si>
  <si>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</si>
  <si>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</si>
  <si>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</si>
  <si>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</si>
  <si>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χαρτόσημα αιτΥποθΑρχειο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</si>
  <si>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</si>
  <si>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</si>
  <si>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</si>
  <si>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</si>
  <si>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</si>
  <si>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</si>
  <si>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</si>
  <si>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</si>
  <si>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</si>
  <si>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γονική</t>
  </si>
  <si>
    <t>κοινου λειτουργίας ΚΑΝΟΝΙΣΜΟΣ</t>
  </si>
  <si>
    <t>δωρεά = 35933€ [μεταγραφή = 16-5-2006</t>
  </si>
  <si>
    <t>μεταγραφές</t>
  </si>
  <si>
    <t>συμβολαιο &amp; αιτηση υποθηκοφυλακειο ( 2 φορες ) -χαρτοσημα = 535 + 635</t>
  </si>
  <si>
    <t>αιτΥποθ = ΤΑΧΔΙΚ[1] , ΤΑΝ[1,28] , ΤΑΣ [1,36]</t>
  </si>
  <si>
    <t>το πιστοποιητικό Υποθηκοφυλακείου , αναφέρει ως συμβολαιογράφος ''ΚΥΡΟΣ''</t>
  </si>
  <si>
    <t>στο γνήσιο συμβόλαιο , αναφέρει ως συμβολαιογράφος ''ΚΥΡΟΣ''</t>
  </si>
  <si>
    <t xml:space="preserve">ΑΡΑ είχε ετοιμαστεί ΠΡΙΝ το 1998/8ο </t>
  </si>
  <si>
    <t>219-148 = νικοληςΜατθαιος</t>
  </si>
  <si>
    <t>ο 1</t>
  </si>
  <si>
    <t>1 σε 1</t>
  </si>
  <si>
    <t>από σημειώσεις</t>
  </si>
  <si>
    <t>συν (+) αποθήκες 18,2μ2</t>
  </si>
  <si>
    <t>συν (+) ενοικιαζόμενα δωμάτια 120,24μ2</t>
  </si>
  <si>
    <t>συν (+) ταβερνα 105,77μ2</t>
  </si>
  <si>
    <t xml:space="preserve">συν (+) οικοδμή 2οροφο </t>
  </si>
  <si>
    <t>ισόγειο = μινιΜαρκετ 59,60μ2</t>
  </si>
  <si>
    <t>όροφος = ενοικ. δωμάτια 59,60μ2</t>
  </si>
  <si>
    <t>η διανομή {1.600} γίνεται μεταγρφή 29/03/2002 … ΑΡΑ ΑΚΥΡΟ το συμβόλαιο</t>
  </si>
  <si>
    <t>οικοπέδου 8,75%</t>
  </si>
  <si>
    <t>3όροφο οικοδομή 52,16μ2 κάτοψη</t>
  </si>
  <si>
    <t xml:space="preserve">??? (τι είναι) ;;; = 1/4 των 19,97μ2 </t>
  </si>
  <si>
    <t>οικοπέδου 5,422%</t>
  </si>
  <si>
    <t>219-148 = υιός-1 = νΓεωργιος</t>
  </si>
  <si>
    <t>219-148 = υιός-2 = νΙωαννης</t>
  </si>
  <si>
    <t>τμήμα Α΄του 3όροφου ξενοδοχείου 95,83μ2 κάθε ορόφου</t>
  </si>
  <si>
    <t>οικοπέδου 26,02%</t>
  </si>
  <si>
    <t>από αποθήκες τα 9,10μ2</t>
  </si>
  <si>
    <t>οικοπέδου 0,824%</t>
  </si>
  <si>
    <t>το πιστοποιητικό αναφέρει ''ΚΥΡΟΣ'' {επειδή ΕΤΣΙ λέει το συμβόλαιο</t>
  </si>
  <si>
    <t>συμβολαιο &amp; αιτηση υποθηκοφυλακειο -χαρτοσημα = 635</t>
  </si>
  <si>
    <t>παγια</t>
  </si>
  <si>
    <t>το 1</t>
  </si>
  <si>
    <t>υποθηκοφυλακείο = αίτηση &amp; περίληψη &amp; συμβόλαιο ΧΑΡΤΟΣΗΜΑΣΜΕΝΑ με πούλια σε ΕΥΡΩ</t>
  </si>
  <si>
    <t>219-148 = υιός-3 = νΦιλιππος</t>
  </si>
  <si>
    <t>ΠΕΥΚΑΡΙ</t>
  </si>
  <si>
    <t xml:space="preserve">αγροτεμάχιο 1.249,55μ2 ΜΕ ξενοδοχείο 3οροφο 602,97μ2 </t>
  </si>
  <si>
    <t>οικοπέδου 9,573%</t>
  </si>
  <si>
    <t xml:space="preserve">συν (+) οικοδομή 3οροφο </t>
  </si>
  <si>
    <t>κάθε όροφος = ενοικ. δωμάτια 59,60μ2</t>
  </si>
  <si>
    <t>ΜΕ ψυχαναλυση</t>
  </si>
  <si>
    <t>αιτήσεις υποθηκοφυλακείο</t>
  </si>
  <si>
    <t>9μήνες</t>
  </si>
  <si>
    <t>ΔΕΝ έχω</t>
  </si>
  <si>
    <t>13 έτη &amp; 7μήνες</t>
  </si>
  <si>
    <t>συν (+) εστιατόριο '';;;???'' 96,68μ2</t>
  </si>
  <si>
    <t>εστιατόριο '';;;???'' 96,68μ2</t>
  </si>
  <si>
    <t>ταβέρνα '';;;???'' 105,77μ2</t>
  </si>
  <si>
    <t>1ο</t>
  </si>
  <si>
    <t>2ο</t>
  </si>
  <si>
    <t>3ο</t>
  </si>
  <si>
    <t>5ο</t>
  </si>
  <si>
    <t>4ο</t>
  </si>
  <si>
    <t>6ο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</si>
</sst>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u val="singleAccounting"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65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22" fillId="0" borderId="2" xfId="1" applyNumberFormat="1" applyFont="1" applyFill="1" applyBorder="1" applyAlignment="1">
      <alignment horizontal="center" vertical="center"/>
    </xf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35" fillId="0" borderId="2" xfId="1" applyNumberFormat="1" applyFont="1" applyFill="1" applyBorder="1" applyAlignment="1">
      <alignment horizontal="center" vertical="center"/>
    </xf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38" fillId="0" borderId="2" xfId="1" applyNumberFormat="1" applyFont="1" applyFill="1" applyBorder="1" applyAlignment="1">
      <alignment horizontal="center" vertical="center"/>
    </xf>
    <xf numFmtId="164" fontId="39" fillId="4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43" fontId="41" fillId="7" borderId="0" xfId="1" applyFont="1" applyFill="1"/>
    <xf numFmtId="164" fontId="33" fillId="3" borderId="0" xfId="1" applyNumberFormat="1" applyFont="1" applyFill="1"/>
    <xf numFmtId="164" fontId="20" fillId="0" borderId="0" xfId="0" applyNumberFormat="1" applyFont="1"/>
    <xf numFmtId="164" fontId="11" fillId="0" borderId="1" xfId="1" applyNumberFormat="1" applyFont="1" applyFill="1" applyBorder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0" fontId="32" fillId="0" borderId="1" xfId="0" applyFont="1" applyFill="1" applyBorder="1" applyAlignment="1">
      <alignment horizontal="center" wrapText="1"/>
    </xf>
    <xf numFmtId="0" fontId="32" fillId="0" borderId="0" xfId="0" applyFont="1" applyFill="1"/>
    <xf numFmtId="164" fontId="32" fillId="2" borderId="1" xfId="1" applyNumberFormat="1" applyFont="1" applyFill="1" applyBorder="1" applyAlignment="1">
      <alignment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4" fontId="20" fillId="0" borderId="1" xfId="0" applyNumberFormat="1" applyFont="1" applyBorder="1"/>
    <xf numFmtId="0" fontId="33" fillId="0" borderId="1" xfId="0" applyFont="1" applyBorder="1" applyAlignment="1">
      <alignment horizontal="center"/>
    </xf>
    <xf numFmtId="0" fontId="47" fillId="0" borderId="0" xfId="0" applyFont="1"/>
    <xf numFmtId="0" fontId="41" fillId="0" borderId="1" xfId="0" applyFont="1" applyBorder="1"/>
    <xf numFmtId="0" fontId="41" fillId="0" borderId="0" xfId="0" applyFont="1" applyBorder="1" applyAlignment="1">
      <alignment horizontal="left"/>
    </xf>
    <xf numFmtId="164" fontId="20" fillId="4" borderId="0" xfId="1" applyNumberFormat="1" applyFont="1" applyFill="1"/>
    <xf numFmtId="43" fontId="41" fillId="7" borderId="0" xfId="1" applyFont="1" applyFill="1" applyAlignment="1"/>
    <xf numFmtId="164" fontId="41" fillId="0" borderId="0" xfId="1" applyNumberFormat="1" applyFont="1" applyAlignment="1">
      <alignment horizontal="right"/>
    </xf>
    <xf numFmtId="164" fontId="39" fillId="3" borderId="1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left"/>
    </xf>
    <xf numFmtId="164" fontId="48" fillId="0" borderId="0" xfId="1" applyNumberFormat="1" applyFont="1" applyAlignment="1">
      <alignment horizontal="left"/>
    </xf>
    <xf numFmtId="14" fontId="41" fillId="0" borderId="1" xfId="1" applyNumberFormat="1" applyFont="1" applyFill="1" applyBorder="1"/>
    <xf numFmtId="0" fontId="41" fillId="0" borderId="0" xfId="0" applyFont="1" applyAlignment="1">
      <alignment horizontal="right"/>
    </xf>
    <xf numFmtId="164" fontId="17" fillId="0" borderId="0" xfId="1" applyNumberFormat="1" applyFont="1" applyAlignment="1">
      <alignment horizontal="left"/>
    </xf>
    <xf numFmtId="14" fontId="41" fillId="0" borderId="0" xfId="1" applyNumberFormat="1" applyFont="1" applyFill="1" applyBorder="1"/>
    <xf numFmtId="0" fontId="41" fillId="0" borderId="0" xfId="0" applyFont="1" applyBorder="1"/>
    <xf numFmtId="164" fontId="41" fillId="0" borderId="14" xfId="1" applyNumberFormat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41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64" fontId="26" fillId="8" borderId="0" xfId="1" applyNumberFormat="1" applyFont="1" applyFill="1" applyAlignment="1">
      <alignment horizontal="left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164" fontId="32" fillId="0" borderId="0" xfId="1" applyNumberFormat="1" applyFont="1" applyAlignment="1">
      <alignment horizontal="center"/>
    </xf>
    <xf numFmtId="164" fontId="23" fillId="0" borderId="0" xfId="1" applyNumberFormat="1" applyFont="1" applyAlignment="1">
      <alignment horizontal="right"/>
    </xf>
    <xf numFmtId="43" fontId="17" fillId="0" borderId="0" xfId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89"/>
  <sheetViews>
    <sheetView tabSelected="1" workbookViewId="0">
      <pane ySplit="2" topLeftCell="A3" activePane="bottomLeft" state="frozen"/>
      <selection pane="bottomLeft" activeCell="C19" sqref="C19"/>
    </sheetView>
  </sheetViews>
  <sheetFormatPr defaultRowHeight="11.25"/>
  <cols>
    <col min="1" max="1" width="9.28515625" style="8" customWidth="1"/>
    <col min="2" max="2" width="9" style="135" customWidth="1"/>
    <col min="3" max="3" width="57.140625" style="3" customWidth="1"/>
    <col min="4" max="4" width="11.140625" style="2" bestFit="1" customWidth="1"/>
    <col min="5" max="5" width="10.28515625" style="2" bestFit="1" customWidth="1"/>
    <col min="6" max="7" width="9" style="2" bestFit="1" customWidth="1"/>
    <col min="8" max="8" width="10.28515625" style="2" bestFit="1" customWidth="1"/>
    <col min="9" max="9" width="9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3.85546875" style="3" customWidth="1"/>
    <col min="18" max="18" width="7.28515625" style="3" customWidth="1"/>
    <col min="19" max="19" width="9.42578125" style="3" customWidth="1"/>
    <col min="20" max="20" width="5.71093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70" t="s">
        <v>1</v>
      </c>
      <c r="B1" s="472" t="s">
        <v>2</v>
      </c>
      <c r="C1" s="474" t="s">
        <v>0</v>
      </c>
      <c r="D1" s="476" t="s">
        <v>62</v>
      </c>
      <c r="E1" s="466" t="s">
        <v>85</v>
      </c>
      <c r="F1" s="467"/>
      <c r="G1" s="467"/>
      <c r="H1" s="467"/>
      <c r="I1" s="467"/>
      <c r="J1" s="467"/>
      <c r="K1" s="467"/>
      <c r="L1" s="480" t="s">
        <v>369</v>
      </c>
      <c r="M1" s="480"/>
      <c r="N1" s="478" t="s">
        <v>63</v>
      </c>
      <c r="O1" s="479"/>
      <c r="P1" s="462" t="s">
        <v>29</v>
      </c>
      <c r="Q1" s="463"/>
      <c r="R1" s="463"/>
      <c r="S1" s="463"/>
      <c r="T1" s="463"/>
      <c r="U1" s="463"/>
      <c r="V1" s="463"/>
      <c r="W1" s="463"/>
      <c r="X1" s="463"/>
      <c r="Y1" s="463"/>
      <c r="Z1" s="463"/>
      <c r="AA1" s="464"/>
    </row>
    <row r="2" spans="1:27" ht="12" thickBot="1">
      <c r="A2" s="471"/>
      <c r="B2" s="473"/>
      <c r="C2" s="475"/>
      <c r="D2" s="477"/>
      <c r="E2" s="87" t="s">
        <v>94</v>
      </c>
      <c r="F2" s="87" t="s">
        <v>3</v>
      </c>
      <c r="G2" s="87" t="s">
        <v>144</v>
      </c>
      <c r="H2" s="87" t="s">
        <v>95</v>
      </c>
      <c r="I2" s="87" t="s">
        <v>96</v>
      </c>
      <c r="J2" s="87" t="s">
        <v>97</v>
      </c>
      <c r="K2" s="97" t="s">
        <v>142</v>
      </c>
      <c r="L2" s="64" t="s">
        <v>23</v>
      </c>
      <c r="M2" s="149" t="s">
        <v>69</v>
      </c>
      <c r="N2" s="144" t="s">
        <v>23</v>
      </c>
      <c r="O2" s="96" t="s">
        <v>143</v>
      </c>
      <c r="P2" s="151">
        <v>1</v>
      </c>
      <c r="Q2" s="151" t="s">
        <v>225</v>
      </c>
      <c r="R2" s="151" t="s">
        <v>226</v>
      </c>
      <c r="S2" s="151" t="s">
        <v>227</v>
      </c>
      <c r="T2" s="151" t="s">
        <v>228</v>
      </c>
      <c r="U2" s="151" t="s">
        <v>381</v>
      </c>
      <c r="V2" s="151" t="s">
        <v>382</v>
      </c>
      <c r="W2" s="151" t="s">
        <v>383</v>
      </c>
      <c r="X2" s="151" t="s">
        <v>384</v>
      </c>
      <c r="Y2" s="151"/>
      <c r="Z2" s="151"/>
      <c r="AA2" s="152"/>
    </row>
    <row r="3" spans="1:27" s="5" customFormat="1">
      <c r="A3" s="353" t="s">
        <v>595</v>
      </c>
      <c r="B3" s="301">
        <v>37053</v>
      </c>
      <c r="C3" s="298" t="s">
        <v>525</v>
      </c>
      <c r="D3" s="274"/>
      <c r="E3" s="299">
        <f>'2-δικαιώμ'!M3</f>
        <v>17800</v>
      </c>
      <c r="F3" s="275">
        <f>'3-φύλλα2α'!F3</f>
        <v>2400</v>
      </c>
      <c r="G3" s="275">
        <f>'4-πολλυπρ'!P3</f>
        <v>0</v>
      </c>
      <c r="H3" s="274">
        <f>'5-αντίγρ'!M3</f>
        <v>15664</v>
      </c>
      <c r="I3" s="274">
        <f>'6-μεταγρ'!H3</f>
        <v>3300</v>
      </c>
      <c r="J3" s="274">
        <f>'7-προςΔΟΥ'!E3</f>
        <v>2200</v>
      </c>
      <c r="K3" s="274"/>
      <c r="L3" s="299">
        <f t="shared" ref="L3:L6" si="0">E3+F3+G3+H3+I3+J3+K3</f>
        <v>41364</v>
      </c>
      <c r="M3" s="299">
        <v>21000</v>
      </c>
      <c r="N3" s="276">
        <f>M3-P3-'14-βιβλΕσ'!M3-1000</f>
        <v>17800</v>
      </c>
      <c r="O3" s="276">
        <f t="shared" ref="O3:O6" si="1">L3-N3</f>
        <v>23564</v>
      </c>
      <c r="P3" s="277"/>
      <c r="Q3" s="300"/>
      <c r="R3" s="300"/>
      <c r="S3" s="300"/>
      <c r="T3" s="300"/>
      <c r="U3" s="300"/>
      <c r="V3" s="300"/>
      <c r="W3" s="300"/>
      <c r="X3" s="300"/>
      <c r="Y3" s="300"/>
      <c r="Z3" s="74"/>
      <c r="AA3" s="74"/>
    </row>
    <row r="4" spans="1:27" s="5" customFormat="1">
      <c r="A4" s="353" t="s">
        <v>596</v>
      </c>
      <c r="B4" s="301">
        <v>37053</v>
      </c>
      <c r="C4" s="298" t="s">
        <v>546</v>
      </c>
      <c r="D4" s="274">
        <v>16976579</v>
      </c>
      <c r="E4" s="299">
        <f>'2-δικαιώμ'!M4</f>
        <v>175887.10580000002</v>
      </c>
      <c r="F4" s="275">
        <f>'3-φύλλα2α'!F4</f>
        <v>4000</v>
      </c>
      <c r="G4" s="275">
        <f>'4-πολλυπρ'!P4</f>
        <v>0</v>
      </c>
      <c r="H4" s="274">
        <f>'5-αντίγρ'!M4</f>
        <v>9790</v>
      </c>
      <c r="I4" s="274">
        <f>'6-μεταγρ'!H4</f>
        <v>4400</v>
      </c>
      <c r="J4" s="274">
        <f>'7-προςΔΟΥ'!E4</f>
        <v>2200</v>
      </c>
      <c r="K4" s="274"/>
      <c r="L4" s="299">
        <f t="shared" si="0"/>
        <v>196277.10580000002</v>
      </c>
      <c r="M4" s="299">
        <v>360876</v>
      </c>
      <c r="N4" s="276">
        <f>M4-P4-'14-βιβλΕσ'!M4-'8-κ-15-17'!AF4-1000</f>
        <v>190708</v>
      </c>
      <c r="O4" s="276">
        <f t="shared" si="1"/>
        <v>5569.1058000000194</v>
      </c>
      <c r="P4" s="277"/>
      <c r="Q4" s="300"/>
      <c r="R4" s="300"/>
      <c r="S4" s="300"/>
      <c r="T4" s="300"/>
      <c r="U4" s="300"/>
      <c r="V4" s="300"/>
      <c r="W4" s="300"/>
      <c r="X4" s="300"/>
      <c r="Y4" s="300"/>
      <c r="Z4" s="74"/>
      <c r="AA4" s="74"/>
    </row>
    <row r="5" spans="1:27" s="5" customFormat="1">
      <c r="A5" s="353" t="s">
        <v>597</v>
      </c>
      <c r="B5" s="301">
        <v>37053</v>
      </c>
      <c r="C5" s="298" t="s">
        <v>546</v>
      </c>
      <c r="D5" s="274">
        <v>20986573</v>
      </c>
      <c r="E5" s="299">
        <f>'2-δικαιώμ'!M5</f>
        <v>219329.03336</v>
      </c>
      <c r="F5" s="275">
        <f>'3-φύλλα2α'!F5</f>
        <v>4000</v>
      </c>
      <c r="G5" s="275">
        <f>'4-πολλυπρ'!P5</f>
        <v>0</v>
      </c>
      <c r="H5" s="274">
        <f>'5-αντίγρ'!M5</f>
        <v>9790</v>
      </c>
      <c r="I5" s="274">
        <f>'6-μεταγρ'!H5</f>
        <v>4400</v>
      </c>
      <c r="J5" s="274">
        <f>'7-προςΔΟΥ'!E5</f>
        <v>2200</v>
      </c>
      <c r="K5" s="274"/>
      <c r="L5" s="299">
        <f t="shared" si="0"/>
        <v>239719.03336</v>
      </c>
      <c r="M5" s="299">
        <v>437603</v>
      </c>
      <c r="N5" s="276">
        <f>M5-P5-'14-βιβλΕσ'!M5-'8-κ-15-17'!AF5-1000</f>
        <v>233521</v>
      </c>
      <c r="O5" s="276">
        <f t="shared" si="1"/>
        <v>6198.0333600000013</v>
      </c>
      <c r="P5" s="277"/>
      <c r="Q5" s="300"/>
      <c r="R5" s="300"/>
      <c r="S5" s="300"/>
      <c r="T5" s="300"/>
      <c r="U5" s="300"/>
      <c r="V5" s="300"/>
      <c r="W5" s="300"/>
      <c r="X5" s="300"/>
      <c r="Y5" s="300"/>
      <c r="Z5" s="74"/>
      <c r="AA5" s="74"/>
    </row>
    <row r="6" spans="1:27" s="5" customFormat="1">
      <c r="A6" s="353" t="s">
        <v>599</v>
      </c>
      <c r="B6" s="301">
        <v>37153</v>
      </c>
      <c r="C6" s="298" t="s">
        <v>547</v>
      </c>
      <c r="D6" s="274"/>
      <c r="E6" s="299">
        <f>'2-δικαιώμ'!M6</f>
        <v>2670</v>
      </c>
      <c r="F6" s="275">
        <f>'3-φύλλα2α'!F6</f>
        <v>7200</v>
      </c>
      <c r="G6" s="275">
        <f>'4-πολλυπρ'!P6</f>
        <v>0</v>
      </c>
      <c r="H6" s="274">
        <f>'5-αντίγρ'!M6</f>
        <v>39160</v>
      </c>
      <c r="I6" s="274">
        <f>'6-μεταγρ'!H6</f>
        <v>3300</v>
      </c>
      <c r="J6" s="274">
        <f>'7-προςΔΟΥ'!E6</f>
        <v>0</v>
      </c>
      <c r="K6" s="274"/>
      <c r="L6" s="299">
        <f t="shared" si="0"/>
        <v>52330</v>
      </c>
      <c r="M6" s="299">
        <v>21000</v>
      </c>
      <c r="N6" s="276">
        <f>M6-P6-'14-βιβλΕσ'!M6-'8-κ-15-17'!AF6-1000</f>
        <v>17800</v>
      </c>
      <c r="O6" s="276">
        <f t="shared" si="1"/>
        <v>34530</v>
      </c>
      <c r="P6" s="277"/>
      <c r="Q6" s="300"/>
      <c r="R6" s="300"/>
      <c r="S6" s="300"/>
      <c r="T6" s="300"/>
      <c r="U6" s="300"/>
      <c r="V6" s="300"/>
      <c r="W6" s="300"/>
      <c r="X6" s="300"/>
      <c r="Y6" s="300"/>
      <c r="Z6" s="74"/>
      <c r="AA6" s="74"/>
    </row>
    <row r="7" spans="1:27" s="5" customFormat="1">
      <c r="A7" s="353" t="s">
        <v>598</v>
      </c>
      <c r="B7" s="301">
        <v>37256</v>
      </c>
      <c r="C7" s="298" t="s">
        <v>546</v>
      </c>
      <c r="D7" s="274">
        <v>29376079</v>
      </c>
      <c r="E7" s="299">
        <f>'2-δικαιώμ'!M7</f>
        <v>302362.00580000004</v>
      </c>
      <c r="F7" s="275">
        <f>'3-φύλλα2α'!F7</f>
        <v>5000</v>
      </c>
      <c r="G7" s="275">
        <f>'4-πολλυπρ'!P7</f>
        <v>0</v>
      </c>
      <c r="H7" s="274">
        <f>'5-αντίγρ'!M7</f>
        <v>11748</v>
      </c>
      <c r="I7" s="274">
        <f>'6-μεταγρ'!H7</f>
        <v>4400</v>
      </c>
      <c r="J7" s="274">
        <f>'7-προςΔΟΥ'!E7</f>
        <v>2200</v>
      </c>
      <c r="K7" s="274"/>
      <c r="L7" s="299">
        <f t="shared" ref="L7" si="2">E7+F7+G7+H7+I7+J7+K7</f>
        <v>325710.00580000004</v>
      </c>
      <c r="M7" s="299">
        <v>597670</v>
      </c>
      <c r="N7" s="276">
        <f>M7-P7-'14-βιβλΕσ'!M7-'8-κ-15-17'!AF7-1000</f>
        <v>314392</v>
      </c>
      <c r="O7" s="276">
        <f t="shared" ref="O7" si="3">L7-N7</f>
        <v>11318.005800000043</v>
      </c>
      <c r="P7" s="277"/>
      <c r="Q7" s="300"/>
      <c r="R7" s="300"/>
      <c r="S7" s="300"/>
      <c r="T7" s="300"/>
      <c r="U7" s="300"/>
      <c r="V7" s="300"/>
      <c r="W7" s="300"/>
      <c r="X7" s="300"/>
      <c r="Y7" s="300"/>
      <c r="Z7" s="74"/>
      <c r="AA7" s="74"/>
    </row>
    <row r="8" spans="1:27">
      <c r="A8" s="468" t="s">
        <v>47</v>
      </c>
      <c r="B8" s="469"/>
      <c r="C8" s="469"/>
      <c r="D8" s="469"/>
      <c r="E8" s="150">
        <f t="shared" ref="E8:O8" si="4">SUM(E3:E7)</f>
        <v>718048.14496000006</v>
      </c>
      <c r="F8" s="150">
        <f t="shared" si="4"/>
        <v>22600</v>
      </c>
      <c r="G8" s="150">
        <f t="shared" si="4"/>
        <v>0</v>
      </c>
      <c r="H8" s="150">
        <f t="shared" si="4"/>
        <v>86152</v>
      </c>
      <c r="I8" s="150">
        <f t="shared" si="4"/>
        <v>19800</v>
      </c>
      <c r="J8" s="150">
        <f t="shared" si="4"/>
        <v>8800</v>
      </c>
      <c r="K8" s="150">
        <f t="shared" si="4"/>
        <v>0</v>
      </c>
      <c r="L8" s="150">
        <f t="shared" si="4"/>
        <v>855400.14496000006</v>
      </c>
      <c r="M8" s="150">
        <f t="shared" si="4"/>
        <v>1438149</v>
      </c>
      <c r="N8" s="150">
        <f t="shared" si="4"/>
        <v>774221</v>
      </c>
      <c r="O8" s="150">
        <f t="shared" si="4"/>
        <v>81179.144960000063</v>
      </c>
    </row>
    <row r="10" spans="1:27">
      <c r="C10" s="443" t="s">
        <v>549</v>
      </c>
      <c r="P10" s="199" t="s">
        <v>100</v>
      </c>
      <c r="Q10" s="127"/>
      <c r="R10" s="127"/>
      <c r="S10" s="127"/>
      <c r="T10" s="137"/>
      <c r="U10" s="137"/>
      <c r="V10" s="137"/>
      <c r="W10" s="137"/>
      <c r="X10" s="137"/>
      <c r="Z10" s="127"/>
      <c r="AA10" s="127"/>
    </row>
    <row r="11" spans="1:27">
      <c r="B11" s="8"/>
      <c r="C11" s="448" t="s">
        <v>588</v>
      </c>
      <c r="D11" s="8"/>
      <c r="E11" s="8"/>
      <c r="K11" s="213" t="s">
        <v>373</v>
      </c>
      <c r="L11" s="8"/>
      <c r="M11" s="8"/>
      <c r="P11" s="8"/>
      <c r="Q11" s="115" t="s">
        <v>375</v>
      </c>
      <c r="R11" s="115"/>
      <c r="S11" s="115"/>
      <c r="T11" s="129"/>
      <c r="U11" s="137"/>
      <c r="V11" s="137"/>
      <c r="W11" s="137"/>
      <c r="X11" s="137"/>
      <c r="Z11" s="128"/>
      <c r="AA11" s="115"/>
    </row>
    <row r="12" spans="1:27">
      <c r="B12" s="8"/>
      <c r="C12" s="8"/>
      <c r="D12" s="8"/>
      <c r="E12" s="8"/>
      <c r="F12" s="166"/>
      <c r="K12" s="154" t="s">
        <v>229</v>
      </c>
      <c r="L12" s="117"/>
      <c r="M12" s="117"/>
      <c r="P12" s="8"/>
      <c r="Q12" s="115"/>
      <c r="R12" s="115" t="s">
        <v>139</v>
      </c>
      <c r="S12" s="115"/>
      <c r="T12" s="137"/>
      <c r="U12" s="137"/>
      <c r="V12" s="137"/>
      <c r="W12" s="137"/>
      <c r="X12" s="137"/>
      <c r="Z12" s="115"/>
    </row>
    <row r="13" spans="1:27">
      <c r="B13" s="8"/>
      <c r="C13" s="8" t="s">
        <v>582</v>
      </c>
      <c r="D13" s="8"/>
      <c r="E13" s="8"/>
      <c r="F13" s="166"/>
      <c r="K13" s="212" t="s">
        <v>230</v>
      </c>
      <c r="P13" s="8"/>
      <c r="S13" s="115" t="s">
        <v>374</v>
      </c>
      <c r="T13" s="91"/>
      <c r="U13" s="91"/>
      <c r="V13" s="91"/>
      <c r="W13" s="91"/>
      <c r="X13" s="91"/>
    </row>
    <row r="14" spans="1:27">
      <c r="B14" s="8"/>
      <c r="C14" s="8"/>
      <c r="D14" s="8"/>
      <c r="E14" s="8"/>
      <c r="F14" s="82"/>
      <c r="G14" s="8"/>
      <c r="H14" s="8"/>
      <c r="I14" s="8"/>
      <c r="J14" s="8"/>
      <c r="K14" s="8"/>
      <c r="L14" s="8"/>
      <c r="M14" s="8"/>
      <c r="N14" s="8"/>
      <c r="O14" s="8"/>
      <c r="P14" s="8"/>
      <c r="T14" s="115" t="s">
        <v>376</v>
      </c>
      <c r="U14" s="137"/>
      <c r="V14" s="137"/>
      <c r="W14" s="137"/>
      <c r="X14" s="137"/>
    </row>
    <row r="15" spans="1:27">
      <c r="A15" s="78" t="s">
        <v>600</v>
      </c>
      <c r="B15" s="135">
        <v>38805</v>
      </c>
      <c r="C15" s="8" t="s">
        <v>548</v>
      </c>
      <c r="D15" s="8"/>
      <c r="E15" s="8"/>
      <c r="P15" s="8"/>
      <c r="T15" s="91"/>
      <c r="U15" s="137" t="s">
        <v>377</v>
      </c>
      <c r="V15" s="137"/>
      <c r="W15" s="137"/>
      <c r="X15" s="137"/>
    </row>
    <row r="16" spans="1:27">
      <c r="C16" s="8"/>
      <c r="D16" s="8"/>
      <c r="E16" s="8"/>
      <c r="P16" s="8"/>
      <c r="T16" s="91"/>
      <c r="U16" s="91"/>
      <c r="V16" s="137" t="s">
        <v>378</v>
      </c>
      <c r="W16" s="91"/>
      <c r="X16" s="91"/>
    </row>
    <row r="17" spans="3:25">
      <c r="C17" s="8"/>
      <c r="E17" s="8"/>
      <c r="P17" s="8"/>
      <c r="T17" s="91"/>
      <c r="U17" s="91"/>
      <c r="V17" s="91"/>
      <c r="W17" s="214" t="s">
        <v>379</v>
      </c>
      <c r="X17" s="91"/>
    </row>
    <row r="18" spans="3:25">
      <c r="C18" s="8"/>
      <c r="U18" s="137"/>
      <c r="V18" s="137"/>
      <c r="W18" s="91"/>
      <c r="X18" s="92" t="s">
        <v>380</v>
      </c>
      <c r="Y18" s="137"/>
    </row>
    <row r="19" spans="3:25">
      <c r="C19" s="8"/>
      <c r="U19" s="91"/>
      <c r="V19" s="137"/>
      <c r="W19" s="137"/>
      <c r="X19" s="137"/>
      <c r="Y19" s="137"/>
    </row>
    <row r="20" spans="3:25">
      <c r="C20" s="8"/>
    </row>
    <row r="21" spans="3:25">
      <c r="C21" s="8"/>
      <c r="E21" s="8"/>
      <c r="G21" s="8"/>
      <c r="H21" s="8"/>
      <c r="I21" s="8" t="s">
        <v>255</v>
      </c>
      <c r="J21" s="356" t="s">
        <v>511</v>
      </c>
      <c r="K21" s="354"/>
      <c r="L21" s="447" t="s">
        <v>512</v>
      </c>
      <c r="P21" s="2"/>
    </row>
    <row r="22" spans="3:25">
      <c r="C22" s="445" t="s">
        <v>552</v>
      </c>
      <c r="E22" s="763" t="s">
        <v>595</v>
      </c>
      <c r="F22" s="8">
        <v>21000</v>
      </c>
      <c r="G22" s="2" t="s">
        <v>318</v>
      </c>
      <c r="H22" s="8">
        <v>1000</v>
      </c>
      <c r="I22" s="8"/>
      <c r="J22" s="8">
        <v>1000</v>
      </c>
      <c r="K22" s="8"/>
      <c r="L22" s="8">
        <v>100</v>
      </c>
      <c r="N22" s="8">
        <v>1000</v>
      </c>
      <c r="O22" s="2" t="s">
        <v>318</v>
      </c>
      <c r="P22" s="8"/>
      <c r="Q22" s="2"/>
    </row>
    <row r="23" spans="3:25">
      <c r="C23" s="445" t="s">
        <v>553</v>
      </c>
      <c r="D23" s="133" t="s">
        <v>524</v>
      </c>
      <c r="E23" s="376"/>
      <c r="G23" s="2" t="s">
        <v>368</v>
      </c>
      <c r="H23" s="8"/>
      <c r="I23" s="8"/>
      <c r="J23" s="8"/>
      <c r="K23" s="8"/>
      <c r="L23" s="8"/>
      <c r="N23" s="8">
        <v>20000</v>
      </c>
      <c r="O23" s="2" t="s">
        <v>527</v>
      </c>
      <c r="P23" s="8"/>
      <c r="Q23" s="2"/>
    </row>
    <row r="24" spans="3:25">
      <c r="C24" s="390" t="s">
        <v>554</v>
      </c>
      <c r="E24" s="352"/>
      <c r="G24" s="2" t="s">
        <v>79</v>
      </c>
      <c r="H24" s="8">
        <v>20000</v>
      </c>
      <c r="I24" s="8">
        <v>2200</v>
      </c>
      <c r="J24" s="8">
        <v>20000</v>
      </c>
      <c r="K24" s="8"/>
      <c r="L24" s="8">
        <v>20000</v>
      </c>
      <c r="N24" s="8"/>
      <c r="P24" s="8"/>
      <c r="Q24" s="2"/>
    </row>
    <row r="25" spans="3:25">
      <c r="C25" s="8"/>
      <c r="G25" s="2" t="s">
        <v>507</v>
      </c>
      <c r="H25" s="8"/>
      <c r="I25" s="8"/>
      <c r="J25" s="8"/>
      <c r="K25" s="8"/>
      <c r="L25" s="8"/>
      <c r="N25" s="8"/>
      <c r="O25" s="2" t="s">
        <v>322</v>
      </c>
      <c r="P25" s="8"/>
      <c r="Q25" s="2"/>
    </row>
    <row r="26" spans="3:25">
      <c r="C26" s="8" t="s">
        <v>583</v>
      </c>
      <c r="G26" s="355" t="s">
        <v>508</v>
      </c>
      <c r="H26" s="8"/>
      <c r="I26" s="8"/>
      <c r="J26" s="8"/>
      <c r="K26" s="8"/>
      <c r="L26" s="8"/>
      <c r="M26" s="8"/>
      <c r="N26" s="8"/>
      <c r="P26" s="8"/>
      <c r="Q26" s="2"/>
    </row>
    <row r="27" spans="3:25">
      <c r="C27" s="390" t="s">
        <v>559</v>
      </c>
      <c r="G27" s="133" t="s">
        <v>509</v>
      </c>
      <c r="H27" s="8"/>
      <c r="I27" s="8"/>
      <c r="J27" s="8"/>
      <c r="K27" s="8"/>
      <c r="L27" s="8"/>
      <c r="M27" s="8"/>
      <c r="N27" s="8"/>
      <c r="P27" s="8"/>
      <c r="Q27" s="2"/>
    </row>
    <row r="28" spans="3:25">
      <c r="C28" s="390" t="s">
        <v>560</v>
      </c>
      <c r="G28" s="2" t="s">
        <v>510</v>
      </c>
      <c r="H28" s="446"/>
      <c r="I28" s="8"/>
      <c r="J28" s="8">
        <v>2400</v>
      </c>
      <c r="K28" s="8"/>
      <c r="L28" s="8">
        <v>2400</v>
      </c>
      <c r="M28" s="8"/>
      <c r="N28" s="8"/>
      <c r="O28" s="2" t="s">
        <v>531</v>
      </c>
      <c r="P28" s="8"/>
      <c r="Q28" s="2"/>
    </row>
    <row r="29" spans="3:25">
      <c r="C29" s="390" t="s">
        <v>592</v>
      </c>
      <c r="G29" s="2" t="s">
        <v>95</v>
      </c>
      <c r="H29" s="446"/>
      <c r="I29" s="8"/>
      <c r="J29" s="8">
        <v>4400</v>
      </c>
      <c r="K29" s="78" t="s">
        <v>579</v>
      </c>
      <c r="L29" s="8">
        <v>4400</v>
      </c>
      <c r="M29" s="8"/>
      <c r="N29" s="8"/>
      <c r="O29" s="2" t="s">
        <v>532</v>
      </c>
      <c r="P29" s="8"/>
      <c r="Q29" s="2"/>
    </row>
    <row r="30" spans="3:25">
      <c r="C30" s="390" t="s">
        <v>561</v>
      </c>
      <c r="G30" s="2" t="s">
        <v>461</v>
      </c>
      <c r="H30" s="8"/>
      <c r="I30" s="8"/>
      <c r="J30" s="8"/>
      <c r="K30" s="8"/>
      <c r="L30" s="8"/>
      <c r="M30" s="8"/>
      <c r="N30" s="8"/>
      <c r="O30" s="8"/>
      <c r="P30" s="384"/>
    </row>
    <row r="31" spans="3:25">
      <c r="C31" s="450" t="s">
        <v>562</v>
      </c>
      <c r="H31" s="225">
        <f>SUM(H22:H30)</f>
        <v>21000</v>
      </c>
      <c r="I31" s="225">
        <f>SUM(I22:I30)</f>
        <v>2200</v>
      </c>
      <c r="J31" s="225">
        <f>SUM(J22:J30)</f>
        <v>27800</v>
      </c>
      <c r="K31" s="225"/>
      <c r="L31" s="225">
        <f>SUM(L22:L30)</f>
        <v>26900</v>
      </c>
      <c r="M31" s="8"/>
      <c r="N31" s="8"/>
      <c r="O31" s="8"/>
      <c r="P31" s="8"/>
      <c r="Q31" s="8"/>
    </row>
    <row r="32" spans="3:25">
      <c r="C32" s="390" t="s">
        <v>563</v>
      </c>
      <c r="H32" s="2">
        <f>F22-H31</f>
        <v>0</v>
      </c>
    </row>
    <row r="33" spans="3:19">
      <c r="C33" s="390" t="s">
        <v>564</v>
      </c>
      <c r="E33" s="8"/>
      <c r="G33" s="8"/>
      <c r="H33" s="448" t="s">
        <v>558</v>
      </c>
      <c r="I33" s="8" t="s">
        <v>255</v>
      </c>
      <c r="J33" s="356" t="s">
        <v>511</v>
      </c>
      <c r="K33" s="354"/>
      <c r="L33" s="382" t="s">
        <v>512</v>
      </c>
    </row>
    <row r="34" spans="3:19">
      <c r="C34" s="390"/>
      <c r="E34" s="763" t="s">
        <v>596</v>
      </c>
      <c r="F34" s="8">
        <v>360876</v>
      </c>
      <c r="G34" s="2" t="s">
        <v>318</v>
      </c>
      <c r="H34" s="8">
        <v>1000</v>
      </c>
      <c r="I34" s="8"/>
      <c r="J34" s="8">
        <v>1000</v>
      </c>
      <c r="K34" s="8"/>
      <c r="L34" s="8">
        <v>100</v>
      </c>
      <c r="M34" s="8"/>
      <c r="N34" s="2" t="s">
        <v>318</v>
      </c>
    </row>
    <row r="35" spans="3:19">
      <c r="C35" s="390"/>
      <c r="D35" s="133" t="s">
        <v>524</v>
      </c>
      <c r="E35" s="376">
        <f>D4/340.75</f>
        <v>49821.214966984589</v>
      </c>
      <c r="G35" s="2" t="s">
        <v>368</v>
      </c>
      <c r="H35" s="8">
        <v>137934</v>
      </c>
      <c r="I35" s="8"/>
      <c r="J35" s="8">
        <v>131568</v>
      </c>
      <c r="K35" s="8"/>
      <c r="L35" s="8">
        <v>131568</v>
      </c>
      <c r="M35" s="8"/>
      <c r="N35" s="2" t="s">
        <v>79</v>
      </c>
      <c r="S35" s="8"/>
    </row>
    <row r="36" spans="3:19">
      <c r="C36" s="8"/>
      <c r="E36" s="352"/>
      <c r="G36" s="2" t="s">
        <v>79</v>
      </c>
      <c r="H36" s="8"/>
      <c r="I36" s="8"/>
      <c r="J36" s="8"/>
      <c r="K36" s="8"/>
      <c r="L36" s="8"/>
      <c r="M36" s="8">
        <v>360876</v>
      </c>
      <c r="N36" s="2" t="s">
        <v>527</v>
      </c>
      <c r="S36" s="8"/>
    </row>
    <row r="37" spans="3:19" ht="13.5">
      <c r="C37" s="451" t="s">
        <v>565</v>
      </c>
      <c r="G37" s="2" t="s">
        <v>507</v>
      </c>
      <c r="H37" s="8">
        <v>800</v>
      </c>
      <c r="I37" s="8"/>
      <c r="J37" s="8">
        <v>1000</v>
      </c>
      <c r="K37" s="8"/>
      <c r="L37" s="8">
        <v>1000</v>
      </c>
      <c r="M37" s="8"/>
      <c r="N37" s="2" t="s">
        <v>528</v>
      </c>
      <c r="S37" s="8"/>
    </row>
    <row r="38" spans="3:19">
      <c r="C38" s="8"/>
      <c r="G38" s="355" t="s">
        <v>508</v>
      </c>
      <c r="H38" s="8">
        <v>7200</v>
      </c>
      <c r="I38" s="8"/>
      <c r="J38" s="8">
        <v>3600</v>
      </c>
      <c r="K38" s="8"/>
      <c r="L38" s="8">
        <v>3600</v>
      </c>
      <c r="M38" s="8"/>
      <c r="N38" s="2" t="s">
        <v>529</v>
      </c>
      <c r="S38" s="8"/>
    </row>
    <row r="39" spans="3:19">
      <c r="C39" s="450" t="s">
        <v>593</v>
      </c>
      <c r="G39" s="133" t="s">
        <v>509</v>
      </c>
      <c r="H39" s="8">
        <v>207318</v>
      </c>
      <c r="I39" s="8"/>
      <c r="J39" s="8">
        <v>202279</v>
      </c>
      <c r="K39" s="8"/>
      <c r="L39" s="8">
        <v>202279</v>
      </c>
      <c r="M39" s="8"/>
      <c r="N39" s="2" t="s">
        <v>530</v>
      </c>
      <c r="S39" s="8"/>
    </row>
    <row r="40" spans="3:19">
      <c r="C40" s="390" t="s">
        <v>566</v>
      </c>
      <c r="G40" s="2" t="s">
        <v>510</v>
      </c>
      <c r="H40" s="446"/>
      <c r="I40" s="8"/>
      <c r="J40" s="8">
        <v>4000</v>
      </c>
      <c r="K40" s="8"/>
      <c r="L40" s="8">
        <v>4000</v>
      </c>
      <c r="M40" s="8"/>
      <c r="N40" s="2" t="s">
        <v>531</v>
      </c>
      <c r="S40" s="8"/>
    </row>
    <row r="41" spans="3:19">
      <c r="C41" s="8" t="s">
        <v>567</v>
      </c>
      <c r="G41" s="2" t="s">
        <v>95</v>
      </c>
      <c r="H41" s="446"/>
      <c r="I41" s="8"/>
      <c r="J41" s="8">
        <v>5500</v>
      </c>
      <c r="K41" s="8"/>
      <c r="L41" s="8">
        <v>22000</v>
      </c>
      <c r="M41" s="8"/>
      <c r="N41" s="2" t="s">
        <v>532</v>
      </c>
      <c r="S41" s="8"/>
    </row>
    <row r="42" spans="3:19">
      <c r="C42" s="390" t="s">
        <v>568</v>
      </c>
      <c r="G42" s="2" t="s">
        <v>461</v>
      </c>
      <c r="H42" s="8">
        <v>6624</v>
      </c>
      <c r="I42" s="8"/>
      <c r="J42" s="8">
        <v>11929</v>
      </c>
      <c r="K42" s="8"/>
      <c r="L42" s="8"/>
      <c r="M42" s="8"/>
      <c r="S42" s="8"/>
    </row>
    <row r="43" spans="3:19">
      <c r="C43" s="390" t="s">
        <v>569</v>
      </c>
      <c r="H43" s="225">
        <f>SUM(H34:H42)</f>
        <v>360876</v>
      </c>
      <c r="I43" s="225">
        <f>SUM(I34:I42)</f>
        <v>0</v>
      </c>
      <c r="J43" s="225">
        <f>SUM(J34:J42)</f>
        <v>360876</v>
      </c>
      <c r="K43" s="225"/>
      <c r="L43" s="225">
        <f>SUM(L34:L42)</f>
        <v>364547</v>
      </c>
      <c r="S43" s="8"/>
    </row>
    <row r="44" spans="3:19">
      <c r="C44" s="8"/>
      <c r="H44" s="2">
        <f>F34-H43</f>
        <v>0</v>
      </c>
      <c r="J44" s="2">
        <f>F34-J43</f>
        <v>0</v>
      </c>
      <c r="S44" s="8"/>
    </row>
    <row r="45" spans="3:19">
      <c r="C45" s="8"/>
      <c r="S45" s="8"/>
    </row>
    <row r="46" spans="3:19">
      <c r="C46" s="8"/>
      <c r="E46" s="8"/>
      <c r="G46" s="8"/>
      <c r="H46" s="448" t="s">
        <v>558</v>
      </c>
      <c r="I46" s="8" t="s">
        <v>255</v>
      </c>
      <c r="J46" s="356" t="s">
        <v>511</v>
      </c>
      <c r="K46" s="354"/>
      <c r="L46" s="382" t="s">
        <v>512</v>
      </c>
      <c r="S46" s="8"/>
    </row>
    <row r="47" spans="3:19">
      <c r="C47" s="8"/>
      <c r="E47" s="763" t="s">
        <v>597</v>
      </c>
      <c r="F47" s="8">
        <v>437603</v>
      </c>
      <c r="G47" s="2" t="s">
        <v>318</v>
      </c>
      <c r="H47" s="8">
        <v>1000</v>
      </c>
      <c r="I47" s="8"/>
      <c r="J47" s="8">
        <v>1000</v>
      </c>
      <c r="K47" s="8"/>
      <c r="L47" s="8">
        <v>100</v>
      </c>
      <c r="M47" s="8"/>
      <c r="N47" s="2" t="s">
        <v>318</v>
      </c>
    </row>
    <row r="48" spans="3:19">
      <c r="C48" s="8"/>
      <c r="D48" s="133" t="s">
        <v>524</v>
      </c>
      <c r="E48" s="376">
        <f>D5/340.75</f>
        <v>61589.355832721936</v>
      </c>
      <c r="G48" s="2" t="s">
        <v>368</v>
      </c>
      <c r="H48" s="8">
        <v>170515</v>
      </c>
      <c r="I48" s="8"/>
      <c r="J48" s="8">
        <v>131568</v>
      </c>
      <c r="K48" s="8"/>
      <c r="L48" s="8">
        <v>131568</v>
      </c>
      <c r="M48" s="8"/>
      <c r="N48" s="2" t="s">
        <v>79</v>
      </c>
    </row>
    <row r="49" spans="3:15" ht="13.5">
      <c r="C49" s="451" t="s">
        <v>565</v>
      </c>
      <c r="E49" s="352"/>
      <c r="G49" s="2" t="s">
        <v>79</v>
      </c>
      <c r="H49" s="8"/>
      <c r="I49" s="8"/>
      <c r="J49" s="8"/>
      <c r="K49" s="8"/>
      <c r="L49" s="8"/>
      <c r="M49" s="8">
        <v>437603</v>
      </c>
      <c r="N49" s="2" t="s">
        <v>527</v>
      </c>
    </row>
    <row r="50" spans="3:15">
      <c r="C50" s="8"/>
      <c r="G50" s="2" t="s">
        <v>507</v>
      </c>
      <c r="H50" s="8"/>
      <c r="I50" s="8"/>
      <c r="J50" s="8">
        <v>1000</v>
      </c>
      <c r="K50" s="8"/>
      <c r="L50" s="8">
        <v>1000</v>
      </c>
      <c r="M50" s="8"/>
      <c r="N50" s="2" t="s">
        <v>528</v>
      </c>
    </row>
    <row r="51" spans="3:15">
      <c r="C51" s="8" t="s">
        <v>572</v>
      </c>
      <c r="G51" s="355" t="s">
        <v>508</v>
      </c>
      <c r="H51" s="8">
        <v>3600</v>
      </c>
      <c r="I51" s="8"/>
      <c r="J51" s="8">
        <v>3600</v>
      </c>
      <c r="K51" s="8"/>
      <c r="L51" s="8">
        <v>3600</v>
      </c>
      <c r="M51" s="8"/>
      <c r="N51" s="2" t="s">
        <v>529</v>
      </c>
    </row>
    <row r="52" spans="3:15">
      <c r="C52" s="390" t="s">
        <v>573</v>
      </c>
      <c r="G52" s="133" t="s">
        <v>509</v>
      </c>
      <c r="H52" s="8">
        <v>251838</v>
      </c>
      <c r="I52" s="8"/>
      <c r="J52" s="8">
        <v>250399</v>
      </c>
      <c r="K52" s="8"/>
      <c r="L52" s="8">
        <v>250399</v>
      </c>
      <c r="M52" s="8"/>
      <c r="N52" s="2" t="s">
        <v>530</v>
      </c>
    </row>
    <row r="53" spans="3:15">
      <c r="C53" s="450" t="s">
        <v>574</v>
      </c>
      <c r="G53" s="2" t="s">
        <v>510</v>
      </c>
      <c r="H53" s="446"/>
      <c r="I53" s="8"/>
      <c r="J53" s="8">
        <v>4000</v>
      </c>
      <c r="K53" s="8"/>
      <c r="L53" s="8">
        <v>4000</v>
      </c>
      <c r="M53" s="8"/>
      <c r="N53" s="2" t="s">
        <v>531</v>
      </c>
    </row>
    <row r="54" spans="3:15">
      <c r="C54" s="390" t="s">
        <v>575</v>
      </c>
      <c r="G54" s="2" t="s">
        <v>95</v>
      </c>
      <c r="H54" s="8">
        <v>9850</v>
      </c>
      <c r="I54" s="8"/>
      <c r="J54" s="8">
        <v>11000</v>
      </c>
      <c r="K54" s="8"/>
      <c r="L54" s="8">
        <v>11000</v>
      </c>
      <c r="M54" s="8"/>
      <c r="N54" s="2" t="s">
        <v>532</v>
      </c>
    </row>
    <row r="55" spans="3:15">
      <c r="C55" s="8" t="s">
        <v>567</v>
      </c>
      <c r="G55" s="2" t="s">
        <v>461</v>
      </c>
      <c r="H55" s="8">
        <v>800</v>
      </c>
      <c r="I55" s="8"/>
      <c r="J55" s="8"/>
      <c r="K55" s="8"/>
      <c r="L55" s="8"/>
      <c r="M55" s="8"/>
    </row>
    <row r="56" spans="3:15">
      <c r="C56" s="390" t="s">
        <v>568</v>
      </c>
      <c r="H56" s="225">
        <f>SUM(H47:H55)</f>
        <v>437603</v>
      </c>
      <c r="I56" s="225">
        <f>SUM(I47:I55)</f>
        <v>0</v>
      </c>
      <c r="J56" s="225">
        <f>SUM(J47:J55)</f>
        <v>402567</v>
      </c>
      <c r="K56" s="225"/>
      <c r="L56" s="225">
        <f>SUM(L47:L55)</f>
        <v>401667</v>
      </c>
    </row>
    <row r="57" spans="3:15">
      <c r="C57" s="390" t="s">
        <v>569</v>
      </c>
      <c r="H57" s="8">
        <f>F47-H56</f>
        <v>0</v>
      </c>
    </row>
    <row r="59" spans="3:15">
      <c r="E59" s="8"/>
      <c r="G59" s="8"/>
      <c r="H59" s="8"/>
      <c r="I59" s="8" t="s">
        <v>255</v>
      </c>
      <c r="J59" s="356" t="s">
        <v>511</v>
      </c>
      <c r="K59" s="354"/>
      <c r="L59" s="465" t="s">
        <v>512</v>
      </c>
      <c r="M59" s="465"/>
    </row>
    <row r="60" spans="3:15">
      <c r="E60" s="763" t="s">
        <v>599</v>
      </c>
      <c r="F60" s="8">
        <v>21000</v>
      </c>
      <c r="G60" s="2" t="s">
        <v>318</v>
      </c>
      <c r="H60" s="8">
        <v>1000</v>
      </c>
      <c r="I60" s="8"/>
      <c r="J60" s="8">
        <v>1000</v>
      </c>
      <c r="K60" s="8"/>
      <c r="L60" s="8"/>
      <c r="M60" s="8"/>
      <c r="N60" s="8"/>
      <c r="O60" s="2" t="s">
        <v>318</v>
      </c>
    </row>
    <row r="61" spans="3:15" ht="13.5">
      <c r="C61" s="451" t="s">
        <v>565</v>
      </c>
      <c r="D61" s="133"/>
      <c r="E61" s="764"/>
      <c r="G61" s="2" t="s">
        <v>368</v>
      </c>
      <c r="H61" s="8"/>
      <c r="I61" s="8"/>
      <c r="J61" s="8"/>
      <c r="K61" s="8"/>
      <c r="L61" s="8"/>
      <c r="M61" s="8"/>
      <c r="N61" s="8"/>
      <c r="O61" s="2" t="s">
        <v>578</v>
      </c>
    </row>
    <row r="62" spans="3:15">
      <c r="E62" s="763"/>
      <c r="G62" s="2" t="s">
        <v>79</v>
      </c>
      <c r="H62" s="8">
        <v>20000</v>
      </c>
      <c r="I62" s="8"/>
      <c r="J62" s="8">
        <v>3000</v>
      </c>
      <c r="K62" s="8"/>
      <c r="L62" s="8">
        <v>3000</v>
      </c>
      <c r="M62" s="8"/>
      <c r="N62" s="8"/>
      <c r="O62" s="2" t="s">
        <v>527</v>
      </c>
    </row>
    <row r="63" spans="3:15">
      <c r="C63" s="91"/>
      <c r="E63" s="133"/>
      <c r="G63" s="2" t="s">
        <v>507</v>
      </c>
      <c r="H63" s="8"/>
      <c r="I63" s="8"/>
      <c r="J63" s="8"/>
      <c r="K63" s="8"/>
      <c r="L63" s="8"/>
      <c r="M63" s="8"/>
      <c r="N63" s="8"/>
      <c r="O63" s="2" t="s">
        <v>528</v>
      </c>
    </row>
    <row r="64" spans="3:15">
      <c r="C64" s="91"/>
      <c r="E64" s="133"/>
      <c r="G64" s="355" t="s">
        <v>508</v>
      </c>
      <c r="H64" s="8"/>
      <c r="I64" s="8"/>
      <c r="J64" s="8"/>
      <c r="K64" s="8"/>
      <c r="L64" s="8"/>
      <c r="M64" s="8"/>
      <c r="N64" s="8"/>
      <c r="O64" s="2" t="s">
        <v>529</v>
      </c>
    </row>
    <row r="65" spans="3:15">
      <c r="E65" s="133"/>
      <c r="G65" s="133" t="s">
        <v>509</v>
      </c>
      <c r="H65" s="8"/>
      <c r="I65" s="8"/>
      <c r="J65" s="8"/>
      <c r="K65" s="8"/>
      <c r="L65" s="8"/>
      <c r="M65" s="8"/>
      <c r="N65" s="8"/>
      <c r="O65" s="2" t="s">
        <v>530</v>
      </c>
    </row>
    <row r="66" spans="3:15">
      <c r="E66" s="133"/>
      <c r="G66" s="2" t="s">
        <v>510</v>
      </c>
      <c r="H66" s="446"/>
      <c r="I66" s="8"/>
      <c r="J66" s="8">
        <v>7200</v>
      </c>
      <c r="K66" s="8"/>
      <c r="L66" s="8">
        <v>7200</v>
      </c>
      <c r="M66" s="8"/>
      <c r="N66" s="8"/>
      <c r="O66" s="2" t="s">
        <v>531</v>
      </c>
    </row>
    <row r="67" spans="3:15">
      <c r="E67" s="133"/>
      <c r="G67" s="2" t="s">
        <v>95</v>
      </c>
      <c r="H67" s="446"/>
      <c r="I67" s="8"/>
      <c r="J67" s="8">
        <v>11000</v>
      </c>
      <c r="K67" s="8" t="s">
        <v>579</v>
      </c>
      <c r="L67" s="8">
        <v>44000</v>
      </c>
      <c r="M67" s="8"/>
      <c r="N67" s="8"/>
      <c r="O67" s="2" t="s">
        <v>532</v>
      </c>
    </row>
    <row r="68" spans="3:15">
      <c r="E68" s="133"/>
      <c r="G68" s="2" t="s">
        <v>461</v>
      </c>
      <c r="H68" s="8"/>
      <c r="I68" s="8"/>
      <c r="J68" s="8"/>
      <c r="K68" s="8"/>
      <c r="L68" s="8"/>
      <c r="M68" s="8"/>
      <c r="N68" s="8"/>
    </row>
    <row r="69" spans="3:15">
      <c r="E69" s="133"/>
      <c r="H69" s="225">
        <f>SUM(H60:H68)</f>
        <v>21000</v>
      </c>
      <c r="I69" s="225">
        <f>SUM(I60:I68)</f>
        <v>0</v>
      </c>
      <c r="J69" s="225">
        <f>SUM(J60:J68)</f>
        <v>22200</v>
      </c>
      <c r="K69" s="225"/>
      <c r="L69" s="225">
        <f>SUM(L60:L68)</f>
        <v>54200</v>
      </c>
      <c r="M69" s="225">
        <f>SUM(M60:M68)</f>
        <v>0</v>
      </c>
      <c r="N69" s="383">
        <f>SUM(L69:M69)</f>
        <v>54200</v>
      </c>
    </row>
    <row r="70" spans="3:15">
      <c r="E70" s="133"/>
      <c r="H70" s="2">
        <f>F60-H69</f>
        <v>0</v>
      </c>
    </row>
    <row r="71" spans="3:15">
      <c r="E71" s="133"/>
    </row>
    <row r="72" spans="3:15">
      <c r="E72" s="390"/>
      <c r="F72" s="169" t="s">
        <v>587</v>
      </c>
      <c r="G72" s="8"/>
      <c r="H72" s="8"/>
      <c r="I72" s="8" t="s">
        <v>255</v>
      </c>
      <c r="J72" s="454" t="s">
        <v>511</v>
      </c>
      <c r="K72" s="354"/>
      <c r="L72" s="465" t="s">
        <v>512</v>
      </c>
      <c r="M72" s="465"/>
    </row>
    <row r="73" spans="3:15">
      <c r="E73" s="763" t="s">
        <v>598</v>
      </c>
      <c r="F73" s="8">
        <v>597670</v>
      </c>
      <c r="G73" s="2" t="s">
        <v>318</v>
      </c>
      <c r="H73" s="8"/>
      <c r="I73" s="8"/>
      <c r="J73" s="8">
        <v>1000</v>
      </c>
      <c r="K73" s="8"/>
      <c r="L73" s="8"/>
      <c r="M73" s="8"/>
      <c r="N73" s="8"/>
      <c r="O73" s="2" t="s">
        <v>318</v>
      </c>
    </row>
    <row r="74" spans="3:15">
      <c r="D74" s="133" t="s">
        <v>524</v>
      </c>
      <c r="E74" s="376">
        <f>D7/340.75</f>
        <v>86210.063096111524</v>
      </c>
      <c r="G74" s="2" t="s">
        <v>368</v>
      </c>
      <c r="H74" s="8"/>
      <c r="I74" s="8"/>
      <c r="J74" s="8">
        <v>227665</v>
      </c>
      <c r="K74" s="8"/>
      <c r="L74" s="8"/>
      <c r="M74" s="8"/>
      <c r="N74" s="8"/>
      <c r="O74" s="2" t="s">
        <v>527</v>
      </c>
    </row>
    <row r="75" spans="3:15">
      <c r="E75" s="352"/>
      <c r="G75" s="2" t="s">
        <v>79</v>
      </c>
      <c r="H75" s="8"/>
      <c r="I75" s="8"/>
      <c r="J75" s="8"/>
      <c r="K75" s="8"/>
      <c r="L75" s="8"/>
      <c r="M75" s="8"/>
      <c r="N75" s="8"/>
    </row>
    <row r="76" spans="3:15" ht="13.5">
      <c r="C76" s="451" t="s">
        <v>565</v>
      </c>
      <c r="G76" s="2" t="s">
        <v>507</v>
      </c>
      <c r="H76" s="8"/>
      <c r="I76" s="8"/>
      <c r="J76" s="8">
        <v>1000</v>
      </c>
      <c r="K76" s="8"/>
      <c r="L76" s="8"/>
      <c r="M76" s="8"/>
      <c r="N76" s="8"/>
      <c r="O76" s="2" t="s">
        <v>528</v>
      </c>
    </row>
    <row r="77" spans="3:15">
      <c r="G77" s="355" t="s">
        <v>508</v>
      </c>
      <c r="H77" s="8"/>
      <c r="I77" s="8"/>
      <c r="J77" s="8">
        <v>3600</v>
      </c>
      <c r="K77" s="8"/>
      <c r="L77" s="8"/>
      <c r="M77" s="8"/>
      <c r="N77" s="8"/>
      <c r="O77" s="2" t="s">
        <v>529</v>
      </c>
    </row>
    <row r="78" spans="3:15">
      <c r="C78" s="453" t="s">
        <v>580</v>
      </c>
      <c r="G78" s="133" t="s">
        <v>509</v>
      </c>
      <c r="H78" s="8"/>
      <c r="I78" s="8"/>
      <c r="J78" s="8">
        <v>351073</v>
      </c>
      <c r="K78" s="8"/>
      <c r="L78" s="8"/>
      <c r="M78" s="8"/>
      <c r="N78" s="8"/>
      <c r="O78" s="2" t="s">
        <v>530</v>
      </c>
    </row>
    <row r="79" spans="3:15">
      <c r="G79" s="2" t="s">
        <v>510</v>
      </c>
      <c r="H79" s="8"/>
      <c r="I79" s="8"/>
      <c r="J79" s="8">
        <v>6000</v>
      </c>
      <c r="K79" s="8"/>
      <c r="L79" s="8"/>
      <c r="M79" s="8"/>
      <c r="N79" s="8"/>
      <c r="O79" s="2" t="s">
        <v>531</v>
      </c>
    </row>
    <row r="80" spans="3:15">
      <c r="C80" s="450" t="s">
        <v>594</v>
      </c>
      <c r="G80" s="2" t="s">
        <v>95</v>
      </c>
      <c r="H80" s="8"/>
      <c r="I80" s="8"/>
      <c r="J80" s="8">
        <v>6600</v>
      </c>
      <c r="K80" s="8"/>
      <c r="L80" s="8"/>
      <c r="M80" s="8"/>
      <c r="N80" s="8"/>
      <c r="O80" s="2" t="s">
        <v>532</v>
      </c>
    </row>
    <row r="81" spans="3:14">
      <c r="C81" s="390" t="s">
        <v>584</v>
      </c>
      <c r="G81" s="2" t="s">
        <v>461</v>
      </c>
      <c r="H81" s="8"/>
      <c r="I81" s="8"/>
      <c r="J81" s="8">
        <v>732</v>
      </c>
      <c r="K81" s="8"/>
      <c r="L81" s="8"/>
      <c r="M81" s="8"/>
      <c r="N81" s="8"/>
    </row>
    <row r="82" spans="3:14">
      <c r="C82" s="450" t="s">
        <v>585</v>
      </c>
      <c r="H82" s="225">
        <f>SUM(H73:H81)</f>
        <v>0</v>
      </c>
      <c r="I82" s="225">
        <f>SUM(I73:I81)</f>
        <v>0</v>
      </c>
      <c r="J82" s="225">
        <f>SUM(J73:J81)</f>
        <v>597670</v>
      </c>
      <c r="K82" s="225"/>
      <c r="L82" s="225">
        <f>SUM(L73:L81)</f>
        <v>0</v>
      </c>
      <c r="M82" s="225">
        <f>SUM(M73:M81)</f>
        <v>0</v>
      </c>
      <c r="N82" s="383">
        <f>SUM(L82:M82)</f>
        <v>0</v>
      </c>
    </row>
    <row r="83" spans="3:14">
      <c r="C83" s="390" t="s">
        <v>563</v>
      </c>
      <c r="J83" s="2">
        <f>F73-J82</f>
        <v>0</v>
      </c>
    </row>
    <row r="84" spans="3:14">
      <c r="C84" s="390" t="s">
        <v>586</v>
      </c>
    </row>
    <row r="85" spans="3:14">
      <c r="C85" s="8" t="s">
        <v>567</v>
      </c>
    </row>
    <row r="86" spans="3:14">
      <c r="C86" s="390" t="s">
        <v>568</v>
      </c>
    </row>
    <row r="87" spans="3:14">
      <c r="C87" s="390" t="s">
        <v>569</v>
      </c>
    </row>
    <row r="88" spans="3:14">
      <c r="C88" s="450" t="s">
        <v>574</v>
      </c>
    </row>
    <row r="89" spans="3:14">
      <c r="C89" s="390" t="s">
        <v>575</v>
      </c>
    </row>
  </sheetData>
  <mergeCells count="11">
    <mergeCell ref="P1:AA1"/>
    <mergeCell ref="L72:M72"/>
    <mergeCell ref="E1:K1"/>
    <mergeCell ref="A8:D8"/>
    <mergeCell ref="A1:A2"/>
    <mergeCell ref="B1:B2"/>
    <mergeCell ref="C1:C2"/>
    <mergeCell ref="D1:D2"/>
    <mergeCell ref="L59:M59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2"/>
  <sheetViews>
    <sheetView workbookViewId="0">
      <pane ySplit="2" topLeftCell="A3" activePane="bottomLeft" state="frozen"/>
      <selection pane="bottomLeft" activeCell="I23" sqref="I23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22" t="s">
        <v>19</v>
      </c>
      <c r="B1" s="624" t="s">
        <v>353</v>
      </c>
      <c r="C1" s="624" t="s">
        <v>87</v>
      </c>
      <c r="D1" s="626" t="s">
        <v>354</v>
      </c>
      <c r="E1" s="627"/>
      <c r="F1" s="627"/>
      <c r="G1" s="628" t="s">
        <v>322</v>
      </c>
      <c r="H1" s="629"/>
      <c r="I1" s="618" t="s">
        <v>323</v>
      </c>
      <c r="J1" s="618"/>
      <c r="K1" s="260"/>
      <c r="L1" s="261"/>
      <c r="M1" s="619" t="s">
        <v>355</v>
      </c>
      <c r="N1" s="619"/>
      <c r="O1" s="619"/>
      <c r="P1" s="261"/>
      <c r="Q1" s="619" t="s">
        <v>356</v>
      </c>
      <c r="R1" s="619"/>
      <c r="S1" s="619"/>
      <c r="T1" s="619"/>
      <c r="U1" s="262"/>
      <c r="V1" s="620" t="s">
        <v>322</v>
      </c>
      <c r="W1" s="620" t="s">
        <v>357</v>
      </c>
      <c r="X1" s="620" t="s">
        <v>358</v>
      </c>
      <c r="Y1" s="262"/>
      <c r="Z1" s="612" t="s">
        <v>359</v>
      </c>
      <c r="AA1" s="613"/>
      <c r="AB1" s="613"/>
      <c r="AC1" s="613"/>
      <c r="AD1" s="614"/>
    </row>
    <row r="2" spans="1:30" ht="12" thickBot="1">
      <c r="A2" s="623"/>
      <c r="B2" s="625"/>
      <c r="C2" s="625"/>
      <c r="D2" s="207" t="s">
        <v>331</v>
      </c>
      <c r="E2" s="207" t="s">
        <v>337</v>
      </c>
      <c r="F2" s="147" t="s">
        <v>338</v>
      </c>
      <c r="G2" s="208" t="s">
        <v>360</v>
      </c>
      <c r="H2" s="209" t="s">
        <v>361</v>
      </c>
      <c r="I2" s="208" t="s">
        <v>362</v>
      </c>
      <c r="J2" s="210" t="s">
        <v>363</v>
      </c>
      <c r="K2" s="263" t="s">
        <v>364</v>
      </c>
      <c r="L2" s="264"/>
      <c r="M2" s="265" t="s">
        <v>367</v>
      </c>
      <c r="N2" s="265" t="s">
        <v>365</v>
      </c>
      <c r="O2" s="265" t="s">
        <v>366</v>
      </c>
      <c r="P2" s="264"/>
      <c r="Q2" s="266" t="s">
        <v>367</v>
      </c>
      <c r="R2" s="267">
        <v>1.2999999999999999E-2</v>
      </c>
      <c r="S2" s="267">
        <v>6.4999999999999997E-3</v>
      </c>
      <c r="T2" s="268">
        <v>1.25E-3</v>
      </c>
      <c r="U2" s="269"/>
      <c r="V2" s="621"/>
      <c r="W2" s="621"/>
      <c r="X2" s="621"/>
      <c r="Y2" s="269"/>
      <c r="Z2" s="270" t="s">
        <v>367</v>
      </c>
      <c r="AA2" s="270" t="s">
        <v>365</v>
      </c>
      <c r="AB2" s="271" t="s">
        <v>366</v>
      </c>
      <c r="AC2" s="270" t="s">
        <v>357</v>
      </c>
      <c r="AD2" s="270" t="s">
        <v>358</v>
      </c>
    </row>
    <row r="3" spans="1:30" s="18" customFormat="1">
      <c r="A3" s="122" t="str">
        <f>'1-συμβολαια'!A3</f>
        <v>1ο</v>
      </c>
      <c r="B3" s="122" t="str">
        <f>'1-συμβολαια'!C3</f>
        <v>οριζόντιος ΣΥΣΤΑΣΗ</v>
      </c>
      <c r="C3" s="211">
        <f>'1-συμβολαια'!D3</f>
        <v>0</v>
      </c>
      <c r="D3" s="211">
        <f>'8-κ-15-17'!D3</f>
        <v>0</v>
      </c>
      <c r="E3" s="211">
        <f>'8-κ-15-17'!M3</f>
        <v>0</v>
      </c>
      <c r="F3" s="211">
        <f>'8-κ-15-17'!V3</f>
        <v>0</v>
      </c>
      <c r="G3" s="211">
        <f>'2-δικαιώμ'!I3</f>
        <v>0</v>
      </c>
      <c r="H3" s="211">
        <f>'2-δικαιώμ'!J3</f>
        <v>1000</v>
      </c>
      <c r="I3" s="211">
        <f>'2-δικαιώμ'!K3</f>
        <v>1000</v>
      </c>
      <c r="J3" s="211">
        <f>'2-δικαιώμ'!L3</f>
        <v>200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1000</v>
      </c>
      <c r="W3" s="12">
        <f>'2-δικαιώμ'!K3</f>
        <v>1000</v>
      </c>
      <c r="X3" s="12">
        <f>'2-δικαιώμ'!L3</f>
        <v>200</v>
      </c>
      <c r="Z3" s="12"/>
      <c r="AA3" s="12"/>
      <c r="AB3" s="12"/>
      <c r="AC3" s="12"/>
      <c r="AD3" s="12"/>
    </row>
    <row r="4" spans="1:30" s="18" customFormat="1">
      <c r="A4" s="122" t="str">
        <f>'1-συμβολαια'!A4</f>
        <v>2ο</v>
      </c>
      <c r="B4" s="122" t="str">
        <f>'1-συμβολαια'!C4</f>
        <v>γονική</v>
      </c>
      <c r="C4" s="211">
        <f>'1-συμβολαια'!D4</f>
        <v>16976579</v>
      </c>
      <c r="D4" s="211">
        <f>'8-κ-15-17'!D4</f>
        <v>0</v>
      </c>
      <c r="E4" s="211">
        <f>'8-κ-15-17'!M4</f>
        <v>110347.76350000002</v>
      </c>
      <c r="F4" s="211">
        <f>'8-κ-15-17'!V4</f>
        <v>21220.723750000001</v>
      </c>
      <c r="G4" s="211">
        <f>'2-δικαιώμ'!I4</f>
        <v>18529.105319999999</v>
      </c>
      <c r="H4" s="211">
        <f>'2-δικαιώμ'!J4</f>
        <v>50</v>
      </c>
      <c r="I4" s="211">
        <f>'2-δικαιώμ'!K4</f>
        <v>10343.947400000001</v>
      </c>
      <c r="J4" s="211">
        <f>'2-δικαιώμ'!L4</f>
        <v>2068.7894799999999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18579.105319999999</v>
      </c>
      <c r="W4" s="12">
        <f>'2-δικαιώμ'!K4</f>
        <v>10343.947400000001</v>
      </c>
      <c r="X4" s="12">
        <f>'2-δικαιώμ'!L4</f>
        <v>2068.7894799999999</v>
      </c>
      <c r="Z4" s="12"/>
      <c r="AA4" s="12"/>
      <c r="AB4" s="12"/>
      <c r="AC4" s="12"/>
      <c r="AD4" s="12"/>
    </row>
    <row r="5" spans="1:30" s="18" customFormat="1">
      <c r="A5" s="122" t="str">
        <f>'1-συμβολαια'!A5</f>
        <v>3ο</v>
      </c>
      <c r="B5" s="122" t="str">
        <f>'1-συμβολαια'!C5</f>
        <v>γονική</v>
      </c>
      <c r="C5" s="211">
        <f>'1-συμβολαια'!D5</f>
        <v>20986573</v>
      </c>
      <c r="D5" s="211">
        <f>'8-κ-15-17'!D5</f>
        <v>0</v>
      </c>
      <c r="E5" s="211">
        <f>'8-κ-15-17'!M5</f>
        <v>136412.72450000001</v>
      </c>
      <c r="F5" s="211">
        <f>'8-κ-15-17'!V5</f>
        <v>26233.216250000001</v>
      </c>
      <c r="G5" s="211">
        <f>'2-δικαιώμ'!I5</f>
        <v>22859.898840000002</v>
      </c>
      <c r="H5" s="211">
        <f>'2-δικαιώμ'!J5</f>
        <v>50</v>
      </c>
      <c r="I5" s="211">
        <f>'2-δικαιώμ'!K5</f>
        <v>12749.943800000001</v>
      </c>
      <c r="J5" s="211">
        <f>'2-δικαιώμ'!L5</f>
        <v>10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22909.898840000002</v>
      </c>
      <c r="W5" s="12">
        <f>'2-δικαιώμ'!K5</f>
        <v>12749.943800000001</v>
      </c>
      <c r="X5" s="12">
        <f>'2-δικαιώμ'!L5</f>
        <v>10</v>
      </c>
      <c r="Z5" s="12"/>
      <c r="AA5" s="12"/>
      <c r="AB5" s="12"/>
      <c r="AC5" s="12"/>
      <c r="AD5" s="12"/>
    </row>
    <row r="6" spans="1:30" s="18" customFormat="1">
      <c r="A6" s="122" t="str">
        <f>'1-συμβολαια'!A6</f>
        <v>4ο</v>
      </c>
      <c r="B6" s="122" t="str">
        <f>'1-συμβολαια'!C6</f>
        <v>κοινου λειτουργίας ΚΑΝΟΝΙΣΜΟΣ</v>
      </c>
      <c r="C6" s="211">
        <f>'1-συμβολαια'!D6</f>
        <v>0</v>
      </c>
      <c r="D6" s="211">
        <f>'8-κ-15-17'!D6</f>
        <v>0</v>
      </c>
      <c r="E6" s="211">
        <f>'8-κ-15-17'!M6</f>
        <v>0</v>
      </c>
      <c r="F6" s="211">
        <f>'8-κ-15-17'!V6</f>
        <v>0</v>
      </c>
      <c r="G6" s="211">
        <f>'2-δικαιώμ'!I6</f>
        <v>0</v>
      </c>
      <c r="H6" s="211">
        <f>'2-δικαιώμ'!J6</f>
        <v>150</v>
      </c>
      <c r="I6" s="211">
        <f>'2-δικαιώμ'!K6</f>
        <v>150</v>
      </c>
      <c r="J6" s="211">
        <f>'2-δικαιώμ'!L6</f>
        <v>30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150</v>
      </c>
      <c r="W6" s="12">
        <f>'2-δικαιώμ'!K6</f>
        <v>150</v>
      </c>
      <c r="X6" s="12">
        <f>'2-δικαιώμ'!L6</f>
        <v>30</v>
      </c>
      <c r="Z6" s="12"/>
      <c r="AA6" s="12"/>
      <c r="AB6" s="12"/>
      <c r="AC6" s="12"/>
      <c r="AD6" s="12"/>
    </row>
    <row r="7" spans="1:30" s="18" customFormat="1">
      <c r="A7" s="122" t="str">
        <f>'1-συμβολαια'!A7</f>
        <v>5ο</v>
      </c>
      <c r="B7" s="122" t="str">
        <f>'1-συμβολαια'!C7</f>
        <v>γονική</v>
      </c>
      <c r="C7" s="211">
        <f>'1-συμβολαια'!D7</f>
        <v>29376079</v>
      </c>
      <c r="D7" s="211">
        <f>'8-κ-15-17'!D7</f>
        <v>0</v>
      </c>
      <c r="E7" s="211">
        <f>'8-κ-15-17'!M7</f>
        <v>190944.51350000003</v>
      </c>
      <c r="F7" s="211">
        <f>'8-κ-15-17'!V7</f>
        <v>36720.098749999997</v>
      </c>
      <c r="G7" s="211">
        <f>'2-δικαιώμ'!I7</f>
        <v>31920.565320000002</v>
      </c>
      <c r="H7" s="211">
        <f>'2-δικαιώμ'!J7</f>
        <v>50</v>
      </c>
      <c r="I7" s="211">
        <f>'2-δικαιώμ'!K7</f>
        <v>17783.647400000002</v>
      </c>
      <c r="J7" s="211">
        <f>'2-δικαιώμ'!L7</f>
        <v>3556.7294800000004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31970.565320000002</v>
      </c>
      <c r="W7" s="12">
        <f>'2-δικαιώμ'!K7</f>
        <v>17783.647400000002</v>
      </c>
      <c r="X7" s="12">
        <f>'2-δικαιώμ'!L7</f>
        <v>3556.7294800000004</v>
      </c>
      <c r="Z7" s="12"/>
      <c r="AA7" s="12"/>
      <c r="AB7" s="12"/>
      <c r="AC7" s="12"/>
      <c r="AD7" s="12"/>
    </row>
    <row r="8" spans="1:30">
      <c r="A8" s="615" t="str">
        <f>'1-συμβολαια'!A8</f>
        <v>σύνολο</v>
      </c>
      <c r="B8" s="616"/>
      <c r="C8" s="617"/>
      <c r="D8" s="196">
        <f t="shared" ref="D8:J8" si="0">SUM(D3:D7)</f>
        <v>0</v>
      </c>
      <c r="E8" s="196">
        <f t="shared" si="0"/>
        <v>437705.00150000001</v>
      </c>
      <c r="F8" s="196">
        <f t="shared" si="0"/>
        <v>84174.038750000007</v>
      </c>
      <c r="G8" s="196">
        <f t="shared" si="0"/>
        <v>73309.569480000006</v>
      </c>
      <c r="H8" s="196">
        <f t="shared" si="0"/>
        <v>1300</v>
      </c>
      <c r="I8" s="196">
        <f t="shared" si="0"/>
        <v>42027.5386</v>
      </c>
      <c r="J8" s="196">
        <f t="shared" si="0"/>
        <v>5865.5189600000003</v>
      </c>
    </row>
    <row r="11" spans="1:30">
      <c r="B11" s="91"/>
      <c r="D11" s="2"/>
      <c r="E11" s="2"/>
      <c r="F11" s="2"/>
      <c r="G11" s="2"/>
      <c r="H11" s="2"/>
      <c r="I11" s="2"/>
      <c r="J11" s="2"/>
    </row>
    <row r="12" spans="1:30" ht="12.75">
      <c r="B12" s="222" t="s">
        <v>398</v>
      </c>
      <c r="D12" s="2"/>
      <c r="E12" s="2"/>
      <c r="F12" s="2"/>
      <c r="G12" s="157">
        <v>50</v>
      </c>
      <c r="H12" s="5"/>
      <c r="I12" s="5" t="s">
        <v>402</v>
      </c>
      <c r="J12" s="2"/>
      <c r="K12" s="3" t="s">
        <v>426</v>
      </c>
    </row>
    <row r="13" spans="1:30" ht="12.75">
      <c r="B13" s="223" t="s">
        <v>399</v>
      </c>
      <c r="D13" s="2"/>
      <c r="E13" s="2"/>
      <c r="F13" s="2"/>
      <c r="G13" s="115">
        <v>150</v>
      </c>
      <c r="H13" s="3">
        <v>191</v>
      </c>
      <c r="I13" s="3" t="s">
        <v>403</v>
      </c>
      <c r="J13" s="2"/>
      <c r="L13" s="115" t="s">
        <v>427</v>
      </c>
    </row>
    <row r="14" spans="1:30" ht="15.75">
      <c r="B14" s="237" t="s">
        <v>400</v>
      </c>
      <c r="D14" s="2"/>
      <c r="E14" s="2"/>
      <c r="F14" s="2"/>
      <c r="G14" s="2"/>
      <c r="H14" s="5">
        <v>250</v>
      </c>
      <c r="I14" s="5" t="s">
        <v>134</v>
      </c>
      <c r="J14" s="2"/>
    </row>
    <row r="15" spans="1:30">
      <c r="B15" s="91"/>
      <c r="D15" s="2"/>
      <c r="E15" s="2"/>
      <c r="F15" s="2"/>
      <c r="G15" s="2"/>
      <c r="H15" s="5">
        <v>500</v>
      </c>
      <c r="I15" s="3" t="s">
        <v>404</v>
      </c>
      <c r="J15" s="2"/>
    </row>
    <row r="16" spans="1:30">
      <c r="B16" s="91"/>
      <c r="D16" s="2"/>
      <c r="E16" s="2"/>
      <c r="F16" s="2"/>
      <c r="G16" s="2"/>
      <c r="H16" s="230">
        <v>1260</v>
      </c>
      <c r="I16" s="5" t="s">
        <v>405</v>
      </c>
      <c r="J16" s="5"/>
    </row>
    <row r="17" spans="2:10">
      <c r="B17" s="91"/>
      <c r="D17" s="2"/>
      <c r="E17" s="2"/>
      <c r="F17" s="2"/>
      <c r="G17" s="2"/>
      <c r="H17" s="2"/>
      <c r="I17" s="2"/>
      <c r="J17" s="2"/>
    </row>
    <row r="18" spans="2:10">
      <c r="B18" s="91"/>
      <c r="D18" s="2"/>
      <c r="E18" s="2"/>
      <c r="F18" s="2"/>
      <c r="G18" s="2"/>
      <c r="H18" s="2"/>
      <c r="I18" s="2"/>
      <c r="J18" s="2"/>
    </row>
    <row r="19" spans="2:10">
      <c r="B19" s="91"/>
      <c r="D19" s="2"/>
      <c r="E19" s="2"/>
      <c r="F19" s="2"/>
      <c r="G19" s="2"/>
      <c r="H19" s="2"/>
      <c r="I19" s="2"/>
      <c r="J19" s="2"/>
    </row>
    <row r="20" spans="2:10">
      <c r="B20" s="92"/>
      <c r="C20" s="5"/>
      <c r="D20" s="4"/>
      <c r="E20" s="4"/>
      <c r="F20" s="4"/>
      <c r="G20" s="4"/>
      <c r="H20" s="2"/>
      <c r="I20" s="2"/>
      <c r="J20" s="2"/>
    </row>
    <row r="21" spans="2:10">
      <c r="B21" s="5"/>
      <c r="C21" s="5"/>
      <c r="D21" s="5"/>
      <c r="E21" s="5"/>
      <c r="F21" s="5"/>
      <c r="G21" s="5"/>
    </row>
    <row r="22" spans="2:10">
      <c r="B22" s="374"/>
      <c r="C22" s="5"/>
      <c r="D22" s="5"/>
      <c r="E22" s="5"/>
      <c r="F22" s="58"/>
      <c r="G22" s="58"/>
      <c r="H22" s="8"/>
      <c r="I22" s="8"/>
    </row>
    <row r="23" spans="2:10">
      <c r="B23" s="5"/>
      <c r="C23" s="5"/>
      <c r="D23" s="5"/>
      <c r="E23" s="5"/>
      <c r="F23" s="58"/>
      <c r="G23" s="58"/>
      <c r="H23" s="8"/>
      <c r="I23" s="8"/>
    </row>
    <row r="24" spans="2:10">
      <c r="B24" s="5"/>
      <c r="C24" s="5"/>
      <c r="D24" s="5"/>
      <c r="E24" s="5"/>
      <c r="F24" s="58"/>
      <c r="G24" s="58"/>
      <c r="H24" s="8"/>
      <c r="I24" s="8"/>
    </row>
    <row r="25" spans="2:10">
      <c r="B25" s="5"/>
      <c r="C25" s="5"/>
      <c r="D25" s="5"/>
      <c r="E25" s="5"/>
      <c r="F25" s="58"/>
      <c r="G25" s="58"/>
      <c r="H25" s="8"/>
      <c r="I25" s="8"/>
    </row>
    <row r="26" spans="2:10">
      <c r="B26" s="5"/>
      <c r="C26" s="5"/>
      <c r="D26" s="5"/>
      <c r="E26" s="5"/>
      <c r="F26" s="58"/>
      <c r="G26" s="58"/>
      <c r="H26" s="8"/>
      <c r="I26" s="8"/>
    </row>
    <row r="27" spans="2:10">
      <c r="B27" s="5"/>
      <c r="C27" s="5"/>
      <c r="D27" s="5"/>
      <c r="E27" s="5"/>
      <c r="F27" s="58"/>
      <c r="G27" s="58"/>
      <c r="H27" s="8"/>
      <c r="I27" s="8"/>
    </row>
    <row r="28" spans="2:10">
      <c r="B28" s="374"/>
      <c r="C28" s="5"/>
      <c r="D28" s="5"/>
      <c r="E28" s="5"/>
      <c r="F28" s="58"/>
      <c r="G28" s="58"/>
      <c r="H28" s="8"/>
      <c r="I28" s="8"/>
    </row>
    <row r="29" spans="2:10">
      <c r="B29" s="5"/>
      <c r="C29" s="5"/>
      <c r="D29" s="5"/>
      <c r="E29" s="5"/>
      <c r="F29" s="58"/>
      <c r="G29" s="58"/>
      <c r="H29" s="8"/>
      <c r="I29" s="8"/>
    </row>
    <row r="30" spans="2:10">
      <c r="B30" s="5"/>
      <c r="C30" s="5"/>
      <c r="D30" s="5"/>
      <c r="E30" s="5"/>
      <c r="F30" s="58"/>
      <c r="G30" s="58"/>
      <c r="H30" s="8"/>
      <c r="I30" s="8"/>
    </row>
    <row r="31" spans="2:10">
      <c r="B31" s="5"/>
      <c r="C31" s="5"/>
      <c r="D31" s="5"/>
      <c r="E31" s="5"/>
      <c r="F31" s="58"/>
      <c r="G31" s="58"/>
      <c r="H31" s="8"/>
      <c r="I31" s="2"/>
    </row>
    <row r="32" spans="2:10">
      <c r="B32" s="5"/>
      <c r="C32" s="5"/>
      <c r="D32" s="5"/>
      <c r="E32" s="5"/>
      <c r="F32" s="58"/>
      <c r="G32" s="58"/>
      <c r="H32" s="8"/>
      <c r="I32" s="2"/>
    </row>
  </sheetData>
  <mergeCells count="13">
    <mergeCell ref="Z1:AD1"/>
    <mergeCell ref="A8:C8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5"/>
  <sheetViews>
    <sheetView workbookViewId="0">
      <pane ySplit="2" topLeftCell="A3" activePane="bottomLeft" state="frozen"/>
      <selection pane="bottomLeft" activeCell="K16" sqref="K16"/>
    </sheetView>
  </sheetViews>
  <sheetFormatPr defaultRowHeight="11.25"/>
  <cols>
    <col min="1" max="1" width="10.42578125" style="8" bestFit="1" customWidth="1"/>
    <col min="2" max="2" width="63.140625" style="9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7.710937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01" t="s">
        <v>1</v>
      </c>
      <c r="B1" s="503" t="s">
        <v>0</v>
      </c>
      <c r="C1" s="548" t="s">
        <v>7</v>
      </c>
      <c r="D1" s="635" t="s">
        <v>45</v>
      </c>
      <c r="E1" s="636"/>
      <c r="F1" s="636"/>
      <c r="G1" s="637" t="s">
        <v>429</v>
      </c>
      <c r="H1" s="638"/>
      <c r="I1" s="638"/>
      <c r="J1" s="638"/>
      <c r="K1" s="639"/>
      <c r="L1" s="633" t="s">
        <v>57</v>
      </c>
      <c r="M1" s="630" t="s">
        <v>29</v>
      </c>
      <c r="N1" s="631"/>
      <c r="O1" s="631"/>
      <c r="P1" s="631"/>
      <c r="Q1" s="631"/>
      <c r="R1" s="631"/>
      <c r="S1" s="632"/>
    </row>
    <row r="2" spans="1:25" ht="34.5" customHeight="1" thickBot="1">
      <c r="A2" s="502"/>
      <c r="B2" s="504"/>
      <c r="C2" s="549"/>
      <c r="D2" s="234" t="s">
        <v>318</v>
      </c>
      <c r="E2" s="234" t="s">
        <v>428</v>
      </c>
      <c r="F2" s="240" t="s">
        <v>92</v>
      </c>
      <c r="G2" s="238" t="s">
        <v>318</v>
      </c>
      <c r="H2" s="239" t="s">
        <v>322</v>
      </c>
      <c r="I2" s="239" t="s">
        <v>430</v>
      </c>
      <c r="J2" s="239" t="s">
        <v>323</v>
      </c>
      <c r="K2" s="236" t="s">
        <v>33</v>
      </c>
      <c r="L2" s="634"/>
      <c r="M2" s="494"/>
      <c r="N2" s="495"/>
      <c r="O2" s="495"/>
      <c r="P2" s="495"/>
      <c r="Q2" s="495"/>
      <c r="R2" s="495"/>
      <c r="S2" s="496"/>
    </row>
    <row r="3" spans="1:25" s="335" customFormat="1" ht="14.25">
      <c r="A3" s="368" t="str">
        <f>'1-συμβολαια'!A3</f>
        <v>1ο</v>
      </c>
      <c r="B3" s="331" t="str">
        <f>'1-συμβολαια'!C3</f>
        <v>οριζόντιος ΣΥΣΤΑΣΗ</v>
      </c>
      <c r="C3" s="332">
        <f>'1-συμβολαια'!D3</f>
        <v>0</v>
      </c>
      <c r="D3" s="333">
        <v>1000</v>
      </c>
      <c r="E3" s="369"/>
      <c r="F3" s="449"/>
      <c r="G3" s="369"/>
      <c r="H3" s="369"/>
      <c r="I3" s="369"/>
      <c r="J3" s="369"/>
      <c r="K3" s="334"/>
      <c r="L3" s="334"/>
      <c r="M3" s="300"/>
      <c r="N3" s="300" t="s">
        <v>435</v>
      </c>
      <c r="O3" s="300" t="s">
        <v>133</v>
      </c>
      <c r="P3" s="300" t="s">
        <v>436</v>
      </c>
      <c r="Q3" s="300" t="s">
        <v>437</v>
      </c>
      <c r="R3" s="300" t="s">
        <v>438</v>
      </c>
      <c r="S3" s="74"/>
    </row>
    <row r="4" spans="1:25" s="335" customFormat="1" ht="14.25">
      <c r="A4" s="368" t="str">
        <f>'1-συμβολαια'!A4</f>
        <v>2ο</v>
      </c>
      <c r="B4" s="331" t="str">
        <f>'1-συμβολαια'!C4</f>
        <v>γονική</v>
      </c>
      <c r="C4" s="332">
        <f>'1-συμβολαια'!D4</f>
        <v>16976579</v>
      </c>
      <c r="D4" s="333">
        <v>1000</v>
      </c>
      <c r="E4" s="369"/>
      <c r="F4" s="449"/>
      <c r="G4" s="369"/>
      <c r="H4" s="369"/>
      <c r="I4" s="369"/>
      <c r="J4" s="369"/>
      <c r="K4" s="334"/>
      <c r="L4" s="334"/>
      <c r="M4" s="300" t="s">
        <v>138</v>
      </c>
      <c r="N4" s="300" t="s">
        <v>435</v>
      </c>
      <c r="O4" s="300" t="s">
        <v>133</v>
      </c>
      <c r="P4" s="300" t="s">
        <v>436</v>
      </c>
      <c r="Q4" s="300" t="s">
        <v>437</v>
      </c>
      <c r="R4" s="300" t="s">
        <v>438</v>
      </c>
      <c r="S4" s="74"/>
    </row>
    <row r="5" spans="1:25" s="335" customFormat="1" ht="14.25">
      <c r="A5" s="368" t="str">
        <f>'1-συμβολαια'!A5</f>
        <v>3ο</v>
      </c>
      <c r="B5" s="331" t="str">
        <f>'1-συμβολαια'!C5</f>
        <v>γονική</v>
      </c>
      <c r="C5" s="332">
        <f>'1-συμβολαια'!D5</f>
        <v>20986573</v>
      </c>
      <c r="D5" s="369"/>
      <c r="E5" s="369"/>
      <c r="F5" s="449"/>
      <c r="G5" s="369"/>
      <c r="H5" s="369"/>
      <c r="I5" s="369"/>
      <c r="J5" s="369"/>
      <c r="K5" s="334"/>
      <c r="L5" s="334">
        <v>1000</v>
      </c>
      <c r="M5" s="300" t="s">
        <v>138</v>
      </c>
      <c r="N5" s="300" t="s">
        <v>435</v>
      </c>
      <c r="O5" s="300" t="s">
        <v>133</v>
      </c>
      <c r="P5" s="300" t="s">
        <v>436</v>
      </c>
      <c r="Q5" s="300" t="s">
        <v>437</v>
      </c>
      <c r="R5" s="300" t="s">
        <v>438</v>
      </c>
      <c r="S5" s="74"/>
    </row>
    <row r="6" spans="1:25" s="335" customFormat="1" ht="14.25">
      <c r="A6" s="368" t="str">
        <f>'1-συμβολαια'!A6</f>
        <v>4ο</v>
      </c>
      <c r="B6" s="331" t="str">
        <f>'1-συμβολαια'!C6</f>
        <v>κοινου λειτουργίας ΚΑΝΟΝΙΣΜΟΣ</v>
      </c>
      <c r="C6" s="332">
        <f>'1-συμβολαια'!D6</f>
        <v>0</v>
      </c>
      <c r="D6" s="369"/>
      <c r="E6" s="369"/>
      <c r="F6" s="449"/>
      <c r="G6" s="369"/>
      <c r="H6" s="369"/>
      <c r="I6" s="369"/>
      <c r="J6" s="369"/>
      <c r="K6" s="334"/>
      <c r="L6" s="334">
        <v>100</v>
      </c>
      <c r="M6" s="300" t="s">
        <v>138</v>
      </c>
      <c r="N6" s="300" t="s">
        <v>435</v>
      </c>
      <c r="O6" s="300" t="s">
        <v>133</v>
      </c>
      <c r="P6" s="300" t="s">
        <v>436</v>
      </c>
      <c r="Q6" s="300" t="s">
        <v>437</v>
      </c>
      <c r="R6" s="300" t="s">
        <v>438</v>
      </c>
      <c r="S6" s="74"/>
    </row>
    <row r="7" spans="1:25" s="335" customFormat="1" ht="14.25">
      <c r="A7" s="368" t="str">
        <f>'1-συμβολαια'!A7</f>
        <v>5ο</v>
      </c>
      <c r="B7" s="331" t="str">
        <f>'1-συμβολαια'!C7</f>
        <v>γονική</v>
      </c>
      <c r="C7" s="332">
        <f>'1-συμβολαια'!D7</f>
        <v>29376079</v>
      </c>
      <c r="D7" s="369"/>
      <c r="E7" s="369"/>
      <c r="F7" s="449"/>
      <c r="G7" s="369"/>
      <c r="H7" s="369"/>
      <c r="I7" s="369"/>
      <c r="J7" s="369"/>
      <c r="K7" s="334"/>
      <c r="L7" s="334"/>
      <c r="M7" s="300" t="s">
        <v>138</v>
      </c>
      <c r="N7" s="300" t="s">
        <v>435</v>
      </c>
      <c r="O7" s="300" t="s">
        <v>133</v>
      </c>
      <c r="P7" s="300" t="s">
        <v>436</v>
      </c>
      <c r="Q7" s="300" t="s">
        <v>437</v>
      </c>
      <c r="R7" s="300" t="s">
        <v>438</v>
      </c>
      <c r="S7" s="74"/>
    </row>
    <row r="8" spans="1:25" ht="15.75">
      <c r="A8" s="519" t="s">
        <v>56</v>
      </c>
      <c r="B8" s="520"/>
      <c r="C8" s="520"/>
      <c r="D8" s="241">
        <f t="shared" ref="D8:L8" si="0">SUM(D3:D7)</f>
        <v>2000</v>
      </c>
      <c r="E8" s="241">
        <f t="shared" si="0"/>
        <v>0</v>
      </c>
      <c r="F8" s="241">
        <f t="shared" si="0"/>
        <v>0</v>
      </c>
      <c r="G8" s="241">
        <f t="shared" si="0"/>
        <v>0</v>
      </c>
      <c r="H8" s="241">
        <f t="shared" si="0"/>
        <v>0</v>
      </c>
      <c r="I8" s="241">
        <f t="shared" si="0"/>
        <v>0</v>
      </c>
      <c r="J8" s="241">
        <f t="shared" si="0"/>
        <v>0</v>
      </c>
      <c r="K8" s="241">
        <f t="shared" si="0"/>
        <v>0</v>
      </c>
      <c r="L8" s="241">
        <f t="shared" si="0"/>
        <v>1100</v>
      </c>
    </row>
    <row r="9" spans="1:25" ht="15.75">
      <c r="M9" s="124" t="s">
        <v>103</v>
      </c>
      <c r="N9" s="139"/>
      <c r="O9" s="139"/>
      <c r="P9" s="139"/>
      <c r="Q9" s="139"/>
      <c r="R9" s="139"/>
      <c r="S9" s="139"/>
      <c r="T9" s="120"/>
      <c r="U9" s="120"/>
      <c r="V9" s="120"/>
      <c r="W9" s="120"/>
      <c r="X9" s="5"/>
    </row>
    <row r="10" spans="1:25" ht="15.75">
      <c r="M10" s="235"/>
      <c r="N10" s="124" t="s">
        <v>431</v>
      </c>
      <c r="O10" s="235"/>
      <c r="P10" s="235"/>
      <c r="Q10" s="235"/>
      <c r="R10" s="235"/>
      <c r="S10" s="235"/>
      <c r="T10" s="235"/>
      <c r="U10" s="235"/>
      <c r="V10" s="235"/>
      <c r="W10" s="243"/>
      <c r="X10" s="243"/>
      <c r="Y10" s="243"/>
    </row>
    <row r="11" spans="1:25" ht="15.75">
      <c r="M11" s="243"/>
      <c r="N11" s="243"/>
      <c r="O11" s="139" t="s">
        <v>104</v>
      </c>
      <c r="P11" s="139"/>
      <c r="Q11" s="139"/>
      <c r="R11" s="139"/>
      <c r="S11" s="139"/>
      <c r="T11" s="139"/>
      <c r="U11" s="139"/>
      <c r="V11" s="139"/>
      <c r="W11" s="139"/>
      <c r="X11" s="243"/>
      <c r="Y11" s="242"/>
    </row>
    <row r="12" spans="1:25" ht="15.75">
      <c r="B12" s="130"/>
      <c r="M12" s="243"/>
      <c r="N12" s="243"/>
      <c r="O12" s="243"/>
      <c r="P12" s="244" t="s">
        <v>432</v>
      </c>
      <c r="Q12" s="243"/>
      <c r="R12" s="243"/>
      <c r="S12" s="244"/>
      <c r="T12" s="244"/>
      <c r="U12" s="244"/>
      <c r="V12" s="244"/>
      <c r="W12" s="244"/>
      <c r="X12" s="244"/>
      <c r="Y12" s="242"/>
    </row>
    <row r="13" spans="1:25" ht="15.75">
      <c r="B13" s="131"/>
      <c r="M13" s="243"/>
      <c r="N13" s="243"/>
      <c r="O13" s="243"/>
      <c r="P13" s="243"/>
      <c r="Q13" s="139" t="s">
        <v>433</v>
      </c>
      <c r="R13" s="139"/>
      <c r="S13" s="139"/>
      <c r="T13" s="244"/>
      <c r="U13" s="244"/>
      <c r="V13" s="139"/>
      <c r="W13" s="139"/>
      <c r="X13" s="139"/>
      <c r="Y13" s="242"/>
    </row>
    <row r="14" spans="1:25" ht="15.75">
      <c r="M14" s="243"/>
      <c r="N14" s="243"/>
      <c r="O14" s="243"/>
      <c r="P14" s="243"/>
      <c r="Q14" s="243"/>
      <c r="R14" s="244" t="s">
        <v>434</v>
      </c>
      <c r="S14" s="244"/>
      <c r="T14" s="244"/>
      <c r="U14" s="244"/>
      <c r="V14" s="244"/>
      <c r="W14" s="244"/>
      <c r="X14" s="244"/>
      <c r="Y14" s="242"/>
    </row>
    <row r="15" spans="1:25" ht="15.75">
      <c r="B15" s="130"/>
      <c r="T15" s="126"/>
      <c r="Y15" s="242"/>
    </row>
    <row r="16" spans="1:25" ht="15.75">
      <c r="B16" s="131"/>
      <c r="T16" s="126"/>
    </row>
    <row r="17" spans="2:20" ht="15.75">
      <c r="B17" s="303"/>
      <c r="C17" s="3"/>
      <c r="D17" s="5"/>
      <c r="E17" s="8"/>
      <c r="T17" s="126"/>
    </row>
    <row r="18" spans="2:20" ht="15.75">
      <c r="B18" s="3"/>
      <c r="C18" s="3"/>
      <c r="D18" s="5"/>
      <c r="E18" s="8"/>
      <c r="T18" s="126"/>
    </row>
    <row r="19" spans="2:20">
      <c r="B19" s="3"/>
      <c r="C19" s="3"/>
      <c r="D19" s="5"/>
      <c r="E19" s="8"/>
    </row>
    <row r="20" spans="2:20">
      <c r="B20" s="3"/>
      <c r="C20" s="3"/>
      <c r="D20" s="5"/>
      <c r="E20" s="8"/>
    </row>
    <row r="21" spans="2:20">
      <c r="B21" s="3"/>
      <c r="C21" s="3"/>
      <c r="D21" s="5"/>
      <c r="E21" s="8"/>
    </row>
    <row r="22" spans="2:20">
      <c r="B22" s="3"/>
      <c r="C22" s="3"/>
      <c r="D22" s="5"/>
      <c r="E22" s="8"/>
    </row>
    <row r="23" spans="2:20">
      <c r="B23" s="303"/>
      <c r="C23" s="3"/>
      <c r="D23" s="5"/>
      <c r="E23" s="58"/>
    </row>
    <row r="24" spans="2:20">
      <c r="B24" s="3"/>
      <c r="C24" s="3"/>
      <c r="D24" s="5"/>
      <c r="E24" s="58"/>
    </row>
    <row r="25" spans="2:20">
      <c r="B25" s="3"/>
      <c r="C25" s="3"/>
      <c r="D25" s="5"/>
      <c r="E25" s="58"/>
    </row>
  </sheetData>
  <mergeCells count="8">
    <mergeCell ref="M1:S2"/>
    <mergeCell ref="L1:L2"/>
    <mergeCell ref="A8:C8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7"/>
  <sheetViews>
    <sheetView workbookViewId="0">
      <pane ySplit="2" topLeftCell="A3" activePane="bottomLeft" state="frozen"/>
      <selection pane="bottomLeft" activeCell="D21" sqref="D21"/>
    </sheetView>
  </sheetViews>
  <sheetFormatPr defaultRowHeight="15"/>
  <cols>
    <col min="1" max="1" width="11.5703125" style="103" bestFit="1" customWidth="1"/>
    <col min="2" max="2" width="35.4257812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501" t="s">
        <v>1</v>
      </c>
      <c r="B1" s="640" t="s">
        <v>0</v>
      </c>
      <c r="C1" s="642" t="s">
        <v>145</v>
      </c>
      <c r="D1" s="642"/>
      <c r="E1" s="642"/>
      <c r="F1" s="643" t="s">
        <v>29</v>
      </c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  <c r="U1" s="644"/>
      <c r="V1" s="645"/>
    </row>
    <row r="2" spans="1:22" ht="16.5" thickBot="1">
      <c r="A2" s="502"/>
      <c r="B2" s="641"/>
      <c r="C2" s="101" t="s">
        <v>23</v>
      </c>
      <c r="D2" s="106" t="s">
        <v>9</v>
      </c>
      <c r="E2" s="109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468</v>
      </c>
      <c r="K2" s="290" t="s">
        <v>469</v>
      </c>
      <c r="L2" s="290" t="s">
        <v>470</v>
      </c>
      <c r="M2" s="291">
        <v>65</v>
      </c>
      <c r="N2" s="292" t="s">
        <v>471</v>
      </c>
      <c r="O2" s="292" t="s">
        <v>472</v>
      </c>
      <c r="P2" s="292" t="s">
        <v>473</v>
      </c>
      <c r="Q2" s="292" t="s">
        <v>474</v>
      </c>
      <c r="R2" s="292" t="s">
        <v>475</v>
      </c>
      <c r="S2" s="288">
        <v>67</v>
      </c>
      <c r="T2" s="172"/>
      <c r="U2" s="172"/>
      <c r="V2" s="287"/>
    </row>
    <row r="3" spans="1:22" s="136" customFormat="1">
      <c r="A3" s="430" t="str">
        <f>'1-συμβολαια'!A3</f>
        <v>1ο</v>
      </c>
      <c r="B3" s="336" t="str">
        <f>'1-συμβολαια'!C3</f>
        <v>οριζόντιος ΣΥΣΤΑΣΗ</v>
      </c>
      <c r="C3" s="308"/>
      <c r="D3" s="337"/>
      <c r="E3" s="337"/>
      <c r="F3" s="309"/>
      <c r="G3" s="309"/>
      <c r="H3" s="428"/>
      <c r="I3" s="429"/>
      <c r="J3" s="429"/>
      <c r="K3" s="429"/>
      <c r="L3" s="429"/>
      <c r="M3" s="429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>
      <c r="A4" s="430" t="str">
        <f>'1-συμβολαια'!A4</f>
        <v>2ο</v>
      </c>
      <c r="B4" s="336" t="str">
        <f>'1-συμβολαια'!C4</f>
        <v>γονική</v>
      </c>
      <c r="C4" s="308"/>
      <c r="D4" s="337"/>
      <c r="E4" s="337"/>
      <c r="F4" s="309"/>
      <c r="G4" s="309"/>
      <c r="H4" s="428"/>
      <c r="I4" s="429"/>
      <c r="J4" s="429"/>
      <c r="K4" s="429"/>
      <c r="L4" s="429"/>
      <c r="M4" s="429"/>
      <c r="N4" s="309"/>
      <c r="O4" s="309"/>
      <c r="P4" s="309"/>
      <c r="Q4" s="309"/>
      <c r="R4" s="309"/>
      <c r="S4" s="309"/>
      <c r="T4" s="309"/>
      <c r="U4" s="309"/>
      <c r="V4" s="309"/>
    </row>
    <row r="5" spans="1:22" s="136" customFormat="1">
      <c r="A5" s="430" t="str">
        <f>'1-συμβολαια'!A5</f>
        <v>3ο</v>
      </c>
      <c r="B5" s="336" t="str">
        <f>'1-συμβολαια'!C5</f>
        <v>γονική</v>
      </c>
      <c r="C5" s="308"/>
      <c r="D5" s="337"/>
      <c r="E5" s="337"/>
      <c r="F5" s="309"/>
      <c r="G5" s="309"/>
      <c r="H5" s="428"/>
      <c r="I5" s="429"/>
      <c r="J5" s="429"/>
      <c r="K5" s="429"/>
      <c r="L5" s="429"/>
      <c r="M5" s="429"/>
      <c r="N5" s="309"/>
      <c r="O5" s="309"/>
      <c r="P5" s="309"/>
      <c r="Q5" s="309"/>
      <c r="R5" s="309"/>
      <c r="S5" s="309"/>
      <c r="T5" s="309"/>
      <c r="U5" s="309"/>
      <c r="V5" s="309"/>
    </row>
    <row r="6" spans="1:22" s="136" customFormat="1">
      <c r="A6" s="430" t="str">
        <f>'1-συμβολαια'!A6</f>
        <v>4ο</v>
      </c>
      <c r="B6" s="336" t="str">
        <f>'1-συμβολαια'!C6</f>
        <v>κοινου λειτουργίας ΚΑΝΟΝΙΣΜΟΣ</v>
      </c>
      <c r="C6" s="308"/>
      <c r="D6" s="337"/>
      <c r="E6" s="337"/>
      <c r="F6" s="309"/>
      <c r="G6" s="309"/>
      <c r="H6" s="428"/>
      <c r="I6" s="429"/>
      <c r="J6" s="429"/>
      <c r="K6" s="429"/>
      <c r="L6" s="429"/>
      <c r="M6" s="429"/>
      <c r="N6" s="309"/>
      <c r="O6" s="309"/>
      <c r="P6" s="309"/>
      <c r="Q6" s="309"/>
      <c r="R6" s="309"/>
      <c r="S6" s="309"/>
      <c r="T6" s="309"/>
      <c r="U6" s="309"/>
      <c r="V6" s="309"/>
    </row>
    <row r="7" spans="1:22" s="136" customFormat="1">
      <c r="A7" s="430" t="str">
        <f>'1-συμβολαια'!A7</f>
        <v>5ο</v>
      </c>
      <c r="B7" s="336" t="str">
        <f>'1-συμβολαια'!C7</f>
        <v>γονική</v>
      </c>
      <c r="C7" s="308"/>
      <c r="D7" s="337"/>
      <c r="E7" s="337"/>
      <c r="F7" s="309"/>
      <c r="G7" s="309"/>
      <c r="H7" s="428"/>
      <c r="I7" s="429"/>
      <c r="J7" s="429"/>
      <c r="K7" s="429"/>
      <c r="L7" s="429"/>
      <c r="M7" s="429"/>
      <c r="N7" s="309"/>
      <c r="O7" s="309"/>
      <c r="P7" s="309"/>
      <c r="Q7" s="309"/>
      <c r="R7" s="309"/>
      <c r="S7" s="309"/>
      <c r="T7" s="309"/>
      <c r="U7" s="309"/>
      <c r="V7" s="309"/>
    </row>
    <row r="8" spans="1:22" ht="15.75">
      <c r="A8" s="519" t="s">
        <v>47</v>
      </c>
      <c r="B8" s="520"/>
      <c r="C8" s="107">
        <f>SUM(C3:C7)</f>
        <v>0</v>
      </c>
      <c r="D8" s="107">
        <f>SUM(D3:D7)</f>
        <v>0</v>
      </c>
      <c r="E8" s="107">
        <f>SUM(E3:E7)</f>
        <v>0</v>
      </c>
      <c r="I8" s="69">
        <f t="shared" ref="I8:T8" si="0">SUM(I3:I7)</f>
        <v>0</v>
      </c>
      <c r="J8" s="69">
        <f t="shared" si="0"/>
        <v>0</v>
      </c>
      <c r="K8" s="69">
        <f t="shared" si="0"/>
        <v>0</v>
      </c>
      <c r="L8" s="69">
        <f t="shared" si="0"/>
        <v>0</v>
      </c>
      <c r="M8" s="69">
        <f t="shared" si="0"/>
        <v>0</v>
      </c>
      <c r="N8" s="69">
        <f t="shared" si="0"/>
        <v>0</v>
      </c>
      <c r="O8" s="69">
        <f t="shared" si="0"/>
        <v>0</v>
      </c>
      <c r="P8" s="69">
        <f t="shared" si="0"/>
        <v>0</v>
      </c>
      <c r="Q8" s="69">
        <f t="shared" si="0"/>
        <v>0</v>
      </c>
      <c r="R8" s="69">
        <f t="shared" si="0"/>
        <v>0</v>
      </c>
      <c r="S8" s="69">
        <f t="shared" si="0"/>
        <v>0</v>
      </c>
      <c r="T8" s="69">
        <f t="shared" si="0"/>
        <v>0</v>
      </c>
    </row>
    <row r="9" spans="1:22"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</row>
    <row r="10" spans="1:22" ht="15.75">
      <c r="F10" s="153" t="s">
        <v>241</v>
      </c>
      <c r="G10" s="124"/>
      <c r="H10" s="293"/>
      <c r="I10" s="293"/>
      <c r="J10" s="293"/>
      <c r="K10" s="293"/>
      <c r="L10" s="293"/>
      <c r="M10" s="293"/>
      <c r="N10" s="293"/>
      <c r="O10" s="293"/>
      <c r="P10" s="293"/>
      <c r="Q10" s="293"/>
      <c r="R10" s="293"/>
      <c r="S10" s="293"/>
      <c r="T10" s="293"/>
      <c r="U10" s="293"/>
      <c r="V10" s="294"/>
    </row>
    <row r="11" spans="1:22" ht="15.75">
      <c r="F11" s="295"/>
      <c r="G11" s="139" t="s">
        <v>242</v>
      </c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4"/>
    </row>
    <row r="12" spans="1:22" ht="15.75">
      <c r="F12" s="294"/>
      <c r="G12" s="294"/>
      <c r="H12" s="153" t="s">
        <v>243</v>
      </c>
      <c r="I12" s="124"/>
      <c r="J12" s="124"/>
      <c r="K12" s="124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4"/>
    </row>
    <row r="13" spans="1:22" ht="15.75">
      <c r="F13" s="294"/>
      <c r="G13" s="295"/>
      <c r="H13" s="294"/>
      <c r="I13" s="139" t="s">
        <v>263</v>
      </c>
      <c r="J13" s="139"/>
      <c r="K13" s="139"/>
      <c r="L13" s="296"/>
      <c r="M13" s="296"/>
      <c r="N13" s="296"/>
      <c r="O13" s="296"/>
      <c r="P13" s="296"/>
      <c r="Q13" s="296"/>
      <c r="R13" s="296"/>
      <c r="S13" s="296"/>
      <c r="T13" s="296"/>
      <c r="U13" s="293"/>
      <c r="V13" s="294"/>
    </row>
    <row r="14" spans="1:22" ht="15.75">
      <c r="F14" s="294"/>
      <c r="G14" s="295"/>
      <c r="H14" s="294"/>
      <c r="I14" s="139"/>
      <c r="J14" s="153" t="s">
        <v>476</v>
      </c>
      <c r="K14" s="139"/>
      <c r="L14" s="296"/>
      <c r="M14" s="296"/>
      <c r="N14" s="296"/>
      <c r="O14" s="296"/>
      <c r="P14" s="296"/>
      <c r="Q14" s="296"/>
      <c r="R14" s="296"/>
      <c r="S14" s="296"/>
      <c r="T14" s="296"/>
      <c r="U14" s="293"/>
      <c r="V14" s="294"/>
    </row>
    <row r="15" spans="1:22" ht="15.75">
      <c r="F15" s="294"/>
      <c r="G15" s="295"/>
      <c r="H15" s="294"/>
      <c r="I15" s="139"/>
      <c r="J15" s="139"/>
      <c r="K15" s="139" t="s">
        <v>477</v>
      </c>
      <c r="L15" s="296"/>
      <c r="M15" s="296"/>
      <c r="N15" s="296"/>
      <c r="O15" s="296"/>
      <c r="P15" s="296"/>
      <c r="Q15" s="296"/>
      <c r="R15" s="296"/>
      <c r="S15" s="296"/>
      <c r="T15" s="296"/>
      <c r="U15" s="293"/>
      <c r="V15" s="294"/>
    </row>
    <row r="16" spans="1:22" ht="15.75">
      <c r="F16" s="294"/>
      <c r="G16" s="294"/>
      <c r="H16" s="293"/>
      <c r="I16" s="296"/>
      <c r="J16" s="296"/>
      <c r="K16" s="296"/>
      <c r="L16" s="153" t="s">
        <v>478</v>
      </c>
      <c r="M16" s="296"/>
      <c r="N16" s="296"/>
      <c r="O16" s="296"/>
      <c r="P16" s="296"/>
      <c r="Q16" s="296"/>
      <c r="R16" s="296"/>
      <c r="S16" s="296"/>
      <c r="T16" s="296"/>
      <c r="U16" s="293"/>
      <c r="V16" s="294"/>
    </row>
    <row r="17" spans="2:22" ht="15.75">
      <c r="B17" s="130"/>
      <c r="C17" s="105">
        <f>SUM(C9:C10)</f>
        <v>0</v>
      </c>
      <c r="F17" s="293"/>
      <c r="G17" s="293"/>
      <c r="H17" s="293"/>
      <c r="I17" s="296"/>
      <c r="J17" s="296"/>
      <c r="K17" s="296"/>
      <c r="L17" s="296"/>
      <c r="M17" s="139" t="s">
        <v>264</v>
      </c>
      <c r="N17" s="296"/>
      <c r="O17" s="296"/>
      <c r="P17" s="296"/>
      <c r="Q17" s="296"/>
      <c r="R17" s="296"/>
      <c r="S17" s="296"/>
      <c r="T17" s="296"/>
      <c r="U17" s="293"/>
      <c r="V17" s="294"/>
    </row>
    <row r="18" spans="2:22" ht="15.75">
      <c r="B18" s="131"/>
      <c r="F18" s="294"/>
      <c r="G18" s="294"/>
      <c r="H18" s="293"/>
      <c r="I18" s="296"/>
      <c r="J18" s="296"/>
      <c r="K18" s="296"/>
      <c r="L18" s="296"/>
      <c r="M18" s="296"/>
      <c r="N18" s="153" t="s">
        <v>479</v>
      </c>
      <c r="O18" s="296"/>
      <c r="P18" s="296"/>
      <c r="Q18" s="296"/>
      <c r="R18" s="296"/>
      <c r="S18" s="296"/>
      <c r="T18" s="296"/>
      <c r="U18" s="293"/>
      <c r="V18" s="294"/>
    </row>
    <row r="19" spans="2:22" ht="15.75">
      <c r="F19" s="294"/>
      <c r="G19" s="294"/>
      <c r="H19" s="293"/>
      <c r="I19" s="296"/>
      <c r="J19" s="296"/>
      <c r="K19" s="296"/>
      <c r="L19" s="296"/>
      <c r="M19" s="296"/>
      <c r="N19" s="296"/>
      <c r="O19" s="139" t="s">
        <v>480</v>
      </c>
      <c r="P19" s="296"/>
      <c r="Q19" s="296"/>
      <c r="R19" s="296"/>
      <c r="S19" s="296"/>
      <c r="T19" s="296"/>
      <c r="U19" s="293"/>
      <c r="V19" s="294"/>
    </row>
    <row r="20" spans="2:22" ht="15.75">
      <c r="F20" s="294"/>
      <c r="G20" s="294"/>
      <c r="H20" s="293"/>
      <c r="I20" s="296"/>
      <c r="J20" s="296"/>
      <c r="K20" s="296"/>
      <c r="L20" s="296"/>
      <c r="M20" s="296"/>
      <c r="N20" s="296"/>
      <c r="O20" s="296"/>
      <c r="P20" s="153" t="s">
        <v>265</v>
      </c>
      <c r="Q20" s="296"/>
      <c r="R20" s="296"/>
      <c r="S20" s="296"/>
      <c r="T20" s="296"/>
      <c r="U20" s="293"/>
      <c r="V20" s="294"/>
    </row>
    <row r="21" spans="2:22" ht="15.75">
      <c r="F21" s="294"/>
      <c r="G21" s="294"/>
      <c r="H21" s="293"/>
      <c r="I21" s="296"/>
      <c r="J21" s="296"/>
      <c r="K21" s="296"/>
      <c r="L21" s="296"/>
      <c r="M21" s="296"/>
      <c r="N21" s="296"/>
      <c r="O21" s="296"/>
      <c r="P21" s="296"/>
      <c r="Q21" s="139" t="s">
        <v>266</v>
      </c>
      <c r="R21" s="139"/>
      <c r="S21" s="139"/>
      <c r="T21" s="296"/>
      <c r="U21" s="293"/>
      <c r="V21" s="294"/>
    </row>
    <row r="22" spans="2:22" ht="15.75">
      <c r="F22" s="294"/>
      <c r="G22" s="294"/>
      <c r="H22" s="293"/>
      <c r="I22" s="296"/>
      <c r="J22" s="296"/>
      <c r="K22" s="296"/>
      <c r="L22" s="296"/>
      <c r="M22" s="296"/>
      <c r="N22" s="296"/>
      <c r="O22" s="296"/>
      <c r="P22" s="296"/>
      <c r="Q22" s="296"/>
      <c r="R22" s="153" t="s">
        <v>267</v>
      </c>
      <c r="S22" s="296"/>
      <c r="T22" s="296"/>
      <c r="U22" s="293"/>
      <c r="V22" s="294"/>
    </row>
    <row r="23" spans="2:22" ht="15.75">
      <c r="F23" s="294"/>
      <c r="G23" s="294"/>
      <c r="H23" s="293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139" t="s">
        <v>268</v>
      </c>
      <c r="T23" s="296"/>
      <c r="U23" s="293"/>
      <c r="V23" s="294"/>
    </row>
    <row r="24" spans="2:22" ht="15.75">
      <c r="F24" s="294"/>
      <c r="G24" s="294"/>
      <c r="H24" s="293"/>
      <c r="I24" s="296"/>
      <c r="J24" s="296"/>
      <c r="K24" s="296"/>
      <c r="L24" s="296"/>
      <c r="M24" s="296"/>
      <c r="N24" s="296"/>
      <c r="O24" s="296"/>
      <c r="P24" s="296"/>
      <c r="Q24" s="296"/>
      <c r="R24" s="296"/>
      <c r="S24" s="296"/>
      <c r="T24" s="153" t="s">
        <v>481</v>
      </c>
      <c r="U24" s="293"/>
      <c r="V24" s="294"/>
    </row>
    <row r="25" spans="2:22">
      <c r="F25" s="294"/>
      <c r="G25" s="294"/>
      <c r="H25" s="293"/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3"/>
      <c r="V25" s="294"/>
    </row>
    <row r="26" spans="2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2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2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2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2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2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2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  <row r="36" spans="8:21"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</row>
    <row r="37" spans="8:21"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</row>
  </sheetData>
  <mergeCells count="5">
    <mergeCell ref="A1:A2"/>
    <mergeCell ref="B1:B2"/>
    <mergeCell ref="C1:E1"/>
    <mergeCell ref="A8:B8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5"/>
  <sheetViews>
    <sheetView workbookViewId="0">
      <pane ySplit="2" topLeftCell="A3" activePane="bottomLeft" state="frozen"/>
      <selection pane="bottomLeft" activeCell="A11" sqref="A11:A34"/>
    </sheetView>
  </sheetViews>
  <sheetFormatPr defaultRowHeight="11.25"/>
  <cols>
    <col min="1" max="1" width="9" style="8" customWidth="1"/>
    <col min="2" max="2" width="50.28515625" style="141" customWidth="1"/>
    <col min="3" max="3" width="8.140625" style="2" hidden="1" customWidth="1"/>
    <col min="4" max="4" width="7.28515625" style="2" hidden="1" customWidth="1"/>
    <col min="5" max="5" width="8.140625" style="82" hidden="1" customWidth="1"/>
    <col min="6" max="6" width="9.28515625" style="82" hidden="1" customWidth="1"/>
    <col min="7" max="7" width="10.7109375" style="82" hidden="1" customWidth="1"/>
    <col min="8" max="8" width="9" style="82" hidden="1" customWidth="1"/>
    <col min="9" max="9" width="7.28515625" style="82" hidden="1" customWidth="1"/>
    <col min="10" max="10" width="10.28515625" style="82" hidden="1" customWidth="1"/>
    <col min="11" max="11" width="8.28515625" style="82" hidden="1" customWidth="1"/>
    <col min="12" max="12" width="8.85546875" style="82" hidden="1" customWidth="1"/>
    <col min="13" max="14" width="7.140625" style="82" hidden="1" customWidth="1"/>
    <col min="15" max="15" width="8.7109375" style="82" hidden="1" customWidth="1"/>
    <col min="16" max="16" width="8.5703125" style="82" hidden="1" customWidth="1"/>
    <col min="17" max="17" width="8.140625" style="82" hidden="1" customWidth="1"/>
    <col min="18" max="18" width="7.140625" style="82" hidden="1" customWidth="1"/>
    <col min="19" max="19" width="8.28515625" style="82" hidden="1" customWidth="1"/>
    <col min="20" max="22" width="7.140625" style="82" hidden="1" customWidth="1"/>
    <col min="23" max="23" width="6.140625" style="82" hidden="1" customWidth="1"/>
    <col min="24" max="24" width="7.140625" style="82" hidden="1" customWidth="1"/>
    <col min="25" max="28" width="6.140625" style="82" hidden="1" customWidth="1"/>
    <col min="29" max="29" width="9" style="82" hidden="1" customWidth="1"/>
    <col min="30" max="30" width="16.28515625" style="82" hidden="1" customWidth="1"/>
    <col min="31" max="31" width="8.85546875" style="82" hidden="1" customWidth="1"/>
    <col min="32" max="32" width="7.140625" style="82" hidden="1" customWidth="1"/>
    <col min="33" max="33" width="8.140625" style="82" hidden="1" customWidth="1"/>
    <col min="34" max="34" width="7.7109375" style="82" hidden="1" customWidth="1"/>
    <col min="35" max="35" width="7" style="82" hidden="1" customWidth="1"/>
    <col min="36" max="36" width="6.140625" style="82" hidden="1" customWidth="1"/>
    <col min="37" max="41" width="7.85546875" style="82" hidden="1" customWidth="1"/>
    <col min="42" max="43" width="6.140625" style="82" hidden="1" customWidth="1"/>
    <col min="44" max="44" width="8.28515625" style="82" hidden="1" customWidth="1"/>
    <col min="45" max="45" width="8.42578125" style="82" hidden="1" customWidth="1"/>
    <col min="46" max="46" width="6.140625" style="82" hidden="1" customWidth="1"/>
    <col min="47" max="47" width="10.140625" style="82" hidden="1" customWidth="1"/>
    <col min="48" max="49" width="6.140625" style="82" hidden="1" customWidth="1"/>
    <col min="50" max="50" width="8" style="82" hidden="1" customWidth="1"/>
    <col min="51" max="52" width="6.140625" style="82" hidden="1" customWidth="1"/>
    <col min="53" max="53" width="7.42578125" style="82" hidden="1" customWidth="1"/>
    <col min="54" max="54" width="8.5703125" style="82" hidden="1" customWidth="1"/>
    <col min="55" max="61" width="6.140625" style="82" hidden="1" customWidth="1"/>
    <col min="62" max="62" width="8.140625" style="82" hidden="1" customWidth="1"/>
    <col min="63" max="64" width="6.140625" style="82" hidden="1" customWidth="1"/>
    <col min="65" max="65" width="5.5703125" style="82" hidden="1" customWidth="1"/>
    <col min="66" max="66" width="10.5703125" style="373" customWidth="1"/>
    <col min="67" max="72" width="10.5703125" style="82" customWidth="1"/>
    <col min="73" max="74" width="12.42578125" style="83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70" t="s">
        <v>1</v>
      </c>
      <c r="B1" s="658" t="s">
        <v>0</v>
      </c>
      <c r="C1" s="661" t="s">
        <v>95</v>
      </c>
      <c r="D1" s="662"/>
      <c r="E1" s="649" t="s">
        <v>96</v>
      </c>
      <c r="F1" s="649"/>
      <c r="G1" s="649"/>
      <c r="H1" s="650" t="s">
        <v>174</v>
      </c>
      <c r="I1" s="650"/>
      <c r="J1" s="649" t="s">
        <v>178</v>
      </c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49"/>
      <c r="Z1" s="649"/>
      <c r="AA1" s="649"/>
      <c r="AB1" s="649"/>
      <c r="AC1" s="649"/>
      <c r="AD1" s="649"/>
      <c r="AE1" s="660" t="s">
        <v>179</v>
      </c>
      <c r="AF1" s="660"/>
      <c r="AG1" s="660"/>
      <c r="AH1" s="660"/>
      <c r="AI1" s="660"/>
      <c r="AJ1" s="660"/>
      <c r="AK1" s="660"/>
      <c r="AL1" s="660"/>
      <c r="AM1" s="660"/>
      <c r="AN1" s="660"/>
      <c r="AO1" s="660"/>
      <c r="AP1" s="660"/>
      <c r="AQ1" s="660"/>
      <c r="AR1" s="660"/>
      <c r="AS1" s="651" t="s">
        <v>195</v>
      </c>
      <c r="AT1" s="652"/>
      <c r="AU1" s="652"/>
      <c r="AV1" s="652"/>
      <c r="AW1" s="652"/>
      <c r="AX1" s="653"/>
      <c r="AY1" s="654" t="s">
        <v>199</v>
      </c>
      <c r="AZ1" s="655"/>
      <c r="BA1" s="655"/>
      <c r="BB1" s="656"/>
      <c r="BC1" s="657" t="s">
        <v>187</v>
      </c>
      <c r="BD1" s="657"/>
      <c r="BE1" s="657"/>
      <c r="BF1" s="657"/>
      <c r="BG1" s="657"/>
      <c r="BH1" s="657"/>
      <c r="BI1" s="657"/>
      <c r="BJ1" s="657"/>
      <c r="BK1" s="657"/>
      <c r="BL1" s="657"/>
      <c r="BM1" s="657"/>
      <c r="BN1" s="657"/>
      <c r="BO1" s="663" t="s">
        <v>516</v>
      </c>
      <c r="BP1" s="664"/>
      <c r="BQ1" s="664"/>
      <c r="BR1" s="664"/>
      <c r="BS1" s="664"/>
      <c r="BT1" s="665"/>
      <c r="BU1" s="646" t="s">
        <v>290</v>
      </c>
      <c r="BV1" s="646"/>
      <c r="BW1" s="646"/>
    </row>
    <row r="2" spans="1:75" ht="23.25" thickBot="1">
      <c r="A2" s="471"/>
      <c r="B2" s="659"/>
      <c r="C2" s="161"/>
      <c r="D2" s="181" t="s">
        <v>93</v>
      </c>
      <c r="E2" s="144"/>
      <c r="F2" s="182" t="s">
        <v>93</v>
      </c>
      <c r="G2" s="143" t="s">
        <v>173</v>
      </c>
      <c r="H2" s="144"/>
      <c r="I2" s="210" t="s">
        <v>93</v>
      </c>
      <c r="J2" s="144" t="s">
        <v>244</v>
      </c>
      <c r="K2" s="144" t="s">
        <v>245</v>
      </c>
      <c r="L2" s="144" t="s">
        <v>246</v>
      </c>
      <c r="M2" s="144" t="s">
        <v>247</v>
      </c>
      <c r="N2" s="144" t="s">
        <v>248</v>
      </c>
      <c r="O2" s="144" t="s">
        <v>498</v>
      </c>
      <c r="P2" s="144" t="s">
        <v>249</v>
      </c>
      <c r="Q2" s="144" t="s">
        <v>464</v>
      </c>
      <c r="R2" s="144" t="s">
        <v>465</v>
      </c>
      <c r="S2" s="144" t="s">
        <v>492</v>
      </c>
      <c r="T2" s="144" t="s">
        <v>501</v>
      </c>
      <c r="U2" s="144" t="s">
        <v>250</v>
      </c>
      <c r="V2" s="144" t="s">
        <v>251</v>
      </c>
      <c r="W2" s="144" t="s">
        <v>252</v>
      </c>
      <c r="X2" s="144" t="s">
        <v>283</v>
      </c>
      <c r="Y2" s="144" t="s">
        <v>281</v>
      </c>
      <c r="Z2" s="144" t="s">
        <v>282</v>
      </c>
      <c r="AA2" s="144"/>
      <c r="AB2" s="144"/>
      <c r="AC2" s="144" t="s">
        <v>47</v>
      </c>
      <c r="AD2" s="142" t="s">
        <v>29</v>
      </c>
      <c r="AE2" s="144" t="s">
        <v>180</v>
      </c>
      <c r="AF2" s="144" t="s">
        <v>181</v>
      </c>
      <c r="AG2" s="144" t="s">
        <v>182</v>
      </c>
      <c r="AH2" s="144" t="s">
        <v>184</v>
      </c>
      <c r="AI2" s="144" t="s">
        <v>185</v>
      </c>
      <c r="AJ2" s="144" t="s">
        <v>186</v>
      </c>
      <c r="AK2" s="144" t="s">
        <v>269</v>
      </c>
      <c r="AL2" s="144" t="s">
        <v>270</v>
      </c>
      <c r="AM2" s="144" t="s">
        <v>271</v>
      </c>
      <c r="AN2" s="144" t="s">
        <v>494</v>
      </c>
      <c r="AO2" s="144" t="s">
        <v>495</v>
      </c>
      <c r="AP2" s="144"/>
      <c r="AQ2" s="144"/>
      <c r="AR2" s="147" t="s">
        <v>47</v>
      </c>
      <c r="AS2" s="144" t="s">
        <v>192</v>
      </c>
      <c r="AT2" s="144" t="s">
        <v>193</v>
      </c>
      <c r="AU2" s="144" t="s">
        <v>196</v>
      </c>
      <c r="AV2" s="144" t="s">
        <v>194</v>
      </c>
      <c r="AW2" s="144" t="s">
        <v>198</v>
      </c>
      <c r="AX2" s="142" t="s">
        <v>47</v>
      </c>
      <c r="AY2" s="144" t="s">
        <v>203</v>
      </c>
      <c r="AZ2" s="144" t="s">
        <v>204</v>
      </c>
      <c r="BA2" s="144" t="s">
        <v>205</v>
      </c>
      <c r="BB2" s="145" t="s">
        <v>47</v>
      </c>
      <c r="BC2" s="144" t="s">
        <v>213</v>
      </c>
      <c r="BD2" s="144" t="s">
        <v>214</v>
      </c>
      <c r="BE2" s="144" t="s">
        <v>217</v>
      </c>
      <c r="BF2" s="144" t="s">
        <v>222</v>
      </c>
      <c r="BG2" s="144" t="s">
        <v>223</v>
      </c>
      <c r="BH2" s="144" t="s">
        <v>224</v>
      </c>
      <c r="BI2" s="144" t="s">
        <v>285</v>
      </c>
      <c r="BJ2" s="144" t="s">
        <v>286</v>
      </c>
      <c r="BK2" s="144" t="s">
        <v>482</v>
      </c>
      <c r="BL2" s="144" t="s">
        <v>483</v>
      </c>
      <c r="BM2" s="144"/>
      <c r="BN2" s="371" t="s">
        <v>47</v>
      </c>
      <c r="BO2" s="144"/>
      <c r="BP2" s="144"/>
      <c r="BQ2" s="144"/>
      <c r="BR2" s="144"/>
      <c r="BS2" s="144"/>
      <c r="BT2" s="147" t="s">
        <v>517</v>
      </c>
      <c r="BU2" s="432" t="s">
        <v>140</v>
      </c>
      <c r="BV2" s="433" t="s">
        <v>518</v>
      </c>
      <c r="BW2" s="179" t="s">
        <v>289</v>
      </c>
    </row>
    <row r="3" spans="1:75" s="5" customFormat="1">
      <c r="A3" s="434" t="str">
        <f>'1-συμβολαια'!A3</f>
        <v>1ο</v>
      </c>
      <c r="B3" s="338" t="str">
        <f>'1-συμβολαια'!C3</f>
        <v>οριζόντιος ΣΥΣΤΑΣΗ</v>
      </c>
      <c r="C3" s="431">
        <f>'5-αντίγρ'!AN3</f>
        <v>6600</v>
      </c>
      <c r="D3" s="431">
        <f>'5-αντίγρ'!AM3</f>
        <v>1600</v>
      </c>
      <c r="E3" s="282">
        <f>'6-μεταγρ'!O3</f>
        <v>4000</v>
      </c>
      <c r="F3" s="282">
        <f>'6-μεταγρ'!M3+'6-μεταγρ'!N3</f>
        <v>1600</v>
      </c>
      <c r="G3" s="283">
        <f>'6-μεταγρ'!P3</f>
        <v>0</v>
      </c>
      <c r="H3" s="282">
        <f>'7-προςΔΟΥ'!U3</f>
        <v>84600</v>
      </c>
      <c r="I3" s="282">
        <f>'7-προςΔΟΥ'!K3</f>
        <v>605</v>
      </c>
      <c r="J3" s="281">
        <v>5100</v>
      </c>
      <c r="K3" s="281">
        <v>5100</v>
      </c>
      <c r="L3" s="281">
        <v>5100</v>
      </c>
      <c r="M3" s="281"/>
      <c r="N3" s="281"/>
      <c r="O3" s="281"/>
      <c r="P3" s="281"/>
      <c r="Q3" s="281"/>
      <c r="R3" s="281"/>
      <c r="S3" s="281">
        <v>5100</v>
      </c>
      <c r="T3" s="281"/>
      <c r="U3" s="281"/>
      <c r="V3" s="281"/>
      <c r="W3" s="281"/>
      <c r="X3" s="281"/>
      <c r="Y3" s="281"/>
      <c r="Z3" s="281"/>
      <c r="AA3" s="281"/>
      <c r="AB3" s="281"/>
      <c r="AC3" s="281">
        <f t="shared" ref="AC3:AC7" si="0">SUM(J3:AB3)-W3-Y3</f>
        <v>20400</v>
      </c>
      <c r="AD3" s="281"/>
      <c r="AE3" s="281">
        <v>1100</v>
      </c>
      <c r="AF3" s="281"/>
      <c r="AG3" s="281">
        <v>1100</v>
      </c>
      <c r="AH3" s="281"/>
      <c r="AI3" s="281"/>
      <c r="AJ3" s="281"/>
      <c r="AK3" s="281"/>
      <c r="AL3" s="281"/>
      <c r="AM3" s="281"/>
      <c r="AN3" s="281"/>
      <c r="AO3" s="281"/>
      <c r="AP3" s="281"/>
      <c r="AQ3" s="281"/>
      <c r="AR3" s="281">
        <f t="shared" ref="AR3:AR7" si="1">SUM(AE3:AQ3)</f>
        <v>2200</v>
      </c>
      <c r="AS3" s="281">
        <v>3100</v>
      </c>
      <c r="AT3" s="281"/>
      <c r="AU3" s="281">
        <v>3100</v>
      </c>
      <c r="AV3" s="281"/>
      <c r="AW3" s="281"/>
      <c r="AX3" s="281">
        <f t="shared" ref="AX3:AX7" si="2">SUM(AS3:AW3)</f>
        <v>6200</v>
      </c>
      <c r="AY3" s="281"/>
      <c r="AZ3" s="281"/>
      <c r="BA3" s="281"/>
      <c r="BB3" s="281">
        <f t="shared" ref="BB3:BB7" si="3">SUM(AY3:BA3)</f>
        <v>0</v>
      </c>
      <c r="BC3" s="281"/>
      <c r="BD3" s="281"/>
      <c r="BE3" s="281"/>
      <c r="BF3" s="281"/>
      <c r="BG3" s="281"/>
      <c r="BH3" s="281"/>
      <c r="BI3" s="281"/>
      <c r="BJ3" s="281">
        <v>489</v>
      </c>
      <c r="BK3" s="281">
        <v>100</v>
      </c>
      <c r="BL3" s="281">
        <v>50</v>
      </c>
      <c r="BM3" s="278"/>
      <c r="BN3" s="281">
        <f t="shared" ref="BN3:BN7" si="4">SUM(BC3:BM3)-BJ3</f>
        <v>150</v>
      </c>
      <c r="BO3" s="283"/>
      <c r="BP3" s="283"/>
      <c r="BQ3" s="283"/>
      <c r="BR3" s="283"/>
      <c r="BS3" s="283"/>
      <c r="BT3" s="283">
        <f t="shared" ref="BT3:BT7" si="5">SUM(BO3:BS3)</f>
        <v>0</v>
      </c>
      <c r="BU3" s="283">
        <f t="shared" ref="BU3:BU7" si="6">C3+E3+H3+AC3-W3-Y3+AR3+AX3+BB3+BN3-BJ3+BT3-BS3</f>
        <v>123661</v>
      </c>
      <c r="BV3" s="283">
        <f t="shared" ref="BV3:BV7" si="7">D3+F3+I3+W3+Y3+BJ3+BS3</f>
        <v>4294</v>
      </c>
      <c r="BW3" s="328"/>
    </row>
    <row r="4" spans="1:75" s="5" customFormat="1">
      <c r="A4" s="434" t="str">
        <f>'1-συμβολαια'!A4</f>
        <v>2ο</v>
      </c>
      <c r="B4" s="338" t="str">
        <f>'1-συμβολαια'!C4</f>
        <v>γονική</v>
      </c>
      <c r="C4" s="431">
        <f>'5-αντίγρ'!AN4</f>
        <v>18000</v>
      </c>
      <c r="D4" s="431">
        <f>'5-αντίγρ'!AM4</f>
        <v>1600</v>
      </c>
      <c r="E4" s="282">
        <f>'6-μεταγρ'!O4</f>
        <v>0</v>
      </c>
      <c r="F4" s="282">
        <f>'6-μεταγρ'!M4+'6-μεταγρ'!N4</f>
        <v>2235</v>
      </c>
      <c r="G4" s="283">
        <f>'6-μεταγρ'!P4</f>
        <v>0</v>
      </c>
      <c r="H4" s="282">
        <f>'7-προςΔΟΥ'!U4</f>
        <v>27300</v>
      </c>
      <c r="I4" s="282">
        <f>'7-προςΔΟΥ'!K4</f>
        <v>605</v>
      </c>
      <c r="J4" s="281">
        <v>5100</v>
      </c>
      <c r="K4" s="281">
        <v>5100</v>
      </c>
      <c r="L4" s="281">
        <v>5100</v>
      </c>
      <c r="M4" s="281"/>
      <c r="N4" s="281"/>
      <c r="O4" s="281"/>
      <c r="P4" s="281"/>
      <c r="Q4" s="281"/>
      <c r="R4" s="281"/>
      <c r="S4" s="281">
        <v>5100</v>
      </c>
      <c r="T4" s="281"/>
      <c r="U4" s="281"/>
      <c r="V4" s="281"/>
      <c r="W4" s="281"/>
      <c r="X4" s="281"/>
      <c r="Y4" s="281"/>
      <c r="Z4" s="281"/>
      <c r="AA4" s="281"/>
      <c r="AB4" s="281"/>
      <c r="AC4" s="281">
        <f t="shared" si="0"/>
        <v>20400</v>
      </c>
      <c r="AD4" s="281"/>
      <c r="AE4" s="281">
        <v>2200</v>
      </c>
      <c r="AF4" s="281"/>
      <c r="AG4" s="281">
        <v>2200</v>
      </c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>
        <f t="shared" si="1"/>
        <v>4400</v>
      </c>
      <c r="AS4" s="281">
        <v>2200</v>
      </c>
      <c r="AT4" s="281"/>
      <c r="AU4" s="281">
        <v>2200</v>
      </c>
      <c r="AV4" s="281"/>
      <c r="AW4" s="281"/>
      <c r="AX4" s="281">
        <f t="shared" si="2"/>
        <v>4400</v>
      </c>
      <c r="AY4" s="281"/>
      <c r="AZ4" s="281"/>
      <c r="BA4" s="281"/>
      <c r="BB4" s="281">
        <f t="shared" si="3"/>
        <v>0</v>
      </c>
      <c r="BC4" s="281"/>
      <c r="BD4" s="281"/>
      <c r="BE4" s="281"/>
      <c r="BF4" s="281"/>
      <c r="BG4" s="281"/>
      <c r="BH4" s="281"/>
      <c r="BI4" s="281"/>
      <c r="BJ4" s="281">
        <v>489</v>
      </c>
      <c r="BK4" s="281">
        <v>100</v>
      </c>
      <c r="BL4" s="281">
        <v>100</v>
      </c>
      <c r="BM4" s="278"/>
      <c r="BN4" s="281">
        <f t="shared" si="4"/>
        <v>200</v>
      </c>
      <c r="BO4" s="283">
        <v>1100</v>
      </c>
      <c r="BP4" s="283">
        <v>2200</v>
      </c>
      <c r="BQ4" s="283">
        <v>5500</v>
      </c>
      <c r="BR4" s="283"/>
      <c r="BS4" s="283">
        <v>635</v>
      </c>
      <c r="BT4" s="283">
        <f t="shared" si="5"/>
        <v>9435</v>
      </c>
      <c r="BU4" s="283">
        <f t="shared" si="6"/>
        <v>83011</v>
      </c>
      <c r="BV4" s="283">
        <f t="shared" si="7"/>
        <v>5564</v>
      </c>
      <c r="BW4" s="328"/>
    </row>
    <row r="5" spans="1:75" s="5" customFormat="1">
      <c r="A5" s="434" t="str">
        <f>'1-συμβολαια'!A5</f>
        <v>3ο</v>
      </c>
      <c r="B5" s="338" t="str">
        <f>'1-συμβολαια'!C5</f>
        <v>γονική</v>
      </c>
      <c r="C5" s="431">
        <f>'5-αντίγρ'!AN5</f>
        <v>23400</v>
      </c>
      <c r="D5" s="431">
        <f>'5-αντίγρ'!AM5</f>
        <v>1600</v>
      </c>
      <c r="E5" s="282">
        <f>'6-μεταγρ'!O5</f>
        <v>0</v>
      </c>
      <c r="F5" s="282">
        <f>'6-μεταγρ'!M5+'6-μεταγρ'!N5</f>
        <v>2770</v>
      </c>
      <c r="G5" s="283">
        <f>'6-μεταγρ'!P5</f>
        <v>0</v>
      </c>
      <c r="H5" s="282">
        <f>'7-προςΔΟΥ'!U5</f>
        <v>34300</v>
      </c>
      <c r="I5" s="282">
        <f>'7-προςΔΟΥ'!K5</f>
        <v>605</v>
      </c>
      <c r="J5" s="281">
        <v>5100</v>
      </c>
      <c r="K5" s="281">
        <v>5100</v>
      </c>
      <c r="L5" s="281">
        <v>5100</v>
      </c>
      <c r="M5" s="281"/>
      <c r="N5" s="281"/>
      <c r="O5" s="281"/>
      <c r="P5" s="281"/>
      <c r="Q5" s="281"/>
      <c r="R5" s="281"/>
      <c r="S5" s="281">
        <v>5100</v>
      </c>
      <c r="T5" s="281"/>
      <c r="U5" s="281"/>
      <c r="V5" s="281"/>
      <c r="W5" s="281"/>
      <c r="X5" s="281"/>
      <c r="Y5" s="281"/>
      <c r="Z5" s="281"/>
      <c r="AA5" s="281"/>
      <c r="AB5" s="281"/>
      <c r="AC5" s="281">
        <f t="shared" si="0"/>
        <v>20400</v>
      </c>
      <c r="AD5" s="281"/>
      <c r="AE5" s="281">
        <v>2200</v>
      </c>
      <c r="AF5" s="281"/>
      <c r="AG5" s="281">
        <v>2200</v>
      </c>
      <c r="AH5" s="281"/>
      <c r="AI5" s="281"/>
      <c r="AJ5" s="281"/>
      <c r="AK5" s="281"/>
      <c r="AL5" s="281"/>
      <c r="AM5" s="281"/>
      <c r="AN5" s="281"/>
      <c r="AO5" s="281"/>
      <c r="AP5" s="281"/>
      <c r="AQ5" s="281"/>
      <c r="AR5" s="281">
        <f t="shared" si="1"/>
        <v>4400</v>
      </c>
      <c r="AS5" s="281">
        <v>2200</v>
      </c>
      <c r="AT5" s="281"/>
      <c r="AU5" s="281">
        <v>2200</v>
      </c>
      <c r="AV5" s="281"/>
      <c r="AW5" s="281"/>
      <c r="AX5" s="281">
        <f t="shared" si="2"/>
        <v>4400</v>
      </c>
      <c r="AY5" s="281"/>
      <c r="AZ5" s="281"/>
      <c r="BA5" s="281"/>
      <c r="BB5" s="281">
        <f t="shared" si="3"/>
        <v>0</v>
      </c>
      <c r="BC5" s="281"/>
      <c r="BD5" s="281"/>
      <c r="BE5" s="281"/>
      <c r="BF5" s="281"/>
      <c r="BG5" s="281"/>
      <c r="BH5" s="281"/>
      <c r="BI5" s="281"/>
      <c r="BJ5" s="281">
        <v>489</v>
      </c>
      <c r="BK5" s="281">
        <v>100</v>
      </c>
      <c r="BL5" s="281">
        <v>100</v>
      </c>
      <c r="BM5" s="278"/>
      <c r="BN5" s="281">
        <f t="shared" si="4"/>
        <v>200</v>
      </c>
      <c r="BO5" s="283">
        <v>2200</v>
      </c>
      <c r="BP5" s="283">
        <v>4400</v>
      </c>
      <c r="BQ5" s="283">
        <v>11000</v>
      </c>
      <c r="BR5" s="283"/>
      <c r="BS5" s="283">
        <v>1170</v>
      </c>
      <c r="BT5" s="283">
        <f t="shared" si="5"/>
        <v>18770</v>
      </c>
      <c r="BU5" s="283">
        <f t="shared" si="6"/>
        <v>104211</v>
      </c>
      <c r="BV5" s="283">
        <f t="shared" si="7"/>
        <v>6634</v>
      </c>
      <c r="BW5" s="328"/>
    </row>
    <row r="6" spans="1:75" s="5" customFormat="1">
      <c r="A6" s="434" t="str">
        <f>'1-συμβολαια'!A6</f>
        <v>4ο</v>
      </c>
      <c r="B6" s="338" t="str">
        <f>'1-συμβολαια'!C6</f>
        <v>κοινου λειτουργίας ΚΑΝΟΝΙΣΜΟΣ</v>
      </c>
      <c r="C6" s="431">
        <f>'5-αντίγρ'!AN6</f>
        <v>20200</v>
      </c>
      <c r="D6" s="431">
        <f>'5-αντίγρ'!AM6</f>
        <v>800</v>
      </c>
      <c r="E6" s="282">
        <f>'6-μεταγρ'!O6</f>
        <v>4000</v>
      </c>
      <c r="F6" s="282">
        <f>'6-μεταγρ'!M6+'6-μεταγρ'!N6</f>
        <v>1600</v>
      </c>
      <c r="G6" s="283">
        <f>'6-μεταγρ'!P6</f>
        <v>0</v>
      </c>
      <c r="H6" s="282">
        <f>'7-προςΔΟΥ'!U6</f>
        <v>0</v>
      </c>
      <c r="I6" s="282">
        <f>'7-προςΔΟΥ'!K6</f>
        <v>0</v>
      </c>
      <c r="J6" s="281"/>
      <c r="K6" s="281"/>
      <c r="L6" s="281"/>
      <c r="M6" s="281"/>
      <c r="N6" s="281"/>
      <c r="O6" s="281"/>
      <c r="P6" s="281"/>
      <c r="Q6" s="281"/>
      <c r="R6" s="281"/>
      <c r="S6" s="281"/>
      <c r="T6" s="281"/>
      <c r="U6" s="281"/>
      <c r="V6" s="281"/>
      <c r="W6" s="281"/>
      <c r="X6" s="281"/>
      <c r="Y6" s="281"/>
      <c r="Z6" s="281"/>
      <c r="AA6" s="281"/>
      <c r="AB6" s="281"/>
      <c r="AC6" s="281">
        <f t="shared" si="0"/>
        <v>0</v>
      </c>
      <c r="AD6" s="281"/>
      <c r="AE6" s="281"/>
      <c r="AF6" s="281"/>
      <c r="AG6" s="281"/>
      <c r="AH6" s="281"/>
      <c r="AI6" s="281"/>
      <c r="AJ6" s="281"/>
      <c r="AK6" s="281"/>
      <c r="AL6" s="281"/>
      <c r="AM6" s="281"/>
      <c r="AN6" s="281"/>
      <c r="AO6" s="281"/>
      <c r="AP6" s="281"/>
      <c r="AQ6" s="281"/>
      <c r="AR6" s="281">
        <f t="shared" si="1"/>
        <v>0</v>
      </c>
      <c r="AS6" s="281"/>
      <c r="AT6" s="281"/>
      <c r="AU6" s="281"/>
      <c r="AV6" s="281"/>
      <c r="AW6" s="281"/>
      <c r="AX6" s="281">
        <f t="shared" si="2"/>
        <v>0</v>
      </c>
      <c r="AY6" s="281"/>
      <c r="AZ6" s="281"/>
      <c r="BA6" s="281"/>
      <c r="BB6" s="281">
        <f t="shared" si="3"/>
        <v>0</v>
      </c>
      <c r="BC6" s="281"/>
      <c r="BD6" s="281"/>
      <c r="BE6" s="281"/>
      <c r="BF6" s="281"/>
      <c r="BG6" s="281"/>
      <c r="BH6" s="281"/>
      <c r="BI6" s="281"/>
      <c r="BJ6" s="281"/>
      <c r="BK6" s="281">
        <v>100</v>
      </c>
      <c r="BL6" s="281">
        <v>50</v>
      </c>
      <c r="BM6" s="278"/>
      <c r="BN6" s="281">
        <f t="shared" si="4"/>
        <v>150</v>
      </c>
      <c r="BO6" s="283"/>
      <c r="BP6" s="283"/>
      <c r="BQ6" s="283"/>
      <c r="BR6" s="283"/>
      <c r="BS6" s="283"/>
      <c r="BT6" s="283">
        <f t="shared" si="5"/>
        <v>0</v>
      </c>
      <c r="BU6" s="283">
        <f t="shared" si="6"/>
        <v>24350</v>
      </c>
      <c r="BV6" s="283">
        <f t="shared" si="7"/>
        <v>2400</v>
      </c>
      <c r="BW6" s="328"/>
    </row>
    <row r="7" spans="1:75" s="5" customFormat="1">
      <c r="A7" s="434" t="str">
        <f>'1-συμβολαια'!A7</f>
        <v>5ο</v>
      </c>
      <c r="B7" s="338" t="str">
        <f>'1-συμβολαια'!C7</f>
        <v>γονική</v>
      </c>
      <c r="C7" s="431">
        <f>'5-αντίγρ'!AN7</f>
        <v>25600</v>
      </c>
      <c r="D7" s="431">
        <f>'5-αντίγρ'!AM7</f>
        <v>1600</v>
      </c>
      <c r="E7" s="282">
        <f>'6-μεταγρ'!O7</f>
        <v>4000</v>
      </c>
      <c r="F7" s="282">
        <f>'6-μεταγρ'!M7+'6-μεταγρ'!N7</f>
        <v>2840</v>
      </c>
      <c r="G7" s="283">
        <f>'6-μεταγρ'!P7</f>
        <v>0</v>
      </c>
      <c r="H7" s="282">
        <f>'7-προςΔΟΥ'!U7</f>
        <v>50400</v>
      </c>
      <c r="I7" s="282">
        <f>'7-προςΔΟΥ'!K7</f>
        <v>605</v>
      </c>
      <c r="J7" s="281">
        <v>5100</v>
      </c>
      <c r="K7" s="281">
        <v>5100</v>
      </c>
      <c r="L7" s="281">
        <v>5100</v>
      </c>
      <c r="M7" s="281"/>
      <c r="N7" s="281"/>
      <c r="O7" s="281"/>
      <c r="P7" s="281"/>
      <c r="Q7" s="281"/>
      <c r="R7" s="281"/>
      <c r="S7" s="281">
        <v>5100</v>
      </c>
      <c r="T7" s="281"/>
      <c r="U7" s="281"/>
      <c r="V7" s="281"/>
      <c r="W7" s="281"/>
      <c r="X7" s="281"/>
      <c r="Y7" s="281"/>
      <c r="Z7" s="281"/>
      <c r="AA7" s="281"/>
      <c r="AB7" s="281"/>
      <c r="AC7" s="281">
        <f t="shared" si="0"/>
        <v>20400</v>
      </c>
      <c r="AD7" s="281"/>
      <c r="AE7" s="281">
        <v>2200</v>
      </c>
      <c r="AF7" s="281"/>
      <c r="AG7" s="281">
        <v>2200</v>
      </c>
      <c r="AH7" s="281"/>
      <c r="AI7" s="281"/>
      <c r="AJ7" s="281"/>
      <c r="AK7" s="281"/>
      <c r="AL7" s="281"/>
      <c r="AM7" s="281"/>
      <c r="AN7" s="281"/>
      <c r="AO7" s="281"/>
      <c r="AP7" s="281"/>
      <c r="AQ7" s="281"/>
      <c r="AR7" s="281">
        <f t="shared" si="1"/>
        <v>4400</v>
      </c>
      <c r="AS7" s="281">
        <v>2200</v>
      </c>
      <c r="AT7" s="281"/>
      <c r="AU7" s="281">
        <v>2200</v>
      </c>
      <c r="AV7" s="281"/>
      <c r="AW7" s="281"/>
      <c r="AX7" s="281">
        <f t="shared" si="2"/>
        <v>4400</v>
      </c>
      <c r="AY7" s="281"/>
      <c r="AZ7" s="281"/>
      <c r="BA7" s="281"/>
      <c r="BB7" s="281">
        <f t="shared" si="3"/>
        <v>0</v>
      </c>
      <c r="BC7" s="281"/>
      <c r="BD7" s="281"/>
      <c r="BE7" s="281"/>
      <c r="BF7" s="281"/>
      <c r="BG7" s="281"/>
      <c r="BH7" s="281"/>
      <c r="BI7" s="281"/>
      <c r="BJ7" s="281">
        <v>489</v>
      </c>
      <c r="BK7" s="281">
        <v>100</v>
      </c>
      <c r="BL7" s="281">
        <v>100</v>
      </c>
      <c r="BM7" s="278"/>
      <c r="BN7" s="281">
        <f t="shared" si="4"/>
        <v>200</v>
      </c>
      <c r="BO7" s="283">
        <v>1100</v>
      </c>
      <c r="BP7" s="283">
        <v>2200</v>
      </c>
      <c r="BQ7" s="283">
        <v>6600</v>
      </c>
      <c r="BR7" s="283"/>
      <c r="BS7" s="283">
        <v>1240</v>
      </c>
      <c r="BT7" s="283">
        <f t="shared" si="5"/>
        <v>11140</v>
      </c>
      <c r="BU7" s="283">
        <f t="shared" si="6"/>
        <v>118811</v>
      </c>
      <c r="BV7" s="283">
        <f t="shared" si="7"/>
        <v>6774</v>
      </c>
      <c r="BW7" s="328"/>
    </row>
    <row r="8" spans="1:75" s="8" customFormat="1">
      <c r="A8" s="647" t="s">
        <v>47</v>
      </c>
      <c r="B8" s="648"/>
      <c r="C8" s="150">
        <f t="shared" ref="C8:AC8" si="8">SUM(C3:C7)</f>
        <v>93800</v>
      </c>
      <c r="D8" s="150">
        <f t="shared" si="8"/>
        <v>7200</v>
      </c>
      <c r="E8" s="150">
        <f t="shared" si="8"/>
        <v>12000</v>
      </c>
      <c r="F8" s="150">
        <f t="shared" si="8"/>
        <v>11045</v>
      </c>
      <c r="G8" s="150">
        <f t="shared" si="8"/>
        <v>0</v>
      </c>
      <c r="H8" s="150">
        <f t="shared" si="8"/>
        <v>196600</v>
      </c>
      <c r="I8" s="150">
        <f t="shared" si="8"/>
        <v>2420</v>
      </c>
      <c r="J8" s="150">
        <f t="shared" si="8"/>
        <v>20400</v>
      </c>
      <c r="K8" s="150">
        <f t="shared" si="8"/>
        <v>20400</v>
      </c>
      <c r="L8" s="150">
        <f t="shared" si="8"/>
        <v>20400</v>
      </c>
      <c r="M8" s="150">
        <f t="shared" si="8"/>
        <v>0</v>
      </c>
      <c r="N8" s="150">
        <f t="shared" si="8"/>
        <v>0</v>
      </c>
      <c r="O8" s="150">
        <f t="shared" si="8"/>
        <v>0</v>
      </c>
      <c r="P8" s="150">
        <f t="shared" si="8"/>
        <v>0</v>
      </c>
      <c r="Q8" s="150">
        <f t="shared" si="8"/>
        <v>0</v>
      </c>
      <c r="R8" s="150">
        <f t="shared" si="8"/>
        <v>0</v>
      </c>
      <c r="S8" s="150">
        <f t="shared" si="8"/>
        <v>20400</v>
      </c>
      <c r="T8" s="150">
        <f t="shared" si="8"/>
        <v>0</v>
      </c>
      <c r="U8" s="150">
        <f t="shared" si="8"/>
        <v>0</v>
      </c>
      <c r="V8" s="150">
        <f t="shared" si="8"/>
        <v>0</v>
      </c>
      <c r="W8" s="150">
        <f t="shared" si="8"/>
        <v>0</v>
      </c>
      <c r="X8" s="150">
        <f t="shared" si="8"/>
        <v>0</v>
      </c>
      <c r="Y8" s="150">
        <f t="shared" si="8"/>
        <v>0</v>
      </c>
      <c r="Z8" s="150">
        <f t="shared" si="8"/>
        <v>0</v>
      </c>
      <c r="AA8" s="150">
        <f t="shared" si="8"/>
        <v>0</v>
      </c>
      <c r="AB8" s="150">
        <f t="shared" si="8"/>
        <v>0</v>
      </c>
      <c r="AC8" s="150">
        <f t="shared" si="8"/>
        <v>81600</v>
      </c>
      <c r="AD8" s="150"/>
      <c r="AE8" s="150">
        <f t="shared" ref="AE8:BV8" si="9">SUM(AE3:AE7)</f>
        <v>7700</v>
      </c>
      <c r="AF8" s="150">
        <f t="shared" si="9"/>
        <v>0</v>
      </c>
      <c r="AG8" s="150">
        <f t="shared" si="9"/>
        <v>7700</v>
      </c>
      <c r="AH8" s="150">
        <f t="shared" si="9"/>
        <v>0</v>
      </c>
      <c r="AI8" s="150">
        <f t="shared" si="9"/>
        <v>0</v>
      </c>
      <c r="AJ8" s="439">
        <f t="shared" si="9"/>
        <v>0</v>
      </c>
      <c r="AK8" s="150">
        <f t="shared" si="9"/>
        <v>0</v>
      </c>
      <c r="AL8" s="150">
        <f t="shared" si="9"/>
        <v>0</v>
      </c>
      <c r="AM8" s="150">
        <f t="shared" si="9"/>
        <v>0</v>
      </c>
      <c r="AN8" s="150">
        <f t="shared" si="9"/>
        <v>0</v>
      </c>
      <c r="AO8" s="150">
        <f t="shared" si="9"/>
        <v>0</v>
      </c>
      <c r="AP8" s="150">
        <f t="shared" si="9"/>
        <v>0</v>
      </c>
      <c r="AQ8" s="150">
        <f t="shared" si="9"/>
        <v>0</v>
      </c>
      <c r="AR8" s="150">
        <f t="shared" si="9"/>
        <v>15400</v>
      </c>
      <c r="AS8" s="150">
        <f t="shared" si="9"/>
        <v>9700</v>
      </c>
      <c r="AT8" s="440">
        <f t="shared" si="9"/>
        <v>0</v>
      </c>
      <c r="AU8" s="150">
        <f t="shared" si="9"/>
        <v>9700</v>
      </c>
      <c r="AV8" s="440">
        <f t="shared" si="9"/>
        <v>0</v>
      </c>
      <c r="AW8" s="440">
        <f t="shared" si="9"/>
        <v>0</v>
      </c>
      <c r="AX8" s="150">
        <f t="shared" si="9"/>
        <v>19400</v>
      </c>
      <c r="AY8" s="150">
        <f t="shared" si="9"/>
        <v>0</v>
      </c>
      <c r="AZ8" s="440">
        <f t="shared" si="9"/>
        <v>0</v>
      </c>
      <c r="BA8" s="150">
        <f t="shared" si="9"/>
        <v>0</v>
      </c>
      <c r="BB8" s="150">
        <f t="shared" si="9"/>
        <v>0</v>
      </c>
      <c r="BC8" s="150">
        <f t="shared" si="9"/>
        <v>0</v>
      </c>
      <c r="BD8" s="150">
        <f t="shared" si="9"/>
        <v>0</v>
      </c>
      <c r="BE8" s="150">
        <f t="shared" si="9"/>
        <v>0</v>
      </c>
      <c r="BF8" s="150">
        <f t="shared" si="9"/>
        <v>0</v>
      </c>
      <c r="BG8" s="150">
        <f t="shared" si="9"/>
        <v>0</v>
      </c>
      <c r="BH8" s="150">
        <f t="shared" si="9"/>
        <v>0</v>
      </c>
      <c r="BI8" s="150">
        <f t="shared" si="9"/>
        <v>0</v>
      </c>
      <c r="BJ8" s="150">
        <f t="shared" si="9"/>
        <v>1956</v>
      </c>
      <c r="BK8" s="150">
        <f t="shared" si="9"/>
        <v>500</v>
      </c>
      <c r="BL8" s="150">
        <f t="shared" si="9"/>
        <v>400</v>
      </c>
      <c r="BM8" s="150">
        <f t="shared" si="9"/>
        <v>0</v>
      </c>
      <c r="BN8" s="150">
        <f t="shared" si="9"/>
        <v>900</v>
      </c>
      <c r="BO8" s="150">
        <f t="shared" si="9"/>
        <v>4400</v>
      </c>
      <c r="BP8" s="150">
        <f t="shared" si="9"/>
        <v>8800</v>
      </c>
      <c r="BQ8" s="150">
        <f t="shared" si="9"/>
        <v>23100</v>
      </c>
      <c r="BR8" s="150">
        <f t="shared" si="9"/>
        <v>0</v>
      </c>
      <c r="BS8" s="150">
        <f t="shared" si="9"/>
        <v>3045</v>
      </c>
      <c r="BT8" s="150">
        <f t="shared" si="9"/>
        <v>39345</v>
      </c>
      <c r="BU8" s="150">
        <f t="shared" si="9"/>
        <v>454044</v>
      </c>
      <c r="BV8" s="150">
        <f t="shared" si="9"/>
        <v>25666</v>
      </c>
      <c r="BW8" s="440"/>
    </row>
    <row r="9" spans="1:75" ht="11.25" customHeight="1"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8"/>
      <c r="BO9" s="2"/>
      <c r="BP9" s="2"/>
      <c r="BQ9" s="2"/>
      <c r="BR9" s="2"/>
      <c r="BS9" s="2"/>
      <c r="BT9" s="2"/>
      <c r="BU9" s="8"/>
      <c r="BV9" s="8"/>
      <c r="BW9" s="2"/>
    </row>
    <row r="10" spans="1:75" ht="11.25" customHeight="1">
      <c r="C10" s="127"/>
      <c r="D10" s="127"/>
      <c r="E10" s="2"/>
      <c r="F10" s="2"/>
      <c r="G10" s="2"/>
      <c r="H10" s="2"/>
      <c r="I10" s="2"/>
      <c r="J10" s="157" t="s">
        <v>440</v>
      </c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18" t="s">
        <v>451</v>
      </c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148" t="s">
        <v>188</v>
      </c>
      <c r="AT10" s="2"/>
      <c r="AU10" s="2"/>
      <c r="AV10" s="2"/>
      <c r="AW10" s="2"/>
      <c r="AX10" s="2"/>
      <c r="AY10" s="148" t="s">
        <v>200</v>
      </c>
      <c r="AZ10" s="2"/>
      <c r="BA10" s="2"/>
      <c r="BB10" s="2"/>
      <c r="BC10" s="148" t="s">
        <v>212</v>
      </c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8"/>
      <c r="BO10" s="2" t="s">
        <v>519</v>
      </c>
      <c r="BP10" s="2"/>
      <c r="BQ10" s="2"/>
      <c r="BR10" s="2"/>
      <c r="BS10" s="2"/>
      <c r="BT10" s="2"/>
      <c r="BU10" s="8"/>
      <c r="BV10" s="8"/>
      <c r="BW10" s="2"/>
    </row>
    <row r="11" spans="1:75" ht="11.25" customHeight="1">
      <c r="A11" s="78" t="s">
        <v>595</v>
      </c>
      <c r="B11" s="8" t="s">
        <v>583</v>
      </c>
      <c r="C11" s="127"/>
      <c r="D11" s="127"/>
      <c r="E11" s="2"/>
      <c r="F11" s="2"/>
      <c r="G11" s="2"/>
      <c r="H11" s="2"/>
      <c r="I11" s="2"/>
      <c r="J11" s="4"/>
      <c r="K11" s="157" t="s">
        <v>441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157" t="s">
        <v>183</v>
      </c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49" t="s">
        <v>191</v>
      </c>
      <c r="AU11" s="2"/>
      <c r="AV11" s="2"/>
      <c r="AW11" s="2"/>
      <c r="AX11" s="2"/>
      <c r="AY11" s="2"/>
      <c r="AZ11" s="248" t="s">
        <v>201</v>
      </c>
      <c r="BA11" s="2"/>
      <c r="BB11" s="2"/>
      <c r="BC11" s="2"/>
      <c r="BD11" s="169" t="s">
        <v>215</v>
      </c>
      <c r="BE11" s="2"/>
      <c r="BF11" s="2"/>
      <c r="BG11" s="2"/>
      <c r="BH11" s="2"/>
      <c r="BI11" s="2"/>
      <c r="BJ11" s="2"/>
      <c r="BK11" s="2"/>
      <c r="BL11" s="2"/>
      <c r="BM11" s="2"/>
      <c r="BN11" s="8"/>
      <c r="BO11" s="2"/>
      <c r="BP11" s="2" t="s">
        <v>520</v>
      </c>
      <c r="BQ11" s="2"/>
      <c r="BR11" s="2"/>
      <c r="BS11" s="2"/>
      <c r="BT11" s="2"/>
      <c r="BU11" s="8"/>
      <c r="BV11" s="8"/>
      <c r="BW11" s="2"/>
    </row>
    <row r="12" spans="1:75" ht="11.25" customHeight="1">
      <c r="A12" s="78"/>
      <c r="B12" s="390" t="s">
        <v>559</v>
      </c>
      <c r="C12" s="127"/>
      <c r="D12" s="127"/>
      <c r="E12" s="2"/>
      <c r="F12" s="2"/>
      <c r="G12" s="2"/>
      <c r="H12" s="2"/>
      <c r="I12" s="2"/>
      <c r="J12" s="4"/>
      <c r="K12" s="4"/>
      <c r="L12" s="157" t="s">
        <v>442</v>
      </c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18" t="s">
        <v>452</v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148" t="s">
        <v>189</v>
      </c>
      <c r="AV12" s="2"/>
      <c r="AW12" s="2"/>
      <c r="AX12" s="2"/>
      <c r="AY12" s="2"/>
      <c r="AZ12" s="2"/>
      <c r="BA12" s="148" t="s">
        <v>202</v>
      </c>
      <c r="BB12" s="2"/>
      <c r="BC12" s="2"/>
      <c r="BD12" s="2"/>
      <c r="BE12" s="148" t="s">
        <v>216</v>
      </c>
      <c r="BF12" s="2"/>
      <c r="BG12" s="2"/>
      <c r="BH12" s="2"/>
      <c r="BI12" s="2"/>
      <c r="BJ12" s="2"/>
      <c r="BK12" s="2"/>
      <c r="BL12" s="2"/>
      <c r="BM12" s="2"/>
      <c r="BN12" s="8"/>
      <c r="BO12" s="2"/>
      <c r="BP12" s="2"/>
      <c r="BQ12" s="2" t="s">
        <v>31</v>
      </c>
      <c r="BR12" s="2"/>
      <c r="BS12" s="2"/>
      <c r="BT12" s="2"/>
      <c r="BU12" s="8"/>
      <c r="BV12" s="8"/>
      <c r="BW12" s="2"/>
    </row>
    <row r="13" spans="1:75" ht="11.25" customHeight="1">
      <c r="A13" s="78"/>
      <c r="B13" s="390" t="s">
        <v>560</v>
      </c>
      <c r="C13" s="127"/>
      <c r="D13" s="127"/>
      <c r="E13" s="2"/>
      <c r="F13" s="2"/>
      <c r="G13" s="2"/>
      <c r="H13" s="2"/>
      <c r="I13" s="2"/>
      <c r="J13" s="4"/>
      <c r="K13" s="4"/>
      <c r="L13" s="4"/>
      <c r="M13" s="171" t="s">
        <v>443</v>
      </c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115" t="s">
        <v>453</v>
      </c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8">
        <v>2000</v>
      </c>
      <c r="AT13" s="2"/>
      <c r="AU13" s="2"/>
      <c r="AV13" s="249" t="s">
        <v>190</v>
      </c>
      <c r="AW13" s="2"/>
      <c r="AX13" s="2"/>
      <c r="AY13" s="2"/>
      <c r="AZ13" s="2"/>
      <c r="BA13" s="2"/>
      <c r="BB13" s="2"/>
      <c r="BC13" s="2"/>
      <c r="BD13" s="2"/>
      <c r="BE13" s="2"/>
      <c r="BF13" s="169" t="s">
        <v>218</v>
      </c>
      <c r="BG13" s="2"/>
      <c r="BH13" s="2"/>
      <c r="BI13" s="2"/>
      <c r="BJ13" s="2"/>
      <c r="BK13" s="2"/>
      <c r="BL13" s="2"/>
      <c r="BM13" s="2"/>
      <c r="BN13" s="8"/>
      <c r="BO13" s="2"/>
      <c r="BP13" s="2"/>
      <c r="BQ13" s="2"/>
      <c r="BR13" s="2" t="s">
        <v>521</v>
      </c>
      <c r="BS13" s="2"/>
      <c r="BT13" s="2"/>
      <c r="BU13" s="8"/>
      <c r="BV13" s="8"/>
      <c r="BW13" s="2"/>
    </row>
    <row r="14" spans="1:75" ht="11.25" customHeight="1">
      <c r="A14" s="78"/>
      <c r="B14" s="390" t="s">
        <v>592</v>
      </c>
      <c r="C14" s="8"/>
      <c r="D14" s="127"/>
      <c r="E14" s="2"/>
      <c r="F14" s="2"/>
      <c r="G14" s="2"/>
      <c r="H14" s="2"/>
      <c r="I14" s="2"/>
      <c r="J14" s="4"/>
      <c r="K14" s="4"/>
      <c r="L14" s="4"/>
      <c r="M14" s="4"/>
      <c r="N14" s="148" t="s">
        <v>444</v>
      </c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18" t="s">
        <v>454</v>
      </c>
      <c r="AJ14" s="2"/>
      <c r="AK14" s="2"/>
      <c r="AL14" s="2"/>
      <c r="AM14" s="2"/>
      <c r="AN14" s="2"/>
      <c r="AO14" s="2"/>
      <c r="AP14" s="2"/>
      <c r="AQ14" s="2"/>
      <c r="AR14" s="2"/>
      <c r="AS14" s="8">
        <v>1100</v>
      </c>
      <c r="AT14" s="2"/>
      <c r="AU14" s="2"/>
      <c r="AV14" s="2"/>
      <c r="AW14" s="248" t="s">
        <v>197</v>
      </c>
      <c r="AX14" s="2"/>
      <c r="AY14" s="2"/>
      <c r="AZ14" s="2"/>
      <c r="BA14" s="2"/>
      <c r="BB14" s="2"/>
      <c r="BC14" s="2"/>
      <c r="BD14" s="2"/>
      <c r="BE14" s="2"/>
      <c r="BF14" s="2"/>
      <c r="BG14" s="148" t="s">
        <v>219</v>
      </c>
      <c r="BH14" s="2"/>
      <c r="BI14" s="2"/>
      <c r="BJ14" s="2"/>
      <c r="BK14" s="2"/>
      <c r="BL14" s="2"/>
      <c r="BM14" s="2"/>
      <c r="BN14" s="8"/>
      <c r="BO14" s="2"/>
      <c r="BP14" s="2"/>
      <c r="BQ14" s="2"/>
      <c r="BR14" s="2"/>
      <c r="BS14" s="2" t="s">
        <v>59</v>
      </c>
      <c r="BT14" s="2"/>
      <c r="BU14" s="8"/>
      <c r="BV14" s="8"/>
    </row>
    <row r="15" spans="1:75" ht="11.25" customHeight="1">
      <c r="A15" s="78"/>
      <c r="B15" s="390" t="s">
        <v>561</v>
      </c>
      <c r="C15" s="8"/>
      <c r="D15" s="127"/>
      <c r="E15" s="2"/>
      <c r="F15" s="2"/>
      <c r="G15" s="2"/>
      <c r="H15" s="2"/>
      <c r="I15" s="2"/>
      <c r="J15" s="4"/>
      <c r="K15" s="4"/>
      <c r="L15" s="4"/>
      <c r="M15" s="4"/>
      <c r="N15" s="4"/>
      <c r="O15" s="148" t="s">
        <v>499</v>
      </c>
      <c r="P15" s="4"/>
      <c r="Q15" s="171"/>
      <c r="R15" s="171"/>
      <c r="S15" s="171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47" t="s">
        <v>455</v>
      </c>
      <c r="AK15" s="115"/>
      <c r="AL15" s="115"/>
      <c r="AM15" s="115"/>
      <c r="AN15" s="115"/>
      <c r="AO15" s="115"/>
      <c r="AP15" s="115"/>
      <c r="AQ15" s="115"/>
      <c r="AR15" s="2"/>
      <c r="AS15" s="2"/>
      <c r="AT15" s="2"/>
      <c r="AU15" s="2"/>
      <c r="AV15" s="2"/>
      <c r="AW15" s="2"/>
      <c r="AX15" s="2"/>
      <c r="AY15" s="2"/>
      <c r="AZ15" s="2"/>
      <c r="BA15" s="148" t="s">
        <v>208</v>
      </c>
      <c r="BB15" s="2"/>
      <c r="BC15" s="2"/>
      <c r="BD15" s="2"/>
      <c r="BE15" s="2"/>
      <c r="BF15" s="2"/>
      <c r="BG15" s="2"/>
      <c r="BH15" s="169" t="s">
        <v>220</v>
      </c>
      <c r="BI15" s="2"/>
      <c r="BJ15" s="2"/>
      <c r="BK15" s="2"/>
      <c r="BL15" s="2"/>
      <c r="BM15" s="2"/>
      <c r="BN15" s="8"/>
      <c r="BO15" s="2"/>
      <c r="BP15" s="2"/>
      <c r="BQ15" s="2"/>
      <c r="BR15" s="2"/>
      <c r="BS15" s="2"/>
      <c r="BT15" s="2"/>
      <c r="BU15" s="8"/>
      <c r="BV15" s="8"/>
    </row>
    <row r="16" spans="1:75">
      <c r="A16" s="78"/>
      <c r="B16" s="450" t="s">
        <v>562</v>
      </c>
      <c r="C16" s="8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171" t="s">
        <v>445</v>
      </c>
      <c r="Q16" s="171"/>
      <c r="R16" s="171"/>
      <c r="S16" s="171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156" t="s">
        <v>456</v>
      </c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49" t="s">
        <v>206</v>
      </c>
      <c r="BB16" s="2"/>
      <c r="BC16" s="2"/>
      <c r="BD16" s="2"/>
      <c r="BE16" s="2"/>
      <c r="BF16" s="2"/>
      <c r="BG16" s="2"/>
      <c r="BH16" s="2"/>
      <c r="BI16" s="148" t="s">
        <v>221</v>
      </c>
      <c r="BJ16" s="2"/>
      <c r="BK16" s="2"/>
      <c r="BL16" s="2"/>
      <c r="BM16" s="2"/>
      <c r="BN16" s="8"/>
      <c r="BO16" s="2"/>
      <c r="BP16" s="2"/>
      <c r="BQ16" s="2"/>
      <c r="BR16" s="2"/>
      <c r="BS16" s="2"/>
      <c r="BT16" s="2"/>
      <c r="BU16" s="8"/>
      <c r="BV16" s="8"/>
    </row>
    <row r="17" spans="1:74">
      <c r="A17" s="78"/>
      <c r="B17" s="390" t="s">
        <v>563</v>
      </c>
      <c r="C17" s="8"/>
      <c r="D17" s="82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148" t="s">
        <v>466</v>
      </c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115" t="s">
        <v>496</v>
      </c>
      <c r="AM17" s="115"/>
      <c r="AN17" s="115"/>
      <c r="AO17" s="115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48" t="s">
        <v>207</v>
      </c>
      <c r="BB17" s="2"/>
      <c r="BC17" s="2"/>
      <c r="BD17" s="2"/>
      <c r="BE17" s="2"/>
      <c r="BF17" s="2"/>
      <c r="BG17" s="2"/>
      <c r="BH17" s="2"/>
      <c r="BI17" s="2"/>
      <c r="BJ17" s="169" t="s">
        <v>287</v>
      </c>
      <c r="BK17" s="169"/>
      <c r="BL17" s="169"/>
      <c r="BM17" s="2"/>
      <c r="BN17" s="8"/>
      <c r="BO17" s="2"/>
      <c r="BP17" s="2"/>
      <c r="BQ17" s="2"/>
      <c r="BR17" s="2"/>
      <c r="BS17" s="2"/>
      <c r="BT17" s="2"/>
      <c r="BU17" s="8"/>
      <c r="BV17" s="8"/>
    </row>
    <row r="18" spans="1:74">
      <c r="A18" s="78"/>
      <c r="B18" s="390" t="s">
        <v>564</v>
      </c>
      <c r="C18" s="8"/>
      <c r="D18" s="82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4"/>
      <c r="R18" s="170" t="s">
        <v>467</v>
      </c>
      <c r="S18" s="171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156" t="s">
        <v>497</v>
      </c>
      <c r="AN18" s="2"/>
      <c r="AO18" s="156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169" t="s">
        <v>209</v>
      </c>
      <c r="BB18" s="2"/>
      <c r="BC18" s="2"/>
      <c r="BD18" s="2"/>
      <c r="BE18" s="2"/>
      <c r="BF18" s="2"/>
      <c r="BG18" s="2"/>
      <c r="BH18" s="2"/>
      <c r="BI18" s="2"/>
      <c r="BJ18" s="2"/>
      <c r="BK18" s="148" t="s">
        <v>485</v>
      </c>
      <c r="BL18" s="148"/>
      <c r="BM18" s="2"/>
      <c r="BN18" s="8"/>
      <c r="BO18" s="2"/>
      <c r="BP18" s="2"/>
      <c r="BQ18" s="86">
        <v>1601</v>
      </c>
      <c r="BR18" s="86">
        <v>5500</v>
      </c>
      <c r="BS18" s="455" t="s">
        <v>577</v>
      </c>
      <c r="BT18" s="2"/>
      <c r="BU18" s="8"/>
      <c r="BV18" s="8"/>
    </row>
    <row r="19" spans="1:74">
      <c r="A19" s="78"/>
      <c r="B19" s="374"/>
      <c r="C19" s="8"/>
      <c r="D19" s="82"/>
      <c r="E19" s="86"/>
      <c r="F19" s="86"/>
      <c r="G19" s="86"/>
      <c r="H19" s="86"/>
      <c r="I19" s="86"/>
      <c r="J19" s="86"/>
      <c r="K19" s="86"/>
      <c r="L19" s="86"/>
      <c r="M19" s="86"/>
      <c r="N19" s="4"/>
      <c r="O19" s="4"/>
      <c r="P19" s="4"/>
      <c r="Q19" s="4"/>
      <c r="R19" s="4"/>
      <c r="S19" s="148" t="s">
        <v>493</v>
      </c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86"/>
      <c r="AH19" s="86"/>
      <c r="AI19" s="86"/>
      <c r="AJ19" s="86"/>
      <c r="AK19" s="86"/>
      <c r="AL19" s="86"/>
      <c r="AM19" s="86"/>
      <c r="AN19" s="115" t="s">
        <v>522</v>
      </c>
      <c r="AO19" s="115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174" t="s">
        <v>253</v>
      </c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171" t="s">
        <v>484</v>
      </c>
      <c r="BM19" s="86"/>
      <c r="BN19" s="372"/>
      <c r="BO19" s="86"/>
      <c r="BP19" s="86"/>
      <c r="BQ19" s="86">
        <v>1602</v>
      </c>
      <c r="BR19" s="86">
        <v>5500</v>
      </c>
      <c r="BS19" s="455" t="s">
        <v>550</v>
      </c>
      <c r="BT19" s="86"/>
      <c r="BU19" s="8"/>
      <c r="BV19" s="8"/>
    </row>
    <row r="20" spans="1:74">
      <c r="A20" s="78" t="s">
        <v>596</v>
      </c>
      <c r="B20" s="450" t="s">
        <v>593</v>
      </c>
      <c r="C20" s="8"/>
      <c r="D20" s="82"/>
      <c r="J20" s="86"/>
      <c r="K20" s="86"/>
      <c r="L20" s="86"/>
      <c r="M20" s="86"/>
      <c r="N20" s="86"/>
      <c r="O20" s="86"/>
      <c r="P20" s="4"/>
      <c r="Q20" s="4"/>
      <c r="R20" s="4"/>
      <c r="S20" s="4"/>
      <c r="T20" s="171" t="s">
        <v>500</v>
      </c>
      <c r="U20" s="4"/>
      <c r="V20" s="4"/>
      <c r="W20" s="4"/>
      <c r="X20" s="4"/>
      <c r="Y20" s="4"/>
      <c r="Z20" s="4"/>
      <c r="AA20" s="4"/>
      <c r="AB20" s="4"/>
      <c r="AC20" s="2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2"/>
      <c r="AO20" s="156" t="s">
        <v>523</v>
      </c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175" t="s">
        <v>254</v>
      </c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372"/>
      <c r="BO20" s="86"/>
      <c r="BP20" s="86"/>
      <c r="BQ20" s="86"/>
      <c r="BR20" s="86"/>
      <c r="BS20" s="262"/>
      <c r="BT20" s="86"/>
      <c r="BU20" s="8"/>
      <c r="BV20" s="8"/>
    </row>
    <row r="21" spans="1:74">
      <c r="A21" s="78"/>
      <c r="B21" s="390" t="s">
        <v>566</v>
      </c>
      <c r="C21" s="8"/>
      <c r="D21" s="82"/>
      <c r="L21" s="86"/>
      <c r="M21" s="86"/>
      <c r="N21" s="86"/>
      <c r="O21" s="86"/>
      <c r="P21" s="4"/>
      <c r="Q21" s="4"/>
      <c r="R21" s="4"/>
      <c r="S21" s="4"/>
      <c r="T21" s="4"/>
      <c r="U21" s="171" t="s">
        <v>446</v>
      </c>
      <c r="V21" s="4"/>
      <c r="W21" s="4"/>
      <c r="X21" s="4"/>
      <c r="Y21" s="4"/>
      <c r="Z21" s="4"/>
      <c r="AA21" s="4"/>
      <c r="AB21" s="4"/>
      <c r="AC21" s="2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372"/>
      <c r="BO21" s="86"/>
      <c r="BP21" s="86"/>
      <c r="BQ21" s="86">
        <v>1957</v>
      </c>
      <c r="BR21" s="86">
        <v>6600</v>
      </c>
      <c r="BS21" s="456" t="s">
        <v>551</v>
      </c>
      <c r="BT21" s="86"/>
      <c r="BU21" s="8"/>
      <c r="BV21" s="8"/>
    </row>
    <row r="22" spans="1:74">
      <c r="A22" s="78"/>
      <c r="B22" s="8" t="s">
        <v>567</v>
      </c>
      <c r="C22" s="8"/>
      <c r="D22" s="82"/>
      <c r="L22" s="86"/>
      <c r="M22" s="86"/>
      <c r="N22" s="86"/>
      <c r="O22" s="86"/>
      <c r="P22" s="86"/>
      <c r="Q22" s="86"/>
      <c r="R22" s="86"/>
      <c r="S22" s="86"/>
      <c r="T22" s="4"/>
      <c r="U22" s="4"/>
      <c r="V22" s="148" t="s">
        <v>447</v>
      </c>
      <c r="W22" s="4"/>
      <c r="X22" s="4"/>
      <c r="Y22" s="4"/>
      <c r="Z22" s="4"/>
      <c r="AA22" s="4"/>
      <c r="AB22" s="4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372"/>
      <c r="BO22" s="86"/>
      <c r="BP22" s="86"/>
      <c r="BQ22" s="86"/>
      <c r="BR22" s="86"/>
      <c r="BS22" s="86"/>
      <c r="BT22" s="86"/>
      <c r="BU22" s="8"/>
      <c r="BV22" s="8"/>
    </row>
    <row r="23" spans="1:74">
      <c r="A23" s="78"/>
      <c r="B23" s="390" t="s">
        <v>568</v>
      </c>
      <c r="C23" s="8"/>
      <c r="D23" s="82"/>
      <c r="L23" s="86"/>
      <c r="M23" s="86"/>
      <c r="N23" s="86"/>
      <c r="O23" s="86"/>
      <c r="P23" s="86"/>
      <c r="Q23" s="86"/>
      <c r="R23" s="86"/>
      <c r="S23" s="86"/>
      <c r="T23" s="4"/>
      <c r="U23" s="4"/>
      <c r="V23" s="4"/>
      <c r="W23" s="170" t="s">
        <v>448</v>
      </c>
      <c r="X23" s="4"/>
      <c r="Y23" s="4"/>
      <c r="Z23" s="4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372"/>
      <c r="BO23" s="86"/>
      <c r="BP23" s="86"/>
      <c r="BQ23" s="86"/>
      <c r="BR23" s="86"/>
      <c r="BS23" s="86"/>
      <c r="BT23" s="86"/>
      <c r="BU23" s="8"/>
      <c r="BV23" s="8"/>
    </row>
    <row r="24" spans="1:74">
      <c r="A24" s="78"/>
      <c r="B24" s="390" t="s">
        <v>569</v>
      </c>
      <c r="C24" s="8"/>
      <c r="L24" s="86"/>
      <c r="M24" s="86"/>
      <c r="N24" s="86"/>
      <c r="O24" s="86"/>
      <c r="P24" s="86"/>
      <c r="Q24" s="86"/>
      <c r="R24" s="86"/>
      <c r="S24" s="86"/>
      <c r="T24" s="4"/>
      <c r="U24" s="4"/>
      <c r="V24" s="4"/>
      <c r="W24" s="4"/>
      <c r="X24" s="171" t="s">
        <v>449</v>
      </c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372"/>
      <c r="BO24" s="86"/>
      <c r="BP24" s="86"/>
      <c r="BQ24" s="86"/>
      <c r="BR24" s="86"/>
      <c r="BS24" s="86"/>
      <c r="BT24" s="86"/>
    </row>
    <row r="25" spans="1:74" ht="12.75">
      <c r="A25" s="78"/>
      <c r="B25" s="405"/>
      <c r="K25" s="3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148" t="s">
        <v>284</v>
      </c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372"/>
      <c r="BO25" s="86"/>
      <c r="BP25" s="86"/>
      <c r="BQ25" s="86"/>
      <c r="BR25" s="86"/>
      <c r="BS25" s="86"/>
      <c r="BT25" s="86"/>
    </row>
    <row r="26" spans="1:74">
      <c r="A26" s="78" t="s">
        <v>597</v>
      </c>
      <c r="B26" s="8" t="s">
        <v>572</v>
      </c>
      <c r="K26" s="3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171" t="s">
        <v>450</v>
      </c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372"/>
      <c r="BO26" s="86"/>
      <c r="BP26" s="86"/>
      <c r="BQ26" s="86"/>
      <c r="BR26" s="86"/>
      <c r="BS26" s="86"/>
      <c r="BT26" s="86"/>
    </row>
    <row r="27" spans="1:74" ht="12.75">
      <c r="A27" s="762"/>
      <c r="B27" s="390" t="s">
        <v>573</v>
      </c>
      <c r="K27" s="3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372"/>
      <c r="BO27" s="86"/>
      <c r="BP27" s="86"/>
      <c r="BQ27" s="86"/>
      <c r="BR27" s="86"/>
      <c r="BS27" s="86"/>
      <c r="BT27" s="86"/>
    </row>
    <row r="28" spans="1:74" ht="12.75">
      <c r="A28" s="762"/>
      <c r="B28" s="450" t="s">
        <v>574</v>
      </c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372"/>
      <c r="BO28" s="86"/>
      <c r="BP28" s="86"/>
      <c r="BQ28" s="86"/>
      <c r="BR28" s="86"/>
      <c r="BS28" s="86"/>
      <c r="BT28" s="86"/>
    </row>
    <row r="29" spans="1:74" ht="12.75">
      <c r="A29" s="762"/>
      <c r="B29" s="390" t="s">
        <v>575</v>
      </c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372"/>
      <c r="BO29" s="86"/>
      <c r="BP29" s="86"/>
      <c r="BQ29" s="86"/>
      <c r="BR29" s="86"/>
      <c r="BS29" s="86"/>
      <c r="BT29" s="86"/>
    </row>
    <row r="30" spans="1:74" ht="12.75">
      <c r="A30" s="762"/>
      <c r="B30" s="8" t="s">
        <v>567</v>
      </c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372"/>
      <c r="BO30" s="86"/>
      <c r="BP30" s="86"/>
      <c r="BQ30" s="86"/>
      <c r="BR30" s="86"/>
      <c r="BS30" s="86"/>
      <c r="BT30" s="86"/>
    </row>
    <row r="31" spans="1:74" ht="12.75">
      <c r="A31" s="762"/>
      <c r="B31" s="390" t="s">
        <v>568</v>
      </c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372"/>
      <c r="BO31" s="86"/>
      <c r="BP31" s="86"/>
      <c r="BQ31" s="86"/>
      <c r="BR31" s="86"/>
      <c r="BS31" s="86"/>
      <c r="BT31" s="86"/>
    </row>
    <row r="32" spans="1:74" ht="12.75">
      <c r="A32" s="762"/>
      <c r="B32" s="390" t="s">
        <v>569</v>
      </c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372"/>
      <c r="BO32" s="86"/>
      <c r="BP32" s="86"/>
      <c r="BQ32" s="86"/>
      <c r="BR32" s="86"/>
      <c r="BS32" s="86"/>
      <c r="BT32" s="86"/>
    </row>
    <row r="33" spans="1:72" ht="12.75">
      <c r="A33" s="762"/>
      <c r="B33" s="405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372"/>
      <c r="BO33" s="86"/>
      <c r="BP33" s="86"/>
      <c r="BQ33" s="86"/>
      <c r="BR33" s="86"/>
      <c r="BS33" s="86"/>
      <c r="BT33" s="86"/>
    </row>
    <row r="34" spans="1:72" ht="12.75">
      <c r="A34" s="762" t="s">
        <v>598</v>
      </c>
      <c r="B34" s="450" t="s">
        <v>594</v>
      </c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372"/>
      <c r="BO34" s="86"/>
      <c r="BP34" s="86"/>
      <c r="BQ34" s="86"/>
      <c r="BR34" s="86"/>
      <c r="BS34" s="86"/>
      <c r="BT34" s="86"/>
    </row>
    <row r="35" spans="1:72" ht="12.75">
      <c r="A35" s="404"/>
      <c r="B35" s="390" t="s">
        <v>584</v>
      </c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372"/>
      <c r="BO35" s="86"/>
      <c r="BP35" s="86"/>
      <c r="BQ35" s="86"/>
      <c r="BR35" s="86"/>
      <c r="BS35" s="86"/>
      <c r="BT35" s="86"/>
    </row>
    <row r="36" spans="1:72" ht="12.75">
      <c r="A36" s="404"/>
      <c r="B36" s="450" t="s">
        <v>585</v>
      </c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372"/>
      <c r="BO36" s="86"/>
      <c r="BP36" s="86"/>
      <c r="BQ36" s="86"/>
      <c r="BR36" s="86"/>
      <c r="BS36" s="86"/>
      <c r="BT36" s="86"/>
    </row>
    <row r="37" spans="1:72" ht="12.75">
      <c r="A37" s="404"/>
      <c r="B37" s="390" t="s">
        <v>563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372"/>
      <c r="BO37" s="86"/>
      <c r="BP37" s="86"/>
      <c r="BQ37" s="86"/>
      <c r="BR37" s="86"/>
      <c r="BS37" s="86"/>
      <c r="BT37" s="86"/>
    </row>
    <row r="38" spans="1:72" ht="12.75">
      <c r="A38" s="404"/>
      <c r="B38" s="390" t="s">
        <v>586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372"/>
      <c r="BO38" s="86"/>
      <c r="BP38" s="86"/>
      <c r="BQ38" s="86"/>
      <c r="BR38" s="86"/>
      <c r="BS38" s="86"/>
      <c r="BT38" s="86"/>
    </row>
    <row r="39" spans="1:72" ht="12.75">
      <c r="A39" s="404"/>
      <c r="B39" s="8" t="s">
        <v>567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372"/>
      <c r="BO39" s="86"/>
      <c r="BP39" s="86"/>
      <c r="BQ39" s="86"/>
      <c r="BR39" s="86"/>
      <c r="BS39" s="86"/>
      <c r="BT39" s="86"/>
    </row>
    <row r="40" spans="1:72" ht="12.75">
      <c r="A40" s="404"/>
      <c r="B40" s="390" t="s">
        <v>568</v>
      </c>
    </row>
    <row r="41" spans="1:72" ht="12.75">
      <c r="A41" s="404"/>
      <c r="B41" s="390" t="s">
        <v>569</v>
      </c>
    </row>
    <row r="42" spans="1:72" ht="12.75">
      <c r="A42" s="404"/>
      <c r="B42" s="450" t="s">
        <v>574</v>
      </c>
    </row>
    <row r="43" spans="1:72" ht="12.75">
      <c r="A43" s="404"/>
      <c r="B43" s="390" t="s">
        <v>575</v>
      </c>
    </row>
    <row r="44" spans="1:72" ht="12.75">
      <c r="A44" s="404"/>
      <c r="B44" s="405"/>
    </row>
    <row r="45" spans="1:72" ht="12.75">
      <c r="A45" s="404"/>
      <c r="B45" s="405"/>
    </row>
  </sheetData>
  <mergeCells count="13">
    <mergeCell ref="BU1:BW1"/>
    <mergeCell ref="A8:B8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7"/>
  <sheetViews>
    <sheetView workbookViewId="0">
      <pane ySplit="2" topLeftCell="A3" activePane="bottomLeft" state="frozen"/>
      <selection pane="bottomLeft" activeCell="L31" sqref="L31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24.4257812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28515625" style="2" customWidth="1"/>
    <col min="17" max="17" width="8.85546875" style="2" bestFit="1" customWidth="1"/>
    <col min="18" max="18" width="9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71" t="s">
        <v>1</v>
      </c>
      <c r="B1" s="673" t="s">
        <v>2</v>
      </c>
      <c r="C1" s="675" t="s">
        <v>0</v>
      </c>
      <c r="D1" s="677" t="s">
        <v>7</v>
      </c>
      <c r="E1" s="666" t="s">
        <v>6</v>
      </c>
      <c r="F1" s="667"/>
      <c r="G1" s="668" t="s">
        <v>5</v>
      </c>
      <c r="H1" s="669"/>
      <c r="I1" s="666" t="s">
        <v>64</v>
      </c>
      <c r="J1" s="667"/>
      <c r="K1" s="682" t="s">
        <v>9</v>
      </c>
      <c r="L1" s="466" t="s">
        <v>457</v>
      </c>
      <c r="M1" s="684"/>
      <c r="N1" s="466" t="s">
        <v>84</v>
      </c>
      <c r="O1" s="467"/>
      <c r="P1" s="467"/>
      <c r="Q1" s="467"/>
      <c r="R1" s="467"/>
      <c r="S1" s="678" t="s">
        <v>86</v>
      </c>
      <c r="T1" s="678"/>
      <c r="U1" s="678"/>
      <c r="V1" s="678"/>
      <c r="W1" s="678"/>
      <c r="X1" s="678"/>
    </row>
    <row r="2" spans="1:28" ht="15.75" customHeight="1" thickBot="1">
      <c r="A2" s="672"/>
      <c r="B2" s="674"/>
      <c r="C2" s="676"/>
      <c r="D2" s="549"/>
      <c r="E2" s="62"/>
      <c r="F2" s="35" t="s">
        <v>9</v>
      </c>
      <c r="G2" s="62"/>
      <c r="H2" s="63" t="s">
        <v>9</v>
      </c>
      <c r="I2" s="62"/>
      <c r="J2" s="35" t="s">
        <v>9</v>
      </c>
      <c r="K2" s="683"/>
      <c r="L2" s="245"/>
      <c r="M2" s="173" t="s">
        <v>9</v>
      </c>
      <c r="N2" s="176" t="s">
        <v>141</v>
      </c>
      <c r="O2" s="176" t="s">
        <v>457</v>
      </c>
      <c r="P2" s="176" t="s">
        <v>368</v>
      </c>
      <c r="Q2" s="176" t="s">
        <v>59</v>
      </c>
      <c r="R2" s="176" t="s">
        <v>140</v>
      </c>
      <c r="S2" s="679" t="s">
        <v>463</v>
      </c>
      <c r="T2" s="680"/>
      <c r="U2" s="680"/>
      <c r="V2" s="680"/>
      <c r="W2" s="681"/>
      <c r="X2" s="177" t="s">
        <v>47</v>
      </c>
    </row>
    <row r="3" spans="1:28" s="5" customFormat="1">
      <c r="A3" s="318" t="str">
        <f>'1-συμβολαια'!A3</f>
        <v>1ο</v>
      </c>
      <c r="B3" s="339">
        <f>'1-συμβολαια'!B3</f>
        <v>37053</v>
      </c>
      <c r="C3" s="338" t="str">
        <f>'1-συμβολαια'!C3</f>
        <v>οριζόντιος ΣΥΣΤΑΣΗ</v>
      </c>
      <c r="D3" s="340">
        <f>'1-συμβολαια'!D3</f>
        <v>0</v>
      </c>
      <c r="E3" s="274"/>
      <c r="F3" s="274"/>
      <c r="G3" s="274"/>
      <c r="H3" s="274"/>
      <c r="I3" s="274"/>
      <c r="J3" s="274"/>
      <c r="K3" s="275">
        <f>'1-συμβολαια'!N3</f>
        <v>17800</v>
      </c>
      <c r="L3" s="275">
        <f>'2-δικαιώμ'!O3+'5-αντίγρ'!O3</f>
        <v>4136</v>
      </c>
      <c r="M3" s="275">
        <v>2200</v>
      </c>
      <c r="N3" s="275">
        <f>'1-συμβολαια'!O3</f>
        <v>23564</v>
      </c>
      <c r="O3" s="275">
        <f t="shared" ref="O3:O7" si="0">L3-M3</f>
        <v>1936</v>
      </c>
      <c r="P3" s="275">
        <f>'8-κ-15-17'!AG3</f>
        <v>0</v>
      </c>
      <c r="Q3" s="275">
        <f>'11-χαρτόσ'!L3+'13-ντιΜιΧο'!BV3</f>
        <v>4294</v>
      </c>
      <c r="R3" s="275">
        <f>'13-ντιΜιΧο'!BU3</f>
        <v>123661</v>
      </c>
      <c r="S3" s="284"/>
      <c r="T3" s="277"/>
      <c r="U3" s="277"/>
      <c r="V3" s="277"/>
      <c r="W3" s="277"/>
      <c r="X3" s="280"/>
    </row>
    <row r="4" spans="1:28" s="5" customFormat="1">
      <c r="A4" s="318" t="str">
        <f>'1-συμβολαια'!A4</f>
        <v>2ο</v>
      </c>
      <c r="B4" s="339">
        <f>'1-συμβολαια'!B4</f>
        <v>37053</v>
      </c>
      <c r="C4" s="338" t="str">
        <f>'1-συμβολαια'!C4</f>
        <v>γονική</v>
      </c>
      <c r="D4" s="340">
        <f>'1-συμβολαια'!D4</f>
        <v>16976579</v>
      </c>
      <c r="E4" s="274"/>
      <c r="F4" s="274"/>
      <c r="G4" s="274"/>
      <c r="H4" s="274"/>
      <c r="I4" s="274"/>
      <c r="J4" s="274"/>
      <c r="K4" s="275">
        <f>'1-συμβολαια'!N4</f>
        <v>190708</v>
      </c>
      <c r="L4" s="275">
        <f>'2-δικαιώμ'!O4+'5-αντίγρ'!O4</f>
        <v>32201.842199999999</v>
      </c>
      <c r="M4" s="275">
        <v>31234</v>
      </c>
      <c r="N4" s="275">
        <f>'1-συμβολαια'!O4</f>
        <v>5569.1058000000194</v>
      </c>
      <c r="O4" s="275">
        <f t="shared" si="0"/>
        <v>967.84219999999914</v>
      </c>
      <c r="P4" s="275">
        <f>'8-κ-15-17'!AG4</f>
        <v>-6365.5127499999944</v>
      </c>
      <c r="Q4" s="275">
        <f>'11-χαρτόσ'!L4+'13-ντιΜιΧο'!BV4</f>
        <v>5564</v>
      </c>
      <c r="R4" s="275">
        <f>'13-ντιΜιΧο'!BU4</f>
        <v>83011</v>
      </c>
      <c r="S4" s="284"/>
      <c r="T4" s="277"/>
      <c r="U4" s="277"/>
      <c r="V4" s="277"/>
      <c r="W4" s="277"/>
      <c r="X4" s="280"/>
    </row>
    <row r="5" spans="1:28" s="5" customFormat="1">
      <c r="A5" s="318" t="str">
        <f>'1-συμβολαια'!A5</f>
        <v>3ο</v>
      </c>
      <c r="B5" s="339">
        <f>'1-συμβολαια'!B5</f>
        <v>37053</v>
      </c>
      <c r="C5" s="338" t="str">
        <f>'1-συμβολαια'!C5</f>
        <v>γονική</v>
      </c>
      <c r="D5" s="340">
        <f>'1-συμβολαια'!D5</f>
        <v>20986573</v>
      </c>
      <c r="E5" s="274"/>
      <c r="F5" s="274"/>
      <c r="G5" s="274"/>
      <c r="H5" s="274"/>
      <c r="I5" s="274"/>
      <c r="J5" s="274"/>
      <c r="K5" s="275">
        <f>'1-συμβολαια'!N5</f>
        <v>233521</v>
      </c>
      <c r="L5" s="275">
        <f>'2-δικαιώμ'!O5+'5-αντίγρ'!O5</f>
        <v>36879.842640000003</v>
      </c>
      <c r="M5" s="275">
        <v>32567</v>
      </c>
      <c r="N5" s="275">
        <f>'1-συμβολαια'!O5</f>
        <v>6198.0333600000013</v>
      </c>
      <c r="O5" s="275">
        <f t="shared" si="0"/>
        <v>4312.8426400000026</v>
      </c>
      <c r="P5" s="275">
        <f>'8-κ-15-17'!AG5</f>
        <v>-7869.0592499999912</v>
      </c>
      <c r="Q5" s="275">
        <f>'11-χαρτόσ'!L5+'13-ντιΜιΧο'!BV5</f>
        <v>7634</v>
      </c>
      <c r="R5" s="275">
        <f>'13-ντιΜιΧο'!BU5</f>
        <v>104211</v>
      </c>
      <c r="S5" s="284"/>
      <c r="T5" s="277"/>
      <c r="U5" s="277"/>
      <c r="V5" s="277"/>
      <c r="W5" s="277"/>
      <c r="X5" s="280"/>
    </row>
    <row r="6" spans="1:28" s="5" customFormat="1">
      <c r="A6" s="318" t="str">
        <f>'1-συμβολαια'!A6</f>
        <v>4ο</v>
      </c>
      <c r="B6" s="339">
        <f>'1-συμβολαια'!B6</f>
        <v>37153</v>
      </c>
      <c r="C6" s="338" t="str">
        <f>'1-συμβολαια'!C6</f>
        <v>κοινου λειτουργίας ΚΑΝΟΝΙΣΜΟΣ</v>
      </c>
      <c r="D6" s="340">
        <f>'1-συμβολαια'!D6</f>
        <v>0</v>
      </c>
      <c r="E6" s="274"/>
      <c r="F6" s="274"/>
      <c r="G6" s="274"/>
      <c r="H6" s="274"/>
      <c r="I6" s="274"/>
      <c r="J6" s="274"/>
      <c r="K6" s="275">
        <f>'1-συμβολαια'!N6</f>
        <v>17800</v>
      </c>
      <c r="L6" s="275">
        <f>'2-δικαιώμ'!O6+'5-αντίγρ'!O6</f>
        <v>5170</v>
      </c>
      <c r="M6" s="275">
        <v>2200</v>
      </c>
      <c r="N6" s="275">
        <f>'1-συμβολαια'!O6</f>
        <v>34530</v>
      </c>
      <c r="O6" s="275">
        <f t="shared" si="0"/>
        <v>2970</v>
      </c>
      <c r="P6" s="275">
        <f>'8-κ-15-17'!AG6</f>
        <v>0</v>
      </c>
      <c r="Q6" s="275">
        <f>'11-χαρτόσ'!L6+'13-ντιΜιΧο'!BV6</f>
        <v>2500</v>
      </c>
      <c r="R6" s="275">
        <f>'13-ντιΜιΧο'!BU6</f>
        <v>24350</v>
      </c>
      <c r="S6" s="284"/>
      <c r="T6" s="277"/>
      <c r="U6" s="277"/>
      <c r="V6" s="277"/>
      <c r="W6" s="277"/>
      <c r="X6" s="280"/>
    </row>
    <row r="7" spans="1:28" s="5" customFormat="1">
      <c r="A7" s="318" t="str">
        <f>'1-συμβολαια'!A7</f>
        <v>5ο</v>
      </c>
      <c r="B7" s="339">
        <f>'1-συμβολαια'!B7</f>
        <v>37256</v>
      </c>
      <c r="C7" s="338" t="str">
        <f>'1-συμβολαια'!C7</f>
        <v>γονική</v>
      </c>
      <c r="D7" s="340">
        <f>'1-συμβολαια'!D7</f>
        <v>29376079</v>
      </c>
      <c r="E7" s="280"/>
      <c r="F7" s="280"/>
      <c r="G7" s="280"/>
      <c r="H7" s="280"/>
      <c r="I7" s="280"/>
      <c r="J7" s="280"/>
      <c r="K7" s="275">
        <f>'1-συμβολαια'!N7</f>
        <v>314392</v>
      </c>
      <c r="L7" s="275">
        <f>'2-δικαιώμ'!O7+'5-αντίγρ'!O7</f>
        <v>54762.942200000005</v>
      </c>
      <c r="M7" s="275">
        <v>54613</v>
      </c>
      <c r="N7" s="275">
        <f>'1-συμβολαια'!O7</f>
        <v>11318.005800000043</v>
      </c>
      <c r="O7" s="275">
        <f t="shared" si="0"/>
        <v>149.94220000000496</v>
      </c>
      <c r="P7" s="275">
        <f>'8-κ-15-17'!AG7</f>
        <v>-0.38774999996530823</v>
      </c>
      <c r="Q7" s="275">
        <f>'11-χαρτόσ'!L7+'13-ντιΜιΧο'!BV7</f>
        <v>6774</v>
      </c>
      <c r="R7" s="275">
        <f>'13-ντιΜιΧο'!BU7</f>
        <v>118811</v>
      </c>
      <c r="S7" s="284"/>
      <c r="T7" s="277"/>
      <c r="U7" s="277"/>
      <c r="V7" s="277"/>
      <c r="W7" s="277"/>
      <c r="X7" s="280"/>
    </row>
    <row r="8" spans="1:28">
      <c r="A8" s="670" t="s">
        <v>56</v>
      </c>
      <c r="B8" s="670"/>
      <c r="C8" s="670"/>
      <c r="D8" s="670"/>
      <c r="E8" s="251">
        <f t="shared" ref="E8:X8" si="1">SUM(E3:E7)</f>
        <v>0</v>
      </c>
      <c r="F8" s="251">
        <f t="shared" si="1"/>
        <v>0</v>
      </c>
      <c r="G8" s="251">
        <f t="shared" si="1"/>
        <v>0</v>
      </c>
      <c r="H8" s="251">
        <f t="shared" si="1"/>
        <v>0</v>
      </c>
      <c r="I8" s="251">
        <f t="shared" si="1"/>
        <v>0</v>
      </c>
      <c r="J8" s="251">
        <f t="shared" si="1"/>
        <v>0</v>
      </c>
      <c r="K8" s="251">
        <f t="shared" si="1"/>
        <v>774221</v>
      </c>
      <c r="L8" s="251">
        <f t="shared" si="1"/>
        <v>133150.62703999999</v>
      </c>
      <c r="M8" s="251">
        <f t="shared" si="1"/>
        <v>122814</v>
      </c>
      <c r="N8" s="251">
        <f t="shared" si="1"/>
        <v>81179.144960000063</v>
      </c>
      <c r="O8" s="251">
        <f t="shared" si="1"/>
        <v>10336.627040000007</v>
      </c>
      <c r="P8" s="251">
        <f t="shared" si="1"/>
        <v>-14234.959749999951</v>
      </c>
      <c r="Q8" s="251">
        <f t="shared" si="1"/>
        <v>26766</v>
      </c>
      <c r="R8" s="251">
        <f t="shared" si="1"/>
        <v>454044</v>
      </c>
      <c r="S8" s="285">
        <f t="shared" si="1"/>
        <v>0</v>
      </c>
      <c r="T8" s="285">
        <f t="shared" si="1"/>
        <v>0</v>
      </c>
      <c r="U8" s="285">
        <f t="shared" si="1"/>
        <v>0</v>
      </c>
      <c r="V8" s="285">
        <f t="shared" si="1"/>
        <v>0</v>
      </c>
      <c r="W8" s="285">
        <f t="shared" si="1"/>
        <v>0</v>
      </c>
      <c r="X8" s="286">
        <f t="shared" si="1"/>
        <v>0</v>
      </c>
    </row>
    <row r="10" spans="1:28">
      <c r="T10" s="83"/>
      <c r="U10" s="83"/>
      <c r="V10" s="83"/>
      <c r="W10" s="83"/>
      <c r="X10" s="83"/>
      <c r="Y10" s="83"/>
      <c r="Z10" s="83"/>
      <c r="AA10" s="83"/>
      <c r="AB10" s="83"/>
    </row>
    <row r="11" spans="1:28">
      <c r="T11" s="83"/>
      <c r="U11" s="83"/>
      <c r="V11" s="83"/>
      <c r="W11" s="83"/>
      <c r="X11" s="83"/>
      <c r="Y11" s="83"/>
      <c r="Z11" s="83"/>
      <c r="AA11" s="83"/>
      <c r="AB11" s="83"/>
    </row>
    <row r="12" spans="1:28" s="5" customFormat="1">
      <c r="A12" s="58"/>
      <c r="B12" s="110"/>
      <c r="C12" s="11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83"/>
      <c r="T12" s="83"/>
      <c r="U12" s="83"/>
      <c r="V12" s="83"/>
      <c r="W12" s="83"/>
      <c r="X12" s="83"/>
      <c r="Y12" s="83"/>
      <c r="Z12" s="83"/>
      <c r="AA12" s="83"/>
      <c r="AB12" s="83"/>
    </row>
    <row r="13" spans="1:28" s="5" customFormat="1">
      <c r="A13" s="58"/>
      <c r="B13" s="110"/>
      <c r="C13" s="130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83"/>
      <c r="T13" s="83"/>
      <c r="U13" s="83"/>
      <c r="V13" s="83"/>
      <c r="W13" s="83"/>
      <c r="X13" s="83"/>
      <c r="Y13" s="83"/>
      <c r="Z13" s="83"/>
      <c r="AA13" s="83"/>
      <c r="AB13" s="83"/>
    </row>
    <row r="14" spans="1:28" s="5" customFormat="1">
      <c r="A14" s="58"/>
      <c r="B14" s="110"/>
      <c r="C14" s="13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2"/>
      <c r="T14" s="83"/>
      <c r="U14" s="83"/>
      <c r="V14" s="83"/>
      <c r="W14" s="83"/>
      <c r="X14" s="83"/>
      <c r="Y14" s="83"/>
      <c r="Z14" s="83"/>
      <c r="AA14" s="83"/>
      <c r="AB14" s="83"/>
    </row>
    <row r="15" spans="1:28" s="5" customFormat="1">
      <c r="A15" s="58"/>
      <c r="B15" s="110"/>
      <c r="C15" s="111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2"/>
      <c r="T15" s="83"/>
      <c r="U15" s="83"/>
      <c r="V15" s="83"/>
      <c r="W15" s="83"/>
      <c r="X15" s="83"/>
      <c r="Y15" s="83"/>
      <c r="Z15" s="83"/>
      <c r="AA15" s="83"/>
      <c r="AB15" s="83"/>
    </row>
    <row r="16" spans="1:28" s="5" customFormat="1">
      <c r="A16" s="58"/>
      <c r="B16" s="110"/>
      <c r="C16" s="11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2"/>
      <c r="T16" s="83"/>
      <c r="U16" s="83"/>
      <c r="V16" s="83"/>
      <c r="W16" s="83"/>
      <c r="X16" s="83"/>
      <c r="Y16" s="83"/>
      <c r="Z16" s="83"/>
      <c r="AA16" s="83"/>
      <c r="AB16" s="83"/>
    </row>
    <row r="17" spans="20:28">
      <c r="T17" s="83"/>
      <c r="U17" s="83"/>
      <c r="V17" s="83"/>
      <c r="W17" s="83"/>
      <c r="X17" s="83"/>
      <c r="Y17" s="83"/>
      <c r="Z17" s="83"/>
      <c r="AA17" s="83"/>
      <c r="AB17" s="83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8:D8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2"/>
  <sheetViews>
    <sheetView workbookViewId="0">
      <pane ySplit="2" topLeftCell="A3" activePane="bottomLeft" state="frozen"/>
      <selection pane="bottomLeft" activeCell="A7" sqref="A7:XFD12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88" t="s">
        <v>76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</row>
    <row r="2" spans="1:23" s="9" customFormat="1" ht="23.25" customHeight="1" thickBot="1">
      <c r="A2" s="254" t="s">
        <v>19</v>
      </c>
      <c r="B2" s="689" t="s">
        <v>29</v>
      </c>
      <c r="C2" s="690"/>
      <c r="D2" s="691"/>
      <c r="E2" s="692" t="s">
        <v>86</v>
      </c>
      <c r="F2" s="693"/>
      <c r="G2" s="693"/>
      <c r="H2" s="694"/>
      <c r="I2" s="695" t="s">
        <v>86</v>
      </c>
      <c r="J2" s="696"/>
      <c r="K2" s="696"/>
      <c r="L2" s="697"/>
      <c r="M2" s="255" t="s">
        <v>38</v>
      </c>
      <c r="N2" s="255" t="s">
        <v>39</v>
      </c>
      <c r="O2" s="255" t="s">
        <v>40</v>
      </c>
      <c r="P2" s="255" t="s">
        <v>41</v>
      </c>
      <c r="Q2" s="255" t="s">
        <v>42</v>
      </c>
    </row>
    <row r="3" spans="1:23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29" t="str">
        <f>'1-συμβολαια'!A4</f>
        <v>2ο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29" t="str">
        <f>'1-συμβολαια'!A5</f>
        <v>3ο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29" t="str">
        <f>'1-συμβολαια'!A6</f>
        <v>4ο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29" t="str">
        <f>'1-συμβολαια'!A7</f>
        <v>5ο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9" spans="1:23" ht="15.75" customHeight="1">
      <c r="B9" s="685" t="s">
        <v>105</v>
      </c>
      <c r="C9" s="685"/>
      <c r="D9" s="685"/>
      <c r="E9" s="685"/>
      <c r="F9" s="685"/>
      <c r="G9" s="685"/>
      <c r="H9" s="685"/>
      <c r="I9" s="685"/>
      <c r="J9" s="685"/>
      <c r="K9" s="685"/>
      <c r="L9" s="3"/>
      <c r="M9" s="3"/>
      <c r="N9" s="3"/>
      <c r="O9" s="3"/>
      <c r="P9" s="3"/>
      <c r="Q9" s="3"/>
    </row>
    <row r="10" spans="1:23" ht="15.75" customHeight="1">
      <c r="C10" s="687" t="s">
        <v>106</v>
      </c>
      <c r="D10" s="687"/>
      <c r="E10" s="687"/>
      <c r="F10" s="687"/>
      <c r="G10" s="687"/>
      <c r="H10" s="687"/>
      <c r="I10" s="687"/>
      <c r="J10" s="687"/>
      <c r="K10" s="687"/>
      <c r="L10" s="3"/>
      <c r="M10" s="3"/>
      <c r="N10" s="3"/>
      <c r="O10" s="3"/>
      <c r="P10" s="3"/>
      <c r="Q10" s="3"/>
    </row>
    <row r="11" spans="1:23" ht="15.75" customHeight="1">
      <c r="D11" s="685" t="s">
        <v>288</v>
      </c>
      <c r="E11" s="685"/>
      <c r="F11" s="685"/>
      <c r="G11" s="685"/>
      <c r="H11" s="685"/>
      <c r="I11" s="685"/>
      <c r="J11" s="685"/>
      <c r="K11" s="685"/>
      <c r="L11" s="685"/>
      <c r="M11" s="685"/>
      <c r="N11" s="685"/>
      <c r="O11" s="685"/>
      <c r="P11" s="3"/>
      <c r="Q11" s="3"/>
    </row>
    <row r="12" spans="1:23" s="5" customFormat="1" ht="15.75" customHeight="1">
      <c r="A12" s="58"/>
      <c r="B12" s="252"/>
      <c r="C12" s="252"/>
      <c r="D12" s="253"/>
      <c r="E12" s="687" t="s">
        <v>458</v>
      </c>
      <c r="F12" s="687"/>
      <c r="G12" s="687"/>
      <c r="H12" s="687"/>
      <c r="I12" s="687"/>
      <c r="J12" s="687"/>
      <c r="K12" s="687"/>
      <c r="L12" s="687"/>
      <c r="M12" s="687"/>
      <c r="N12" s="3"/>
      <c r="O12" s="3"/>
      <c r="P12" s="3"/>
      <c r="Q12" s="3"/>
    </row>
    <row r="13" spans="1:23" s="5" customFormat="1" ht="15.75" customHeight="1">
      <c r="A13" s="58"/>
      <c r="B13" s="252"/>
      <c r="C13" s="252"/>
      <c r="D13" s="253"/>
      <c r="E13" s="6"/>
      <c r="F13" s="685" t="s">
        <v>128</v>
      </c>
      <c r="G13" s="685"/>
      <c r="H13" s="685"/>
      <c r="I13" s="685"/>
      <c r="J13" s="685"/>
      <c r="K13" s="685"/>
      <c r="L13" s="685"/>
      <c r="M13" s="685"/>
      <c r="N13" s="685"/>
      <c r="O13" s="685"/>
      <c r="P13" s="685"/>
      <c r="Q13" s="3"/>
    </row>
    <row r="14" spans="1:23" s="5" customFormat="1" ht="15.75" customHeight="1">
      <c r="A14" s="58"/>
      <c r="B14" s="252"/>
      <c r="C14" s="252"/>
      <c r="D14" s="253"/>
      <c r="E14" s="6"/>
      <c r="F14" s="6"/>
      <c r="G14" s="687" t="s">
        <v>459</v>
      </c>
      <c r="H14" s="687"/>
      <c r="I14" s="687"/>
      <c r="J14" s="687"/>
      <c r="K14" s="687"/>
      <c r="L14" s="687"/>
      <c r="M14" s="687"/>
      <c r="N14" s="687"/>
      <c r="O14" s="687"/>
      <c r="P14" s="687"/>
      <c r="Q14" s="687"/>
    </row>
    <row r="15" spans="1:23" s="5" customFormat="1" ht="15.75" customHeight="1">
      <c r="A15" s="58"/>
      <c r="B15" s="252"/>
      <c r="C15" s="252"/>
      <c r="D15" s="253"/>
      <c r="E15" s="6"/>
      <c r="F15" s="6"/>
      <c r="G15" s="246"/>
      <c r="H15" s="685" t="s">
        <v>107</v>
      </c>
      <c r="I15" s="685"/>
      <c r="J15" s="685"/>
      <c r="K15" s="685"/>
      <c r="L15" s="685"/>
      <c r="M15" s="685"/>
      <c r="N15" s="685"/>
      <c r="O15" s="3"/>
      <c r="P15" s="3"/>
      <c r="Q15" s="3"/>
      <c r="R15" s="3"/>
      <c r="S15" s="3"/>
      <c r="T15" s="3"/>
      <c r="U15" s="3"/>
      <c r="V15" s="3"/>
      <c r="W15" s="3"/>
    </row>
    <row r="16" spans="1:23" s="5" customFormat="1" ht="15.75" customHeight="1">
      <c r="A16" s="58"/>
      <c r="B16" s="252"/>
      <c r="C16" s="252"/>
      <c r="D16" s="253"/>
      <c r="E16" s="6"/>
      <c r="F16" s="6"/>
      <c r="G16" s="246"/>
      <c r="H16" s="6"/>
      <c r="I16" s="687" t="s">
        <v>108</v>
      </c>
      <c r="J16" s="687"/>
      <c r="K16" s="687"/>
      <c r="L16" s="687"/>
      <c r="M16" s="687"/>
      <c r="N16" s="687"/>
      <c r="O16" s="687"/>
      <c r="P16" s="687"/>
      <c r="Q16" s="687"/>
      <c r="R16" s="687"/>
      <c r="S16" s="3"/>
      <c r="T16" s="3"/>
      <c r="U16" s="3"/>
      <c r="V16" s="3"/>
      <c r="W16" s="3"/>
    </row>
    <row r="17" spans="1:23" s="5" customFormat="1" ht="15.75" customHeight="1">
      <c r="A17" s="58"/>
      <c r="B17" s="252"/>
      <c r="C17" s="252"/>
      <c r="D17" s="253"/>
      <c r="E17" s="6"/>
      <c r="F17" s="6"/>
      <c r="G17" s="246"/>
      <c r="H17" s="6"/>
      <c r="I17" s="6"/>
      <c r="J17" s="685" t="s">
        <v>109</v>
      </c>
      <c r="K17" s="685"/>
      <c r="L17" s="685"/>
      <c r="M17" s="685"/>
      <c r="N17" s="685"/>
      <c r="O17" s="685"/>
      <c r="P17" s="685"/>
      <c r="Q17" s="685"/>
      <c r="R17" s="3"/>
      <c r="S17" s="3"/>
      <c r="T17" s="3"/>
      <c r="U17" s="3"/>
      <c r="V17" s="3"/>
      <c r="W17" s="3"/>
    </row>
    <row r="18" spans="1:23" s="5" customFormat="1" ht="15.75" customHeight="1">
      <c r="A18" s="58"/>
      <c r="B18" s="252"/>
      <c r="C18" s="252"/>
      <c r="D18" s="253"/>
      <c r="E18" s="6"/>
      <c r="F18" s="6"/>
      <c r="G18" s="246"/>
      <c r="H18" s="6"/>
      <c r="I18" s="6"/>
      <c r="J18" s="6"/>
      <c r="K18" s="686" t="s">
        <v>129</v>
      </c>
      <c r="L18" s="686"/>
      <c r="M18" s="686"/>
      <c r="N18" s="686"/>
      <c r="O18" s="686"/>
      <c r="P18" s="686"/>
      <c r="Q18" s="686"/>
      <c r="R18" s="686"/>
      <c r="S18" s="686"/>
      <c r="T18" s="686"/>
      <c r="U18" s="686"/>
      <c r="V18" s="3"/>
      <c r="W18" s="3"/>
    </row>
    <row r="19" spans="1:23" s="5" customFormat="1" ht="15.75" customHeight="1">
      <c r="A19" s="58"/>
      <c r="B19" s="252"/>
      <c r="C19" s="252"/>
      <c r="D19" s="253"/>
      <c r="E19" s="6"/>
      <c r="F19" s="6"/>
      <c r="G19" s="246"/>
      <c r="H19" s="6"/>
      <c r="I19" s="6"/>
      <c r="J19" s="6"/>
      <c r="K19" s="6"/>
      <c r="L19" s="685" t="s">
        <v>110</v>
      </c>
      <c r="M19" s="685"/>
      <c r="N19" s="685"/>
      <c r="O19" s="685"/>
      <c r="P19" s="685"/>
      <c r="Q19" s="685"/>
      <c r="R19" s="685"/>
      <c r="S19" s="685"/>
      <c r="T19" s="3"/>
      <c r="U19" s="3"/>
      <c r="V19" s="3"/>
      <c r="W19" s="3"/>
    </row>
    <row r="20" spans="1:23" s="5" customFormat="1" ht="15.75" customHeight="1">
      <c r="A20" s="58"/>
      <c r="B20" s="252"/>
      <c r="C20" s="252"/>
      <c r="D20" s="253"/>
      <c r="E20" s="6"/>
      <c r="F20" s="6"/>
      <c r="G20" s="246"/>
      <c r="H20" s="6"/>
      <c r="I20" s="6"/>
      <c r="J20" s="6"/>
      <c r="K20" s="6"/>
      <c r="L20" s="3"/>
      <c r="M20" s="687" t="s">
        <v>111</v>
      </c>
      <c r="N20" s="687"/>
      <c r="O20" s="687"/>
      <c r="P20" s="687"/>
      <c r="Q20" s="687"/>
      <c r="R20" s="687"/>
      <c r="S20" s="687"/>
      <c r="T20" s="687"/>
      <c r="U20" s="3"/>
      <c r="V20" s="3"/>
      <c r="W20" s="3"/>
    </row>
    <row r="21" spans="1:23" s="5" customFormat="1" ht="15.75" customHeight="1">
      <c r="A21" s="58"/>
      <c r="B21" s="252"/>
      <c r="C21" s="252"/>
      <c r="D21" s="253"/>
      <c r="E21" s="6"/>
      <c r="F21" s="6"/>
      <c r="G21" s="246"/>
      <c r="H21" s="6"/>
      <c r="I21" s="6"/>
      <c r="J21" s="6"/>
      <c r="K21" s="6"/>
      <c r="L21" s="3"/>
      <c r="M21" s="3"/>
      <c r="N21" s="685" t="s">
        <v>112</v>
      </c>
      <c r="O21" s="685"/>
      <c r="P21" s="685"/>
      <c r="Q21" s="685"/>
      <c r="R21" s="685"/>
      <c r="S21" s="685"/>
      <c r="T21" s="685"/>
      <c r="U21" s="685"/>
      <c r="V21" s="685"/>
      <c r="W21" s="685"/>
    </row>
    <row r="22" spans="1:23" s="5" customFormat="1" ht="15.75" customHeight="1">
      <c r="A22" s="58"/>
      <c r="B22" s="252"/>
      <c r="C22" s="252"/>
      <c r="D22" s="253"/>
      <c r="E22" s="6"/>
      <c r="F22" s="6"/>
      <c r="G22" s="246"/>
      <c r="H22" s="246"/>
      <c r="I22" s="246"/>
      <c r="J22" s="246"/>
      <c r="K22" s="246"/>
      <c r="L22" s="246"/>
      <c r="M22" s="246"/>
      <c r="N22" s="246"/>
      <c r="O22" s="246"/>
      <c r="P22" s="246"/>
      <c r="Q22" s="246"/>
    </row>
  </sheetData>
  <mergeCells count="17">
    <mergeCell ref="H15:N15"/>
    <mergeCell ref="I16:R16"/>
    <mergeCell ref="C10:K10"/>
    <mergeCell ref="D11:O11"/>
    <mergeCell ref="E12:M12"/>
    <mergeCell ref="F13:P13"/>
    <mergeCell ref="G14:Q14"/>
    <mergeCell ref="A1:Q1"/>
    <mergeCell ref="B2:D2"/>
    <mergeCell ref="E2:H2"/>
    <mergeCell ref="I2:L2"/>
    <mergeCell ref="B9:K9"/>
    <mergeCell ref="J17:Q17"/>
    <mergeCell ref="K18:U18"/>
    <mergeCell ref="L19:S19"/>
    <mergeCell ref="M20:T20"/>
    <mergeCell ref="N21:W2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2" topLeftCell="A3" activePane="bottomLeft" state="frozen"/>
      <selection pane="bottomLeft" activeCell="H30" sqref="H30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88" t="s">
        <v>76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</row>
    <row r="2" spans="1:20" s="9" customFormat="1" ht="23.25" customHeight="1" thickBot="1">
      <c r="A2" s="254" t="s">
        <v>19</v>
      </c>
      <c r="B2" s="689" t="s">
        <v>29</v>
      </c>
      <c r="C2" s="690"/>
      <c r="D2" s="691"/>
      <c r="E2" s="692" t="s">
        <v>86</v>
      </c>
      <c r="F2" s="693"/>
      <c r="G2" s="694"/>
      <c r="H2" s="699" t="s">
        <v>86</v>
      </c>
      <c r="I2" s="700"/>
      <c r="J2" s="701"/>
      <c r="K2" s="695" t="s">
        <v>86</v>
      </c>
      <c r="L2" s="696"/>
      <c r="M2" s="697"/>
      <c r="N2" s="255" t="s">
        <v>36</v>
      </c>
      <c r="O2" s="255" t="s">
        <v>37</v>
      </c>
      <c r="P2" s="255" t="s">
        <v>38</v>
      </c>
      <c r="Q2" s="255" t="s">
        <v>39</v>
      </c>
      <c r="R2" s="255" t="s">
        <v>40</v>
      </c>
      <c r="S2" s="255" t="s">
        <v>41</v>
      </c>
      <c r="T2" s="255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 t="str">
        <f>'1-συμβολαια'!A4</f>
        <v>2ο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3ο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4ο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5ο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9" spans="1:20" ht="15.75">
      <c r="B9" s="685" t="s">
        <v>113</v>
      </c>
      <c r="C9" s="685"/>
      <c r="D9" s="685"/>
      <c r="E9" s="685"/>
      <c r="F9" s="685"/>
      <c r="G9" s="685"/>
      <c r="H9" s="685"/>
      <c r="I9" s="119"/>
      <c r="J9" s="6"/>
      <c r="K9" s="6"/>
      <c r="L9" s="3"/>
      <c r="M9" s="3"/>
      <c r="N9" s="3"/>
      <c r="O9" s="3"/>
    </row>
    <row r="10" spans="1:20" ht="15.75">
      <c r="B10" s="6"/>
      <c r="C10" s="687" t="s">
        <v>114</v>
      </c>
      <c r="D10" s="687"/>
      <c r="E10" s="687"/>
      <c r="F10" s="687"/>
      <c r="G10" s="687"/>
      <c r="H10" s="687"/>
      <c r="I10" s="687"/>
      <c r="J10" s="6"/>
      <c r="K10" s="6"/>
      <c r="L10" s="3"/>
      <c r="M10" s="3"/>
      <c r="N10" s="3"/>
      <c r="O10" s="3"/>
    </row>
    <row r="11" spans="1:20" ht="15.75" customHeight="1">
      <c r="B11" s="6"/>
      <c r="C11" s="6"/>
      <c r="D11" s="685" t="s">
        <v>115</v>
      </c>
      <c r="E11" s="685"/>
      <c r="F11" s="685"/>
      <c r="G11" s="685"/>
      <c r="H11" s="685"/>
      <c r="I11" s="685"/>
      <c r="J11" s="685"/>
      <c r="K11" s="685"/>
      <c r="L11" s="3"/>
      <c r="M11" s="3"/>
      <c r="N11" s="3"/>
      <c r="O11" s="3"/>
    </row>
    <row r="12" spans="1:20" ht="15.75" customHeight="1">
      <c r="B12" s="6"/>
      <c r="C12" s="6"/>
      <c r="D12" s="6"/>
      <c r="E12" s="698" t="s">
        <v>120</v>
      </c>
      <c r="F12" s="698"/>
      <c r="G12" s="698"/>
      <c r="H12" s="698"/>
      <c r="I12" s="698"/>
      <c r="J12" s="698"/>
      <c r="K12" s="698"/>
      <c r="L12" s="698"/>
      <c r="M12" s="3"/>
      <c r="N12" s="3"/>
      <c r="O12" s="3"/>
    </row>
    <row r="13" spans="1:20" ht="15.75" customHeight="1">
      <c r="B13" s="6"/>
      <c r="C13" s="6"/>
      <c r="D13" s="6"/>
      <c r="E13" s="6"/>
      <c r="F13" s="685" t="s">
        <v>116</v>
      </c>
      <c r="G13" s="685"/>
      <c r="H13" s="685"/>
      <c r="I13" s="685"/>
      <c r="J13" s="685"/>
      <c r="K13" s="685"/>
      <c r="L13" s="685"/>
      <c r="M13" s="3"/>
      <c r="N13" s="3"/>
      <c r="O13" s="3"/>
    </row>
    <row r="14" spans="1:20" ht="15.75" customHeight="1">
      <c r="B14" s="6"/>
      <c r="C14" s="6"/>
      <c r="D14" s="6"/>
      <c r="E14" s="6"/>
      <c r="F14" s="6"/>
      <c r="G14" s="687" t="s">
        <v>117</v>
      </c>
      <c r="H14" s="687"/>
      <c r="I14" s="687"/>
      <c r="J14" s="687"/>
      <c r="K14" s="687"/>
      <c r="L14" s="687"/>
      <c r="M14" s="687"/>
      <c r="N14" s="3"/>
      <c r="O14" s="3"/>
    </row>
    <row r="15" spans="1:20" ht="15.75">
      <c r="B15" s="6"/>
      <c r="C15" s="6"/>
      <c r="D15" s="6"/>
      <c r="E15" s="6"/>
      <c r="F15" s="6"/>
      <c r="G15" s="6"/>
      <c r="H15" s="685" t="s">
        <v>118</v>
      </c>
      <c r="I15" s="685"/>
      <c r="J15" s="685"/>
      <c r="K15" s="685"/>
      <c r="L15" s="685"/>
      <c r="M15" s="685"/>
      <c r="N15" s="685"/>
      <c r="O15" s="3"/>
    </row>
    <row r="16" spans="1:20" ht="15.75">
      <c r="B16" s="6"/>
      <c r="C16" s="6"/>
      <c r="D16" s="6"/>
      <c r="E16" s="6"/>
      <c r="F16" s="6"/>
      <c r="G16" s="6"/>
      <c r="H16" s="6"/>
      <c r="I16" s="687" t="s">
        <v>119</v>
      </c>
      <c r="J16" s="687"/>
      <c r="K16" s="687"/>
      <c r="L16" s="687"/>
      <c r="M16" s="687"/>
      <c r="N16" s="687"/>
      <c r="O16" s="687"/>
    </row>
  </sheetData>
  <mergeCells count="13">
    <mergeCell ref="A1:T1"/>
    <mergeCell ref="B2:D2"/>
    <mergeCell ref="E2:G2"/>
    <mergeCell ref="H2:J2"/>
    <mergeCell ref="K2:M2"/>
    <mergeCell ref="G14:M14"/>
    <mergeCell ref="H15:N15"/>
    <mergeCell ref="I16:O16"/>
    <mergeCell ref="B9:H9"/>
    <mergeCell ref="C10:I10"/>
    <mergeCell ref="D11:K11"/>
    <mergeCell ref="E12:L12"/>
    <mergeCell ref="F13:L13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6"/>
  <sheetViews>
    <sheetView zoomScaleNormal="100" workbookViewId="0">
      <pane ySplit="2" topLeftCell="A3" activePane="bottomLeft" state="frozen"/>
      <selection pane="bottomLeft" activeCell="H22" sqref="H22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532" t="s">
        <v>66</v>
      </c>
      <c r="B1" s="532"/>
      <c r="C1" s="707" t="s">
        <v>67</v>
      </c>
      <c r="D1" s="707"/>
      <c r="E1" s="532" t="s">
        <v>0</v>
      </c>
      <c r="F1" s="532"/>
      <c r="G1" s="533" t="s">
        <v>10</v>
      </c>
      <c r="H1" s="533"/>
      <c r="I1" s="533"/>
      <c r="J1" s="532" t="s">
        <v>8</v>
      </c>
      <c r="K1" s="532"/>
      <c r="L1" s="708" t="s">
        <v>460</v>
      </c>
      <c r="M1" s="709"/>
      <c r="N1" s="709"/>
      <c r="O1" s="710"/>
      <c r="P1" s="706" t="s">
        <v>65</v>
      </c>
      <c r="Q1" s="706"/>
      <c r="R1" s="533" t="s">
        <v>55</v>
      </c>
      <c r="S1" s="533"/>
      <c r="T1" s="704" t="s">
        <v>46</v>
      </c>
      <c r="U1" s="702" t="s">
        <v>86</v>
      </c>
      <c r="V1" s="702"/>
      <c r="W1" s="702"/>
      <c r="X1" s="702"/>
      <c r="Y1" s="702"/>
      <c r="Z1" s="702"/>
      <c r="AA1" s="702"/>
      <c r="AB1" s="702"/>
      <c r="AC1" s="702"/>
    </row>
    <row r="2" spans="1:35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318</v>
      </c>
      <c r="M2" s="73" t="s">
        <v>322</v>
      </c>
      <c r="N2" s="73" t="s">
        <v>323</v>
      </c>
      <c r="O2" s="250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705"/>
      <c r="U2" s="703"/>
      <c r="V2" s="703"/>
      <c r="W2" s="703"/>
      <c r="X2" s="703"/>
      <c r="Y2" s="703"/>
      <c r="Z2" s="703"/>
      <c r="AA2" s="703"/>
      <c r="AB2" s="703"/>
      <c r="AC2" s="703"/>
    </row>
    <row r="3" spans="1:35" s="18" customFormat="1">
      <c r="A3" s="13" t="str">
        <f>'1-συμβολαια'!A3</f>
        <v>1ο</v>
      </c>
      <c r="B3" s="50"/>
      <c r="C3" s="80">
        <f>'1-συμβολαια'!B3</f>
        <v>37053</v>
      </c>
      <c r="D3" s="19"/>
      <c r="E3" s="90" t="str">
        <f>'1-συμβολαια'!C3</f>
        <v>οριζόντιος ΣΥΣΤΑΣΗ</v>
      </c>
      <c r="F3" s="14"/>
      <c r="G3" s="15" t="str">
        <f>'4-πολλυπρ'!D3</f>
        <v>219-148 = νικοληςΜατθαιος</v>
      </c>
      <c r="H3" s="15">
        <f>'4-πολλυπρ'!I3</f>
        <v>0</v>
      </c>
      <c r="I3" s="20"/>
      <c r="J3" s="20">
        <f>'1-συμβολαια'!D3</f>
        <v>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1936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 s="18" customFormat="1">
      <c r="A4" s="13" t="str">
        <f>'1-συμβολαια'!A4</f>
        <v>2ο</v>
      </c>
      <c r="B4" s="50"/>
      <c r="C4" s="80">
        <f>'1-συμβολαια'!B4</f>
        <v>37053</v>
      </c>
      <c r="D4" s="19"/>
      <c r="E4" s="90" t="str">
        <f>'1-συμβολαια'!C4</f>
        <v>γονική</v>
      </c>
      <c r="F4" s="14"/>
      <c r="G4" s="15" t="str">
        <f>'4-πολλυπρ'!D4</f>
        <v>219-148 = νικοληςΜατθαιος</v>
      </c>
      <c r="H4" s="15" t="str">
        <f>'4-πολλυπρ'!I4</f>
        <v>219-148 = υιός-1 = νΓεωργιος</v>
      </c>
      <c r="I4" s="20"/>
      <c r="J4" s="20">
        <f>'1-συμβολαια'!D4</f>
        <v>16976579</v>
      </c>
      <c r="K4" s="20"/>
      <c r="L4" s="27">
        <f>'11-χαρτόσ'!D4</f>
        <v>1000</v>
      </c>
      <c r="M4" s="27"/>
      <c r="N4" s="27"/>
      <c r="O4" s="21"/>
      <c r="P4" s="17" t="e">
        <f>#REF!-R4</f>
        <v>#REF!</v>
      </c>
      <c r="Q4" s="16"/>
      <c r="R4" s="22">
        <f>'5-αντίγρ'!Q4</f>
        <v>1210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3ο</v>
      </c>
      <c r="B5" s="50"/>
      <c r="C5" s="80">
        <f>'1-συμβολαια'!B5</f>
        <v>37053</v>
      </c>
      <c r="D5" s="19"/>
      <c r="E5" s="90" t="str">
        <f>'1-συμβολαια'!C5</f>
        <v>γονική</v>
      </c>
      <c r="F5" s="14"/>
      <c r="G5" s="15" t="str">
        <f>'4-πολλυπρ'!D5</f>
        <v>219-148 = νικοληςΜατθαιος</v>
      </c>
      <c r="H5" s="15" t="str">
        <f>'4-πολλυπρ'!I5</f>
        <v>219-148 = υιός-2 = νΙωαννης</v>
      </c>
      <c r="I5" s="20"/>
      <c r="J5" s="20">
        <f>'1-συμβολαια'!D5</f>
        <v>20986573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1210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4ο</v>
      </c>
      <c r="B6" s="50"/>
      <c r="C6" s="80">
        <f>'1-συμβολαια'!B6</f>
        <v>37153</v>
      </c>
      <c r="D6" s="19"/>
      <c r="E6" s="90" t="str">
        <f>'1-συμβολαια'!C6</f>
        <v>κοινου λειτουργίας ΚΑΝΟΝΙΣΜΟΣ</v>
      </c>
      <c r="F6" s="14"/>
      <c r="G6" s="15" t="str">
        <f>'4-πολλυπρ'!D6</f>
        <v>219-148 = νικοληςΜατθαιος</v>
      </c>
      <c r="H6" s="15">
        <f>'4-πολλυπρ'!I6</f>
        <v>0</v>
      </c>
      <c r="I6" s="20"/>
      <c r="J6" s="20">
        <f>'1-συμβολαια'!D6</f>
        <v>0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4840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5ο</v>
      </c>
      <c r="B7" s="50"/>
      <c r="C7" s="80">
        <f>'1-συμβολαια'!B7</f>
        <v>37256</v>
      </c>
      <c r="D7" s="19"/>
      <c r="E7" s="90" t="str">
        <f>'1-συμβολαια'!C7</f>
        <v>γονική</v>
      </c>
      <c r="F7" s="14"/>
      <c r="G7" s="15" t="str">
        <f>'4-πολλυπρ'!D7</f>
        <v>219-148 = νικοληςΜατθαιος</v>
      </c>
      <c r="H7" s="15" t="str">
        <f>'4-πολλυπρ'!I7</f>
        <v>219-148 = υιός-3 = νΦιλιππος</v>
      </c>
      <c r="I7" s="20"/>
      <c r="J7" s="20">
        <f>'1-συμβολαια'!D7</f>
        <v>29376079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1452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35">
      <c r="A8" s="468" t="s">
        <v>56</v>
      </c>
      <c r="B8" s="469"/>
      <c r="C8" s="469"/>
      <c r="D8" s="469"/>
      <c r="E8" s="469"/>
      <c r="F8" s="469"/>
      <c r="G8" s="469"/>
      <c r="H8" s="469"/>
      <c r="I8" s="469"/>
      <c r="J8" s="469"/>
      <c r="K8" s="45"/>
      <c r="L8" s="1">
        <f>SUM(L3:L7)</f>
        <v>2000</v>
      </c>
      <c r="M8" s="1"/>
      <c r="N8" s="1"/>
      <c r="O8" s="1">
        <f>SUM(O3:O7)</f>
        <v>0</v>
      </c>
      <c r="P8" s="38" t="e">
        <f>SUM(P3:P7)</f>
        <v>#REF!</v>
      </c>
      <c r="Q8" s="1">
        <f>SUM(Q3:Q7)</f>
        <v>0</v>
      </c>
      <c r="R8" s="1">
        <f>SUM(R3:R7)</f>
        <v>10648</v>
      </c>
      <c r="S8" s="1">
        <f>SUM(S3:S7)</f>
        <v>0</v>
      </c>
      <c r="T8" s="3"/>
      <c r="U8" s="82"/>
      <c r="V8" s="82"/>
    </row>
    <row r="9" spans="1:35">
      <c r="T9" s="121"/>
    </row>
    <row r="10" spans="1:35" ht="15.75" customHeight="1">
      <c r="T10" s="121"/>
      <c r="U10" s="685" t="s">
        <v>121</v>
      </c>
      <c r="V10" s="685"/>
      <c r="W10" s="685"/>
      <c r="X10" s="685"/>
      <c r="Y10" s="685"/>
      <c r="Z10" s="685"/>
      <c r="AA10" s="685"/>
      <c r="AB10" s="685"/>
      <c r="AC10" s="685"/>
      <c r="AD10" s="119"/>
      <c r="AE10" s="119"/>
      <c r="AF10" s="119"/>
      <c r="AG10" s="119"/>
      <c r="AH10" s="114"/>
      <c r="AI10" s="114"/>
    </row>
    <row r="11" spans="1:35" ht="15.75" customHeight="1">
      <c r="T11" s="121"/>
      <c r="U11" s="120"/>
      <c r="V11" s="687" t="s">
        <v>122</v>
      </c>
      <c r="W11" s="687"/>
      <c r="X11" s="687"/>
      <c r="Y11" s="687"/>
      <c r="Z11" s="687"/>
      <c r="AA11" s="687"/>
      <c r="AB11" s="687"/>
      <c r="AC11" s="687"/>
      <c r="AD11" s="687"/>
      <c r="AE11" s="114"/>
      <c r="AF11" s="114"/>
      <c r="AG11" s="114"/>
      <c r="AH11" s="114"/>
      <c r="AI11" s="114"/>
    </row>
    <row r="12" spans="1:35" ht="15.75" customHeight="1">
      <c r="T12" s="121"/>
      <c r="U12" s="120"/>
      <c r="V12" s="120"/>
      <c r="W12" s="685" t="s">
        <v>123</v>
      </c>
      <c r="X12" s="685"/>
      <c r="Y12" s="685"/>
      <c r="Z12" s="685"/>
      <c r="AA12" s="685"/>
      <c r="AB12" s="685"/>
      <c r="AC12" s="685"/>
      <c r="AD12" s="685"/>
      <c r="AE12" s="685"/>
      <c r="AF12" s="114"/>
      <c r="AG12" s="114"/>
      <c r="AH12" s="114"/>
      <c r="AI12" s="114"/>
    </row>
    <row r="13" spans="1:35" ht="15.75">
      <c r="U13" s="120"/>
      <c r="V13" s="120"/>
      <c r="W13" s="120"/>
      <c r="X13" s="687" t="s">
        <v>124</v>
      </c>
      <c r="Y13" s="687"/>
      <c r="Z13" s="687"/>
      <c r="AA13" s="687"/>
      <c r="AB13" s="687"/>
      <c r="AC13" s="687"/>
      <c r="AD13" s="687"/>
      <c r="AE13" s="687"/>
      <c r="AF13" s="687"/>
      <c r="AG13" s="114"/>
      <c r="AH13" s="114"/>
      <c r="AI13" s="114"/>
    </row>
    <row r="14" spans="1:35" ht="15.75">
      <c r="U14" s="120"/>
      <c r="V14" s="120"/>
      <c r="W14" s="120"/>
      <c r="X14" s="120"/>
      <c r="Y14" s="685" t="s">
        <v>125</v>
      </c>
      <c r="Z14" s="685"/>
      <c r="AA14" s="685"/>
      <c r="AB14" s="685"/>
      <c r="AC14" s="685"/>
      <c r="AD14" s="685"/>
      <c r="AE14" s="685"/>
      <c r="AF14" s="685"/>
      <c r="AG14" s="685"/>
      <c r="AH14" s="114"/>
      <c r="AI14" s="114"/>
    </row>
    <row r="15" spans="1:35" ht="15.75">
      <c r="U15" s="120"/>
      <c r="V15" s="120"/>
      <c r="W15" s="120"/>
      <c r="X15" s="120"/>
      <c r="Y15" s="120"/>
      <c r="Z15" s="687" t="s">
        <v>126</v>
      </c>
      <c r="AA15" s="687"/>
      <c r="AB15" s="687"/>
      <c r="AC15" s="687"/>
      <c r="AD15" s="687"/>
      <c r="AE15" s="687"/>
      <c r="AF15" s="687"/>
      <c r="AG15" s="687"/>
      <c r="AH15" s="687"/>
      <c r="AI15" s="114"/>
    </row>
    <row r="16" spans="1:35" ht="15.75">
      <c r="U16" s="120"/>
      <c r="V16" s="120"/>
      <c r="W16" s="120"/>
      <c r="X16" s="120"/>
      <c r="Y16" s="120"/>
      <c r="Z16" s="120"/>
      <c r="AA16" s="685" t="s">
        <v>127</v>
      </c>
      <c r="AB16" s="685"/>
      <c r="AC16" s="685"/>
      <c r="AD16" s="685"/>
      <c r="AE16" s="685"/>
      <c r="AF16" s="685"/>
      <c r="AG16" s="685"/>
      <c r="AH16" s="685"/>
      <c r="AI16" s="685"/>
    </row>
  </sheetData>
  <mergeCells count="18">
    <mergeCell ref="A8:J8"/>
    <mergeCell ref="E1:F1"/>
    <mergeCell ref="P1:Q1"/>
    <mergeCell ref="A1:B1"/>
    <mergeCell ref="C1:D1"/>
    <mergeCell ref="G1:I1"/>
    <mergeCell ref="J1:K1"/>
    <mergeCell ref="L1:O1"/>
    <mergeCell ref="U10:AC10"/>
    <mergeCell ref="V11:AD11"/>
    <mergeCell ref="U1:AC2"/>
    <mergeCell ref="T1:T2"/>
    <mergeCell ref="R1:S1"/>
    <mergeCell ref="W12:AE12"/>
    <mergeCell ref="X13:AF13"/>
    <mergeCell ref="Y14:AG14"/>
    <mergeCell ref="Z15:AH15"/>
    <mergeCell ref="AA16:AI16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0"/>
  <sheetViews>
    <sheetView workbookViewId="0">
      <pane ySplit="2" topLeftCell="A3" activePane="bottomLeft" state="frozen"/>
      <selection pane="bottomLeft" activeCell="N23" sqref="N2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715" t="s">
        <v>31</v>
      </c>
      <c r="B1" s="716"/>
      <c r="C1" s="716"/>
      <c r="D1" s="716"/>
      <c r="E1" s="717"/>
      <c r="F1" s="718" t="s">
        <v>291</v>
      </c>
      <c r="G1" s="719"/>
      <c r="H1" s="719"/>
      <c r="I1" s="720"/>
      <c r="J1" s="711" t="s">
        <v>292</v>
      </c>
      <c r="K1" s="712"/>
      <c r="L1" s="712"/>
      <c r="M1" s="712"/>
      <c r="N1" s="712"/>
      <c r="O1" s="712"/>
      <c r="P1" s="712"/>
      <c r="Q1" s="712"/>
      <c r="R1" s="712"/>
      <c r="S1" s="712"/>
      <c r="T1" s="712"/>
      <c r="U1" s="712"/>
      <c r="V1" s="712"/>
      <c r="W1" s="712"/>
      <c r="X1" s="712"/>
      <c r="Y1" s="713"/>
      <c r="Z1" s="721" t="s">
        <v>293</v>
      </c>
      <c r="AA1" s="722"/>
      <c r="AB1" s="722"/>
      <c r="AC1" s="723"/>
      <c r="AD1" s="711" t="s">
        <v>294</v>
      </c>
      <c r="AE1" s="712"/>
      <c r="AF1" s="712"/>
      <c r="AG1" s="712"/>
      <c r="AH1" s="712"/>
      <c r="AI1" s="712"/>
      <c r="AJ1" s="712"/>
      <c r="AK1" s="712"/>
      <c r="AL1" s="712"/>
      <c r="AM1" s="712"/>
      <c r="AN1" s="712"/>
      <c r="AO1" s="712"/>
      <c r="AP1" s="712"/>
      <c r="AQ1" s="712"/>
      <c r="AR1" s="712"/>
      <c r="AS1" s="713"/>
      <c r="AT1" s="718" t="s">
        <v>295</v>
      </c>
      <c r="AU1" s="719"/>
      <c r="AV1" s="719"/>
      <c r="AW1" s="720"/>
      <c r="AX1" s="711" t="s">
        <v>296</v>
      </c>
      <c r="AY1" s="712"/>
      <c r="AZ1" s="712"/>
      <c r="BA1" s="712"/>
      <c r="BB1" s="712"/>
      <c r="BC1" s="712"/>
      <c r="BD1" s="712"/>
      <c r="BE1" s="712"/>
      <c r="BF1" s="712"/>
      <c r="BG1" s="712"/>
      <c r="BH1" s="712"/>
      <c r="BI1" s="712"/>
      <c r="BJ1" s="712"/>
      <c r="BK1" s="712"/>
      <c r="BL1" s="712"/>
      <c r="BM1" s="713"/>
    </row>
    <row r="2" spans="1:65" s="4" customFormat="1" ht="23.25" customHeight="1">
      <c r="A2" s="184" t="s">
        <v>19</v>
      </c>
      <c r="B2" s="184" t="s">
        <v>297</v>
      </c>
      <c r="C2" s="185" t="s">
        <v>298</v>
      </c>
      <c r="D2" s="466" t="s">
        <v>29</v>
      </c>
      <c r="E2" s="684"/>
      <c r="F2" s="186" t="s">
        <v>299</v>
      </c>
      <c r="G2" s="184" t="s">
        <v>18</v>
      </c>
      <c r="H2" s="186" t="s">
        <v>23</v>
      </c>
      <c r="I2" s="187" t="s">
        <v>86</v>
      </c>
      <c r="J2" s="188" t="s">
        <v>300</v>
      </c>
      <c r="K2" s="188" t="s">
        <v>301</v>
      </c>
      <c r="L2" s="186" t="s">
        <v>302</v>
      </c>
      <c r="M2" s="186" t="s">
        <v>303</v>
      </c>
      <c r="N2" s="186" t="s">
        <v>304</v>
      </c>
      <c r="O2" s="186" t="s">
        <v>305</v>
      </c>
      <c r="P2" s="186" t="s">
        <v>306</v>
      </c>
      <c r="Q2" s="186" t="s">
        <v>307</v>
      </c>
      <c r="R2" s="186" t="s">
        <v>308</v>
      </c>
      <c r="S2" s="186" t="s">
        <v>309</v>
      </c>
      <c r="T2" s="186" t="s">
        <v>310</v>
      </c>
      <c r="U2" s="186" t="s">
        <v>23</v>
      </c>
      <c r="V2" s="186" t="s">
        <v>311</v>
      </c>
      <c r="W2" s="186" t="s">
        <v>312</v>
      </c>
      <c r="X2" s="186" t="s">
        <v>313</v>
      </c>
      <c r="Y2" s="189" t="s">
        <v>314</v>
      </c>
      <c r="Z2" s="186" t="s">
        <v>299</v>
      </c>
      <c r="AA2" s="184" t="s">
        <v>18</v>
      </c>
      <c r="AB2" s="186" t="s">
        <v>23</v>
      </c>
      <c r="AC2" s="190" t="s">
        <v>86</v>
      </c>
      <c r="AD2" s="188" t="s">
        <v>300</v>
      </c>
      <c r="AE2" s="188" t="s">
        <v>301</v>
      </c>
      <c r="AF2" s="186" t="s">
        <v>302</v>
      </c>
      <c r="AG2" s="186" t="s">
        <v>303</v>
      </c>
      <c r="AH2" s="186" t="s">
        <v>304</v>
      </c>
      <c r="AI2" s="186" t="s">
        <v>305</v>
      </c>
      <c r="AJ2" s="186" t="s">
        <v>306</v>
      </c>
      <c r="AK2" s="186" t="s">
        <v>307</v>
      </c>
      <c r="AL2" s="186" t="s">
        <v>308</v>
      </c>
      <c r="AM2" s="186" t="s">
        <v>309</v>
      </c>
      <c r="AN2" s="186" t="s">
        <v>310</v>
      </c>
      <c r="AO2" s="186" t="s">
        <v>23</v>
      </c>
      <c r="AP2" s="186" t="s">
        <v>311</v>
      </c>
      <c r="AQ2" s="186" t="s">
        <v>312</v>
      </c>
      <c r="AR2" s="186" t="s">
        <v>313</v>
      </c>
      <c r="AS2" s="189" t="s">
        <v>314</v>
      </c>
      <c r="AT2" s="186" t="s">
        <v>299</v>
      </c>
      <c r="AU2" s="184" t="s">
        <v>18</v>
      </c>
      <c r="AV2" s="186" t="s">
        <v>23</v>
      </c>
      <c r="AW2" s="187" t="s">
        <v>86</v>
      </c>
      <c r="AX2" s="188" t="s">
        <v>300</v>
      </c>
      <c r="AY2" s="188" t="s">
        <v>301</v>
      </c>
      <c r="AZ2" s="186" t="s">
        <v>302</v>
      </c>
      <c r="BA2" s="186" t="s">
        <v>303</v>
      </c>
      <c r="BB2" s="186" t="s">
        <v>304</v>
      </c>
      <c r="BC2" s="186" t="s">
        <v>305</v>
      </c>
      <c r="BD2" s="186" t="s">
        <v>306</v>
      </c>
      <c r="BE2" s="186" t="s">
        <v>307</v>
      </c>
      <c r="BF2" s="186" t="s">
        <v>308</v>
      </c>
      <c r="BG2" s="186" t="s">
        <v>309</v>
      </c>
      <c r="BH2" s="186" t="s">
        <v>310</v>
      </c>
      <c r="BI2" s="186" t="s">
        <v>23</v>
      </c>
      <c r="BJ2" s="186" t="s">
        <v>311</v>
      </c>
      <c r="BK2" s="186" t="s">
        <v>312</v>
      </c>
      <c r="BL2" s="186" t="s">
        <v>315</v>
      </c>
      <c r="BM2" s="189" t="s">
        <v>314</v>
      </c>
    </row>
    <row r="3" spans="1:65" s="33" customFormat="1">
      <c r="A3" s="29" t="str">
        <f>'1-συμβολαια'!A3</f>
        <v>1ο</v>
      </c>
      <c r="B3" s="15" t="str">
        <f>'4-πολλυπρ'!D3</f>
        <v>219-148 = νικοληςΜατθαιος</v>
      </c>
      <c r="C3" s="15">
        <f>'4-πολλυπρ'!I3</f>
        <v>0</v>
      </c>
      <c r="D3" s="31"/>
      <c r="E3" s="29"/>
      <c r="F3" s="29"/>
      <c r="G3" s="30"/>
      <c r="H3" s="29"/>
      <c r="I3" s="29"/>
      <c r="J3" s="29"/>
      <c r="K3" s="140" t="s">
        <v>316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316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 t="str">
        <f>'1-συμβολαια'!A4</f>
        <v>2ο</v>
      </c>
      <c r="B4" s="15" t="str">
        <f>'4-πολλυπρ'!D4</f>
        <v>219-148 = νικοληςΜατθαιος</v>
      </c>
      <c r="C4" s="15" t="str">
        <f>'4-πολλυπρ'!I4</f>
        <v>219-148 = υιός-1 = νΓεωργιος</v>
      </c>
      <c r="D4" s="31"/>
      <c r="E4" s="29"/>
      <c r="F4" s="29"/>
      <c r="G4" s="30"/>
      <c r="H4" s="29"/>
      <c r="I4" s="29"/>
      <c r="J4" s="29"/>
      <c r="K4" s="140" t="s">
        <v>316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1" t="s">
        <v>316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3ο</v>
      </c>
      <c r="B5" s="15" t="str">
        <f>'4-πολλυπρ'!D5</f>
        <v>219-148 = νικοληςΜατθαιος</v>
      </c>
      <c r="C5" s="15" t="str">
        <f>'4-πολλυπρ'!I5</f>
        <v>219-148 = υιός-2 = νΙωαννης</v>
      </c>
      <c r="D5" s="31"/>
      <c r="E5" s="29"/>
      <c r="F5" s="29"/>
      <c r="G5" s="30"/>
      <c r="H5" s="29"/>
      <c r="I5" s="29"/>
      <c r="J5" s="29"/>
      <c r="K5" s="140" t="s">
        <v>316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1" t="s">
        <v>316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4ο</v>
      </c>
      <c r="B6" s="15" t="str">
        <f>'4-πολλυπρ'!D6</f>
        <v>219-148 = νικοληςΜατθαιος</v>
      </c>
      <c r="C6" s="15">
        <f>'4-πολλυπρ'!I6</f>
        <v>0</v>
      </c>
      <c r="D6" s="31"/>
      <c r="E6" s="29"/>
      <c r="F6" s="29"/>
      <c r="G6" s="30"/>
      <c r="H6" s="29"/>
      <c r="I6" s="29"/>
      <c r="J6" s="29"/>
      <c r="K6" s="140" t="s">
        <v>316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1" t="s">
        <v>316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5ο</v>
      </c>
      <c r="B7" s="15" t="str">
        <f>'4-πολλυπρ'!D7</f>
        <v>219-148 = νικοληςΜατθαιος</v>
      </c>
      <c r="C7" s="15" t="str">
        <f>'4-πολλυπρ'!I7</f>
        <v>219-148 = υιός-3 = νΦιλιππος</v>
      </c>
      <c r="D7" s="31"/>
      <c r="E7" s="29"/>
      <c r="F7" s="29"/>
      <c r="G7" s="30"/>
      <c r="H7" s="29"/>
      <c r="I7" s="29"/>
      <c r="J7" s="29"/>
      <c r="K7" s="140" t="s">
        <v>316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1" t="s">
        <v>316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9" spans="1:65">
      <c r="F9" s="714" t="s">
        <v>317</v>
      </c>
      <c r="G9" s="714"/>
      <c r="H9" s="714"/>
      <c r="I9" s="714"/>
    </row>
    <row r="10" spans="1:65">
      <c r="F10" s="714"/>
      <c r="G10" s="714"/>
      <c r="H10" s="714"/>
      <c r="I10" s="714"/>
    </row>
  </sheetData>
  <mergeCells count="9">
    <mergeCell ref="AX1:BM1"/>
    <mergeCell ref="D2:E2"/>
    <mergeCell ref="F9:I10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S81"/>
  <sheetViews>
    <sheetView workbookViewId="0">
      <pane ySplit="2" topLeftCell="A3" activePane="bottomLeft" state="frozen"/>
      <selection pane="bottomLeft" activeCell="A34" sqref="A34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24.42578125" style="91" bestFit="1" customWidth="1"/>
    <col min="4" max="4" width="8.5703125" style="3" customWidth="1"/>
    <col min="5" max="5" width="12.42578125" style="3" customWidth="1"/>
    <col min="6" max="6" width="9" style="3" bestFit="1" customWidth="1"/>
    <col min="7" max="7" width="8.140625" style="2" bestFit="1" customWidth="1"/>
    <col min="8" max="8" width="9" style="2" bestFit="1" customWidth="1"/>
    <col min="9" max="9" width="9.42578125" style="2" bestFit="1" customWidth="1"/>
    <col min="10" max="11" width="8.140625" style="2" bestFit="1" customWidth="1"/>
    <col min="12" max="13" width="10.28515625" style="2" bestFit="1" customWidth="1"/>
    <col min="14" max="14" width="11.140625" style="2" bestFit="1" customWidth="1"/>
    <col min="15" max="15" width="10.28515625" style="2" bestFit="1" customWidth="1"/>
    <col min="16" max="16" width="10.28515625" style="2" customWidth="1"/>
    <col min="17" max="17" width="9.42578125" style="2" bestFit="1" customWidth="1"/>
    <col min="18" max="18" width="12.7109375" style="76" customWidth="1"/>
    <col min="19" max="19" width="10.28515625" style="2" bestFit="1" customWidth="1"/>
    <col min="20" max="21" width="5.7109375" style="2" bestFit="1" customWidth="1"/>
    <col min="22" max="23" width="10.28515625" style="2" bestFit="1" customWidth="1"/>
    <col min="24" max="24" width="9" style="2" bestFit="1" customWidth="1"/>
    <col min="25" max="25" width="11.140625" style="2" bestFit="1" customWidth="1"/>
    <col min="26" max="26" width="10.28515625" style="2" bestFit="1" customWidth="1"/>
    <col min="27" max="27" width="8.28515625" style="2" bestFit="1" customWidth="1"/>
    <col min="28" max="28" width="11.140625" style="2" bestFit="1" customWidth="1"/>
    <col min="29" max="30" width="10.28515625" style="2" bestFit="1" customWidth="1"/>
    <col min="31" max="31" width="9.42578125" style="2" bestFit="1" customWidth="1"/>
    <col min="32" max="32" width="11.140625" style="2" bestFit="1" customWidth="1"/>
    <col min="33" max="33" width="11.140625" style="2" customWidth="1"/>
    <col min="34" max="34" width="9.5703125" style="28" customWidth="1"/>
    <col min="35" max="35" width="9.42578125" style="28" bestFit="1" customWidth="1"/>
    <col min="36" max="36" width="33" style="78" customWidth="1"/>
    <col min="37" max="37" width="7.5703125" style="3" customWidth="1"/>
    <col min="38" max="38" width="9.5703125" style="3" customWidth="1"/>
    <col min="39" max="41" width="6.42578125" style="3" customWidth="1"/>
    <col min="42" max="44" width="7" style="3" customWidth="1"/>
    <col min="45" max="45" width="29.28515625" style="3" bestFit="1" customWidth="1"/>
    <col min="46" max="16384" width="9.140625" style="3"/>
  </cols>
  <sheetData>
    <row r="1" spans="1:41" ht="15.75">
      <c r="A1" s="734" t="s">
        <v>1</v>
      </c>
      <c r="B1" s="736" t="s">
        <v>2</v>
      </c>
      <c r="C1" s="733" t="s">
        <v>0</v>
      </c>
      <c r="D1" s="737" t="s">
        <v>11</v>
      </c>
      <c r="E1" s="731" t="s">
        <v>12</v>
      </c>
      <c r="F1" s="741" t="s">
        <v>462</v>
      </c>
      <c r="G1" s="741"/>
      <c r="H1" s="741"/>
      <c r="I1" s="741"/>
      <c r="J1" s="739" t="s">
        <v>368</v>
      </c>
      <c r="K1" s="740"/>
      <c r="L1" s="646" t="s">
        <v>503</v>
      </c>
      <c r="M1" s="646"/>
      <c r="N1" s="742" t="s">
        <v>140</v>
      </c>
      <c r="O1" s="743"/>
      <c r="P1" s="746" t="s">
        <v>77</v>
      </c>
      <c r="Q1" s="747"/>
      <c r="R1" s="747"/>
      <c r="S1" s="747"/>
      <c r="T1" s="760" t="s">
        <v>504</v>
      </c>
      <c r="U1" s="761"/>
      <c r="V1" s="750" t="s">
        <v>43</v>
      </c>
      <c r="W1" s="751"/>
      <c r="X1" s="752"/>
      <c r="Y1" s="753" t="s">
        <v>58</v>
      </c>
      <c r="Z1" s="754"/>
      <c r="AA1" s="755"/>
      <c r="AB1" s="748" t="s">
        <v>78</v>
      </c>
      <c r="AC1" s="749"/>
      <c r="AD1" s="749"/>
      <c r="AE1" s="749"/>
      <c r="AF1" s="749"/>
      <c r="AG1" s="437"/>
      <c r="AH1" s="756" t="s">
        <v>54</v>
      </c>
      <c r="AI1" s="758" t="s">
        <v>44</v>
      </c>
      <c r="AJ1" s="744" t="s">
        <v>81</v>
      </c>
      <c r="AK1" s="725" t="s">
        <v>29</v>
      </c>
      <c r="AL1" s="726"/>
      <c r="AM1" s="726"/>
      <c r="AN1" s="726"/>
      <c r="AO1" s="727"/>
    </row>
    <row r="2" spans="1:41" ht="26.25" thickBot="1">
      <c r="A2" s="735"/>
      <c r="B2" s="473"/>
      <c r="C2" s="504"/>
      <c r="D2" s="738"/>
      <c r="E2" s="732"/>
      <c r="F2" s="346" t="s">
        <v>255</v>
      </c>
      <c r="G2" s="347" t="s">
        <v>93</v>
      </c>
      <c r="H2" s="347" t="s">
        <v>47</v>
      </c>
      <c r="I2" s="345" t="s">
        <v>415</v>
      </c>
      <c r="J2" s="259" t="s">
        <v>23</v>
      </c>
      <c r="K2" s="348" t="s">
        <v>415</v>
      </c>
      <c r="L2" s="180"/>
      <c r="M2" s="349" t="s">
        <v>415</v>
      </c>
      <c r="N2" s="41" t="s">
        <v>23</v>
      </c>
      <c r="O2" s="345" t="s">
        <v>415</v>
      </c>
      <c r="P2" s="70" t="s">
        <v>23</v>
      </c>
      <c r="Q2" s="259" t="s">
        <v>415</v>
      </c>
      <c r="R2" s="75" t="s">
        <v>83</v>
      </c>
      <c r="S2" s="350" t="s">
        <v>82</v>
      </c>
      <c r="T2" s="41" t="s">
        <v>23</v>
      </c>
      <c r="U2" s="344" t="s">
        <v>415</v>
      </c>
      <c r="V2" s="41" t="s">
        <v>23</v>
      </c>
      <c r="W2" s="259" t="s">
        <v>415</v>
      </c>
      <c r="X2" s="36" t="s">
        <v>34</v>
      </c>
      <c r="Y2" s="41" t="s">
        <v>23</v>
      </c>
      <c r="Z2" s="259" t="s">
        <v>415</v>
      </c>
      <c r="AA2" s="37" t="s">
        <v>34</v>
      </c>
      <c r="AB2" s="41" t="s">
        <v>506</v>
      </c>
      <c r="AC2" s="259" t="s">
        <v>415</v>
      </c>
      <c r="AD2" s="10" t="s">
        <v>505</v>
      </c>
      <c r="AE2" s="259" t="s">
        <v>415</v>
      </c>
      <c r="AF2" s="10" t="s">
        <v>33</v>
      </c>
      <c r="AG2" s="438" t="s">
        <v>415</v>
      </c>
      <c r="AH2" s="757"/>
      <c r="AI2" s="759"/>
      <c r="AJ2" s="745"/>
      <c r="AK2" s="725"/>
      <c r="AL2" s="726"/>
      <c r="AM2" s="726"/>
      <c r="AN2" s="726"/>
      <c r="AO2" s="727"/>
    </row>
    <row r="3" spans="1:41" s="5" customFormat="1">
      <c r="A3" s="435" t="str">
        <f>'1-συμβολαια'!A3</f>
        <v>1ο</v>
      </c>
      <c r="B3" s="375">
        <f>'1-συμβολαια'!B3</f>
        <v>37053</v>
      </c>
      <c r="C3" s="341" t="str">
        <f>'1-συμβολαια'!C3</f>
        <v>οριζόντιος ΣΥΣΤΑΣΗ</v>
      </c>
      <c r="D3" s="305" t="str">
        <f>'4-πολλυπρ'!D3</f>
        <v>219-148 = νικοληςΜατθαιος</v>
      </c>
      <c r="E3" s="305">
        <f>'4-πολλυπρ'!I3</f>
        <v>0</v>
      </c>
      <c r="F3" s="305">
        <f>'14-βιβλΕσ'!O3</f>
        <v>1936</v>
      </c>
      <c r="G3" s="276">
        <f>'14-βιβλΕσ'!Q3</f>
        <v>4294</v>
      </c>
      <c r="H3" s="276">
        <f t="shared" ref="H3:H7" si="0">F3+G3</f>
        <v>6230</v>
      </c>
      <c r="I3" s="342">
        <f t="shared" ref="I3:I7" si="1">H3/340.75</f>
        <v>18.283198826118856</v>
      </c>
      <c r="J3" s="276">
        <f>'8-κ-15-17'!AG3</f>
        <v>0</v>
      </c>
      <c r="K3" s="342">
        <f t="shared" ref="K3:K7" si="2">J3/340.75</f>
        <v>0</v>
      </c>
      <c r="L3" s="276">
        <f>('14-βιβλΕσ'!N3+'14-βιβλΕσ'!O3+'14-βιβλΕσ'!R3)*30%</f>
        <v>44748.299999999996</v>
      </c>
      <c r="M3" s="342">
        <f t="shared" ref="M3:M7" si="3">L3/340.75</f>
        <v>131.32296404988995</v>
      </c>
      <c r="N3" s="276">
        <f>'14-βιβλΕσ'!R3</f>
        <v>123661</v>
      </c>
      <c r="O3" s="342">
        <f t="shared" ref="O3:O7" si="4">N3/340.75</f>
        <v>362.90829053558326</v>
      </c>
      <c r="P3" s="436"/>
      <c r="Q3" s="436"/>
      <c r="R3" s="436"/>
      <c r="S3" s="436"/>
      <c r="T3" s="436"/>
      <c r="U3" s="436"/>
      <c r="V3" s="276">
        <f>H3+J3+L3</f>
        <v>50978.299999999996</v>
      </c>
      <c r="W3" s="342">
        <f t="shared" ref="W3:W7" si="5">V3/340.75</f>
        <v>149.6061628760088</v>
      </c>
      <c r="X3" s="280">
        <v>2501</v>
      </c>
      <c r="Y3" s="276">
        <f>AF3-V3</f>
        <v>102476.70000000001</v>
      </c>
      <c r="Z3" s="342">
        <f t="shared" ref="Z3:Z7" si="6">Y3/340.75</f>
        <v>300.73866471019812</v>
      </c>
      <c r="AA3" s="280">
        <v>2540</v>
      </c>
      <c r="AB3" s="276">
        <f>'1-συμβολαια'!L3+1000+'8-κ-15-17'!AE3+'14-βιβλΕσ'!L3+'14-βιβλΕσ'!Q3+'14-βιβλΕσ'!R3</f>
        <v>174455</v>
      </c>
      <c r="AC3" s="342">
        <f t="shared" ref="AC3:AC7" si="7">AB3/340.75</f>
        <v>511.97358767424799</v>
      </c>
      <c r="AD3" s="276">
        <f>'1-συμβολαια'!M3</f>
        <v>21000</v>
      </c>
      <c r="AE3" s="342">
        <f t="shared" ref="AE3:AE7" si="8">AD3/340.75</f>
        <v>61.628760088041084</v>
      </c>
      <c r="AF3" s="276">
        <f t="shared" ref="AF3:AF6" si="9">AB3-AD3</f>
        <v>153455</v>
      </c>
      <c r="AG3" s="342">
        <f t="shared" ref="AG3:AG7" si="10">AF3/340.75</f>
        <v>450.34482758620692</v>
      </c>
      <c r="AH3" s="326">
        <v>45994</v>
      </c>
      <c r="AI3" s="330">
        <f>X3+AA3</f>
        <v>5041</v>
      </c>
      <c r="AJ3" s="343"/>
      <c r="AK3" s="74"/>
      <c r="AL3" s="74"/>
      <c r="AM3" s="74"/>
      <c r="AN3" s="74"/>
      <c r="AO3" s="74"/>
    </row>
    <row r="4" spans="1:41" s="5" customFormat="1">
      <c r="A4" s="435" t="str">
        <f>'1-συμβολαια'!A4</f>
        <v>2ο</v>
      </c>
      <c r="B4" s="375">
        <f>'1-συμβολαια'!B4</f>
        <v>37053</v>
      </c>
      <c r="C4" s="341" t="str">
        <f>'1-συμβολαια'!C4</f>
        <v>γονική</v>
      </c>
      <c r="D4" s="305" t="str">
        <f>'4-πολλυπρ'!D4</f>
        <v>219-148 = νικοληςΜατθαιος</v>
      </c>
      <c r="E4" s="305" t="str">
        <f>'4-πολλυπρ'!I4</f>
        <v>219-148 = υιός-1 = νΓεωργιος</v>
      </c>
      <c r="F4" s="305">
        <f>'14-βιβλΕσ'!O4</f>
        <v>967.84219999999914</v>
      </c>
      <c r="G4" s="276">
        <f>'14-βιβλΕσ'!Q4</f>
        <v>5564</v>
      </c>
      <c r="H4" s="276">
        <f t="shared" si="0"/>
        <v>6531.8421999999991</v>
      </c>
      <c r="I4" s="342">
        <f t="shared" si="1"/>
        <v>19.169015994130593</v>
      </c>
      <c r="J4" s="457">
        <f>'8-κ-15-17'!AG4</f>
        <v>-6365.5127499999944</v>
      </c>
      <c r="K4" s="329">
        <f t="shared" si="2"/>
        <v>-18.680888481291252</v>
      </c>
      <c r="L4" s="276">
        <f>('14-βιβλΕσ'!N4+'14-βιβλΕσ'!O4+'14-βιβλΕσ'!R4)*30%</f>
        <v>26864.384400000006</v>
      </c>
      <c r="M4" s="342">
        <f t="shared" si="3"/>
        <v>78.838985766691138</v>
      </c>
      <c r="N4" s="276">
        <f>'14-βιβλΕσ'!R4</f>
        <v>83011</v>
      </c>
      <c r="O4" s="342">
        <f t="shared" si="4"/>
        <v>243.61261922230375</v>
      </c>
      <c r="P4" s="436"/>
      <c r="Q4" s="436"/>
      <c r="R4" s="436"/>
      <c r="S4" s="436"/>
      <c r="T4" s="436"/>
      <c r="U4" s="436"/>
      <c r="V4" s="276">
        <f t="shared" ref="V4:V7" si="11">H4+J4+L4</f>
        <v>27030.713850000011</v>
      </c>
      <c r="W4" s="342">
        <f t="shared" si="5"/>
        <v>79.327113279530479</v>
      </c>
      <c r="X4" s="280">
        <v>1326</v>
      </c>
      <c r="Y4" s="276">
        <f t="shared" ref="Y4:Y7" si="12">AF4-V4</f>
        <v>61715.721400000024</v>
      </c>
      <c r="Z4" s="342">
        <f t="shared" si="6"/>
        <v>181.11730418195165</v>
      </c>
      <c r="AA4" s="280">
        <v>1530</v>
      </c>
      <c r="AB4" s="276">
        <f>'1-συμβολαια'!L4+1000+'8-κ-15-17'!AE4+'14-βιβλΕσ'!L4+'14-βιβλΕσ'!Q4+'14-βιβλΕσ'!R4</f>
        <v>449622.43525000004</v>
      </c>
      <c r="AC4" s="342">
        <f t="shared" si="7"/>
        <v>1319.5082472487161</v>
      </c>
      <c r="AD4" s="276">
        <f>'1-συμβολαια'!M4</f>
        <v>360876</v>
      </c>
      <c r="AE4" s="342">
        <f t="shared" si="8"/>
        <v>1059.063829787234</v>
      </c>
      <c r="AF4" s="276">
        <f t="shared" si="9"/>
        <v>88746.435250000039</v>
      </c>
      <c r="AG4" s="342">
        <f t="shared" si="10"/>
        <v>260.44441746148215</v>
      </c>
      <c r="AH4" s="326"/>
      <c r="AI4" s="330">
        <f>X4+AA4</f>
        <v>2856</v>
      </c>
      <c r="AJ4" s="343"/>
      <c r="AK4" s="74"/>
      <c r="AL4" s="74"/>
      <c r="AM4" s="74"/>
      <c r="AN4" s="74"/>
      <c r="AO4" s="74"/>
    </row>
    <row r="5" spans="1:41" s="5" customFormat="1">
      <c r="A5" s="435" t="str">
        <f>'1-συμβολαια'!A5</f>
        <v>3ο</v>
      </c>
      <c r="B5" s="375">
        <f>'1-συμβολαια'!B5</f>
        <v>37053</v>
      </c>
      <c r="C5" s="341" t="str">
        <f>'1-συμβολαια'!C5</f>
        <v>γονική</v>
      </c>
      <c r="D5" s="305" t="str">
        <f>'4-πολλυπρ'!D5</f>
        <v>219-148 = νικοληςΜατθαιος</v>
      </c>
      <c r="E5" s="305" t="str">
        <f>'4-πολλυπρ'!I5</f>
        <v>219-148 = υιός-2 = νΙωαννης</v>
      </c>
      <c r="F5" s="305">
        <f>'14-βιβλΕσ'!O5</f>
        <v>4312.8426400000026</v>
      </c>
      <c r="G5" s="276">
        <f>'14-βιβλΕσ'!Q5</f>
        <v>7634</v>
      </c>
      <c r="H5" s="276">
        <f t="shared" si="0"/>
        <v>11946.842640000003</v>
      </c>
      <c r="I5" s="342">
        <f t="shared" si="1"/>
        <v>35.060433279530457</v>
      </c>
      <c r="J5" s="457">
        <f>'8-κ-15-17'!AG5</f>
        <v>-7869.0592499999912</v>
      </c>
      <c r="K5" s="329">
        <f t="shared" si="2"/>
        <v>-23.093350696991905</v>
      </c>
      <c r="L5" s="276">
        <f>('14-βιβλΕσ'!N5+'14-βιβλΕσ'!O5+'14-βιβλΕσ'!R5)*30%</f>
        <v>34416.5628</v>
      </c>
      <c r="M5" s="342">
        <f t="shared" si="3"/>
        <v>101.00238532648569</v>
      </c>
      <c r="N5" s="276">
        <f>'14-βιβλΕσ'!R5</f>
        <v>104211</v>
      </c>
      <c r="O5" s="342">
        <f t="shared" si="4"/>
        <v>305.82831988261188</v>
      </c>
      <c r="P5" s="436"/>
      <c r="Q5" s="436"/>
      <c r="R5" s="436"/>
      <c r="S5" s="436"/>
      <c r="T5" s="436"/>
      <c r="U5" s="436"/>
      <c r="V5" s="276">
        <f t="shared" si="11"/>
        <v>38494.346190000011</v>
      </c>
      <c r="W5" s="342">
        <f t="shared" si="5"/>
        <v>112.96946790902425</v>
      </c>
      <c r="X5" s="280">
        <v>1888</v>
      </c>
      <c r="Y5" s="276">
        <f t="shared" si="12"/>
        <v>75992.470559999987</v>
      </c>
      <c r="Z5" s="342">
        <f t="shared" si="6"/>
        <v>223.01532079236972</v>
      </c>
      <c r="AA5" s="280">
        <v>1884</v>
      </c>
      <c r="AB5" s="276">
        <f>'1-συμβολαια'!L5+1000+'8-κ-15-17'!AE5+'14-βιβλΕσ'!L5+'14-βιβλΕσ'!Q5+'14-βιβλΕσ'!R5</f>
        <v>552089.81675</v>
      </c>
      <c r="AC5" s="342">
        <f t="shared" si="7"/>
        <v>1620.2195649303007</v>
      </c>
      <c r="AD5" s="276">
        <f>'1-συμβολαια'!M5</f>
        <v>437603</v>
      </c>
      <c r="AE5" s="342">
        <f t="shared" si="8"/>
        <v>1284.2347762289069</v>
      </c>
      <c r="AF5" s="276">
        <f t="shared" si="9"/>
        <v>114486.81675</v>
      </c>
      <c r="AG5" s="342">
        <f t="shared" si="10"/>
        <v>335.984788701394</v>
      </c>
      <c r="AH5" s="326"/>
      <c r="AI5" s="330">
        <f>X5+AA5</f>
        <v>3772</v>
      </c>
      <c r="AJ5" s="343"/>
      <c r="AK5" s="74"/>
      <c r="AL5" s="74"/>
      <c r="AM5" s="74"/>
      <c r="AN5" s="74"/>
      <c r="AO5" s="74"/>
    </row>
    <row r="6" spans="1:41" s="5" customFormat="1">
      <c r="A6" s="435" t="str">
        <f>'1-συμβολαια'!A6</f>
        <v>4ο</v>
      </c>
      <c r="B6" s="375">
        <f>'1-συμβολαια'!B6</f>
        <v>37153</v>
      </c>
      <c r="C6" s="341" t="str">
        <f>'1-συμβολαια'!C6</f>
        <v>κοινου λειτουργίας ΚΑΝΟΝΙΣΜΟΣ</v>
      </c>
      <c r="D6" s="305" t="str">
        <f>'4-πολλυπρ'!D6</f>
        <v>219-148 = νικοληςΜατθαιος</v>
      </c>
      <c r="E6" s="305">
        <f>'4-πολλυπρ'!I6</f>
        <v>0</v>
      </c>
      <c r="F6" s="305">
        <f>'14-βιβλΕσ'!O6</f>
        <v>2970</v>
      </c>
      <c r="G6" s="276">
        <f>'14-βιβλΕσ'!Q6</f>
        <v>2500</v>
      </c>
      <c r="H6" s="276">
        <f t="shared" si="0"/>
        <v>5470</v>
      </c>
      <c r="I6" s="342">
        <f t="shared" si="1"/>
        <v>16.052824651504036</v>
      </c>
      <c r="J6" s="276">
        <f>'8-κ-15-17'!AG6</f>
        <v>0</v>
      </c>
      <c r="K6" s="342">
        <f t="shared" si="2"/>
        <v>0</v>
      </c>
      <c r="L6" s="276">
        <f>('14-βιβλΕσ'!N6+'14-βιβλΕσ'!O6+'14-βιβλΕσ'!R6)*30%</f>
        <v>18555</v>
      </c>
      <c r="M6" s="342">
        <f t="shared" si="3"/>
        <v>54.4534115920763</v>
      </c>
      <c r="N6" s="276">
        <f>'14-βιβλΕσ'!R6</f>
        <v>24350</v>
      </c>
      <c r="O6" s="342">
        <f t="shared" si="4"/>
        <v>71.460014673514308</v>
      </c>
      <c r="P6" s="436"/>
      <c r="Q6" s="436"/>
      <c r="R6" s="436"/>
      <c r="S6" s="436"/>
      <c r="T6" s="436"/>
      <c r="U6" s="436"/>
      <c r="V6" s="276">
        <f t="shared" si="11"/>
        <v>24025</v>
      </c>
      <c r="W6" s="342">
        <f t="shared" si="5"/>
        <v>70.506236243580332</v>
      </c>
      <c r="X6" s="280">
        <v>1097</v>
      </c>
      <c r="Y6" s="276">
        <f t="shared" si="12"/>
        <v>40325</v>
      </c>
      <c r="Z6" s="342">
        <f t="shared" si="6"/>
        <v>118.34189288334557</v>
      </c>
      <c r="AA6" s="280">
        <v>2100</v>
      </c>
      <c r="AB6" s="276">
        <f>'1-συμβολαια'!L6+1000+'8-κ-15-17'!AE6+'14-βιβλΕσ'!L6+'14-βιβλΕσ'!Q6+'14-βιβλΕσ'!R6</f>
        <v>85350</v>
      </c>
      <c r="AC6" s="342">
        <f t="shared" si="7"/>
        <v>250.47688921496697</v>
      </c>
      <c r="AD6" s="276">
        <f>'1-συμβολαια'!M6</f>
        <v>21000</v>
      </c>
      <c r="AE6" s="342">
        <f t="shared" si="8"/>
        <v>61.628760088041084</v>
      </c>
      <c r="AF6" s="276">
        <f t="shared" si="9"/>
        <v>64350</v>
      </c>
      <c r="AG6" s="342">
        <f t="shared" si="10"/>
        <v>188.8481291269259</v>
      </c>
      <c r="AH6" s="326"/>
      <c r="AI6" s="330">
        <f>X6+AA6</f>
        <v>3197</v>
      </c>
      <c r="AJ6" s="343"/>
      <c r="AK6" s="74"/>
      <c r="AL6" s="74"/>
      <c r="AM6" s="74"/>
      <c r="AN6" s="74"/>
      <c r="AO6" s="74"/>
    </row>
    <row r="7" spans="1:41" s="5" customFormat="1">
      <c r="A7" s="435" t="str">
        <f>'1-συμβολαια'!A7</f>
        <v>5ο</v>
      </c>
      <c r="B7" s="375">
        <f>'1-συμβολαια'!B7</f>
        <v>37256</v>
      </c>
      <c r="C7" s="341" t="str">
        <f>'1-συμβολαια'!C7</f>
        <v>γονική</v>
      </c>
      <c r="D7" s="305" t="str">
        <f>'4-πολλυπρ'!D7</f>
        <v>219-148 = νικοληςΜατθαιος</v>
      </c>
      <c r="E7" s="305" t="str">
        <f>'4-πολλυπρ'!I7</f>
        <v>219-148 = υιός-3 = νΦιλιππος</v>
      </c>
      <c r="F7" s="305">
        <f>'14-βιβλΕσ'!O7</f>
        <v>149.94220000000496</v>
      </c>
      <c r="G7" s="276">
        <f>'14-βιβλΕσ'!Q7</f>
        <v>6774</v>
      </c>
      <c r="H7" s="276">
        <f t="shared" si="0"/>
        <v>6923.942200000005</v>
      </c>
      <c r="I7" s="342">
        <f t="shared" si="1"/>
        <v>20.319712986060175</v>
      </c>
      <c r="J7" s="276">
        <f>'8-κ-15-17'!AG7</f>
        <v>-0.38774999996530823</v>
      </c>
      <c r="K7" s="342">
        <f t="shared" si="2"/>
        <v>-1.1379310343809486E-3</v>
      </c>
      <c r="L7" s="276">
        <f>('14-βιβλΕσ'!N7+'14-βιβλΕσ'!O7+'14-βιβλΕσ'!R7)*30%</f>
        <v>39083.684400000013</v>
      </c>
      <c r="M7" s="342">
        <f t="shared" si="3"/>
        <v>114.69900044020547</v>
      </c>
      <c r="N7" s="276">
        <f>'14-βιβλΕσ'!R7</f>
        <v>118811</v>
      </c>
      <c r="O7" s="342">
        <f t="shared" si="4"/>
        <v>348.67498165810713</v>
      </c>
      <c r="P7" s="436"/>
      <c r="Q7" s="436"/>
      <c r="R7" s="436"/>
      <c r="S7" s="436"/>
      <c r="T7" s="436"/>
      <c r="U7" s="436"/>
      <c r="V7" s="276">
        <f t="shared" si="11"/>
        <v>46007.238850000052</v>
      </c>
      <c r="W7" s="342">
        <f t="shared" si="5"/>
        <v>135.01757549523126</v>
      </c>
      <c r="X7" s="280">
        <v>2042</v>
      </c>
      <c r="Y7" s="276">
        <f t="shared" si="12"/>
        <v>91045.321400000044</v>
      </c>
      <c r="Z7" s="342">
        <f t="shared" si="6"/>
        <v>267.19096522377123</v>
      </c>
      <c r="AA7" s="280">
        <v>2041</v>
      </c>
      <c r="AB7" s="276">
        <f>'1-συμβολαια'!L7+1000+'8-κ-15-17'!AE7+'14-βιβλΕσ'!L7+'14-βιβλΕσ'!Q7+'14-βιβλΕσ'!R7</f>
        <v>734722.5602500001</v>
      </c>
      <c r="AC7" s="342">
        <f t="shared" si="7"/>
        <v>2156.1923998532652</v>
      </c>
      <c r="AD7" s="276">
        <f>'1-συμβολαια'!M7</f>
        <v>597670</v>
      </c>
      <c r="AE7" s="342">
        <f t="shared" si="8"/>
        <v>1753.9838591342627</v>
      </c>
      <c r="AF7" s="276">
        <f t="shared" ref="AF7" si="13">AB7-AD7</f>
        <v>137052.5602500001</v>
      </c>
      <c r="AG7" s="342">
        <f t="shared" si="10"/>
        <v>402.20854071900249</v>
      </c>
      <c r="AH7" s="326"/>
      <c r="AI7" s="330">
        <f>X7+AA7</f>
        <v>4083</v>
      </c>
      <c r="AJ7" s="343"/>
      <c r="AK7" s="74"/>
      <c r="AL7" s="74"/>
      <c r="AM7" s="74"/>
      <c r="AN7" s="74"/>
      <c r="AO7" s="74"/>
    </row>
    <row r="8" spans="1:41">
      <c r="A8" s="728" t="s">
        <v>35</v>
      </c>
      <c r="B8" s="729"/>
      <c r="C8" s="729"/>
      <c r="D8" s="729"/>
      <c r="E8" s="730"/>
      <c r="F8" s="258">
        <f t="shared" ref="F8:AG8" si="14">SUM(F3:F7)</f>
        <v>10336.627040000007</v>
      </c>
      <c r="G8" s="258">
        <f t="shared" si="14"/>
        <v>26766</v>
      </c>
      <c r="H8" s="258">
        <f t="shared" si="14"/>
        <v>37102.627040000007</v>
      </c>
      <c r="I8" s="43">
        <f t="shared" si="14"/>
        <v>108.88518573734413</v>
      </c>
      <c r="J8" s="258">
        <f t="shared" si="14"/>
        <v>-14234.959749999951</v>
      </c>
      <c r="K8" s="43">
        <f t="shared" si="14"/>
        <v>-41.775377109317532</v>
      </c>
      <c r="L8" s="258">
        <f t="shared" si="14"/>
        <v>163667.93160000001</v>
      </c>
      <c r="M8" s="43">
        <f t="shared" si="14"/>
        <v>480.3167471753485</v>
      </c>
      <c r="N8" s="258">
        <f t="shared" si="14"/>
        <v>454044</v>
      </c>
      <c r="O8" s="43">
        <f t="shared" si="14"/>
        <v>1332.4842259721202</v>
      </c>
      <c r="P8" s="436"/>
      <c r="Q8" s="436"/>
      <c r="R8" s="436"/>
      <c r="S8" s="436"/>
      <c r="T8" s="436"/>
      <c r="U8" s="436"/>
      <c r="V8" s="258">
        <f t="shared" si="14"/>
        <v>186535.59889000005</v>
      </c>
      <c r="W8" s="43">
        <f t="shared" si="14"/>
        <v>547.42655580337509</v>
      </c>
      <c r="X8" s="258">
        <f t="shared" si="14"/>
        <v>8854</v>
      </c>
      <c r="Y8" s="258">
        <f t="shared" ref="Y8:AA8" si="15">SUM(Y3:Y7)</f>
        <v>371555.21336000005</v>
      </c>
      <c r="Z8" s="43">
        <f t="shared" si="15"/>
        <v>1090.4041477916362</v>
      </c>
      <c r="AA8" s="258">
        <f t="shared" si="15"/>
        <v>10095</v>
      </c>
      <c r="AB8" s="258">
        <f t="shared" si="14"/>
        <v>1996239.8122500002</v>
      </c>
      <c r="AC8" s="43">
        <f t="shared" si="14"/>
        <v>5858.3706889214973</v>
      </c>
      <c r="AD8" s="258">
        <f t="shared" si="14"/>
        <v>1438149</v>
      </c>
      <c r="AE8" s="43">
        <f t="shared" si="14"/>
        <v>4220.5399853264862</v>
      </c>
      <c r="AF8" s="258">
        <f t="shared" si="14"/>
        <v>558090.81225000019</v>
      </c>
      <c r="AG8" s="43">
        <f t="shared" si="14"/>
        <v>1637.8307035950115</v>
      </c>
      <c r="AH8" s="43"/>
      <c r="AI8" s="258">
        <f>SUM(AI3:AI7)</f>
        <v>18949</v>
      </c>
    </row>
    <row r="9" spans="1:41">
      <c r="N9" s="76"/>
      <c r="O9" s="76"/>
    </row>
    <row r="10" spans="1:41">
      <c r="N10" s="132"/>
      <c r="O10" s="132"/>
      <c r="AB10" s="132"/>
      <c r="AC10" s="132"/>
    </row>
    <row r="11" spans="1:41">
      <c r="AB11" s="132"/>
      <c r="AC11" s="133"/>
    </row>
    <row r="12" spans="1:41">
      <c r="AI12" s="8"/>
      <c r="AJ12" s="82"/>
    </row>
    <row r="13" spans="1:41">
      <c r="P13" s="280">
        <v>21000</v>
      </c>
      <c r="Q13" s="328">
        <f t="shared" ref="Q13:Q17" si="16">P13/340.75</f>
        <v>61.628760088041084</v>
      </c>
      <c r="R13" s="280" t="s">
        <v>589</v>
      </c>
      <c r="S13" s="328">
        <v>75.86</v>
      </c>
      <c r="V13" s="280">
        <f>AF3</f>
        <v>153455</v>
      </c>
      <c r="W13" s="328">
        <f t="shared" ref="W13:W17" si="17">V13/340.75</f>
        <v>450.34482758620692</v>
      </c>
      <c r="X13" s="280">
        <v>10571</v>
      </c>
      <c r="AI13" s="8"/>
      <c r="AJ13" s="82"/>
    </row>
    <row r="14" spans="1:41">
      <c r="P14" s="280">
        <v>360876</v>
      </c>
      <c r="Q14" s="328">
        <f t="shared" si="16"/>
        <v>1059.063829787234</v>
      </c>
      <c r="R14" s="442" t="s">
        <v>590</v>
      </c>
      <c r="S14" s="328">
        <v>17703</v>
      </c>
      <c r="V14" s="280">
        <f t="shared" ref="V14:V17" si="18">AF4</f>
        <v>88746.435250000039</v>
      </c>
      <c r="W14" s="342">
        <f t="shared" si="17"/>
        <v>260.44441746148215</v>
      </c>
      <c r="X14" s="280">
        <v>26410</v>
      </c>
      <c r="AI14" s="8"/>
      <c r="AJ14" s="82"/>
    </row>
    <row r="15" spans="1:41">
      <c r="P15" s="276">
        <v>437603</v>
      </c>
      <c r="Q15" s="342">
        <f t="shared" si="16"/>
        <v>1284.2347762289069</v>
      </c>
      <c r="R15" s="276" t="s">
        <v>591</v>
      </c>
      <c r="S15" s="342">
        <v>9619.16</v>
      </c>
      <c r="V15" s="280">
        <f t="shared" si="18"/>
        <v>114486.81675</v>
      </c>
      <c r="W15" s="342">
        <f t="shared" si="17"/>
        <v>335.984788701394</v>
      </c>
      <c r="X15" s="280">
        <v>22591</v>
      </c>
      <c r="AI15" s="8"/>
      <c r="AJ15" s="82"/>
    </row>
    <row r="16" spans="1:41">
      <c r="P16" s="276"/>
      <c r="Q16" s="342">
        <f t="shared" si="16"/>
        <v>0</v>
      </c>
      <c r="R16" s="276"/>
      <c r="S16" s="342"/>
      <c r="V16" s="280">
        <f t="shared" si="18"/>
        <v>64350</v>
      </c>
      <c r="W16" s="342">
        <f t="shared" si="17"/>
        <v>188.8481291269259</v>
      </c>
      <c r="X16" s="280">
        <v>3897</v>
      </c>
      <c r="AI16" s="8"/>
      <c r="AJ16" s="82"/>
    </row>
    <row r="17" spans="16:45">
      <c r="P17" s="276">
        <v>597670</v>
      </c>
      <c r="Q17" s="342">
        <f t="shared" si="16"/>
        <v>1753.9838591342627</v>
      </c>
      <c r="R17" s="442" t="s">
        <v>590</v>
      </c>
      <c r="S17" s="342">
        <v>26531</v>
      </c>
      <c r="V17" s="280">
        <f t="shared" si="18"/>
        <v>137052.5602500001</v>
      </c>
      <c r="W17" s="342">
        <f t="shared" si="17"/>
        <v>402.20854071900249</v>
      </c>
      <c r="X17" s="280">
        <v>38669</v>
      </c>
      <c r="AI17" s="8"/>
      <c r="AJ17" s="82"/>
      <c r="AL17" s="127"/>
      <c r="AM17" s="127"/>
      <c r="AN17" s="127"/>
    </row>
    <row r="18" spans="16:45">
      <c r="P18" s="258">
        <f t="shared" ref="P18:S18" si="19">SUM(P13:P17)</f>
        <v>1417149</v>
      </c>
      <c r="Q18" s="43">
        <f t="shared" si="19"/>
        <v>4158.9112252384448</v>
      </c>
      <c r="R18" s="258">
        <f t="shared" si="19"/>
        <v>0</v>
      </c>
      <c r="S18" s="43">
        <f t="shared" si="19"/>
        <v>53929.020000000004</v>
      </c>
      <c r="V18" s="258">
        <f t="shared" ref="V18:X18" si="20">SUM(V13:V17)</f>
        <v>558090.81225000019</v>
      </c>
      <c r="W18" s="43">
        <f t="shared" si="20"/>
        <v>1637.8307035950115</v>
      </c>
      <c r="X18" s="258">
        <f t="shared" si="20"/>
        <v>102138</v>
      </c>
      <c r="AI18" s="8"/>
      <c r="AJ18" s="82"/>
      <c r="AK18" s="458"/>
      <c r="AL18" s="458"/>
      <c r="AM18" s="458"/>
      <c r="AN18" s="458"/>
      <c r="AO18" s="458"/>
    </row>
    <row r="19" spans="16:45">
      <c r="AI19" s="8"/>
      <c r="AJ19" s="166"/>
      <c r="AL19" s="459"/>
      <c r="AM19" s="459"/>
      <c r="AN19" s="459"/>
      <c r="AO19" s="459"/>
      <c r="AP19" s="11"/>
      <c r="AQ19" s="11"/>
      <c r="AR19" s="11"/>
      <c r="AS19" s="11"/>
    </row>
    <row r="20" spans="16:45">
      <c r="P20" s="441">
        <v>37344</v>
      </c>
      <c r="Q20" s="77">
        <v>366</v>
      </c>
      <c r="R20" s="77">
        <v>87</v>
      </c>
      <c r="AI20" s="8"/>
      <c r="AJ20" s="166"/>
      <c r="AL20" s="460"/>
      <c r="AM20" s="460"/>
      <c r="AN20" s="460"/>
      <c r="AO20" s="460"/>
      <c r="AP20" s="11"/>
      <c r="AQ20" s="11"/>
      <c r="AR20" s="11"/>
      <c r="AS20" s="11"/>
    </row>
    <row r="21" spans="16:45">
      <c r="P21" s="442" t="s">
        <v>526</v>
      </c>
      <c r="Q21" s="77"/>
      <c r="R21" s="77"/>
      <c r="AI21" s="390"/>
      <c r="AJ21" s="166"/>
      <c r="AK21" s="11"/>
      <c r="AL21" s="11"/>
      <c r="AM21" s="11"/>
      <c r="AN21" s="11"/>
      <c r="AO21" s="11"/>
      <c r="AP21" s="11"/>
      <c r="AQ21" s="11"/>
      <c r="AR21" s="11"/>
      <c r="AS21" s="11"/>
    </row>
    <row r="22" spans="16:45">
      <c r="P22" s="441">
        <v>42472</v>
      </c>
      <c r="Q22" s="77">
        <v>562</v>
      </c>
      <c r="R22" s="77">
        <v>85</v>
      </c>
      <c r="AI22" s="8"/>
      <c r="AJ22" s="82"/>
      <c r="AK22" s="11"/>
      <c r="AL22" s="11"/>
      <c r="AM22" s="11"/>
      <c r="AN22" s="11"/>
      <c r="AO22" s="11"/>
      <c r="AP22" s="461"/>
      <c r="AQ22" s="461"/>
      <c r="AR22" s="461"/>
      <c r="AS22" s="11"/>
    </row>
    <row r="23" spans="16:45">
      <c r="P23" s="442" t="s">
        <v>526</v>
      </c>
      <c r="Q23" s="77"/>
      <c r="R23" s="77"/>
      <c r="AI23" s="8"/>
      <c r="AJ23" s="166"/>
      <c r="AK23" s="11"/>
      <c r="AL23" s="11"/>
      <c r="AM23" s="11"/>
      <c r="AN23" s="11"/>
      <c r="AO23" s="11"/>
      <c r="AP23" s="11"/>
      <c r="AQ23" s="11"/>
      <c r="AR23" s="11"/>
      <c r="AS23" s="11"/>
    </row>
    <row r="24" spans="16:45">
      <c r="P24" s="442" t="s">
        <v>526</v>
      </c>
      <c r="Q24" s="74"/>
      <c r="R24" s="77"/>
      <c r="AI24" s="8"/>
      <c r="AJ24" s="82"/>
      <c r="AK24" s="11"/>
      <c r="AL24" s="11"/>
      <c r="AM24" s="11"/>
      <c r="AN24" s="11"/>
      <c r="AO24" s="11"/>
      <c r="AP24" s="11"/>
      <c r="AQ24" s="11"/>
      <c r="AR24" s="11"/>
      <c r="AS24" s="11"/>
    </row>
    <row r="25" spans="16:45">
      <c r="AI25" s="8"/>
      <c r="AJ25" s="86"/>
      <c r="AK25" s="11"/>
      <c r="AL25" s="11"/>
      <c r="AM25" s="11"/>
      <c r="AN25" s="11"/>
      <c r="AO25" s="11"/>
      <c r="AP25" s="11"/>
      <c r="AQ25" s="11"/>
      <c r="AR25" s="11"/>
      <c r="AS25" s="11"/>
    </row>
    <row r="26" spans="16:45">
      <c r="AI26" s="8"/>
      <c r="AJ26" s="2"/>
      <c r="AK26" s="11"/>
      <c r="AL26" s="11"/>
      <c r="AM26" s="11"/>
      <c r="AN26" s="11"/>
      <c r="AO26" s="11"/>
      <c r="AP26" s="11"/>
      <c r="AQ26" s="11"/>
      <c r="AR26" s="11"/>
      <c r="AS26" s="11"/>
    </row>
    <row r="27" spans="16:45">
      <c r="AI27" s="8"/>
      <c r="AJ27" s="82"/>
      <c r="AK27" s="11"/>
      <c r="AL27" s="11"/>
      <c r="AM27" s="11"/>
      <c r="AN27" s="11"/>
      <c r="AO27" s="11"/>
      <c r="AP27" s="11"/>
      <c r="AQ27" s="11"/>
      <c r="AR27" s="11"/>
      <c r="AS27" s="11"/>
    </row>
    <row r="28" spans="16:45">
      <c r="AI28" s="8"/>
      <c r="AJ28" s="82"/>
    </row>
    <row r="29" spans="16:45">
      <c r="AI29" s="8"/>
      <c r="AJ29" s="82"/>
    </row>
    <row r="30" spans="16:45">
      <c r="AI30" s="8"/>
      <c r="AJ30" s="82"/>
    </row>
    <row r="31" spans="16:45">
      <c r="AI31" s="8"/>
      <c r="AJ31" s="82"/>
    </row>
    <row r="32" spans="16:45">
      <c r="AI32" s="8"/>
      <c r="AJ32" s="82"/>
    </row>
    <row r="33" spans="35:45" ht="15">
      <c r="AI33" s="8"/>
      <c r="AJ33" s="82"/>
      <c r="AK33" s="123"/>
      <c r="AL33" s="123"/>
      <c r="AM33" s="123"/>
      <c r="AN33" s="123"/>
      <c r="AO33" s="123"/>
      <c r="AP33" s="123"/>
      <c r="AQ33" s="123"/>
      <c r="AR33" s="123"/>
      <c r="AS33" s="123"/>
    </row>
    <row r="34" spans="35:45" ht="15">
      <c r="AK34" s="123"/>
      <c r="AL34" s="123"/>
      <c r="AM34" s="123"/>
      <c r="AN34" s="123"/>
      <c r="AO34" s="123"/>
      <c r="AP34" s="123"/>
      <c r="AQ34" s="123"/>
      <c r="AR34" s="123"/>
      <c r="AS34" s="123"/>
    </row>
    <row r="35" spans="35:45" ht="15">
      <c r="AK35" s="123"/>
      <c r="AL35" s="123"/>
      <c r="AM35" s="123"/>
      <c r="AN35" s="123"/>
      <c r="AO35" s="123"/>
      <c r="AP35" s="123"/>
      <c r="AQ35" s="123"/>
      <c r="AR35" s="123"/>
      <c r="AS35" s="123"/>
    </row>
    <row r="36" spans="35:45" ht="15">
      <c r="AK36" s="123"/>
      <c r="AL36" s="123"/>
      <c r="AM36" s="123"/>
      <c r="AN36" s="123"/>
      <c r="AO36" s="123"/>
      <c r="AP36" s="123"/>
      <c r="AQ36" s="123"/>
      <c r="AR36" s="123"/>
      <c r="AS36" s="123"/>
    </row>
    <row r="37" spans="35:45" ht="15">
      <c r="AK37" s="123"/>
      <c r="AL37" s="123"/>
      <c r="AM37" s="123"/>
      <c r="AN37" s="123"/>
      <c r="AO37" s="123"/>
      <c r="AP37" s="123"/>
      <c r="AQ37" s="123"/>
      <c r="AR37" s="123"/>
      <c r="AS37" s="123"/>
    </row>
    <row r="38" spans="35:45" ht="15">
      <c r="AK38" s="123"/>
      <c r="AL38" s="123"/>
      <c r="AM38" s="123"/>
      <c r="AN38" s="123"/>
      <c r="AO38" s="123"/>
      <c r="AP38" s="123"/>
      <c r="AQ38" s="123"/>
      <c r="AR38" s="123"/>
      <c r="AS38" s="123"/>
    </row>
    <row r="39" spans="35:45" ht="15">
      <c r="AK39" s="123"/>
      <c r="AL39" s="123"/>
      <c r="AM39" s="123"/>
      <c r="AN39" s="123"/>
      <c r="AO39" s="123"/>
      <c r="AP39" s="123"/>
      <c r="AQ39" s="123"/>
      <c r="AR39" s="123"/>
      <c r="AS39" s="123"/>
    </row>
    <row r="40" spans="35:45" ht="15">
      <c r="AK40" s="123"/>
      <c r="AL40" s="123"/>
      <c r="AM40" s="123"/>
      <c r="AN40" s="123"/>
      <c r="AO40" s="123"/>
      <c r="AP40" s="123"/>
      <c r="AQ40" s="123"/>
      <c r="AR40" s="123"/>
      <c r="AS40" s="123"/>
    </row>
    <row r="41" spans="35:45" ht="15">
      <c r="AK41" s="123"/>
      <c r="AL41" s="123"/>
      <c r="AM41" s="123"/>
      <c r="AN41" s="123"/>
      <c r="AO41" s="123"/>
      <c r="AP41" s="123"/>
      <c r="AQ41" s="123"/>
      <c r="AR41" s="123"/>
      <c r="AS41" s="123"/>
    </row>
    <row r="42" spans="35:45" ht="15">
      <c r="AK42" s="123"/>
      <c r="AL42" s="123"/>
      <c r="AM42" s="123"/>
      <c r="AN42" s="123"/>
      <c r="AO42" s="123"/>
      <c r="AP42" s="123"/>
      <c r="AQ42" s="123"/>
      <c r="AR42" s="123"/>
      <c r="AS42" s="123"/>
    </row>
    <row r="43" spans="35:45" ht="15">
      <c r="AK43" s="123"/>
      <c r="AL43" s="123"/>
      <c r="AM43" s="123"/>
      <c r="AN43" s="123"/>
      <c r="AO43" s="123"/>
      <c r="AP43" s="123"/>
      <c r="AQ43" s="123"/>
      <c r="AR43" s="123"/>
      <c r="AS43" s="123"/>
    </row>
    <row r="44" spans="35:45" ht="15">
      <c r="AK44" s="123"/>
      <c r="AL44" s="123"/>
      <c r="AM44" s="123"/>
      <c r="AN44" s="123"/>
      <c r="AO44" s="123"/>
      <c r="AP44" s="123"/>
      <c r="AQ44" s="123"/>
      <c r="AR44" s="123"/>
      <c r="AS44" s="123"/>
    </row>
    <row r="45" spans="35:45" ht="15">
      <c r="AK45" s="123"/>
      <c r="AL45" s="123"/>
      <c r="AM45" s="123"/>
      <c r="AN45" s="123"/>
      <c r="AO45" s="123"/>
      <c r="AP45" s="123"/>
      <c r="AQ45" s="123"/>
      <c r="AR45" s="123"/>
      <c r="AS45" s="123"/>
    </row>
    <row r="46" spans="35:45" ht="15">
      <c r="AK46" s="123"/>
      <c r="AL46" s="123"/>
      <c r="AM46" s="123"/>
      <c r="AN46" s="123"/>
      <c r="AO46" s="123"/>
      <c r="AP46" s="123"/>
      <c r="AQ46" s="123"/>
      <c r="AR46" s="123"/>
      <c r="AS46" s="123"/>
    </row>
    <row r="47" spans="35:45" ht="15">
      <c r="AK47" s="123"/>
      <c r="AL47" s="123"/>
      <c r="AM47" s="123"/>
      <c r="AN47" s="123"/>
      <c r="AO47" s="123"/>
      <c r="AP47" s="123"/>
      <c r="AQ47" s="123"/>
      <c r="AR47" s="123"/>
      <c r="AS47" s="123"/>
    </row>
    <row r="48" spans="35:45" ht="15">
      <c r="AK48" s="123"/>
      <c r="AL48" s="123"/>
      <c r="AM48" s="123"/>
      <c r="AN48" s="123"/>
      <c r="AO48" s="123"/>
      <c r="AP48" s="123"/>
      <c r="AQ48" s="123"/>
      <c r="AR48" s="123"/>
      <c r="AS48" s="123"/>
    </row>
    <row r="49" spans="37:45" ht="15.75" customHeight="1">
      <c r="AK49" s="123"/>
      <c r="AL49" s="123"/>
      <c r="AM49" s="123"/>
      <c r="AN49" s="123"/>
      <c r="AO49" s="123"/>
      <c r="AP49" s="123"/>
      <c r="AQ49" s="123"/>
      <c r="AR49" s="123"/>
      <c r="AS49" s="123"/>
    </row>
    <row r="50" spans="37:45" ht="15">
      <c r="AK50" s="123"/>
      <c r="AL50" s="123"/>
      <c r="AM50" s="123"/>
      <c r="AN50" s="123"/>
      <c r="AO50" s="123"/>
      <c r="AP50" s="123"/>
      <c r="AQ50" s="123"/>
      <c r="AR50" s="123"/>
      <c r="AS50" s="123"/>
    </row>
    <row r="51" spans="37:45" ht="15">
      <c r="AK51" s="123"/>
      <c r="AL51" s="123"/>
      <c r="AM51" s="123"/>
      <c r="AN51" s="123"/>
      <c r="AO51" s="123"/>
      <c r="AP51" s="123"/>
      <c r="AQ51" s="123"/>
      <c r="AR51" s="123"/>
      <c r="AS51" s="123"/>
    </row>
    <row r="52" spans="37:45" ht="15.75">
      <c r="AK52" s="123"/>
      <c r="AL52" s="123"/>
      <c r="AM52" s="123"/>
      <c r="AN52" s="123"/>
      <c r="AO52" s="123"/>
      <c r="AP52" s="126"/>
      <c r="AQ52" s="126"/>
      <c r="AR52" s="126"/>
      <c r="AS52" s="126"/>
    </row>
    <row r="53" spans="37:45" ht="15.75" customHeight="1">
      <c r="AK53" s="123"/>
      <c r="AL53" s="123"/>
      <c r="AM53" s="123"/>
      <c r="AN53" s="123"/>
      <c r="AO53" s="123"/>
      <c r="AP53" s="126"/>
      <c r="AQ53" s="126"/>
      <c r="AR53" s="126"/>
      <c r="AS53" s="126"/>
    </row>
    <row r="54" spans="37:45" ht="15">
      <c r="AK54" s="123"/>
      <c r="AL54" s="123"/>
      <c r="AM54" s="123"/>
      <c r="AN54" s="123"/>
      <c r="AO54" s="123"/>
      <c r="AP54" s="123"/>
      <c r="AQ54" s="123"/>
      <c r="AR54" s="123"/>
      <c r="AS54" s="123"/>
    </row>
    <row r="55" spans="37:45" ht="15">
      <c r="AK55" s="123"/>
      <c r="AL55" s="123"/>
      <c r="AM55" s="123"/>
      <c r="AN55" s="123"/>
      <c r="AO55" s="123"/>
      <c r="AP55" s="123"/>
      <c r="AQ55" s="123"/>
      <c r="AR55" s="123"/>
      <c r="AS55" s="123"/>
    </row>
    <row r="56" spans="37:45" ht="15">
      <c r="AK56" s="123"/>
      <c r="AL56" s="123"/>
      <c r="AM56" s="123"/>
      <c r="AN56" s="123"/>
      <c r="AO56" s="123"/>
      <c r="AP56" s="123"/>
      <c r="AQ56" s="123"/>
      <c r="AR56" s="123"/>
      <c r="AS56" s="123"/>
    </row>
    <row r="57" spans="37:45" ht="15">
      <c r="AK57" s="123"/>
      <c r="AL57" s="123"/>
      <c r="AM57" s="123"/>
      <c r="AN57" s="123"/>
      <c r="AO57" s="123"/>
      <c r="AP57" s="123"/>
      <c r="AQ57" s="123"/>
      <c r="AR57" s="123"/>
      <c r="AS57" s="123"/>
    </row>
    <row r="58" spans="37:45" ht="15">
      <c r="AK58" s="123"/>
      <c r="AL58" s="123"/>
      <c r="AM58" s="123"/>
      <c r="AN58" s="123"/>
      <c r="AO58" s="123"/>
      <c r="AP58" s="123"/>
      <c r="AQ58" s="123"/>
      <c r="AR58" s="123"/>
      <c r="AS58" s="123"/>
    </row>
    <row r="59" spans="37:45" ht="15">
      <c r="AK59" s="123"/>
      <c r="AL59" s="123"/>
      <c r="AM59" s="123"/>
      <c r="AN59" s="123"/>
      <c r="AO59" s="123"/>
      <c r="AP59" s="123"/>
      <c r="AQ59" s="123"/>
      <c r="AR59" s="123"/>
      <c r="AS59" s="123"/>
    </row>
    <row r="60" spans="37:45" ht="15">
      <c r="AK60" s="123"/>
      <c r="AL60" s="123"/>
      <c r="AM60" s="123"/>
      <c r="AN60" s="123"/>
      <c r="AO60" s="123"/>
      <c r="AP60" s="123"/>
      <c r="AQ60" s="123"/>
      <c r="AR60" s="123"/>
      <c r="AS60" s="123"/>
    </row>
    <row r="61" spans="37:45" ht="15">
      <c r="AK61" s="123"/>
      <c r="AL61" s="123"/>
      <c r="AM61" s="123"/>
      <c r="AN61" s="123"/>
      <c r="AO61" s="123"/>
      <c r="AP61" s="123"/>
      <c r="AQ61" s="123"/>
      <c r="AR61" s="123"/>
      <c r="AS61" s="123"/>
    </row>
    <row r="62" spans="37:45" ht="15">
      <c r="AK62" s="123"/>
      <c r="AL62" s="123"/>
      <c r="AM62" s="123"/>
      <c r="AN62" s="123"/>
      <c r="AO62" s="123"/>
      <c r="AP62" s="123"/>
      <c r="AQ62" s="123"/>
      <c r="AR62" s="123"/>
      <c r="AS62" s="123"/>
    </row>
    <row r="63" spans="37:45" ht="15">
      <c r="AK63" s="123"/>
      <c r="AL63" s="123"/>
      <c r="AM63" s="123"/>
      <c r="AN63" s="123"/>
      <c r="AO63" s="123"/>
      <c r="AP63" s="123"/>
      <c r="AQ63" s="123"/>
      <c r="AR63" s="123"/>
      <c r="AS63" s="123"/>
    </row>
    <row r="64" spans="37:45" ht="15.75">
      <c r="AK64" s="123"/>
      <c r="AL64" s="123"/>
      <c r="AM64" s="123"/>
      <c r="AN64" s="123"/>
      <c r="AO64" s="123"/>
      <c r="AP64" s="125"/>
      <c r="AQ64" s="125"/>
      <c r="AR64" s="125"/>
      <c r="AS64" s="123"/>
    </row>
    <row r="65" spans="37:45" ht="15.75">
      <c r="AK65" s="123"/>
      <c r="AL65" s="123"/>
      <c r="AM65" s="123"/>
      <c r="AN65" s="123"/>
      <c r="AO65" s="123"/>
      <c r="AP65" s="364"/>
      <c r="AQ65" s="123"/>
      <c r="AR65" s="123"/>
      <c r="AS65" s="123"/>
    </row>
    <row r="66" spans="37:45" ht="15.75">
      <c r="AK66" s="123"/>
      <c r="AL66" s="123"/>
      <c r="AM66" s="123"/>
      <c r="AN66" s="123"/>
      <c r="AO66" s="123"/>
      <c r="AP66" s="724"/>
      <c r="AQ66" s="724"/>
      <c r="AR66" s="123"/>
      <c r="AS66" s="123"/>
    </row>
    <row r="67" spans="37:45" ht="15">
      <c r="AK67" s="123"/>
      <c r="AL67" s="123"/>
      <c r="AM67" s="123"/>
      <c r="AN67" s="123"/>
      <c r="AO67" s="123"/>
      <c r="AP67" s="123"/>
      <c r="AQ67" s="123"/>
      <c r="AR67" s="123"/>
      <c r="AS67" s="123"/>
    </row>
    <row r="68" spans="37:45" ht="15">
      <c r="AK68" s="123"/>
      <c r="AL68" s="123"/>
      <c r="AM68" s="123"/>
      <c r="AN68" s="123"/>
      <c r="AO68" s="123"/>
      <c r="AP68" s="123"/>
      <c r="AQ68" s="123"/>
      <c r="AR68" s="123"/>
      <c r="AS68" s="123"/>
    </row>
    <row r="69" spans="37:45" ht="15">
      <c r="AK69" s="123"/>
      <c r="AL69" s="123"/>
      <c r="AM69" s="123"/>
      <c r="AN69" s="123"/>
      <c r="AO69" s="123"/>
      <c r="AP69" s="123"/>
      <c r="AQ69" s="123"/>
      <c r="AR69" s="123"/>
      <c r="AS69" s="123"/>
    </row>
    <row r="70" spans="37:45" ht="15">
      <c r="AK70" s="123"/>
      <c r="AL70" s="123"/>
      <c r="AM70" s="123"/>
      <c r="AN70" s="123"/>
      <c r="AO70" s="123"/>
      <c r="AP70" s="123"/>
      <c r="AQ70" s="123"/>
      <c r="AR70" s="123"/>
      <c r="AS70" s="123"/>
    </row>
    <row r="71" spans="37:45" ht="15">
      <c r="AK71" s="123"/>
      <c r="AL71" s="123"/>
      <c r="AM71" s="123"/>
      <c r="AN71" s="123"/>
      <c r="AO71" s="123"/>
      <c r="AP71" s="123"/>
      <c r="AQ71" s="123"/>
      <c r="AR71" s="123"/>
      <c r="AS71" s="123"/>
    </row>
    <row r="72" spans="37:45" ht="15">
      <c r="AK72" s="123"/>
      <c r="AL72" s="123"/>
      <c r="AM72" s="123"/>
      <c r="AN72" s="123"/>
      <c r="AO72" s="123"/>
      <c r="AP72" s="123"/>
      <c r="AQ72" s="123"/>
      <c r="AR72" s="123"/>
      <c r="AS72" s="123"/>
    </row>
    <row r="73" spans="37:45" ht="15">
      <c r="AK73" s="123"/>
      <c r="AL73" s="123"/>
      <c r="AM73" s="123"/>
      <c r="AN73" s="123"/>
      <c r="AO73" s="123"/>
      <c r="AP73" s="123"/>
      <c r="AQ73" s="123"/>
      <c r="AR73" s="123"/>
      <c r="AS73" s="123"/>
    </row>
    <row r="74" spans="37:45" ht="15">
      <c r="AK74" s="123"/>
      <c r="AL74" s="123"/>
      <c r="AM74" s="123"/>
      <c r="AN74" s="123"/>
      <c r="AO74" s="123"/>
      <c r="AP74" s="123"/>
      <c r="AQ74" s="123"/>
      <c r="AR74" s="123"/>
      <c r="AS74" s="123"/>
    </row>
    <row r="75" spans="37:45" ht="15">
      <c r="AK75" s="123"/>
      <c r="AL75" s="123"/>
      <c r="AM75" s="123"/>
      <c r="AN75" s="123"/>
      <c r="AO75" s="123"/>
      <c r="AP75" s="123"/>
      <c r="AQ75" s="123"/>
      <c r="AR75" s="123"/>
      <c r="AS75" s="123"/>
    </row>
    <row r="76" spans="37:45" ht="15">
      <c r="AK76" s="123"/>
      <c r="AL76" s="123"/>
      <c r="AM76" s="123"/>
      <c r="AN76" s="123"/>
      <c r="AO76" s="123"/>
      <c r="AP76" s="123"/>
      <c r="AQ76" s="123"/>
      <c r="AR76" s="123"/>
      <c r="AS76" s="123"/>
    </row>
    <row r="77" spans="37:45" ht="15">
      <c r="AK77" s="123"/>
      <c r="AL77" s="123"/>
      <c r="AM77" s="123"/>
      <c r="AN77" s="123"/>
      <c r="AO77" s="123"/>
      <c r="AP77" s="123"/>
      <c r="AQ77" s="123"/>
      <c r="AR77" s="123"/>
      <c r="AS77" s="123"/>
    </row>
    <row r="78" spans="37:45" ht="15">
      <c r="AK78" s="123"/>
      <c r="AL78" s="123"/>
      <c r="AM78" s="123"/>
      <c r="AN78" s="123"/>
      <c r="AO78" s="123"/>
      <c r="AP78" s="123"/>
      <c r="AQ78" s="123"/>
      <c r="AR78" s="123"/>
      <c r="AS78" s="123"/>
    </row>
    <row r="79" spans="37:45" ht="15">
      <c r="AK79" s="123"/>
      <c r="AL79" s="123"/>
      <c r="AM79" s="123"/>
      <c r="AN79" s="123"/>
      <c r="AO79" s="123"/>
      <c r="AP79" s="123"/>
      <c r="AQ79" s="123"/>
      <c r="AR79" s="123"/>
      <c r="AS79" s="123"/>
    </row>
    <row r="80" spans="37:45" ht="15">
      <c r="AK80" s="123"/>
      <c r="AL80" s="123"/>
      <c r="AM80" s="123"/>
      <c r="AN80" s="123"/>
      <c r="AO80" s="123"/>
      <c r="AP80" s="123"/>
      <c r="AQ80" s="123"/>
      <c r="AR80" s="123"/>
      <c r="AS80" s="123"/>
    </row>
    <row r="81" spans="37:45" ht="15">
      <c r="AK81" s="123"/>
      <c r="AL81" s="123"/>
      <c r="AM81" s="123"/>
      <c r="AN81" s="123"/>
      <c r="AO81" s="123"/>
      <c r="AP81" s="123"/>
      <c r="AQ81" s="123"/>
      <c r="AR81" s="123"/>
      <c r="AS81" s="123"/>
    </row>
  </sheetData>
  <mergeCells count="20">
    <mergeCell ref="Y1:AA1"/>
    <mergeCell ref="AH1:AH2"/>
    <mergeCell ref="AI1:AI2"/>
    <mergeCell ref="T1:U1"/>
    <mergeCell ref="AP66:AQ66"/>
    <mergeCell ref="AK1:AO2"/>
    <mergeCell ref="L1:M1"/>
    <mergeCell ref="A8:E8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6"/>
  <sheetViews>
    <sheetView workbookViewId="0">
      <pane ySplit="1" topLeftCell="A2" activePane="bottomLeft" state="frozen"/>
      <selection pane="bottomLeft" activeCell="Q2" sqref="Q2:S6"/>
    </sheetView>
  </sheetViews>
  <sheetFormatPr defaultRowHeight="11.25"/>
  <cols>
    <col min="1" max="1" width="9.140625" style="3"/>
    <col min="2" max="2" width="24.42578125" style="3" bestFit="1" customWidth="1"/>
    <col min="3" max="3" width="15.28515625" style="8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4" style="3" bestFit="1" customWidth="1"/>
    <col min="10" max="10" width="10.28515625" style="3" customWidth="1"/>
    <col min="11" max="19" width="9.140625" style="3"/>
    <col min="20" max="20" width="4.42578125" style="3" customWidth="1"/>
    <col min="21" max="21" width="5.85546875" style="3" customWidth="1"/>
    <col min="22" max="22" width="5.28515625" style="3" customWidth="1"/>
    <col min="23" max="23" width="54" style="3" bestFit="1" customWidth="1"/>
    <col min="24" max="24" width="8.42578125" style="3" customWidth="1"/>
    <col min="25" max="16384" width="9.140625" style="3"/>
  </cols>
  <sheetData>
    <row r="1" spans="1:27">
      <c r="A1" s="193"/>
      <c r="B1" s="193"/>
      <c r="C1" s="377"/>
      <c r="D1" s="193" t="s">
        <v>318</v>
      </c>
      <c r="E1" s="193" t="s">
        <v>319</v>
      </c>
      <c r="F1" s="193" t="s">
        <v>320</v>
      </c>
      <c r="G1" s="193" t="s">
        <v>321</v>
      </c>
      <c r="H1" s="193" t="s">
        <v>322</v>
      </c>
      <c r="I1" s="193" t="s">
        <v>323</v>
      </c>
      <c r="J1" s="193" t="s">
        <v>324</v>
      </c>
      <c r="K1" s="194" t="s">
        <v>325</v>
      </c>
      <c r="L1" s="193" t="s">
        <v>326</v>
      </c>
      <c r="M1" s="193" t="s">
        <v>96</v>
      </c>
      <c r="N1" s="193" t="s">
        <v>327</v>
      </c>
      <c r="O1" s="193" t="s">
        <v>322</v>
      </c>
      <c r="P1" s="195" t="s">
        <v>29</v>
      </c>
      <c r="Q1" s="481" t="s">
        <v>328</v>
      </c>
      <c r="R1" s="482"/>
      <c r="S1" s="483"/>
      <c r="T1" s="489" t="s">
        <v>413</v>
      </c>
      <c r="U1" s="490"/>
      <c r="V1" s="490"/>
      <c r="W1" s="484" t="s">
        <v>329</v>
      </c>
      <c r="X1" s="484"/>
      <c r="Y1" s="484"/>
      <c r="Z1" s="484"/>
      <c r="AA1" s="485"/>
    </row>
    <row r="2" spans="1:27">
      <c r="A2" s="280" t="str">
        <f>'1-συμβολαια'!A3</f>
        <v>1ο</v>
      </c>
      <c r="B2" s="77" t="str">
        <f>'1-συμβολαια'!C3</f>
        <v>οριζόντιος ΣΥΣΤΑΣΗ</v>
      </c>
      <c r="C2" s="196">
        <f>'1-συμβολαια'!D3</f>
        <v>0</v>
      </c>
      <c r="D2" s="380"/>
      <c r="E2" s="380"/>
      <c r="F2" s="380"/>
      <c r="G2" s="380"/>
      <c r="H2" s="380"/>
      <c r="I2" s="380"/>
      <c r="J2" s="380"/>
      <c r="K2" s="380">
        <f t="shared" ref="K2:K4" si="0">SUM(D2:I2)</f>
        <v>0</v>
      </c>
      <c r="L2" s="77"/>
      <c r="M2" s="77"/>
      <c r="N2" s="77"/>
      <c r="O2" s="77"/>
      <c r="P2" s="77"/>
      <c r="Q2" s="441">
        <v>37344</v>
      </c>
      <c r="R2" s="77">
        <v>366</v>
      </c>
      <c r="S2" s="77">
        <v>87</v>
      </c>
      <c r="T2" s="77"/>
      <c r="U2" s="77"/>
      <c r="V2" s="77"/>
      <c r="W2" s="444" t="s">
        <v>576</v>
      </c>
      <c r="X2" s="77"/>
      <c r="Y2" s="77"/>
      <c r="Z2" s="77"/>
      <c r="AA2" s="77"/>
    </row>
    <row r="3" spans="1:27">
      <c r="A3" s="280" t="str">
        <f>'1-συμβολαια'!A4</f>
        <v>2ο</v>
      </c>
      <c r="B3" s="77" t="str">
        <f>'1-συμβολαια'!C4</f>
        <v>γονική</v>
      </c>
      <c r="C3" s="196">
        <f>'1-συμβολαια'!D4</f>
        <v>16976579</v>
      </c>
      <c r="D3" s="380"/>
      <c r="E3" s="380"/>
      <c r="F3" s="380"/>
      <c r="G3" s="380"/>
      <c r="H3" s="380"/>
      <c r="I3" s="380"/>
      <c r="J3" s="380"/>
      <c r="K3" s="380">
        <f t="shared" si="0"/>
        <v>0</v>
      </c>
      <c r="L3" s="77"/>
      <c r="M3" s="77"/>
      <c r="N3" s="77"/>
      <c r="O3" s="77"/>
      <c r="P3" s="77"/>
      <c r="Q3" s="442" t="s">
        <v>526</v>
      </c>
      <c r="R3" s="77"/>
      <c r="S3" s="77"/>
      <c r="T3" s="77"/>
      <c r="U3" s="77"/>
      <c r="V3" s="77"/>
      <c r="W3" s="452" t="s">
        <v>577</v>
      </c>
      <c r="X3" s="77"/>
      <c r="Y3" s="77"/>
      <c r="Z3" s="77"/>
      <c r="AA3" s="77"/>
    </row>
    <row r="4" spans="1:27">
      <c r="A4" s="280" t="str">
        <f>'1-συμβολαια'!A5</f>
        <v>3ο</v>
      </c>
      <c r="B4" s="77" t="str">
        <f>'1-συμβολαια'!C5</f>
        <v>γονική</v>
      </c>
      <c r="C4" s="196">
        <f>'1-συμβολαια'!D5</f>
        <v>20986573</v>
      </c>
      <c r="D4" s="380"/>
      <c r="E4" s="380"/>
      <c r="F4" s="380"/>
      <c r="G4" s="380"/>
      <c r="H4" s="380"/>
      <c r="I4" s="380"/>
      <c r="J4" s="380"/>
      <c r="K4" s="380">
        <f t="shared" si="0"/>
        <v>0</v>
      </c>
      <c r="L4" s="77"/>
      <c r="M4" s="77"/>
      <c r="N4" s="77"/>
      <c r="O4" s="77"/>
      <c r="P4" s="77"/>
      <c r="Q4" s="441">
        <v>42472</v>
      </c>
      <c r="R4" s="77">
        <v>562</v>
      </c>
      <c r="S4" s="77">
        <v>85</v>
      </c>
      <c r="T4" s="77"/>
      <c r="U4" s="77"/>
      <c r="V4" s="77"/>
      <c r="W4" s="452" t="s">
        <v>550</v>
      </c>
      <c r="X4" s="77"/>
      <c r="Y4" s="77"/>
      <c r="Z4" s="77"/>
      <c r="AA4" s="77"/>
    </row>
    <row r="5" spans="1:27">
      <c r="A5" s="280" t="str">
        <f>'1-συμβολαια'!A6</f>
        <v>4ο</v>
      </c>
      <c r="B5" s="77" t="str">
        <f>'1-συμβολαια'!C6</f>
        <v>κοινου λειτουργίας ΚΑΝΟΝΙΣΜΟΣ</v>
      </c>
      <c r="C5" s="196">
        <f>'1-συμβολαια'!D6</f>
        <v>0</v>
      </c>
      <c r="D5" s="380"/>
      <c r="E5" s="380"/>
      <c r="F5" s="380"/>
      <c r="G5" s="380"/>
      <c r="H5" s="380"/>
      <c r="I5" s="380"/>
      <c r="J5" s="380"/>
      <c r="K5" s="380"/>
      <c r="L5" s="77"/>
      <c r="M5" s="77"/>
      <c r="N5" s="77"/>
      <c r="O5" s="77"/>
      <c r="P5" s="77"/>
      <c r="Q5" s="442" t="s">
        <v>526</v>
      </c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1:27">
      <c r="A6" s="280" t="str">
        <f>'1-συμβολαια'!A7</f>
        <v>5ο</v>
      </c>
      <c r="B6" s="77" t="str">
        <f>'1-συμβολαια'!C7</f>
        <v>γονική</v>
      </c>
      <c r="C6" s="196">
        <f>'1-συμβολαια'!D7</f>
        <v>29376079</v>
      </c>
      <c r="D6" s="380"/>
      <c r="E6" s="380"/>
      <c r="F6" s="380"/>
      <c r="G6" s="380"/>
      <c r="H6" s="380"/>
      <c r="I6" s="380"/>
      <c r="J6" s="380"/>
      <c r="K6" s="380"/>
      <c r="L6" s="77"/>
      <c r="M6" s="77"/>
      <c r="N6" s="77"/>
      <c r="O6" s="77"/>
      <c r="P6" s="77"/>
      <c r="Q6" s="442" t="s">
        <v>526</v>
      </c>
      <c r="R6" s="74"/>
      <c r="S6" s="77"/>
      <c r="T6" s="77"/>
      <c r="U6" s="77"/>
      <c r="V6" s="77"/>
      <c r="W6" s="444" t="s">
        <v>551</v>
      </c>
      <c r="X6" s="77"/>
      <c r="Y6" s="77"/>
      <c r="Z6" s="77"/>
      <c r="AA6" s="77"/>
    </row>
    <row r="7" spans="1:27">
      <c r="A7" s="486" t="str">
        <f>'1-συμβολαια'!A8</f>
        <v>σύνολο</v>
      </c>
      <c r="B7" s="487"/>
      <c r="C7" s="488"/>
      <c r="D7" s="77">
        <f t="shared" ref="D7:K7" si="1">SUM(D2:D6)</f>
        <v>0</v>
      </c>
      <c r="E7" s="77">
        <f t="shared" si="1"/>
        <v>0</v>
      </c>
      <c r="F7" s="77">
        <f t="shared" si="1"/>
        <v>0</v>
      </c>
      <c r="G7" s="77">
        <f t="shared" si="1"/>
        <v>0</v>
      </c>
      <c r="H7" s="77">
        <f t="shared" si="1"/>
        <v>0</v>
      </c>
      <c r="I7" s="77">
        <f t="shared" si="1"/>
        <v>0</v>
      </c>
      <c r="J7" s="77">
        <f t="shared" si="1"/>
        <v>0</v>
      </c>
      <c r="K7" s="77">
        <f t="shared" si="1"/>
        <v>0</v>
      </c>
    </row>
    <row r="8" spans="1:27">
      <c r="J8" s="2"/>
    </row>
    <row r="9" spans="1:27">
      <c r="C9" s="8" t="s">
        <v>414</v>
      </c>
      <c r="I9" s="5"/>
    </row>
    <row r="10" spans="1:27">
      <c r="J10" s="2"/>
    </row>
    <row r="11" spans="1:27">
      <c r="H11" s="157"/>
    </row>
    <row r="12" spans="1:27">
      <c r="J12" s="2"/>
    </row>
    <row r="13" spans="1:27">
      <c r="E13" s="115"/>
      <c r="J13" s="2"/>
    </row>
    <row r="14" spans="1:27">
      <c r="E14" s="6"/>
      <c r="J14" s="2"/>
    </row>
    <row r="17" spans="2:16">
      <c r="C17" s="58"/>
      <c r="D17" s="5"/>
      <c r="E17" s="5"/>
      <c r="F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58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2:16">
      <c r="C19" s="58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C20" s="378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C21" s="379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2:16">
      <c r="C22" s="5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</row>
    <row r="23" spans="2:16">
      <c r="D23" s="5"/>
    </row>
    <row r="24" spans="2:16">
      <c r="D24" s="5"/>
    </row>
    <row r="25" spans="2:16">
      <c r="B25" s="303"/>
      <c r="D25" s="5"/>
      <c r="E25" s="8"/>
    </row>
    <row r="26" spans="2:16">
      <c r="D26" s="5"/>
      <c r="E26" s="8"/>
    </row>
    <row r="27" spans="2:16">
      <c r="D27" s="5"/>
      <c r="E27" s="8"/>
    </row>
    <row r="28" spans="2:16">
      <c r="D28" s="5"/>
      <c r="E28" s="8"/>
    </row>
    <row r="29" spans="2:16">
      <c r="D29" s="5"/>
      <c r="E29" s="8"/>
    </row>
    <row r="30" spans="2:16">
      <c r="D30" s="5"/>
      <c r="E30" s="8"/>
    </row>
    <row r="31" spans="2:16">
      <c r="B31" s="303"/>
      <c r="D31" s="5"/>
      <c r="E31" s="58"/>
    </row>
    <row r="32" spans="2:16">
      <c r="D32" s="5"/>
      <c r="E32" s="58"/>
    </row>
    <row r="33" spans="3:5">
      <c r="D33" s="5"/>
      <c r="E33" s="58"/>
    </row>
    <row r="34" spans="3:5">
      <c r="C34" s="58"/>
      <c r="D34" s="5"/>
      <c r="E34" s="58"/>
    </row>
    <row r="35" spans="3:5">
      <c r="D35" s="5"/>
      <c r="E35" s="8"/>
    </row>
    <row r="36" spans="3:5">
      <c r="D36" s="5"/>
      <c r="E36" s="2"/>
    </row>
  </sheetData>
  <mergeCells count="4">
    <mergeCell ref="Q1:S1"/>
    <mergeCell ref="W1:AA1"/>
    <mergeCell ref="A7:C7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4"/>
  <sheetViews>
    <sheetView workbookViewId="0">
      <pane ySplit="2" topLeftCell="A3" activePane="bottomLeft" state="frozen"/>
      <selection pane="bottomLeft" activeCell="M30" sqref="M30"/>
    </sheetView>
  </sheetViews>
  <sheetFormatPr defaultRowHeight="11.25"/>
  <cols>
    <col min="1" max="1" width="7" style="8" customWidth="1"/>
    <col min="2" max="2" width="50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4" width="8.140625" style="2" customWidth="1"/>
    <col min="15" max="15" width="9" style="2" bestFit="1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01" t="s">
        <v>1</v>
      </c>
      <c r="B1" s="503" t="s">
        <v>0</v>
      </c>
      <c r="C1" s="505" t="s">
        <v>7</v>
      </c>
      <c r="D1" s="499" t="s">
        <v>370</v>
      </c>
      <c r="E1" s="500"/>
      <c r="F1" s="500"/>
      <c r="G1" s="500"/>
      <c r="H1" s="500"/>
      <c r="I1" s="500"/>
      <c r="J1" s="500"/>
      <c r="K1" s="500"/>
      <c r="L1" s="500"/>
      <c r="M1" s="507" t="s">
        <v>94</v>
      </c>
      <c r="N1" s="508"/>
      <c r="O1" s="509" t="s">
        <v>255</v>
      </c>
      <c r="P1" s="491" t="s">
        <v>86</v>
      </c>
      <c r="Q1" s="492"/>
      <c r="R1" s="492"/>
      <c r="S1" s="492"/>
      <c r="T1" s="492"/>
      <c r="U1" s="492"/>
      <c r="V1" s="492"/>
      <c r="W1" s="492"/>
      <c r="X1" s="492"/>
      <c r="Y1" s="492"/>
      <c r="Z1" s="493"/>
    </row>
    <row r="2" spans="1:26" s="11" customFormat="1" ht="24" customHeight="1" thickBot="1">
      <c r="A2" s="502"/>
      <c r="B2" s="504"/>
      <c r="C2" s="506"/>
      <c r="D2" s="60" t="s">
        <v>79</v>
      </c>
      <c r="E2" s="60" t="s">
        <v>80</v>
      </c>
      <c r="F2" s="60" t="s">
        <v>371</v>
      </c>
      <c r="G2" s="60" t="s">
        <v>372</v>
      </c>
      <c r="H2" s="60" t="s">
        <v>23</v>
      </c>
      <c r="I2" s="215" t="s">
        <v>360</v>
      </c>
      <c r="J2" s="215" t="s">
        <v>361</v>
      </c>
      <c r="K2" s="215" t="s">
        <v>385</v>
      </c>
      <c r="L2" s="216" t="s">
        <v>363</v>
      </c>
      <c r="M2" s="220" t="s">
        <v>386</v>
      </c>
      <c r="N2" s="219" t="s">
        <v>387</v>
      </c>
      <c r="O2" s="510"/>
      <c r="P2" s="494"/>
      <c r="Q2" s="495"/>
      <c r="R2" s="495"/>
      <c r="S2" s="495"/>
      <c r="T2" s="495"/>
      <c r="U2" s="495"/>
      <c r="V2" s="495"/>
      <c r="W2" s="495"/>
      <c r="X2" s="495"/>
      <c r="Y2" s="495"/>
      <c r="Z2" s="496"/>
    </row>
    <row r="3" spans="1:26" s="5" customFormat="1">
      <c r="A3" s="353" t="str">
        <f>'1-συμβολαια'!A3</f>
        <v>1ο</v>
      </c>
      <c r="B3" s="304" t="str">
        <f>'1-συμβολαια'!C3</f>
        <v>οριζόντιος ΣΥΣΤΑΣΗ</v>
      </c>
      <c r="C3" s="305">
        <f>'1-συμβολαια'!D3</f>
        <v>0</v>
      </c>
      <c r="D3" s="299">
        <v>20000</v>
      </c>
      <c r="E3" s="299"/>
      <c r="F3" s="299"/>
      <c r="G3" s="299"/>
      <c r="H3" s="299">
        <f t="shared" ref="H3:H5" si="0">D3+E3+F3+G3</f>
        <v>20000</v>
      </c>
      <c r="I3" s="275">
        <f t="shared" ref="I3:I5" si="1">(F3+G3)*9%</f>
        <v>0</v>
      </c>
      <c r="J3" s="275">
        <f t="shared" ref="J3:J5" si="2">(D3+E3)*5%</f>
        <v>1000</v>
      </c>
      <c r="K3" s="275">
        <f t="shared" ref="K3:K5" si="3">H3*5%</f>
        <v>1000</v>
      </c>
      <c r="L3" s="305">
        <f t="shared" ref="L3:L4" si="4">H3*1%</f>
        <v>200</v>
      </c>
      <c r="M3" s="305">
        <f t="shared" ref="M3:M5" si="5">H3-O3</f>
        <v>17800</v>
      </c>
      <c r="N3" s="305">
        <f t="shared" ref="N3:N5" si="6">D3+E3</f>
        <v>20000</v>
      </c>
      <c r="O3" s="305">
        <f t="shared" ref="O3:O5" si="7">I3+J3+K3+L3</f>
        <v>2200</v>
      </c>
      <c r="P3" s="306"/>
      <c r="Q3" s="306"/>
      <c r="R3" s="306"/>
      <c r="S3" s="306"/>
      <c r="T3" s="306"/>
      <c r="U3" s="306"/>
      <c r="V3" s="306"/>
      <c r="W3" s="278"/>
      <c r="X3" s="278"/>
      <c r="Y3" s="278"/>
      <c r="Z3" s="278"/>
    </row>
    <row r="4" spans="1:26" s="5" customFormat="1">
      <c r="A4" s="353" t="str">
        <f>'1-συμβολαια'!A4</f>
        <v>2ο</v>
      </c>
      <c r="B4" s="304" t="str">
        <f>'1-συμβολαια'!C4</f>
        <v>γονική</v>
      </c>
      <c r="C4" s="305">
        <f>'1-συμβολαια'!D4</f>
        <v>16976579</v>
      </c>
      <c r="D4" s="299"/>
      <c r="E4" s="299">
        <v>1000</v>
      </c>
      <c r="F4" s="299">
        <v>3600</v>
      </c>
      <c r="G4" s="299">
        <f t="shared" ref="G4:G7" si="8">(C4-120000)*1.2%</f>
        <v>202278.948</v>
      </c>
      <c r="H4" s="299">
        <f t="shared" si="0"/>
        <v>206878.948</v>
      </c>
      <c r="I4" s="275">
        <f t="shared" si="1"/>
        <v>18529.105319999999</v>
      </c>
      <c r="J4" s="275">
        <f t="shared" si="2"/>
        <v>50</v>
      </c>
      <c r="K4" s="275">
        <f t="shared" si="3"/>
        <v>10343.947400000001</v>
      </c>
      <c r="L4" s="305">
        <f t="shared" si="4"/>
        <v>2068.7894799999999</v>
      </c>
      <c r="M4" s="305">
        <f t="shared" si="5"/>
        <v>175887.10580000002</v>
      </c>
      <c r="N4" s="305">
        <f t="shared" si="6"/>
        <v>1000</v>
      </c>
      <c r="O4" s="305">
        <f t="shared" si="7"/>
        <v>30991.842199999999</v>
      </c>
      <c r="P4" s="306"/>
      <c r="Q4" s="306" t="s">
        <v>411</v>
      </c>
      <c r="R4" s="306" t="s">
        <v>412</v>
      </c>
      <c r="S4" s="306"/>
      <c r="T4" s="306"/>
      <c r="U4" s="306"/>
      <c r="V4" s="306"/>
      <c r="W4" s="278"/>
      <c r="X4" s="278"/>
      <c r="Y4" s="278"/>
      <c r="Z4" s="278"/>
    </row>
    <row r="5" spans="1:26" s="5" customFormat="1">
      <c r="A5" s="353" t="str">
        <f>'1-συμβολαια'!A5</f>
        <v>3ο</v>
      </c>
      <c r="B5" s="304" t="str">
        <f>'1-συμβολαια'!C5</f>
        <v>γονική</v>
      </c>
      <c r="C5" s="305">
        <f>'1-συμβολαια'!D5</f>
        <v>20986573</v>
      </c>
      <c r="D5" s="299"/>
      <c r="E5" s="299">
        <v>1000</v>
      </c>
      <c r="F5" s="299">
        <v>3600</v>
      </c>
      <c r="G5" s="299">
        <f t="shared" si="8"/>
        <v>250398.87600000002</v>
      </c>
      <c r="H5" s="299">
        <f t="shared" si="0"/>
        <v>254998.87600000002</v>
      </c>
      <c r="I5" s="275">
        <f t="shared" si="1"/>
        <v>22859.898840000002</v>
      </c>
      <c r="J5" s="275">
        <f t="shared" si="2"/>
        <v>50</v>
      </c>
      <c r="K5" s="275">
        <f t="shared" si="3"/>
        <v>12749.943800000001</v>
      </c>
      <c r="L5" s="305">
        <v>10</v>
      </c>
      <c r="M5" s="305">
        <f t="shared" si="5"/>
        <v>219329.03336</v>
      </c>
      <c r="N5" s="305">
        <f t="shared" si="6"/>
        <v>1000</v>
      </c>
      <c r="O5" s="305">
        <f t="shared" si="7"/>
        <v>35669.842640000003</v>
      </c>
      <c r="P5" s="306"/>
      <c r="Q5" s="306" t="s">
        <v>411</v>
      </c>
      <c r="R5" s="306" t="s">
        <v>412</v>
      </c>
      <c r="S5" s="306"/>
      <c r="T5" s="306"/>
      <c r="U5" s="306"/>
      <c r="V5" s="306"/>
      <c r="W5" s="278"/>
      <c r="X5" s="278"/>
      <c r="Y5" s="278"/>
      <c r="Z5" s="278"/>
    </row>
    <row r="6" spans="1:26" s="5" customFormat="1">
      <c r="A6" s="353" t="str">
        <f>'1-συμβολαια'!A6</f>
        <v>4ο</v>
      </c>
      <c r="B6" s="304" t="str">
        <f>'1-συμβολαια'!C6</f>
        <v>κοινου λειτουργίας ΚΑΝΟΝΙΣΜΟΣ</v>
      </c>
      <c r="C6" s="305">
        <f>'1-συμβολαια'!D6</f>
        <v>0</v>
      </c>
      <c r="D6" s="299">
        <v>3000</v>
      </c>
      <c r="E6" s="299"/>
      <c r="F6" s="299"/>
      <c r="G6" s="299"/>
      <c r="H6" s="299">
        <f t="shared" ref="H6:H7" si="9">D6+E6+F6+G6</f>
        <v>3000</v>
      </c>
      <c r="I6" s="275">
        <f t="shared" ref="I6:I7" si="10">(F6+G6)*9%</f>
        <v>0</v>
      </c>
      <c r="J6" s="275">
        <f t="shared" ref="J6:J7" si="11">(D6+E6)*5%</f>
        <v>150</v>
      </c>
      <c r="K6" s="275">
        <f t="shared" ref="K6:K7" si="12">H6*5%</f>
        <v>150</v>
      </c>
      <c r="L6" s="305">
        <f t="shared" ref="L6:L7" si="13">H6*1%</f>
        <v>30</v>
      </c>
      <c r="M6" s="305">
        <f t="shared" ref="M6:M7" si="14">H6-O6</f>
        <v>2670</v>
      </c>
      <c r="N6" s="305">
        <f t="shared" ref="N6:N7" si="15">D6+E6</f>
        <v>3000</v>
      </c>
      <c r="O6" s="305">
        <f t="shared" ref="O6:O7" si="16">I6+J6+K6+L6</f>
        <v>330</v>
      </c>
      <c r="P6" s="306"/>
      <c r="Q6" s="306"/>
      <c r="R6" s="306"/>
      <c r="S6" s="306"/>
      <c r="T6" s="306"/>
      <c r="U6" s="306"/>
      <c r="V6" s="306"/>
      <c r="W6" s="278"/>
      <c r="X6" s="278"/>
      <c r="Y6" s="278"/>
      <c r="Z6" s="278"/>
    </row>
    <row r="7" spans="1:26" s="5" customFormat="1">
      <c r="A7" s="353" t="str">
        <f>'1-συμβολαια'!A7</f>
        <v>5ο</v>
      </c>
      <c r="B7" s="304" t="str">
        <f>'1-συμβολαια'!C7</f>
        <v>γονική</v>
      </c>
      <c r="C7" s="305">
        <f>'1-συμβολαια'!D7</f>
        <v>29376079</v>
      </c>
      <c r="D7" s="299"/>
      <c r="E7" s="299">
        <v>1000</v>
      </c>
      <c r="F7" s="299">
        <v>3600</v>
      </c>
      <c r="G7" s="299">
        <f t="shared" si="8"/>
        <v>351072.94800000003</v>
      </c>
      <c r="H7" s="299">
        <f t="shared" si="9"/>
        <v>355672.94800000003</v>
      </c>
      <c r="I7" s="275">
        <f t="shared" si="10"/>
        <v>31920.565320000002</v>
      </c>
      <c r="J7" s="275">
        <f t="shared" si="11"/>
        <v>50</v>
      </c>
      <c r="K7" s="275">
        <f t="shared" si="12"/>
        <v>17783.647400000002</v>
      </c>
      <c r="L7" s="305">
        <f t="shared" si="13"/>
        <v>3556.7294800000004</v>
      </c>
      <c r="M7" s="305">
        <f t="shared" si="14"/>
        <v>302362.00580000004</v>
      </c>
      <c r="N7" s="305">
        <f t="shared" si="15"/>
        <v>1000</v>
      </c>
      <c r="O7" s="305">
        <f t="shared" si="16"/>
        <v>53310.942200000005</v>
      </c>
      <c r="P7" s="306"/>
      <c r="Q7" s="306" t="s">
        <v>411</v>
      </c>
      <c r="R7" s="306" t="s">
        <v>412</v>
      </c>
      <c r="S7" s="306"/>
      <c r="T7" s="306"/>
      <c r="U7" s="306"/>
      <c r="V7" s="306"/>
      <c r="W7" s="278"/>
      <c r="X7" s="278"/>
      <c r="Y7" s="278"/>
      <c r="Z7" s="278"/>
    </row>
    <row r="8" spans="1:26">
      <c r="A8" s="468" t="s">
        <v>56</v>
      </c>
      <c r="B8" s="469"/>
      <c r="C8" s="469"/>
      <c r="D8" s="150">
        <f t="shared" ref="D8:O8" si="17">SUM(D3:D7)</f>
        <v>23000</v>
      </c>
      <c r="E8" s="150">
        <f t="shared" si="17"/>
        <v>3000</v>
      </c>
      <c r="F8" s="150">
        <f t="shared" si="17"/>
        <v>10800</v>
      </c>
      <c r="G8" s="150">
        <f t="shared" si="17"/>
        <v>803750.77200000011</v>
      </c>
      <c r="H8" s="150">
        <f t="shared" si="17"/>
        <v>840550.77200000011</v>
      </c>
      <c r="I8" s="150">
        <f t="shared" si="17"/>
        <v>73309.569480000006</v>
      </c>
      <c r="J8" s="150">
        <f t="shared" si="17"/>
        <v>1300</v>
      </c>
      <c r="K8" s="150">
        <f t="shared" si="17"/>
        <v>42027.5386</v>
      </c>
      <c r="L8" s="150">
        <f t="shared" si="17"/>
        <v>5865.5189600000003</v>
      </c>
      <c r="M8" s="150">
        <f t="shared" si="17"/>
        <v>718048.14496000006</v>
      </c>
      <c r="N8" s="150">
        <f t="shared" si="17"/>
        <v>26000</v>
      </c>
      <c r="O8" s="150">
        <f t="shared" si="17"/>
        <v>122502.62704000001</v>
      </c>
    </row>
    <row r="9" spans="1:26">
      <c r="J9" s="225"/>
      <c r="K9" s="225">
        <v>10</v>
      </c>
      <c r="L9" s="8" t="s">
        <v>79</v>
      </c>
      <c r="P9" s="155" t="s">
        <v>388</v>
      </c>
      <c r="Q9" s="127"/>
      <c r="R9" s="127"/>
      <c r="S9" s="127"/>
      <c r="T9" s="127"/>
      <c r="U9" s="127"/>
      <c r="V9" s="127"/>
      <c r="W9" s="127"/>
      <c r="X9" s="127"/>
      <c r="Y9" s="127"/>
    </row>
    <row r="10" spans="1:26">
      <c r="K10" s="225">
        <v>50</v>
      </c>
      <c r="L10" s="8" t="s">
        <v>401</v>
      </c>
      <c r="P10" s="137"/>
      <c r="Q10" s="155" t="s">
        <v>389</v>
      </c>
      <c r="R10" s="127"/>
      <c r="S10" s="127"/>
      <c r="T10" s="127"/>
      <c r="U10" s="127"/>
      <c r="V10" s="127"/>
      <c r="W10" s="127"/>
      <c r="X10" s="127"/>
      <c r="Y10" s="137"/>
    </row>
    <row r="11" spans="1:26">
      <c r="P11" s="137"/>
      <c r="Q11" s="137"/>
      <c r="R11" s="127" t="s">
        <v>390</v>
      </c>
      <c r="S11" s="137"/>
      <c r="T11" s="137"/>
      <c r="U11" s="137"/>
      <c r="V11" s="137"/>
      <c r="W11" s="137"/>
      <c r="X11" s="137"/>
      <c r="Y11" s="137"/>
    </row>
    <row r="12" spans="1:26">
      <c r="P12" s="137"/>
      <c r="Q12" s="137"/>
      <c r="R12" s="137"/>
      <c r="S12" s="155" t="s">
        <v>391</v>
      </c>
      <c r="T12" s="137"/>
      <c r="U12" s="137"/>
      <c r="V12" s="137"/>
      <c r="W12" s="137"/>
      <c r="X12" s="137"/>
      <c r="Y12" s="137"/>
    </row>
    <row r="13" spans="1:26">
      <c r="P13" s="137"/>
      <c r="Q13" s="137"/>
      <c r="R13" s="137"/>
      <c r="S13" s="137"/>
      <c r="T13" s="127" t="s">
        <v>392</v>
      </c>
      <c r="U13" s="137"/>
      <c r="V13" s="137"/>
      <c r="W13" s="137"/>
      <c r="X13" s="137"/>
      <c r="Y13" s="137"/>
    </row>
    <row r="14" spans="1:26">
      <c r="P14" s="137"/>
      <c r="Q14" s="137"/>
      <c r="R14" s="127"/>
      <c r="S14" s="127"/>
      <c r="T14" s="137"/>
      <c r="U14" s="155" t="s">
        <v>393</v>
      </c>
      <c r="V14" s="137"/>
      <c r="W14" s="127"/>
      <c r="X14" s="127"/>
      <c r="Y14" s="127"/>
      <c r="Z14" s="127"/>
    </row>
    <row r="15" spans="1:26">
      <c r="P15" s="137"/>
      <c r="Q15" s="137"/>
      <c r="R15" s="127"/>
      <c r="S15" s="127"/>
      <c r="T15" s="137"/>
      <c r="U15" s="137"/>
      <c r="V15" s="127" t="s">
        <v>394</v>
      </c>
      <c r="W15" s="127"/>
      <c r="X15" s="127"/>
      <c r="Y15" s="127"/>
      <c r="Z15" s="137"/>
    </row>
    <row r="16" spans="1:26">
      <c r="P16" s="137"/>
      <c r="Q16" s="137"/>
      <c r="R16" s="137"/>
      <c r="S16" s="127"/>
      <c r="T16" s="137"/>
      <c r="U16" s="137"/>
      <c r="V16" s="137"/>
      <c r="W16" s="137"/>
      <c r="X16" s="137"/>
      <c r="Y16" s="137"/>
      <c r="Z16" s="137"/>
    </row>
    <row r="17" spans="2:24" ht="15.75">
      <c r="B17" s="497" t="s">
        <v>395</v>
      </c>
      <c r="C17" s="497"/>
      <c r="D17" s="497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  <c r="P17" s="497"/>
    </row>
    <row r="18" spans="2:24" ht="15.75">
      <c r="C18" s="512" t="s">
        <v>396</v>
      </c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61"/>
      <c r="O18" s="226">
        <v>50</v>
      </c>
      <c r="P18" s="227"/>
      <c r="Q18" s="5" t="s">
        <v>402</v>
      </c>
      <c r="R18" s="3"/>
      <c r="S18" s="226"/>
    </row>
    <row r="19" spans="2:24" ht="15.75">
      <c r="C19" s="221"/>
      <c r="D19" s="511" t="s">
        <v>397</v>
      </c>
      <c r="E19" s="511"/>
      <c r="F19" s="511"/>
      <c r="G19" s="511"/>
      <c r="H19" s="511"/>
      <c r="I19" s="511"/>
      <c r="J19" s="511"/>
      <c r="K19" s="511"/>
      <c r="L19" s="511"/>
      <c r="M19" s="61"/>
      <c r="N19" s="61"/>
      <c r="O19" s="158">
        <v>150</v>
      </c>
      <c r="P19" s="228">
        <v>191</v>
      </c>
      <c r="Q19" s="228" t="s">
        <v>403</v>
      </c>
      <c r="R19" s="3"/>
      <c r="S19" s="158"/>
    </row>
    <row r="20" spans="2:24" ht="15">
      <c r="L20" s="217"/>
      <c r="M20" s="217"/>
      <c r="N20" s="217"/>
      <c r="O20" s="8"/>
      <c r="P20" s="227">
        <v>250</v>
      </c>
      <c r="Q20" s="227" t="s">
        <v>134</v>
      </c>
      <c r="R20" s="3"/>
      <c r="S20" s="5"/>
    </row>
    <row r="21" spans="2:24" ht="15">
      <c r="C21" s="498" t="s">
        <v>61</v>
      </c>
      <c r="D21" s="498"/>
      <c r="E21" s="498"/>
      <c r="F21" s="498"/>
      <c r="G21" s="498"/>
      <c r="H21" s="498"/>
      <c r="L21" s="8"/>
      <c r="M21" s="218"/>
      <c r="N21" s="218"/>
      <c r="O21" s="8"/>
      <c r="P21" s="227">
        <v>500</v>
      </c>
      <c r="Q21" s="228" t="s">
        <v>404</v>
      </c>
      <c r="R21" s="3"/>
      <c r="S21" s="3"/>
    </row>
    <row r="22" spans="2:24" ht="15">
      <c r="H22" s="3"/>
      <c r="J22" s="3"/>
      <c r="K22" s="3"/>
      <c r="L22" s="217"/>
      <c r="M22" s="217"/>
      <c r="N22" s="217"/>
      <c r="O22" s="8"/>
      <c r="P22" s="229">
        <v>1260</v>
      </c>
      <c r="Q22" s="227" t="s">
        <v>405</v>
      </c>
      <c r="R22" s="5"/>
      <c r="S22" s="5"/>
      <c r="U22" s="3"/>
      <c r="V22" s="3"/>
      <c r="W22" s="3"/>
      <c r="X22" s="3"/>
    </row>
    <row r="23" spans="2:24">
      <c r="D23" s="3"/>
      <c r="H23" s="3"/>
      <c r="J23" s="3"/>
      <c r="K23" s="3"/>
      <c r="L23" s="218"/>
      <c r="M23" s="218"/>
      <c r="N23" s="218"/>
      <c r="O23" s="8"/>
      <c r="P23" s="5"/>
      <c r="Q23" s="5"/>
      <c r="R23" s="5"/>
      <c r="S23" s="5"/>
      <c r="U23" s="3"/>
      <c r="V23" s="3"/>
      <c r="W23" s="3"/>
      <c r="X23" s="3"/>
    </row>
    <row r="24" spans="2:24" ht="12.75">
      <c r="B24" s="222" t="s">
        <v>398</v>
      </c>
      <c r="H24" s="3"/>
      <c r="J24" s="3"/>
      <c r="K24" s="3"/>
      <c r="O24" s="8"/>
      <c r="P24" s="5" t="s">
        <v>406</v>
      </c>
      <c r="Q24" s="5"/>
      <c r="R24" s="5" t="s">
        <v>134</v>
      </c>
      <c r="S24" s="5"/>
      <c r="U24" s="3"/>
      <c r="V24" s="3"/>
      <c r="W24" s="3"/>
      <c r="X24" s="3"/>
    </row>
    <row r="25" spans="2:24" ht="12.75">
      <c r="B25" s="223" t="s">
        <v>399</v>
      </c>
      <c r="H25" s="58"/>
      <c r="J25" s="58"/>
      <c r="K25" s="58"/>
      <c r="O25" s="8"/>
      <c r="P25" s="5" t="s">
        <v>407</v>
      </c>
      <c r="Q25" s="5"/>
      <c r="R25" s="5" t="s">
        <v>135</v>
      </c>
      <c r="S25" s="5"/>
    </row>
    <row r="26" spans="2:24" ht="15.75">
      <c r="B26" s="224" t="s">
        <v>400</v>
      </c>
      <c r="H26" s="58"/>
      <c r="I26" s="58"/>
      <c r="J26" s="58"/>
      <c r="K26" s="58"/>
      <c r="O26" s="8"/>
      <c r="P26" s="5" t="s">
        <v>408</v>
      </c>
      <c r="Q26" s="5"/>
      <c r="R26" s="5" t="s">
        <v>136</v>
      </c>
      <c r="S26" s="5"/>
    </row>
    <row r="27" spans="2:24" ht="15">
      <c r="B27" s="92"/>
      <c r="C27" s="4"/>
      <c r="D27" s="58"/>
      <c r="E27" s="4"/>
      <c r="F27" s="4"/>
      <c r="G27" s="4"/>
      <c r="H27" s="58"/>
      <c r="I27" s="58"/>
      <c r="J27" s="58"/>
      <c r="K27" s="58"/>
      <c r="O27" s="8"/>
      <c r="P27" s="230">
        <v>750</v>
      </c>
      <c r="Q27" s="227"/>
      <c r="R27" s="5" t="s">
        <v>409</v>
      </c>
      <c r="S27" s="5"/>
    </row>
    <row r="28" spans="2:24" ht="15">
      <c r="B28" s="92"/>
      <c r="C28" s="4"/>
      <c r="D28" s="58"/>
      <c r="E28" s="4"/>
      <c r="F28" s="4"/>
      <c r="G28" s="4"/>
      <c r="H28" s="58"/>
      <c r="I28" s="58"/>
      <c r="J28" s="58"/>
      <c r="K28" s="58"/>
      <c r="O28" s="8"/>
      <c r="P28" s="231">
        <v>1000</v>
      </c>
      <c r="Q28" s="228"/>
      <c r="R28" s="3" t="s">
        <v>410</v>
      </c>
      <c r="S28" s="3"/>
    </row>
    <row r="29" spans="2:24" ht="15">
      <c r="B29" s="92"/>
      <c r="C29" s="4"/>
      <c r="D29" s="58"/>
      <c r="E29" s="4"/>
      <c r="F29" s="4"/>
      <c r="G29" s="4"/>
      <c r="H29" s="58"/>
      <c r="I29" s="58"/>
      <c r="J29" s="58"/>
      <c r="K29" s="58"/>
      <c r="O29" s="158"/>
      <c r="P29" s="228"/>
      <c r="Q29" s="228"/>
      <c r="R29" s="3"/>
      <c r="S29" s="158"/>
    </row>
    <row r="30" spans="2:24" ht="15">
      <c r="B30" s="92"/>
      <c r="C30" s="4"/>
      <c r="D30" s="58"/>
      <c r="E30" s="4"/>
      <c r="F30" s="4"/>
      <c r="G30" s="4"/>
      <c r="H30" s="58"/>
      <c r="I30" s="58"/>
      <c r="J30" s="58"/>
      <c r="K30" s="58"/>
      <c r="O30" s="8"/>
      <c r="P30" s="227"/>
      <c r="Q30" s="227"/>
      <c r="R30" s="3"/>
      <c r="S30" s="5"/>
    </row>
    <row r="31" spans="2:24">
      <c r="B31" s="92"/>
      <c r="C31" s="4"/>
      <c r="D31" s="58"/>
      <c r="E31" s="4"/>
      <c r="F31" s="4"/>
      <c r="G31" s="4"/>
      <c r="H31" s="58"/>
      <c r="I31" s="58"/>
      <c r="J31" s="58"/>
      <c r="K31" s="58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2:19">
      <c r="O33" s="8"/>
      <c r="P33" s="5"/>
      <c r="Q33" s="5"/>
      <c r="R33" s="5"/>
      <c r="S33" s="5"/>
    </row>
    <row r="34" spans="2:19">
      <c r="B34" s="303"/>
      <c r="E34" s="8"/>
      <c r="F34" s="8"/>
      <c r="G34" s="8"/>
    </row>
    <row r="35" spans="2:19">
      <c r="B35" s="3"/>
      <c r="E35" s="8"/>
      <c r="F35" s="8"/>
      <c r="G35" s="8"/>
    </row>
    <row r="36" spans="2:19">
      <c r="B36" s="3"/>
      <c r="E36" s="8"/>
      <c r="F36" s="8"/>
      <c r="G36" s="8"/>
    </row>
    <row r="37" spans="2:19">
      <c r="B37" s="3"/>
      <c r="E37" s="8"/>
      <c r="F37" s="8"/>
      <c r="G37" s="8"/>
    </row>
    <row r="38" spans="2:19">
      <c r="B38" s="3"/>
      <c r="E38" s="8"/>
      <c r="F38" s="8"/>
      <c r="G38" s="8"/>
    </row>
    <row r="39" spans="2:19">
      <c r="B39" s="3"/>
      <c r="E39" s="8"/>
      <c r="F39" s="8"/>
      <c r="G39" s="8"/>
    </row>
    <row r="40" spans="2:19">
      <c r="B40" s="303"/>
      <c r="D40" s="58"/>
      <c r="E40" s="58"/>
      <c r="F40" s="58"/>
      <c r="G40" s="58"/>
      <c r="H40" s="58"/>
    </row>
    <row r="41" spans="2:19">
      <c r="B41" s="3"/>
      <c r="D41" s="58"/>
      <c r="E41" s="58"/>
      <c r="F41" s="58"/>
      <c r="G41" s="58"/>
      <c r="H41" s="58"/>
    </row>
    <row r="42" spans="2:19">
      <c r="B42" s="3"/>
      <c r="C42" s="58"/>
      <c r="D42" s="58"/>
      <c r="E42" s="58"/>
      <c r="F42" s="58"/>
      <c r="G42" s="58"/>
      <c r="H42" s="58"/>
    </row>
    <row r="43" spans="2:19">
      <c r="B43" s="3"/>
      <c r="C43" s="58"/>
      <c r="D43" s="58"/>
      <c r="E43" s="58"/>
      <c r="F43" s="58"/>
      <c r="G43" s="58"/>
      <c r="I43" s="2"/>
    </row>
    <row r="44" spans="2:19">
      <c r="B44" s="3"/>
      <c r="C44" s="8"/>
      <c r="E44" s="8"/>
      <c r="F44" s="8"/>
      <c r="G44" s="8"/>
      <c r="I44" s="2"/>
    </row>
  </sheetData>
  <mergeCells count="12">
    <mergeCell ref="P1:Z2"/>
    <mergeCell ref="B17:P17"/>
    <mergeCell ref="C21:H21"/>
    <mergeCell ref="D1:L1"/>
    <mergeCell ref="A8:C8"/>
    <mergeCell ref="A1:A2"/>
    <mergeCell ref="B1:B2"/>
    <mergeCell ref="C1:C2"/>
    <mergeCell ref="M1:N1"/>
    <mergeCell ref="O1:O2"/>
    <mergeCell ref="D19:L19"/>
    <mergeCell ref="C18:M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6"/>
  <sheetViews>
    <sheetView workbookViewId="0">
      <pane ySplit="2" topLeftCell="A3" activePane="bottomLeft" state="frozen"/>
      <selection pane="bottomLeft" activeCell="E3" sqref="E3:E7"/>
    </sheetView>
  </sheetViews>
  <sheetFormatPr defaultRowHeight="11.25"/>
  <cols>
    <col min="1" max="1" width="11.5703125" style="3" bestFit="1" customWidth="1"/>
    <col min="2" max="2" width="43" style="89" customWidth="1"/>
    <col min="3" max="3" width="16.7109375" style="8" bestFit="1" customWidth="1"/>
    <col min="4" max="5" width="7.140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522" t="s">
        <v>1</v>
      </c>
      <c r="B1" s="528" t="s">
        <v>0</v>
      </c>
      <c r="C1" s="530" t="s">
        <v>87</v>
      </c>
      <c r="D1" s="524" t="s">
        <v>3</v>
      </c>
      <c r="E1" s="525"/>
      <c r="F1" s="526" t="s">
        <v>533</v>
      </c>
      <c r="G1" s="527"/>
      <c r="H1" s="513" t="s">
        <v>29</v>
      </c>
      <c r="I1" s="514"/>
      <c r="J1" s="514"/>
      <c r="K1" s="514"/>
      <c r="L1" s="514"/>
      <c r="M1" s="514"/>
      <c r="N1" s="515"/>
    </row>
    <row r="2" spans="1:14" s="9" customFormat="1" ht="23.25" customHeight="1" thickBot="1">
      <c r="A2" s="523"/>
      <c r="B2" s="529"/>
      <c r="C2" s="531"/>
      <c r="D2" s="48"/>
      <c r="E2" s="59" t="s">
        <v>9</v>
      </c>
      <c r="F2" s="99" t="s">
        <v>416</v>
      </c>
      <c r="G2" s="311" t="s">
        <v>9</v>
      </c>
      <c r="H2" s="516"/>
      <c r="I2" s="517"/>
      <c r="J2" s="517"/>
      <c r="K2" s="517"/>
      <c r="L2" s="517"/>
      <c r="M2" s="517"/>
      <c r="N2" s="518"/>
    </row>
    <row r="3" spans="1:14" s="136" customFormat="1" ht="15">
      <c r="A3" s="357" t="str">
        <f>'1-συμβολαια'!A3</f>
        <v>1ο</v>
      </c>
      <c r="B3" s="307" t="str">
        <f>'1-συμβολαια'!C3</f>
        <v>οριζόντιος ΣΥΣΤΑΣΗ</v>
      </c>
      <c r="C3" s="310">
        <f>'1-συμβολαια'!D3</f>
        <v>0</v>
      </c>
      <c r="D3" s="358">
        <v>4</v>
      </c>
      <c r="E3" s="358">
        <v>4</v>
      </c>
      <c r="F3" s="308">
        <f>(D3-1)*800</f>
        <v>2400</v>
      </c>
      <c r="G3" s="308">
        <f>(E3-1)*800</f>
        <v>2400</v>
      </c>
      <c r="H3" s="306"/>
      <c r="I3" s="306" t="s">
        <v>137</v>
      </c>
      <c r="J3" s="306"/>
      <c r="K3" s="309"/>
      <c r="L3" s="309"/>
      <c r="M3" s="309"/>
      <c r="N3" s="309"/>
    </row>
    <row r="4" spans="1:14" s="136" customFormat="1" ht="15">
      <c r="A4" s="357" t="str">
        <f>'1-συμβολαια'!A4</f>
        <v>2ο</v>
      </c>
      <c r="B4" s="307" t="str">
        <f>'1-συμβολαια'!C4</f>
        <v>γονική</v>
      </c>
      <c r="C4" s="310">
        <f>'1-συμβολαια'!D4</f>
        <v>16976579</v>
      </c>
      <c r="D4" s="358">
        <v>5</v>
      </c>
      <c r="E4" s="358">
        <v>5</v>
      </c>
      <c r="F4" s="308">
        <f t="shared" ref="F4:G7" si="0">(D4-1)*1000</f>
        <v>4000</v>
      </c>
      <c r="G4" s="308">
        <f t="shared" si="0"/>
        <v>4000</v>
      </c>
      <c r="H4" s="306"/>
      <c r="I4" s="306" t="s">
        <v>137</v>
      </c>
      <c r="J4" s="306"/>
      <c r="K4" s="309"/>
      <c r="L4" s="309"/>
      <c r="M4" s="309"/>
      <c r="N4" s="309"/>
    </row>
    <row r="5" spans="1:14" s="136" customFormat="1" ht="15">
      <c r="A5" s="357" t="str">
        <f>'1-συμβολαια'!A5</f>
        <v>3ο</v>
      </c>
      <c r="B5" s="307" t="str">
        <f>'1-συμβολαια'!C5</f>
        <v>γονική</v>
      </c>
      <c r="C5" s="310">
        <f>'1-συμβολαια'!D5</f>
        <v>20986573</v>
      </c>
      <c r="D5" s="358">
        <v>5</v>
      </c>
      <c r="E5" s="358">
        <v>5</v>
      </c>
      <c r="F5" s="308">
        <f t="shared" si="0"/>
        <v>4000</v>
      </c>
      <c r="G5" s="308">
        <f t="shared" si="0"/>
        <v>4000</v>
      </c>
      <c r="H5" s="306"/>
      <c r="I5" s="306" t="s">
        <v>137</v>
      </c>
      <c r="J5" s="306"/>
      <c r="K5" s="309"/>
      <c r="L5" s="309"/>
      <c r="M5" s="309"/>
      <c r="N5" s="309"/>
    </row>
    <row r="6" spans="1:14" s="136" customFormat="1" ht="15">
      <c r="A6" s="357" t="str">
        <f>'1-συμβολαια'!A6</f>
        <v>4ο</v>
      </c>
      <c r="B6" s="307" t="str">
        <f>'1-συμβολαια'!C6</f>
        <v>κοινου λειτουργίας ΚΑΝΟΝΙΣΜΟΣ</v>
      </c>
      <c r="C6" s="310">
        <f>'1-συμβολαια'!D6</f>
        <v>0</v>
      </c>
      <c r="D6" s="358">
        <v>10</v>
      </c>
      <c r="E6" s="358">
        <v>10</v>
      </c>
      <c r="F6" s="308">
        <f>(D6-1)*800</f>
        <v>7200</v>
      </c>
      <c r="G6" s="308">
        <f>(E6-1)*800</f>
        <v>7200</v>
      </c>
      <c r="H6" s="306"/>
      <c r="I6" s="306" t="s">
        <v>137</v>
      </c>
      <c r="J6" s="306"/>
      <c r="K6" s="309"/>
      <c r="L6" s="309"/>
      <c r="M6" s="309"/>
      <c r="N6" s="309"/>
    </row>
    <row r="7" spans="1:14" s="136" customFormat="1" ht="15">
      <c r="A7" s="357" t="str">
        <f>'1-συμβολαια'!A7</f>
        <v>5ο</v>
      </c>
      <c r="B7" s="307" t="str">
        <f>'1-συμβολαια'!C7</f>
        <v>γονική</v>
      </c>
      <c r="C7" s="310">
        <f>'1-συμβολαια'!D7</f>
        <v>29376079</v>
      </c>
      <c r="D7" s="385">
        <v>6</v>
      </c>
      <c r="E7" s="385">
        <v>6</v>
      </c>
      <c r="F7" s="308">
        <f t="shared" si="0"/>
        <v>5000</v>
      </c>
      <c r="G7" s="308">
        <f t="shared" si="0"/>
        <v>5000</v>
      </c>
      <c r="H7" s="306"/>
      <c r="I7" s="306" t="s">
        <v>137</v>
      </c>
      <c r="J7" s="306"/>
      <c r="K7" s="309"/>
      <c r="L7" s="309"/>
      <c r="M7" s="309"/>
      <c r="N7" s="309"/>
    </row>
    <row r="8" spans="1:14" ht="15.75">
      <c r="A8" s="519" t="s">
        <v>60</v>
      </c>
      <c r="B8" s="520"/>
      <c r="C8" s="520"/>
      <c r="D8" s="520"/>
      <c r="E8" s="521"/>
      <c r="F8" s="108">
        <f>SUM(F3:F7)</f>
        <v>22600</v>
      </c>
      <c r="G8" s="312">
        <f>SUM(G3:G7)</f>
        <v>22600</v>
      </c>
    </row>
    <row r="9" spans="1:14" ht="15.75">
      <c r="H9" s="138" t="s">
        <v>146</v>
      </c>
      <c r="I9" s="139"/>
      <c r="J9" s="139"/>
      <c r="K9" s="139"/>
      <c r="L9" s="139"/>
      <c r="M9" s="139"/>
    </row>
    <row r="10" spans="1:14" ht="15.75">
      <c r="I10" s="139" t="s">
        <v>147</v>
      </c>
      <c r="J10" s="139"/>
      <c r="K10" s="139"/>
      <c r="L10" s="139"/>
      <c r="M10" s="86"/>
    </row>
    <row r="11" spans="1:14" ht="15.75">
      <c r="J11" s="138" t="s">
        <v>148</v>
      </c>
    </row>
    <row r="15" spans="1:14" ht="15.75">
      <c r="B15" s="386" t="s">
        <v>534</v>
      </c>
    </row>
    <row r="16" spans="1:14" ht="15.75">
      <c r="B16" s="386" t="s">
        <v>535</v>
      </c>
      <c r="F16" s="8"/>
      <c r="H16" s="8"/>
      <c r="I16" s="8"/>
    </row>
    <row r="17" spans="2:9" ht="15.75">
      <c r="B17" s="3"/>
      <c r="C17" s="232" t="s">
        <v>61</v>
      </c>
      <c r="F17" s="8"/>
      <c r="H17" s="8"/>
      <c r="I17" s="8"/>
    </row>
    <row r="18" spans="2:9">
      <c r="B18" s="3"/>
      <c r="F18" s="8"/>
      <c r="H18" s="8"/>
      <c r="I18" s="8"/>
    </row>
    <row r="19" spans="2:9">
      <c r="B19" s="3"/>
      <c r="F19" s="8"/>
      <c r="H19" s="8"/>
      <c r="I19" s="8"/>
    </row>
    <row r="20" spans="2:9">
      <c r="B20" s="3"/>
      <c r="F20" s="8"/>
      <c r="H20" s="8"/>
      <c r="I20" s="8"/>
    </row>
    <row r="21" spans="2:9">
      <c r="B21" s="3"/>
      <c r="F21" s="8"/>
      <c r="H21" s="8"/>
      <c r="I21" s="8"/>
    </row>
    <row r="22" spans="2:9">
      <c r="B22" s="303"/>
      <c r="D22" s="58"/>
      <c r="E22" s="58"/>
      <c r="F22" s="58"/>
      <c r="G22" s="58"/>
      <c r="H22" s="8"/>
      <c r="I22" s="8"/>
    </row>
    <row r="23" spans="2:9">
      <c r="B23" s="3"/>
      <c r="D23" s="58"/>
      <c r="E23" s="58"/>
      <c r="F23" s="58"/>
      <c r="G23" s="58"/>
      <c r="H23" s="8"/>
      <c r="I23" s="8"/>
    </row>
    <row r="24" spans="2:9">
      <c r="B24" s="3"/>
      <c r="D24" s="58"/>
      <c r="E24" s="58"/>
      <c r="F24" s="58"/>
      <c r="G24" s="58"/>
      <c r="H24" s="8"/>
      <c r="I24" s="8"/>
    </row>
    <row r="25" spans="2:9">
      <c r="B25" s="3"/>
      <c r="D25" s="58"/>
      <c r="E25" s="58"/>
      <c r="F25" s="58"/>
      <c r="G25" s="58"/>
      <c r="H25" s="8"/>
      <c r="I25" s="2"/>
    </row>
    <row r="26" spans="2:9">
      <c r="B26" s="3"/>
      <c r="F26" s="8"/>
      <c r="H26" s="8"/>
      <c r="I26" s="2"/>
    </row>
  </sheetData>
  <mergeCells count="7">
    <mergeCell ref="H1:N2"/>
    <mergeCell ref="A8:E8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D3" sqref="D3"/>
    </sheetView>
  </sheetViews>
  <sheetFormatPr defaultRowHeight="11.25"/>
  <cols>
    <col min="1" max="1" width="11.5703125" style="8" bestFit="1" customWidth="1"/>
    <col min="2" max="2" width="35.42578125" style="91" bestFit="1" customWidth="1"/>
    <col min="3" max="3" width="7.28515625" style="8" bestFit="1" customWidth="1"/>
    <col min="4" max="4" width="20.42578125" style="8" customWidth="1"/>
    <col min="5" max="5" width="16.140625" style="8" customWidth="1"/>
    <col min="6" max="6" width="16.42578125" style="8" customWidth="1"/>
    <col min="7" max="7" width="12.85546875" style="8" customWidth="1"/>
    <col min="8" max="8" width="7.28515625" style="8" bestFit="1" customWidth="1"/>
    <col min="9" max="9" width="23" style="8" bestFit="1" customWidth="1"/>
    <col min="10" max="10" width="8.85546875" style="8" customWidth="1"/>
    <col min="11" max="11" width="9.85546875" style="8" customWidth="1"/>
    <col min="12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01" t="s">
        <v>1</v>
      </c>
      <c r="B1" s="503" t="s">
        <v>0</v>
      </c>
      <c r="C1" s="532" t="s">
        <v>11</v>
      </c>
      <c r="D1" s="532"/>
      <c r="E1" s="532"/>
      <c r="F1" s="532"/>
      <c r="G1" s="532"/>
      <c r="H1" s="533" t="s">
        <v>12</v>
      </c>
      <c r="I1" s="533"/>
      <c r="J1" s="533"/>
      <c r="K1" s="533"/>
      <c r="L1" s="533"/>
      <c r="M1" s="533"/>
      <c r="N1" s="533"/>
      <c r="O1" s="536" t="s">
        <v>88</v>
      </c>
      <c r="P1" s="534" t="s">
        <v>231</v>
      </c>
      <c r="Q1" s="491" t="s">
        <v>29</v>
      </c>
      <c r="R1" s="492"/>
      <c r="S1" s="492"/>
      <c r="T1" s="492"/>
      <c r="U1" s="493"/>
    </row>
    <row r="2" spans="1:25" ht="24" customHeight="1" thickBot="1">
      <c r="A2" s="502"/>
      <c r="B2" s="504"/>
      <c r="C2" s="7" t="s">
        <v>47</v>
      </c>
      <c r="D2" s="351" t="s">
        <v>48</v>
      </c>
      <c r="E2" s="351" t="s">
        <v>49</v>
      </c>
      <c r="F2" s="351" t="s">
        <v>50</v>
      </c>
      <c r="G2" s="39" t="s">
        <v>51</v>
      </c>
      <c r="H2" s="7" t="s">
        <v>47</v>
      </c>
      <c r="I2" s="351" t="s">
        <v>48</v>
      </c>
      <c r="J2" s="351" t="s">
        <v>49</v>
      </c>
      <c r="K2" s="351" t="s">
        <v>50</v>
      </c>
      <c r="L2" s="351" t="s">
        <v>51</v>
      </c>
      <c r="M2" s="351" t="s">
        <v>52</v>
      </c>
      <c r="N2" s="40" t="s">
        <v>53</v>
      </c>
      <c r="O2" s="537"/>
      <c r="P2" s="535"/>
      <c r="Q2" s="494"/>
      <c r="R2" s="495"/>
      <c r="S2" s="495"/>
      <c r="T2" s="495"/>
      <c r="U2" s="496"/>
    </row>
    <row r="3" spans="1:25" s="279" customFormat="1" ht="15">
      <c r="A3" s="357" t="str">
        <f>'1-συμβολαια'!A3</f>
        <v>1ο</v>
      </c>
      <c r="B3" s="313" t="str">
        <f>'1-συμβολαια'!C3</f>
        <v>οριζόντιος ΣΥΣΤΑΣΗ</v>
      </c>
      <c r="C3" s="314">
        <v>1</v>
      </c>
      <c r="D3" s="274" t="s">
        <v>555</v>
      </c>
      <c r="E3" s="274"/>
      <c r="F3" s="274"/>
      <c r="G3" s="274"/>
      <c r="H3" s="314"/>
      <c r="I3" s="274"/>
      <c r="J3" s="274"/>
      <c r="K3" s="274"/>
      <c r="L3" s="274"/>
      <c r="M3" s="274"/>
      <c r="N3" s="274"/>
      <c r="O3" s="314"/>
      <c r="P3" s="308">
        <f>O3*('2-δικαιώμ'!N3+'3-φύλλα2α'!F3)</f>
        <v>0</v>
      </c>
      <c r="Q3" s="315"/>
      <c r="R3" s="315"/>
      <c r="S3" s="315"/>
      <c r="T3" s="315"/>
      <c r="U3" s="316"/>
    </row>
    <row r="4" spans="1:25" s="279" customFormat="1" ht="15">
      <c r="A4" s="357" t="str">
        <f>'1-συμβολαια'!A4</f>
        <v>2ο</v>
      </c>
      <c r="B4" s="313" t="str">
        <f>'1-συμβολαια'!C4</f>
        <v>γονική</v>
      </c>
      <c r="C4" s="314">
        <v>1</v>
      </c>
      <c r="D4" s="274" t="s">
        <v>555</v>
      </c>
      <c r="E4" s="274"/>
      <c r="F4" s="274"/>
      <c r="G4" s="274"/>
      <c r="H4" s="314">
        <v>1</v>
      </c>
      <c r="I4" s="274" t="s">
        <v>570</v>
      </c>
      <c r="J4" s="274"/>
      <c r="K4" s="274"/>
      <c r="L4" s="274"/>
      <c r="M4" s="274"/>
      <c r="N4" s="274"/>
      <c r="O4" s="314"/>
      <c r="P4" s="308">
        <f>O4*('2-δικαιώμ'!N4+'3-φύλλα2α'!F4)</f>
        <v>0</v>
      </c>
      <c r="Q4" s="315"/>
      <c r="R4" s="315"/>
      <c r="S4" s="315"/>
      <c r="T4" s="315"/>
      <c r="U4" s="316"/>
    </row>
    <row r="5" spans="1:25" s="279" customFormat="1" ht="15">
      <c r="A5" s="357" t="str">
        <f>'1-συμβολαια'!A5</f>
        <v>3ο</v>
      </c>
      <c r="B5" s="313" t="str">
        <f>'1-συμβολαια'!C5</f>
        <v>γονική</v>
      </c>
      <c r="C5" s="314">
        <v>1</v>
      </c>
      <c r="D5" s="274" t="s">
        <v>555</v>
      </c>
      <c r="E5" s="274"/>
      <c r="F5" s="274"/>
      <c r="G5" s="274"/>
      <c r="H5" s="314">
        <v>1</v>
      </c>
      <c r="I5" s="274" t="s">
        <v>571</v>
      </c>
      <c r="J5" s="274"/>
      <c r="K5" s="274"/>
      <c r="L5" s="274"/>
      <c r="M5" s="274"/>
      <c r="N5" s="274"/>
      <c r="O5" s="314"/>
      <c r="P5" s="308">
        <f>O5*('2-δικαιώμ'!N5+'3-φύλλα2α'!F5)</f>
        <v>0</v>
      </c>
      <c r="Q5" s="315"/>
      <c r="R5" s="315"/>
      <c r="S5" s="315"/>
      <c r="T5" s="315"/>
      <c r="U5" s="316"/>
    </row>
    <row r="6" spans="1:25" s="279" customFormat="1" ht="15">
      <c r="A6" s="357" t="str">
        <f>'1-συμβολαια'!A6</f>
        <v>4ο</v>
      </c>
      <c r="B6" s="313" t="str">
        <f>'1-συμβολαια'!C6</f>
        <v>κοινου λειτουργίας ΚΑΝΟΝΙΣΜΟΣ</v>
      </c>
      <c r="C6" s="314">
        <v>1</v>
      </c>
      <c r="D6" s="274" t="s">
        <v>555</v>
      </c>
      <c r="E6" s="274"/>
      <c r="F6" s="274"/>
      <c r="G6" s="274"/>
      <c r="H6" s="314"/>
      <c r="I6" s="274"/>
      <c r="J6" s="274"/>
      <c r="K6" s="274"/>
      <c r="L6" s="274"/>
      <c r="M6" s="274"/>
      <c r="N6" s="274"/>
      <c r="O6" s="314"/>
      <c r="P6" s="308">
        <f>O6*('2-δικαιώμ'!N6+'3-φύλλα2α'!F6)</f>
        <v>0</v>
      </c>
      <c r="Q6" s="315"/>
      <c r="R6" s="315"/>
      <c r="S6" s="315"/>
      <c r="T6" s="315"/>
      <c r="U6" s="316"/>
    </row>
    <row r="7" spans="1:25" s="279" customFormat="1" ht="15">
      <c r="A7" s="357" t="str">
        <f>'1-συμβολαια'!A7</f>
        <v>5ο</v>
      </c>
      <c r="B7" s="313" t="str">
        <f>'1-συμβολαια'!C7</f>
        <v>γονική</v>
      </c>
      <c r="C7" s="314">
        <v>1</v>
      </c>
      <c r="D7" s="274" t="s">
        <v>555</v>
      </c>
      <c r="E7" s="280"/>
      <c r="F7" s="280"/>
      <c r="G7" s="280"/>
      <c r="H7" s="314">
        <v>1</v>
      </c>
      <c r="I7" s="274" t="s">
        <v>581</v>
      </c>
      <c r="J7" s="280"/>
      <c r="K7" s="280"/>
      <c r="L7" s="280"/>
      <c r="M7" s="280"/>
      <c r="N7" s="280"/>
      <c r="O7" s="314"/>
      <c r="P7" s="308">
        <f>O7*('2-δικαιώμ'!N7+'3-φύλλα2α'!F7)</f>
        <v>0</v>
      </c>
      <c r="Q7" s="315"/>
      <c r="R7" s="315"/>
      <c r="S7" s="315"/>
      <c r="T7" s="315"/>
      <c r="U7" s="316"/>
    </row>
    <row r="8" spans="1:25" ht="15.75">
      <c r="A8" s="519" t="s">
        <v>47</v>
      </c>
      <c r="B8" s="520"/>
      <c r="C8" s="520"/>
      <c r="D8" s="520"/>
      <c r="E8" s="520"/>
      <c r="F8" s="520"/>
      <c r="G8" s="520"/>
      <c r="H8" s="520"/>
      <c r="I8" s="520"/>
      <c r="J8" s="520"/>
      <c r="K8" s="520"/>
      <c r="L8" s="520"/>
      <c r="M8" s="520"/>
      <c r="N8" s="520"/>
      <c r="O8" s="520"/>
      <c r="P8" s="107">
        <f>SUM(P3:P7)</f>
        <v>0</v>
      </c>
    </row>
    <row r="10" spans="1:25" ht="15.75">
      <c r="Q10" s="153" t="s">
        <v>149</v>
      </c>
      <c r="R10" s="124"/>
      <c r="S10" s="124"/>
      <c r="T10" s="124"/>
      <c r="U10" s="124"/>
      <c r="V10" s="124"/>
      <c r="W10" s="124"/>
      <c r="X10" s="124"/>
      <c r="Y10" s="114"/>
    </row>
    <row r="11" spans="1:25" ht="15.75">
      <c r="D11" s="8">
        <v>1600</v>
      </c>
      <c r="E11" s="78" t="s">
        <v>556</v>
      </c>
      <c r="R11" s="139" t="s">
        <v>150</v>
      </c>
      <c r="S11" s="139"/>
      <c r="T11" s="139"/>
      <c r="U11" s="139"/>
      <c r="V11" s="139"/>
      <c r="W11" s="139"/>
      <c r="X11" s="139"/>
    </row>
    <row r="12" spans="1:25" ht="15.75">
      <c r="D12" s="8">
        <v>1601</v>
      </c>
      <c r="E12" s="78" t="s">
        <v>557</v>
      </c>
      <c r="S12" s="153" t="s">
        <v>151</v>
      </c>
    </row>
    <row r="13" spans="1:25">
      <c r="D13" s="8">
        <v>1602</v>
      </c>
      <c r="E13" s="78" t="s">
        <v>557</v>
      </c>
    </row>
    <row r="14" spans="1:25">
      <c r="D14" s="8">
        <v>1780</v>
      </c>
      <c r="E14" s="78" t="s">
        <v>556</v>
      </c>
    </row>
    <row r="15" spans="1:25">
      <c r="B15" s="130"/>
      <c r="D15" s="8">
        <v>1957</v>
      </c>
      <c r="E15" s="78" t="s">
        <v>557</v>
      </c>
    </row>
    <row r="16" spans="1:25">
      <c r="B16" s="131"/>
    </row>
  </sheetData>
  <mergeCells count="8">
    <mergeCell ref="Q1:U2"/>
    <mergeCell ref="A8:O8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3"/>
  <sheetViews>
    <sheetView workbookViewId="0">
      <pane ySplit="2" topLeftCell="A3" activePane="bottomLeft" state="frozen"/>
      <selection pane="bottomLeft" activeCell="G13" sqref="G13:H22"/>
    </sheetView>
  </sheetViews>
  <sheetFormatPr defaultRowHeight="11.25"/>
  <cols>
    <col min="1" max="1" width="7.28515625" style="8" bestFit="1" customWidth="1"/>
    <col min="2" max="2" width="24.42578125" style="91" bestFit="1" customWidth="1"/>
    <col min="3" max="3" width="11.5703125" style="8" customWidth="1"/>
    <col min="4" max="5" width="7.85546875" style="3" customWidth="1"/>
    <col min="6" max="6" width="7.28515625" style="8" bestFit="1" customWidth="1"/>
    <col min="7" max="7" width="7.140625" style="8" customWidth="1"/>
    <col min="8" max="8" width="8.5703125" style="8" bestFit="1" customWidth="1"/>
    <col min="9" max="9" width="9" style="8" customWidth="1"/>
    <col min="10" max="11" width="7.28515625" style="8" bestFit="1" customWidth="1"/>
    <col min="12" max="12" width="6.85546875" style="8" customWidth="1"/>
    <col min="13" max="13" width="8.140625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42578125" style="82" customWidth="1"/>
    <col min="19" max="19" width="7.28515625" style="82" customWidth="1"/>
    <col min="20" max="20" width="8.7109375" style="82" customWidth="1"/>
    <col min="21" max="21" width="7.28515625" style="82" customWidth="1"/>
    <col min="22" max="22" width="8.425781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8.5703125" style="82" customWidth="1"/>
    <col min="32" max="32" width="7.28515625" style="82" customWidth="1"/>
    <col min="33" max="33" width="6.28515625" style="82" customWidth="1"/>
    <col min="34" max="34" width="8.5703125" style="82" customWidth="1"/>
    <col min="35" max="35" width="8" style="82" customWidth="1"/>
    <col min="36" max="38" width="6.28515625" style="82" customWidth="1"/>
    <col min="39" max="39" width="8.14062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70" t="s">
        <v>1</v>
      </c>
      <c r="B1" s="548" t="s">
        <v>0</v>
      </c>
      <c r="C1" s="552" t="s">
        <v>7</v>
      </c>
      <c r="D1" s="550" t="s">
        <v>3</v>
      </c>
      <c r="E1" s="551"/>
      <c r="F1" s="539" t="s">
        <v>417</v>
      </c>
      <c r="G1" s="540"/>
      <c r="H1" s="540"/>
      <c r="I1" s="540"/>
      <c r="J1" s="540"/>
      <c r="K1" s="540"/>
      <c r="L1" s="541"/>
      <c r="M1" s="542" t="s">
        <v>420</v>
      </c>
      <c r="N1" s="543"/>
      <c r="O1" s="544" t="s">
        <v>255</v>
      </c>
      <c r="P1" s="545"/>
      <c r="Q1" s="546"/>
      <c r="R1" s="547" t="s">
        <v>177</v>
      </c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  <c r="AG1" s="547"/>
      <c r="AH1" s="547"/>
      <c r="AI1" s="547"/>
      <c r="AJ1" s="547"/>
      <c r="AK1" s="547"/>
      <c r="AL1" s="547"/>
      <c r="AM1" s="547"/>
      <c r="AN1" s="547"/>
      <c r="AO1" s="547"/>
    </row>
    <row r="2" spans="1:41" ht="23.25" thickBot="1">
      <c r="A2" s="471"/>
      <c r="B2" s="549"/>
      <c r="C2" s="553"/>
      <c r="D2" s="159" t="s">
        <v>4</v>
      </c>
      <c r="E2" s="146" t="s">
        <v>9</v>
      </c>
      <c r="F2" s="233" t="s">
        <v>4</v>
      </c>
      <c r="G2" s="160" t="s">
        <v>9</v>
      </c>
      <c r="H2" s="319" t="s">
        <v>47</v>
      </c>
      <c r="I2" s="233" t="s">
        <v>9</v>
      </c>
      <c r="J2" s="320" t="s">
        <v>361</v>
      </c>
      <c r="K2" s="320" t="s">
        <v>385</v>
      </c>
      <c r="L2" s="321" t="s">
        <v>363</v>
      </c>
      <c r="M2" s="233" t="s">
        <v>23</v>
      </c>
      <c r="N2" s="322" t="s">
        <v>89</v>
      </c>
      <c r="O2" s="233" t="s">
        <v>23</v>
      </c>
      <c r="P2" s="297" t="s">
        <v>9</v>
      </c>
      <c r="Q2" s="391" t="s">
        <v>418</v>
      </c>
      <c r="R2" s="162" t="s">
        <v>130</v>
      </c>
      <c r="S2" s="162" t="s">
        <v>175</v>
      </c>
      <c r="T2" s="162" t="s">
        <v>131</v>
      </c>
      <c r="U2" s="162" t="s">
        <v>257</v>
      </c>
      <c r="V2" s="162" t="s">
        <v>132</v>
      </c>
      <c r="W2" s="162" t="s">
        <v>258</v>
      </c>
      <c r="X2" s="162" t="s">
        <v>152</v>
      </c>
      <c r="Y2" s="162" t="s">
        <v>176</v>
      </c>
      <c r="Z2" s="162" t="s">
        <v>153</v>
      </c>
      <c r="AA2" s="162" t="s">
        <v>259</v>
      </c>
      <c r="AB2" s="162" t="s">
        <v>154</v>
      </c>
      <c r="AC2" s="162" t="s">
        <v>260</v>
      </c>
      <c r="AD2" s="162" t="s">
        <v>155</v>
      </c>
      <c r="AE2" s="162" t="s">
        <v>272</v>
      </c>
      <c r="AF2" s="162" t="s">
        <v>273</v>
      </c>
      <c r="AG2" s="272" t="s">
        <v>274</v>
      </c>
      <c r="AH2" s="162" t="s">
        <v>275</v>
      </c>
      <c r="AI2" s="162" t="s">
        <v>276</v>
      </c>
      <c r="AJ2" s="162" t="s">
        <v>486</v>
      </c>
      <c r="AK2" s="162" t="s">
        <v>487</v>
      </c>
      <c r="AL2" s="162"/>
      <c r="AM2" s="257" t="s">
        <v>515</v>
      </c>
      <c r="AN2" s="359" t="s">
        <v>47</v>
      </c>
      <c r="AO2" s="256" t="s">
        <v>29</v>
      </c>
    </row>
    <row r="3" spans="1:41" s="5" customFormat="1">
      <c r="A3" s="353" t="str">
        <f>'1-συμβολαια'!A3</f>
        <v>1ο</v>
      </c>
      <c r="B3" s="304" t="str">
        <f>'1-συμβολαια'!C3</f>
        <v>οριζόντιος ΣΥΣΤΑΣΗ</v>
      </c>
      <c r="C3" s="305">
        <f>'1-συμβολαια'!D3</f>
        <v>0</v>
      </c>
      <c r="D3" s="318">
        <f>'3-φύλλα2α'!D3</f>
        <v>4</v>
      </c>
      <c r="E3" s="318">
        <f>'3-φύλλα2α'!E3</f>
        <v>4</v>
      </c>
      <c r="F3" s="363">
        <v>4</v>
      </c>
      <c r="G3" s="363"/>
      <c r="H3" s="299">
        <f t="shared" ref="H3:H7" si="0">F3*D3*1100</f>
        <v>17600</v>
      </c>
      <c r="I3" s="323">
        <f t="shared" ref="I3:I7" si="1">E3*G3*1100</f>
        <v>0</v>
      </c>
      <c r="J3" s="323">
        <f t="shared" ref="J3:J7" si="2">H3*5%</f>
        <v>880</v>
      </c>
      <c r="K3" s="323">
        <f t="shared" ref="K3:K7" si="3">H3*5%</f>
        <v>880</v>
      </c>
      <c r="L3" s="323">
        <f t="shared" ref="L3:L7" si="4">H3*1%</f>
        <v>176</v>
      </c>
      <c r="M3" s="323">
        <f t="shared" ref="M3:M7" si="5">H3-O3</f>
        <v>15664</v>
      </c>
      <c r="N3" s="323">
        <f t="shared" ref="N3:N7" si="6">I3-P3</f>
        <v>0</v>
      </c>
      <c r="O3" s="323">
        <f t="shared" ref="O3:O7" si="7">J3+K3+L3</f>
        <v>1936</v>
      </c>
      <c r="P3" s="323"/>
      <c r="Q3" s="323">
        <f t="shared" ref="Q3:Q7" si="8">O3-P3</f>
        <v>1936</v>
      </c>
      <c r="R3" s="370"/>
      <c r="S3" s="370"/>
      <c r="T3" s="370">
        <v>4400</v>
      </c>
      <c r="U3" s="370">
        <v>800</v>
      </c>
      <c r="V3" s="370"/>
      <c r="W3" s="370"/>
      <c r="X3" s="370"/>
      <c r="Y3" s="370"/>
      <c r="Z3" s="370"/>
      <c r="AA3" s="370"/>
      <c r="AB3" s="370"/>
      <c r="AC3" s="370"/>
      <c r="AD3" s="370"/>
      <c r="AE3" s="370"/>
      <c r="AF3" s="324"/>
      <c r="AG3" s="324"/>
      <c r="AH3" s="324">
        <v>2200</v>
      </c>
      <c r="AI3" s="324">
        <v>800</v>
      </c>
      <c r="AJ3" s="324"/>
      <c r="AK3" s="324"/>
      <c r="AL3" s="324"/>
      <c r="AM3" s="324">
        <f t="shared" ref="AM3:AM7" si="9">U3+Y3+AA3+AI3+AK3</f>
        <v>1600</v>
      </c>
      <c r="AN3" s="360">
        <f t="shared" ref="AN3:AN7" si="10">SUM(R3:AL3)-AM3</f>
        <v>6600</v>
      </c>
      <c r="AO3" s="278"/>
    </row>
    <row r="4" spans="1:41" s="5" customFormat="1">
      <c r="A4" s="353" t="str">
        <f>'1-συμβολαια'!A4</f>
        <v>2ο</v>
      </c>
      <c r="B4" s="304" t="str">
        <f>'1-συμβολαια'!C4</f>
        <v>γονική</v>
      </c>
      <c r="C4" s="305">
        <f>'1-συμβολαια'!D4</f>
        <v>16976579</v>
      </c>
      <c r="D4" s="318">
        <f>'3-φύλλα2α'!D4</f>
        <v>5</v>
      </c>
      <c r="E4" s="318">
        <f>'3-φύλλα2α'!E4</f>
        <v>5</v>
      </c>
      <c r="F4" s="363">
        <v>2</v>
      </c>
      <c r="G4" s="363">
        <v>2</v>
      </c>
      <c r="H4" s="299">
        <f t="shared" si="0"/>
        <v>11000</v>
      </c>
      <c r="I4" s="323">
        <f t="shared" si="1"/>
        <v>11000</v>
      </c>
      <c r="J4" s="323">
        <f t="shared" si="2"/>
        <v>550</v>
      </c>
      <c r="K4" s="323">
        <f t="shared" si="3"/>
        <v>550</v>
      </c>
      <c r="L4" s="323">
        <f t="shared" si="4"/>
        <v>110</v>
      </c>
      <c r="M4" s="323">
        <f t="shared" si="5"/>
        <v>9790</v>
      </c>
      <c r="N4" s="323">
        <f t="shared" si="6"/>
        <v>11000</v>
      </c>
      <c r="O4" s="323">
        <f t="shared" si="7"/>
        <v>1210</v>
      </c>
      <c r="P4" s="323"/>
      <c r="Q4" s="323">
        <f t="shared" si="8"/>
        <v>1210</v>
      </c>
      <c r="R4" s="370"/>
      <c r="S4" s="370"/>
      <c r="T4" s="370">
        <v>5500</v>
      </c>
      <c r="U4" s="370">
        <v>800</v>
      </c>
      <c r="V4" s="370">
        <v>5500</v>
      </c>
      <c r="W4" s="370">
        <v>1000</v>
      </c>
      <c r="X4" s="370"/>
      <c r="Y4" s="370"/>
      <c r="Z4" s="370"/>
      <c r="AA4" s="370"/>
      <c r="AB4" s="370"/>
      <c r="AC4" s="370"/>
      <c r="AD4" s="370">
        <v>1100</v>
      </c>
      <c r="AE4" s="370">
        <v>2200</v>
      </c>
      <c r="AF4" s="324">
        <v>500</v>
      </c>
      <c r="AG4" s="324"/>
      <c r="AH4" s="324">
        <v>2200</v>
      </c>
      <c r="AI4" s="324">
        <v>800</v>
      </c>
      <c r="AJ4" s="324"/>
      <c r="AK4" s="324"/>
      <c r="AL4" s="324"/>
      <c r="AM4" s="324">
        <f t="shared" si="9"/>
        <v>1600</v>
      </c>
      <c r="AN4" s="324">
        <f t="shared" si="10"/>
        <v>18000</v>
      </c>
      <c r="AO4" s="278"/>
    </row>
    <row r="5" spans="1:41" s="5" customFormat="1">
      <c r="A5" s="353" t="str">
        <f>'1-συμβολαια'!A5</f>
        <v>3ο</v>
      </c>
      <c r="B5" s="304" t="str">
        <f>'1-συμβολαια'!C5</f>
        <v>γονική</v>
      </c>
      <c r="C5" s="305">
        <f>'1-συμβολαια'!D5</f>
        <v>20986573</v>
      </c>
      <c r="D5" s="318">
        <f>'3-φύλλα2α'!D5</f>
        <v>5</v>
      </c>
      <c r="E5" s="318">
        <f>'3-φύλλα2α'!E5</f>
        <v>5</v>
      </c>
      <c r="F5" s="363">
        <v>2</v>
      </c>
      <c r="G5" s="363">
        <v>2</v>
      </c>
      <c r="H5" s="299">
        <f t="shared" si="0"/>
        <v>11000</v>
      </c>
      <c r="I5" s="323">
        <f t="shared" si="1"/>
        <v>11000</v>
      </c>
      <c r="J5" s="323">
        <f t="shared" si="2"/>
        <v>550</v>
      </c>
      <c r="K5" s="323">
        <f t="shared" si="3"/>
        <v>550</v>
      </c>
      <c r="L5" s="323">
        <f t="shared" si="4"/>
        <v>110</v>
      </c>
      <c r="M5" s="323">
        <f t="shared" si="5"/>
        <v>9790</v>
      </c>
      <c r="N5" s="323">
        <f t="shared" si="6"/>
        <v>11000</v>
      </c>
      <c r="O5" s="323">
        <f t="shared" si="7"/>
        <v>1210</v>
      </c>
      <c r="P5" s="323"/>
      <c r="Q5" s="323">
        <f t="shared" si="8"/>
        <v>1210</v>
      </c>
      <c r="R5" s="370">
        <v>4400</v>
      </c>
      <c r="S5" s="370">
        <v>1000</v>
      </c>
      <c r="T5" s="370">
        <v>5500</v>
      </c>
      <c r="U5" s="370">
        <v>800</v>
      </c>
      <c r="V5" s="370">
        <v>5500</v>
      </c>
      <c r="W5" s="370">
        <v>1000</v>
      </c>
      <c r="X5" s="370"/>
      <c r="Y5" s="370"/>
      <c r="Z5" s="370"/>
      <c r="AA5" s="370"/>
      <c r="AB5" s="370"/>
      <c r="AC5" s="370"/>
      <c r="AD5" s="370">
        <v>1100</v>
      </c>
      <c r="AE5" s="370">
        <v>2200</v>
      </c>
      <c r="AF5" s="324">
        <v>500</v>
      </c>
      <c r="AG5" s="324"/>
      <c r="AH5" s="324">
        <v>2200</v>
      </c>
      <c r="AI5" s="324">
        <v>800</v>
      </c>
      <c r="AJ5" s="324"/>
      <c r="AK5" s="324"/>
      <c r="AL5" s="324"/>
      <c r="AM5" s="324">
        <f t="shared" si="9"/>
        <v>1600</v>
      </c>
      <c r="AN5" s="324">
        <f t="shared" si="10"/>
        <v>23400</v>
      </c>
      <c r="AO5" s="278"/>
    </row>
    <row r="6" spans="1:41" s="5" customFormat="1">
      <c r="A6" s="353" t="str">
        <f>'1-συμβολαια'!A6</f>
        <v>4ο</v>
      </c>
      <c r="B6" s="304" t="str">
        <f>'1-συμβολαια'!C6</f>
        <v>κοινου λειτουργίας ΚΑΝΟΝΙΣΜΟΣ</v>
      </c>
      <c r="C6" s="305">
        <f>'1-συμβολαια'!D6</f>
        <v>0</v>
      </c>
      <c r="D6" s="318">
        <f>'3-φύλλα2α'!D6</f>
        <v>10</v>
      </c>
      <c r="E6" s="318">
        <f>'3-φύλλα2α'!E6</f>
        <v>10</v>
      </c>
      <c r="F6" s="363">
        <v>4</v>
      </c>
      <c r="G6" s="363"/>
      <c r="H6" s="299">
        <f t="shared" si="0"/>
        <v>44000</v>
      </c>
      <c r="I6" s="323">
        <f t="shared" si="1"/>
        <v>0</v>
      </c>
      <c r="J6" s="323">
        <f t="shared" si="2"/>
        <v>2200</v>
      </c>
      <c r="K6" s="323">
        <f t="shared" si="3"/>
        <v>2200</v>
      </c>
      <c r="L6" s="323">
        <f t="shared" si="4"/>
        <v>440</v>
      </c>
      <c r="M6" s="323">
        <f t="shared" si="5"/>
        <v>39160</v>
      </c>
      <c r="N6" s="323">
        <f t="shared" si="6"/>
        <v>0</v>
      </c>
      <c r="O6" s="323">
        <f t="shared" si="7"/>
        <v>4840</v>
      </c>
      <c r="P6" s="323"/>
      <c r="Q6" s="323">
        <f t="shared" si="8"/>
        <v>4840</v>
      </c>
      <c r="R6" s="370">
        <v>4400</v>
      </c>
      <c r="S6" s="370">
        <v>1000</v>
      </c>
      <c r="T6" s="370">
        <v>11000</v>
      </c>
      <c r="U6" s="370">
        <v>800</v>
      </c>
      <c r="V6" s="370"/>
      <c r="W6" s="370"/>
      <c r="X6" s="370"/>
      <c r="Y6" s="370"/>
      <c r="Z6" s="370"/>
      <c r="AA6" s="370"/>
      <c r="AB6" s="370"/>
      <c r="AC6" s="370"/>
      <c r="AD6" s="370">
        <v>1100</v>
      </c>
      <c r="AE6" s="370">
        <v>2200</v>
      </c>
      <c r="AF6" s="324">
        <v>500</v>
      </c>
      <c r="AG6" s="324"/>
      <c r="AH6" s="324"/>
      <c r="AI6" s="324"/>
      <c r="AJ6" s="324"/>
      <c r="AK6" s="324"/>
      <c r="AL6" s="324"/>
      <c r="AM6" s="324">
        <f t="shared" si="9"/>
        <v>800</v>
      </c>
      <c r="AN6" s="324">
        <f t="shared" si="10"/>
        <v>20200</v>
      </c>
      <c r="AO6" s="278"/>
    </row>
    <row r="7" spans="1:41" s="5" customFormat="1">
      <c r="A7" s="353" t="str">
        <f>'1-συμβολαια'!A7</f>
        <v>5ο</v>
      </c>
      <c r="B7" s="304" t="str">
        <f>'1-συμβολαια'!C7</f>
        <v>γονική</v>
      </c>
      <c r="C7" s="305">
        <f>'1-συμβολαια'!D7</f>
        <v>29376079</v>
      </c>
      <c r="D7" s="318">
        <f>'3-φύλλα2α'!D7</f>
        <v>6</v>
      </c>
      <c r="E7" s="318">
        <f>'3-φύλλα2α'!E7</f>
        <v>6</v>
      </c>
      <c r="F7" s="280">
        <v>2</v>
      </c>
      <c r="G7" s="280">
        <v>2</v>
      </c>
      <c r="H7" s="299">
        <f t="shared" si="0"/>
        <v>13200</v>
      </c>
      <c r="I7" s="323">
        <f t="shared" si="1"/>
        <v>13200</v>
      </c>
      <c r="J7" s="323">
        <f t="shared" si="2"/>
        <v>660</v>
      </c>
      <c r="K7" s="323">
        <f t="shared" si="3"/>
        <v>660</v>
      </c>
      <c r="L7" s="323">
        <f t="shared" si="4"/>
        <v>132</v>
      </c>
      <c r="M7" s="323">
        <f t="shared" si="5"/>
        <v>11748</v>
      </c>
      <c r="N7" s="323">
        <f t="shared" si="6"/>
        <v>13200</v>
      </c>
      <c r="O7" s="323">
        <f t="shared" si="7"/>
        <v>1452</v>
      </c>
      <c r="P7" s="323"/>
      <c r="Q7" s="323">
        <f t="shared" si="8"/>
        <v>1452</v>
      </c>
      <c r="R7" s="370">
        <v>4400</v>
      </c>
      <c r="S7" s="370">
        <v>1000</v>
      </c>
      <c r="T7" s="370">
        <v>6600</v>
      </c>
      <c r="U7" s="370">
        <v>800</v>
      </c>
      <c r="V7" s="370">
        <v>6600</v>
      </c>
      <c r="W7" s="370">
        <v>1000</v>
      </c>
      <c r="X7" s="370"/>
      <c r="Y7" s="370"/>
      <c r="Z7" s="370"/>
      <c r="AA7" s="370"/>
      <c r="AB7" s="370"/>
      <c r="AC7" s="370"/>
      <c r="AD7" s="370">
        <v>1100</v>
      </c>
      <c r="AE7" s="370">
        <v>2200</v>
      </c>
      <c r="AF7" s="324">
        <v>500</v>
      </c>
      <c r="AG7" s="324"/>
      <c r="AH7" s="324">
        <v>2200</v>
      </c>
      <c r="AI7" s="324">
        <v>800</v>
      </c>
      <c r="AJ7" s="324"/>
      <c r="AK7" s="324"/>
      <c r="AL7" s="324"/>
      <c r="AM7" s="324">
        <f t="shared" si="9"/>
        <v>1600</v>
      </c>
      <c r="AN7" s="324">
        <f t="shared" si="10"/>
        <v>25600</v>
      </c>
      <c r="AO7" s="278"/>
    </row>
    <row r="8" spans="1:41">
      <c r="A8" s="468" t="s">
        <v>47</v>
      </c>
      <c r="B8" s="469"/>
      <c r="C8" s="469"/>
      <c r="D8" s="469"/>
      <c r="E8" s="469"/>
      <c r="F8" s="38">
        <f t="shared" ref="F8:AF8" si="11">SUM(F3:F7)</f>
        <v>14</v>
      </c>
      <c r="G8" s="38">
        <f t="shared" si="11"/>
        <v>6</v>
      </c>
      <c r="H8" s="150">
        <f t="shared" si="11"/>
        <v>96800</v>
      </c>
      <c r="I8" s="150">
        <f t="shared" si="11"/>
        <v>35200</v>
      </c>
      <c r="J8" s="150">
        <f t="shared" si="11"/>
        <v>4840</v>
      </c>
      <c r="K8" s="150">
        <f t="shared" si="11"/>
        <v>4840</v>
      </c>
      <c r="L8" s="150">
        <f t="shared" si="11"/>
        <v>968</v>
      </c>
      <c r="M8" s="150">
        <f t="shared" si="11"/>
        <v>86152</v>
      </c>
      <c r="N8" s="150">
        <f t="shared" si="11"/>
        <v>35200</v>
      </c>
      <c r="O8" s="150">
        <f t="shared" si="11"/>
        <v>10648</v>
      </c>
      <c r="P8" s="150">
        <f t="shared" si="11"/>
        <v>0</v>
      </c>
      <c r="Q8" s="150">
        <f t="shared" si="11"/>
        <v>10648</v>
      </c>
      <c r="R8" s="150">
        <f t="shared" si="11"/>
        <v>13200</v>
      </c>
      <c r="S8" s="150">
        <f t="shared" si="11"/>
        <v>3000</v>
      </c>
      <c r="T8" s="150">
        <f t="shared" si="11"/>
        <v>33000</v>
      </c>
      <c r="U8" s="150">
        <f t="shared" si="11"/>
        <v>4000</v>
      </c>
      <c r="V8" s="150">
        <f t="shared" si="11"/>
        <v>17600</v>
      </c>
      <c r="W8" s="150">
        <f t="shared" si="11"/>
        <v>3000</v>
      </c>
      <c r="X8" s="150"/>
      <c r="Y8" s="150"/>
      <c r="Z8" s="150"/>
      <c r="AA8" s="150">
        <f t="shared" si="11"/>
        <v>0</v>
      </c>
      <c r="AB8" s="150">
        <f t="shared" si="11"/>
        <v>0</v>
      </c>
      <c r="AC8" s="150">
        <f t="shared" si="11"/>
        <v>0</v>
      </c>
      <c r="AD8" s="150">
        <f t="shared" si="11"/>
        <v>4400</v>
      </c>
      <c r="AE8" s="150">
        <f t="shared" si="11"/>
        <v>8800</v>
      </c>
      <c r="AF8" s="150">
        <f t="shared" si="11"/>
        <v>2000</v>
      </c>
      <c r="AG8" s="362"/>
      <c r="AH8" s="150">
        <f t="shared" ref="AH8:AN8" si="12">SUM(AH3:AH7)</f>
        <v>8800</v>
      </c>
      <c r="AI8" s="150">
        <f t="shared" si="12"/>
        <v>3200</v>
      </c>
      <c r="AJ8" s="150">
        <f t="shared" si="12"/>
        <v>0</v>
      </c>
      <c r="AK8" s="150">
        <f t="shared" si="12"/>
        <v>0</v>
      </c>
      <c r="AL8" s="150">
        <f t="shared" si="12"/>
        <v>0</v>
      </c>
      <c r="AM8" s="150">
        <f t="shared" si="12"/>
        <v>7200</v>
      </c>
      <c r="AN8" s="150">
        <f t="shared" si="12"/>
        <v>93800</v>
      </c>
    </row>
    <row r="10" spans="1:41">
      <c r="R10" s="155" t="s">
        <v>502</v>
      </c>
      <c r="S10" s="165"/>
      <c r="T10" s="165"/>
      <c r="U10" s="165"/>
      <c r="V10" s="165"/>
      <c r="W10" s="165"/>
      <c r="X10" s="166"/>
      <c r="Y10" s="166"/>
      <c r="Z10" s="166"/>
      <c r="AA10" s="166"/>
      <c r="AB10" s="166"/>
      <c r="AC10" s="166"/>
      <c r="AD10" s="166"/>
      <c r="AE10" s="86"/>
      <c r="AF10" s="86"/>
      <c r="AG10" s="86"/>
      <c r="AH10" s="86"/>
      <c r="AI10" s="86"/>
      <c r="AJ10" s="86"/>
      <c r="AK10" s="86"/>
      <c r="AL10" s="86"/>
      <c r="AM10" s="86"/>
      <c r="AN10" s="112"/>
    </row>
    <row r="11" spans="1:41" ht="15.75">
      <c r="B11" s="538" t="s">
        <v>419</v>
      </c>
      <c r="C11" s="538"/>
      <c r="D11" s="538"/>
      <c r="E11" s="538"/>
      <c r="R11" s="166"/>
      <c r="S11" s="167" t="s">
        <v>513</v>
      </c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86"/>
      <c r="AF11" s="86"/>
      <c r="AG11" s="86"/>
      <c r="AH11" s="86"/>
      <c r="AI11" s="86"/>
      <c r="AJ11" s="86"/>
      <c r="AK11" s="86"/>
      <c r="AL11" s="86"/>
      <c r="AM11" s="86"/>
      <c r="AN11" s="112"/>
    </row>
    <row r="12" spans="1:41">
      <c r="R12" s="166"/>
      <c r="S12" s="166"/>
      <c r="T12" s="164" t="s">
        <v>232</v>
      </c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86"/>
      <c r="AF12" s="86"/>
      <c r="AG12" s="86"/>
      <c r="AH12" s="86"/>
      <c r="AI12" s="86"/>
      <c r="AJ12" s="86"/>
      <c r="AK12" s="86"/>
      <c r="AL12" s="86"/>
      <c r="AM12" s="86"/>
      <c r="AN12" s="112"/>
    </row>
    <row r="13" spans="1:41">
      <c r="F13" s="8">
        <v>4</v>
      </c>
      <c r="G13" s="8">
        <v>1600</v>
      </c>
      <c r="H13" s="8">
        <f>H3/F3</f>
        <v>4400</v>
      </c>
      <c r="R13" s="166"/>
      <c r="S13" s="166"/>
      <c r="T13" s="166"/>
      <c r="U13" s="167" t="s">
        <v>233</v>
      </c>
      <c r="V13" s="166"/>
      <c r="W13" s="166"/>
      <c r="X13" s="166"/>
      <c r="Y13" s="166"/>
      <c r="Z13" s="166"/>
      <c r="AA13" s="166"/>
      <c r="AB13" s="166"/>
      <c r="AC13" s="166"/>
      <c r="AD13" s="166"/>
      <c r="AE13" s="86"/>
      <c r="AF13" s="86"/>
      <c r="AG13" s="86"/>
      <c r="AH13" s="86"/>
      <c r="AI13" s="86"/>
      <c r="AJ13" s="86"/>
      <c r="AK13" s="86"/>
      <c r="AL13" s="86"/>
      <c r="AM13" s="86"/>
      <c r="AN13" s="112"/>
    </row>
    <row r="14" spans="1:41">
      <c r="H14" s="8" t="s">
        <v>556</v>
      </c>
      <c r="R14" s="166">
        <v>1600</v>
      </c>
      <c r="S14" s="166"/>
      <c r="T14" s="166"/>
      <c r="U14" s="166"/>
      <c r="V14" s="164" t="s">
        <v>514</v>
      </c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86"/>
      <c r="AN14" s="112"/>
    </row>
    <row r="15" spans="1:41">
      <c r="F15" s="8">
        <v>5</v>
      </c>
      <c r="G15" s="8">
        <v>1601</v>
      </c>
      <c r="H15" s="8">
        <f>H4/F4</f>
        <v>5500</v>
      </c>
      <c r="R15" s="82">
        <v>1600</v>
      </c>
      <c r="S15" s="166"/>
      <c r="T15" s="166"/>
      <c r="U15" s="166"/>
      <c r="V15" s="166"/>
      <c r="W15" s="167" t="s">
        <v>234</v>
      </c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86"/>
      <c r="AN15" s="112"/>
    </row>
    <row r="16" spans="1:41">
      <c r="H16" s="8" t="s">
        <v>557</v>
      </c>
      <c r="R16" s="166">
        <v>1600</v>
      </c>
      <c r="S16" s="166"/>
      <c r="T16" s="166"/>
      <c r="U16" s="166"/>
      <c r="V16" s="166"/>
      <c r="W16" s="166"/>
      <c r="X16" s="164" t="s">
        <v>235</v>
      </c>
      <c r="Y16" s="164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86"/>
      <c r="AN16" s="112"/>
    </row>
    <row r="17" spans="2:41">
      <c r="F17" s="8">
        <v>5</v>
      </c>
      <c r="G17" s="8">
        <v>1602</v>
      </c>
      <c r="H17" s="8">
        <f>H5/F5</f>
        <v>5500</v>
      </c>
      <c r="R17" s="166">
        <v>1600</v>
      </c>
      <c r="S17" s="166"/>
      <c r="T17" s="166"/>
      <c r="U17" s="166"/>
      <c r="V17" s="166"/>
      <c r="W17" s="166"/>
      <c r="X17" s="166"/>
      <c r="Y17" s="167" t="s">
        <v>261</v>
      </c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86"/>
      <c r="AN17" s="112"/>
    </row>
    <row r="18" spans="2:41">
      <c r="B18" s="130"/>
      <c r="H18" s="8" t="s">
        <v>557</v>
      </c>
      <c r="R18" s="166"/>
      <c r="S18" s="166"/>
      <c r="T18" s="166"/>
      <c r="U18" s="166"/>
      <c r="V18" s="166"/>
      <c r="W18" s="166"/>
      <c r="X18" s="166"/>
      <c r="Y18" s="166"/>
      <c r="Z18" s="164" t="s">
        <v>236</v>
      </c>
      <c r="AA18" s="167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86"/>
      <c r="AN18" s="112"/>
      <c r="AO18" s="163"/>
    </row>
    <row r="19" spans="2:41">
      <c r="B19" s="131"/>
      <c r="F19" s="8">
        <v>10</v>
      </c>
      <c r="G19" s="8">
        <v>1780</v>
      </c>
      <c r="H19" s="8">
        <f>H6/F6</f>
        <v>11000</v>
      </c>
      <c r="R19" s="166"/>
      <c r="S19" s="166"/>
      <c r="T19" s="166"/>
      <c r="U19" s="166"/>
      <c r="V19" s="166"/>
      <c r="W19" s="166"/>
      <c r="X19" s="166"/>
      <c r="Y19" s="166"/>
      <c r="Z19" s="167"/>
      <c r="AA19" s="167" t="s">
        <v>262</v>
      </c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86"/>
      <c r="AN19" s="112"/>
      <c r="AO19" s="163"/>
    </row>
    <row r="20" spans="2:41">
      <c r="H20" s="78" t="s">
        <v>556</v>
      </c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4" t="s">
        <v>237</v>
      </c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86"/>
      <c r="AN20" s="361"/>
    </row>
    <row r="21" spans="2:41">
      <c r="F21" s="8">
        <v>6</v>
      </c>
      <c r="G21" s="8">
        <v>1957</v>
      </c>
      <c r="H21" s="8">
        <f>H7/F7</f>
        <v>6600</v>
      </c>
      <c r="Q21" s="390"/>
      <c r="R21" s="166"/>
      <c r="S21" s="166"/>
      <c r="T21" s="166"/>
      <c r="U21" s="8"/>
      <c r="V21" s="8"/>
      <c r="W21" s="166"/>
      <c r="X21" s="166"/>
      <c r="Y21" s="166"/>
      <c r="Z21" s="166"/>
      <c r="AA21" s="166"/>
      <c r="AB21" s="166"/>
      <c r="AC21" s="167" t="s">
        <v>238</v>
      </c>
      <c r="AD21" s="166"/>
      <c r="AE21" s="166"/>
      <c r="AF21" s="166"/>
      <c r="AG21" s="166"/>
      <c r="AH21" s="166"/>
      <c r="AI21" s="166"/>
      <c r="AJ21" s="166"/>
      <c r="AK21" s="166"/>
      <c r="AL21" s="166"/>
      <c r="AM21" s="86"/>
      <c r="AN21" s="112"/>
    </row>
    <row r="22" spans="2:41">
      <c r="H22" s="8" t="s">
        <v>557</v>
      </c>
      <c r="S22" s="166"/>
      <c r="T22" s="166"/>
      <c r="U22" s="8"/>
      <c r="V22" s="8"/>
      <c r="W22" s="166"/>
      <c r="X22" s="166"/>
      <c r="Y22" s="166"/>
      <c r="Z22" s="166"/>
      <c r="AA22" s="166"/>
      <c r="AB22" s="166"/>
      <c r="AC22" s="166"/>
      <c r="AD22" s="164" t="s">
        <v>277</v>
      </c>
      <c r="AE22" s="168"/>
      <c r="AF22" s="168"/>
      <c r="AG22" s="168"/>
      <c r="AH22" s="168"/>
      <c r="AI22" s="168"/>
      <c r="AJ22" s="168"/>
      <c r="AK22" s="168"/>
      <c r="AL22" s="168"/>
      <c r="AM22" s="167"/>
    </row>
    <row r="23" spans="2:41">
      <c r="R23" s="166"/>
      <c r="S23" s="86"/>
      <c r="T23" s="86"/>
      <c r="U23" s="8"/>
      <c r="V23" s="8"/>
      <c r="W23" s="166"/>
      <c r="X23" s="166"/>
      <c r="Y23" s="166"/>
      <c r="Z23" s="166"/>
      <c r="AA23" s="166"/>
      <c r="AB23" s="166"/>
      <c r="AC23" s="166"/>
      <c r="AD23" s="166"/>
      <c r="AE23" s="164" t="s">
        <v>278</v>
      </c>
      <c r="AF23" s="167"/>
      <c r="AG23" s="167"/>
      <c r="AH23" s="167"/>
      <c r="AI23" s="167"/>
      <c r="AJ23" s="167"/>
      <c r="AK23" s="167"/>
      <c r="AL23" s="167"/>
      <c r="AM23" s="86"/>
    </row>
    <row r="24" spans="2:41">
      <c r="S24" s="2"/>
      <c r="T24" s="2"/>
      <c r="U24" s="8"/>
      <c r="V24" s="8"/>
      <c r="AF24" s="167" t="s">
        <v>279</v>
      </c>
      <c r="AG24" s="168"/>
      <c r="AH24" s="168"/>
      <c r="AI24" s="168"/>
      <c r="AJ24" s="168"/>
      <c r="AK24" s="168"/>
    </row>
    <row r="25" spans="2:41">
      <c r="B25" s="303"/>
      <c r="D25" s="8"/>
      <c r="E25" s="8"/>
      <c r="R25" s="86"/>
      <c r="U25" s="8"/>
      <c r="V25" s="8"/>
      <c r="AF25" s="166"/>
      <c r="AG25" s="273" t="s">
        <v>280</v>
      </c>
      <c r="AH25" s="273"/>
      <c r="AI25" s="273"/>
      <c r="AJ25" s="273"/>
      <c r="AK25" s="273"/>
      <c r="AL25" s="273"/>
    </row>
    <row r="26" spans="2:41">
      <c r="B26" s="3"/>
      <c r="D26" s="8"/>
      <c r="E26" s="8"/>
      <c r="R26" s="2"/>
      <c r="U26" s="8"/>
      <c r="V26" s="8"/>
      <c r="AG26" s="166"/>
      <c r="AH26" s="164" t="s">
        <v>491</v>
      </c>
      <c r="AI26" s="166"/>
      <c r="AJ26" s="166"/>
      <c r="AK26" s="166"/>
      <c r="AL26" s="167"/>
    </row>
    <row r="27" spans="2:41">
      <c r="B27" s="3"/>
      <c r="D27" s="8"/>
      <c r="E27" s="8"/>
      <c r="U27" s="8"/>
      <c r="V27" s="8"/>
      <c r="AI27" s="167" t="s">
        <v>488</v>
      </c>
      <c r="AJ27" s="167"/>
      <c r="AK27" s="167"/>
    </row>
    <row r="28" spans="2:41">
      <c r="B28" s="3"/>
      <c r="D28" s="8"/>
      <c r="E28" s="8"/>
      <c r="U28" s="8"/>
      <c r="V28" s="8"/>
      <c r="AJ28" s="164" t="s">
        <v>489</v>
      </c>
      <c r="AK28" s="166"/>
    </row>
    <row r="29" spans="2:41">
      <c r="B29" s="3"/>
      <c r="D29" s="8"/>
      <c r="E29" s="8"/>
      <c r="U29" s="8"/>
      <c r="V29" s="8"/>
      <c r="AK29" s="167" t="s">
        <v>490</v>
      </c>
    </row>
    <row r="30" spans="2:41">
      <c r="B30" s="3"/>
      <c r="D30" s="8"/>
      <c r="E30" s="8"/>
      <c r="U30" s="8"/>
      <c r="V30" s="8"/>
    </row>
    <row r="31" spans="2:41">
      <c r="B31" s="303"/>
      <c r="D31" s="58"/>
      <c r="E31" s="58"/>
      <c r="F31" s="58"/>
      <c r="U31" s="8"/>
      <c r="V31" s="8"/>
    </row>
    <row r="32" spans="2:41">
      <c r="B32" s="3"/>
      <c r="D32" s="58"/>
      <c r="E32" s="58"/>
      <c r="F32" s="58"/>
    </row>
    <row r="33" spans="2:18">
      <c r="B33" s="3"/>
      <c r="D33" s="58"/>
      <c r="E33" s="58"/>
      <c r="F33" s="58"/>
      <c r="G33" s="58"/>
    </row>
    <row r="34" spans="2:18">
      <c r="B34" s="3"/>
      <c r="C34" s="58"/>
      <c r="D34" s="58"/>
      <c r="E34" s="58"/>
      <c r="F34" s="58"/>
    </row>
    <row r="35" spans="2:18">
      <c r="B35" s="3"/>
      <c r="D35" s="8"/>
      <c r="E35" s="8"/>
      <c r="R35" s="86"/>
    </row>
    <row r="36" spans="2:18">
      <c r="R36" s="2"/>
    </row>
    <row r="43" spans="2:18">
      <c r="G43" s="58"/>
    </row>
  </sheetData>
  <mergeCells count="10">
    <mergeCell ref="B11:E11"/>
    <mergeCell ref="F1:L1"/>
    <mergeCell ref="M1:N1"/>
    <mergeCell ref="O1:Q1"/>
    <mergeCell ref="R1:AO1"/>
    <mergeCell ref="A8:E8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2"/>
  <sheetViews>
    <sheetView workbookViewId="0">
      <pane ySplit="2" topLeftCell="A3" activePane="bottomLeft" state="frozen"/>
      <selection pane="bottomLeft" activeCell="N16" sqref="N16:N19"/>
    </sheetView>
  </sheetViews>
  <sheetFormatPr defaultRowHeight="11.25"/>
  <cols>
    <col min="1" max="1" width="7.28515625" style="8" bestFit="1" customWidth="1"/>
    <col min="2" max="2" width="24.42578125" style="89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7.28515625" style="2" bestFit="1" customWidth="1"/>
    <col min="14" max="14" width="8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8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8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4.42578125" style="3" bestFit="1" customWidth="1"/>
    <col min="35" max="36" width="10.5703125" style="8" customWidth="1"/>
    <col min="37" max="37" width="6.85546875" style="8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8" bestFit="1" customWidth="1"/>
    <col min="60" max="61" width="8.85546875" style="3" bestFit="1" customWidth="1"/>
    <col min="62" max="16384" width="9.140625" style="3"/>
  </cols>
  <sheetData>
    <row r="1" spans="1:61" s="65" customFormat="1" ht="15.75" customHeight="1">
      <c r="A1" s="554" t="s">
        <v>31</v>
      </c>
      <c r="B1" s="555"/>
      <c r="C1" s="555"/>
      <c r="D1" s="556"/>
      <c r="E1" s="567" t="s">
        <v>421</v>
      </c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9" t="s">
        <v>70</v>
      </c>
      <c r="S1" s="575" t="s">
        <v>165</v>
      </c>
      <c r="T1" s="554" t="s">
        <v>13</v>
      </c>
      <c r="U1" s="555"/>
      <c r="V1" s="555"/>
      <c r="W1" s="555"/>
      <c r="X1" s="555"/>
      <c r="Y1" s="555"/>
      <c r="Z1" s="555"/>
      <c r="AA1" s="555"/>
      <c r="AB1" s="555"/>
      <c r="AC1" s="556"/>
      <c r="AD1" s="566" t="s">
        <v>14</v>
      </c>
      <c r="AE1" s="566"/>
      <c r="AF1" s="566"/>
      <c r="AG1" s="566"/>
      <c r="AH1" s="566"/>
      <c r="AI1" s="566"/>
      <c r="AJ1" s="566"/>
      <c r="AK1" s="566"/>
      <c r="AL1" s="566"/>
      <c r="AM1" s="554" t="s">
        <v>15</v>
      </c>
      <c r="AN1" s="555"/>
      <c r="AO1" s="555"/>
      <c r="AP1" s="555"/>
      <c r="AQ1" s="555"/>
      <c r="AR1" s="555"/>
      <c r="AS1" s="555"/>
      <c r="AT1" s="555"/>
      <c r="AU1" s="555"/>
      <c r="AV1" s="556"/>
      <c r="AW1" s="557" t="s">
        <v>16</v>
      </c>
      <c r="AX1" s="557"/>
      <c r="AY1" s="557"/>
      <c r="AZ1" s="557"/>
      <c r="BA1" s="557"/>
      <c r="BB1" s="557"/>
      <c r="BC1" s="557"/>
      <c r="BD1" s="557"/>
      <c r="BE1" s="558" t="s">
        <v>17</v>
      </c>
      <c r="BF1" s="559"/>
      <c r="BG1" s="559"/>
      <c r="BH1" s="559"/>
      <c r="BI1" s="560"/>
    </row>
    <row r="2" spans="1:61" s="4" customFormat="1" ht="45.75" customHeight="1" thickBot="1">
      <c r="A2" s="79" t="s">
        <v>19</v>
      </c>
      <c r="B2" s="88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256</v>
      </c>
      <c r="H2" s="41" t="s">
        <v>73</v>
      </c>
      <c r="I2" s="573" t="s">
        <v>29</v>
      </c>
      <c r="J2" s="574"/>
      <c r="K2" s="41" t="s">
        <v>156</v>
      </c>
      <c r="L2" s="41" t="s">
        <v>157</v>
      </c>
      <c r="M2" s="41" t="s">
        <v>93</v>
      </c>
      <c r="N2" s="41" t="s">
        <v>536</v>
      </c>
      <c r="O2" s="41" t="s">
        <v>164</v>
      </c>
      <c r="P2" s="93" t="s">
        <v>99</v>
      </c>
      <c r="Q2" s="113" t="s">
        <v>98</v>
      </c>
      <c r="R2" s="570"/>
      <c r="S2" s="576"/>
      <c r="T2" s="55" t="s">
        <v>32</v>
      </c>
      <c r="U2" s="55" t="s">
        <v>19</v>
      </c>
      <c r="V2" s="41" t="s">
        <v>20</v>
      </c>
      <c r="W2" s="10" t="s">
        <v>21</v>
      </c>
      <c r="X2" s="10" t="s">
        <v>22</v>
      </c>
      <c r="Y2" s="41" t="s">
        <v>23</v>
      </c>
      <c r="Z2" s="41" t="s">
        <v>24</v>
      </c>
      <c r="AA2" s="41" t="s">
        <v>25</v>
      </c>
      <c r="AB2" s="561" t="s">
        <v>29</v>
      </c>
      <c r="AC2" s="562"/>
      <c r="AD2" s="55" t="s">
        <v>28</v>
      </c>
      <c r="AE2" s="55" t="s">
        <v>19</v>
      </c>
      <c r="AF2" s="41" t="s">
        <v>20</v>
      </c>
      <c r="AG2" s="10" t="s">
        <v>27</v>
      </c>
      <c r="AH2" s="10" t="s">
        <v>19</v>
      </c>
      <c r="AI2" s="71" t="s">
        <v>74</v>
      </c>
      <c r="AJ2" s="71" t="s">
        <v>75</v>
      </c>
      <c r="AK2" s="571" t="s">
        <v>29</v>
      </c>
      <c r="AL2" s="572"/>
      <c r="AM2" s="55" t="s">
        <v>18</v>
      </c>
      <c r="AN2" s="55" t="s">
        <v>19</v>
      </c>
      <c r="AO2" s="41" t="s">
        <v>20</v>
      </c>
      <c r="AP2" s="10" t="s">
        <v>21</v>
      </c>
      <c r="AQ2" s="10" t="s">
        <v>22</v>
      </c>
      <c r="AR2" s="41" t="s">
        <v>23</v>
      </c>
      <c r="AS2" s="41" t="s">
        <v>24</v>
      </c>
      <c r="AT2" s="41" t="s">
        <v>25</v>
      </c>
      <c r="AU2" s="561" t="s">
        <v>29</v>
      </c>
      <c r="AV2" s="562"/>
      <c r="AW2" s="55" t="s">
        <v>18</v>
      </c>
      <c r="AX2" s="41" t="s">
        <v>19</v>
      </c>
      <c r="AY2" s="41" t="s">
        <v>20</v>
      </c>
      <c r="AZ2" s="41" t="s">
        <v>26</v>
      </c>
      <c r="BA2" s="10" t="s">
        <v>27</v>
      </c>
      <c r="BB2" s="10" t="s">
        <v>19</v>
      </c>
      <c r="BC2" s="41" t="s">
        <v>28</v>
      </c>
      <c r="BD2" s="42" t="s">
        <v>29</v>
      </c>
      <c r="BE2" s="56" t="s">
        <v>30</v>
      </c>
      <c r="BF2" s="56" t="s">
        <v>19</v>
      </c>
      <c r="BG2" s="57" t="s">
        <v>18</v>
      </c>
      <c r="BH2" s="561" t="s">
        <v>29</v>
      </c>
      <c r="BI2" s="562"/>
    </row>
    <row r="3" spans="1:61" s="192" customFormat="1">
      <c r="A3" s="365" t="str">
        <f>'1-συμβολαια'!A3</f>
        <v>1ο</v>
      </c>
      <c r="B3" s="325" t="str">
        <f>'1-συμβολαια'!C3</f>
        <v>οριζόντιος ΣΥΣΤΑΣΗ</v>
      </c>
      <c r="C3" s="274" t="str">
        <f>'4-πολλυπρ'!D3</f>
        <v>219-148 = νικοληςΜατθαιος</v>
      </c>
      <c r="D3" s="274">
        <f>'4-πολλυπρ'!I3</f>
        <v>0</v>
      </c>
      <c r="E3" s="274">
        <v>2</v>
      </c>
      <c r="F3" s="317">
        <f t="shared" ref="F3" si="0">E3*1100</f>
        <v>2200</v>
      </c>
      <c r="G3" s="305">
        <v>1100</v>
      </c>
      <c r="H3" s="305">
        <f t="shared" ref="H3" si="1">F3+G3</f>
        <v>3300</v>
      </c>
      <c r="I3" s="329" t="s">
        <v>162</v>
      </c>
      <c r="J3" s="329" t="s">
        <v>163</v>
      </c>
      <c r="K3" s="305">
        <v>2000</v>
      </c>
      <c r="L3" s="305">
        <v>2000</v>
      </c>
      <c r="M3" s="305">
        <v>1600</v>
      </c>
      <c r="N3" s="274"/>
      <c r="O3" s="305">
        <f>K3+L3</f>
        <v>4000</v>
      </c>
      <c r="P3" s="274"/>
      <c r="Q3" s="274"/>
      <c r="R3" s="274"/>
      <c r="S3" s="274"/>
      <c r="T3" s="366">
        <v>43823</v>
      </c>
      <c r="U3" s="365"/>
      <c r="V3" s="327" t="s">
        <v>422</v>
      </c>
      <c r="W3" s="327"/>
      <c r="X3" s="327" t="s">
        <v>9</v>
      </c>
      <c r="Y3" s="367"/>
      <c r="Z3" s="327"/>
      <c r="AA3" s="327"/>
      <c r="AB3" s="327"/>
      <c r="AC3" s="365"/>
      <c r="AD3" s="366">
        <v>43823</v>
      </c>
      <c r="AE3" s="365"/>
      <c r="AF3" s="365"/>
      <c r="AG3" s="365">
        <v>614</v>
      </c>
      <c r="AH3" s="365">
        <v>9</v>
      </c>
      <c r="AI3" s="365"/>
      <c r="AJ3" s="365"/>
      <c r="AK3" s="365"/>
      <c r="AL3" s="365"/>
      <c r="AM3" s="365"/>
      <c r="AN3" s="365"/>
      <c r="AO3" s="327" t="s">
        <v>422</v>
      </c>
      <c r="AP3" s="365"/>
      <c r="AQ3" s="327" t="s">
        <v>9</v>
      </c>
      <c r="AR3" s="365"/>
      <c r="AS3" s="365"/>
      <c r="AT3" s="365"/>
      <c r="AU3" s="365"/>
      <c r="AV3" s="366"/>
      <c r="AW3" s="365"/>
      <c r="AX3" s="365"/>
      <c r="AY3" s="365"/>
      <c r="AZ3" s="367"/>
      <c r="BA3" s="367"/>
      <c r="BB3" s="367"/>
      <c r="BC3" s="367"/>
      <c r="BD3" s="367"/>
      <c r="BE3" s="365"/>
      <c r="BF3" s="365"/>
      <c r="BG3" s="366"/>
      <c r="BH3" s="367"/>
      <c r="BI3" s="367"/>
    </row>
    <row r="4" spans="1:61" s="192" customFormat="1">
      <c r="A4" s="365" t="str">
        <f>'1-συμβολαια'!A4</f>
        <v>2ο</v>
      </c>
      <c r="B4" s="325" t="str">
        <f>'1-συμβολαια'!C4</f>
        <v>γονική</v>
      </c>
      <c r="C4" s="274" t="str">
        <f>'4-πολλυπρ'!D4</f>
        <v>219-148 = νικοληςΜατθαιος</v>
      </c>
      <c r="D4" s="274" t="str">
        <f>'4-πολλυπρ'!I4</f>
        <v>219-148 = υιός-1 = νΓεωργιος</v>
      </c>
      <c r="E4" s="274">
        <v>3</v>
      </c>
      <c r="F4" s="317">
        <f t="shared" ref="F4:F7" si="2">E4*1100</f>
        <v>3300</v>
      </c>
      <c r="G4" s="305">
        <v>1100</v>
      </c>
      <c r="H4" s="305">
        <f t="shared" ref="H4:H7" si="3">F4+G4</f>
        <v>4400</v>
      </c>
      <c r="I4" s="329" t="s">
        <v>162</v>
      </c>
      <c r="J4" s="329" t="s">
        <v>163</v>
      </c>
      <c r="K4" s="305"/>
      <c r="L4" s="305"/>
      <c r="M4" s="305">
        <v>1600</v>
      </c>
      <c r="N4" s="274">
        <v>635</v>
      </c>
      <c r="O4" s="305">
        <f t="shared" ref="O4:O7" si="4">K4+L4</f>
        <v>0</v>
      </c>
      <c r="P4" s="274"/>
      <c r="Q4" s="274"/>
      <c r="R4" s="274"/>
      <c r="S4" s="274"/>
      <c r="T4" s="366"/>
      <c r="U4" s="365"/>
      <c r="V4" s="327" t="s">
        <v>422</v>
      </c>
      <c r="W4" s="327"/>
      <c r="X4" s="327" t="s">
        <v>9</v>
      </c>
      <c r="Y4" s="367"/>
      <c r="Z4" s="327"/>
      <c r="AA4" s="327"/>
      <c r="AB4" s="327"/>
      <c r="AC4" s="365"/>
      <c r="AD4" s="366"/>
      <c r="AE4" s="365"/>
      <c r="AF4" s="365"/>
      <c r="AG4" s="365"/>
      <c r="AH4" s="365"/>
      <c r="AI4" s="365"/>
      <c r="AJ4" s="365"/>
      <c r="AK4" s="365"/>
      <c r="AL4" s="365"/>
      <c r="AM4" s="365"/>
      <c r="AN4" s="365"/>
      <c r="AO4" s="327" t="s">
        <v>422</v>
      </c>
      <c r="AP4" s="365"/>
      <c r="AQ4" s="327" t="s">
        <v>9</v>
      </c>
      <c r="AR4" s="365"/>
      <c r="AS4" s="365"/>
      <c r="AT4" s="365"/>
      <c r="AU4" s="365"/>
      <c r="AV4" s="366"/>
      <c r="AW4" s="365"/>
      <c r="AX4" s="365"/>
      <c r="AY4" s="365"/>
      <c r="AZ4" s="367"/>
      <c r="BA4" s="367"/>
      <c r="BB4" s="367"/>
      <c r="BC4" s="367"/>
      <c r="BD4" s="367"/>
      <c r="BE4" s="365"/>
      <c r="BF4" s="365"/>
      <c r="BG4" s="366"/>
      <c r="BH4" s="367"/>
      <c r="BI4" s="367"/>
    </row>
    <row r="5" spans="1:61" s="192" customFormat="1">
      <c r="A5" s="365" t="str">
        <f>'1-συμβολαια'!A5</f>
        <v>3ο</v>
      </c>
      <c r="B5" s="325" t="str">
        <f>'1-συμβολαια'!C5</f>
        <v>γονική</v>
      </c>
      <c r="C5" s="274" t="str">
        <f>'4-πολλυπρ'!D5</f>
        <v>219-148 = νικοληςΜατθαιος</v>
      </c>
      <c r="D5" s="274" t="str">
        <f>'4-πολλυπρ'!I5</f>
        <v>219-148 = υιός-2 = νΙωαννης</v>
      </c>
      <c r="E5" s="274">
        <v>3</v>
      </c>
      <c r="F5" s="317">
        <f t="shared" si="2"/>
        <v>3300</v>
      </c>
      <c r="G5" s="305">
        <v>1100</v>
      </c>
      <c r="H5" s="305">
        <f t="shared" si="3"/>
        <v>4400</v>
      </c>
      <c r="I5" s="329" t="s">
        <v>162</v>
      </c>
      <c r="J5" s="329" t="s">
        <v>163</v>
      </c>
      <c r="K5" s="305"/>
      <c r="L5" s="305"/>
      <c r="M5" s="305">
        <v>1600</v>
      </c>
      <c r="N5" s="274">
        <v>1170</v>
      </c>
      <c r="O5" s="305">
        <f t="shared" si="4"/>
        <v>0</v>
      </c>
      <c r="P5" s="274"/>
      <c r="Q5" s="274"/>
      <c r="R5" s="274"/>
      <c r="S5" s="274"/>
      <c r="T5" s="366"/>
      <c r="U5" s="365"/>
      <c r="V5" s="327" t="s">
        <v>422</v>
      </c>
      <c r="W5" s="327"/>
      <c r="X5" s="327" t="s">
        <v>9</v>
      </c>
      <c r="Y5" s="367"/>
      <c r="Z5" s="327"/>
      <c r="AA5" s="327"/>
      <c r="AB5" s="327"/>
      <c r="AC5" s="365"/>
      <c r="AD5" s="366"/>
      <c r="AE5" s="365"/>
      <c r="AF5" s="365"/>
      <c r="AG5" s="365"/>
      <c r="AH5" s="365"/>
      <c r="AI5" s="365"/>
      <c r="AJ5" s="365"/>
      <c r="AK5" s="365"/>
      <c r="AL5" s="365"/>
      <c r="AM5" s="365"/>
      <c r="AN5" s="365"/>
      <c r="AO5" s="327" t="s">
        <v>422</v>
      </c>
      <c r="AP5" s="365"/>
      <c r="AQ5" s="327" t="s">
        <v>9</v>
      </c>
      <c r="AR5" s="365"/>
      <c r="AS5" s="365"/>
      <c r="AT5" s="365"/>
      <c r="AU5" s="365"/>
      <c r="AV5" s="366"/>
      <c r="AW5" s="365"/>
      <c r="AX5" s="365"/>
      <c r="AY5" s="365"/>
      <c r="AZ5" s="367"/>
      <c r="BA5" s="367"/>
      <c r="BB5" s="367"/>
      <c r="BC5" s="367"/>
      <c r="BD5" s="367"/>
      <c r="BE5" s="365"/>
      <c r="BF5" s="365"/>
      <c r="BG5" s="366"/>
      <c r="BH5" s="367"/>
      <c r="BI5" s="367"/>
    </row>
    <row r="6" spans="1:61" s="192" customFormat="1">
      <c r="A6" s="365" t="str">
        <f>'1-συμβολαια'!A6</f>
        <v>4ο</v>
      </c>
      <c r="B6" s="325" t="str">
        <f>'1-συμβολαια'!C6</f>
        <v>κοινου λειτουργίας ΚΑΝΟΝΙΣΜΟΣ</v>
      </c>
      <c r="C6" s="274" t="str">
        <f>'4-πολλυπρ'!D6</f>
        <v>219-148 = νικοληςΜατθαιος</v>
      </c>
      <c r="D6" s="274">
        <f>'4-πολλυπρ'!I6</f>
        <v>0</v>
      </c>
      <c r="E6" s="274">
        <v>2</v>
      </c>
      <c r="F6" s="317">
        <f t="shared" si="2"/>
        <v>2200</v>
      </c>
      <c r="G6" s="305">
        <v>1100</v>
      </c>
      <c r="H6" s="305">
        <f t="shared" si="3"/>
        <v>3300</v>
      </c>
      <c r="I6" s="329" t="s">
        <v>162</v>
      </c>
      <c r="J6" s="329" t="s">
        <v>163</v>
      </c>
      <c r="K6" s="305">
        <v>2000</v>
      </c>
      <c r="L6" s="305">
        <v>2000</v>
      </c>
      <c r="M6" s="305">
        <v>1600</v>
      </c>
      <c r="N6" s="274"/>
      <c r="O6" s="305">
        <f t="shared" si="4"/>
        <v>4000</v>
      </c>
      <c r="P6" s="274"/>
      <c r="Q6" s="274"/>
      <c r="R6" s="274"/>
      <c r="S6" s="274"/>
      <c r="T6" s="366">
        <v>43823</v>
      </c>
      <c r="U6" s="365"/>
      <c r="V6" s="327" t="s">
        <v>422</v>
      </c>
      <c r="W6" s="327"/>
      <c r="X6" s="327" t="s">
        <v>9</v>
      </c>
      <c r="Y6" s="367"/>
      <c r="Z6" s="327"/>
      <c r="AA6" s="327"/>
      <c r="AB6" s="327"/>
      <c r="AC6" s="365"/>
      <c r="AD6" s="366">
        <v>43823</v>
      </c>
      <c r="AE6" s="365"/>
      <c r="AF6" s="365"/>
      <c r="AG6" s="365">
        <v>614</v>
      </c>
      <c r="AH6" s="365">
        <v>10</v>
      </c>
      <c r="AI6" s="365"/>
      <c r="AJ6" s="365"/>
      <c r="AK6" s="365"/>
      <c r="AL6" s="365"/>
      <c r="AM6" s="365"/>
      <c r="AN6" s="365"/>
      <c r="AO6" s="327" t="s">
        <v>422</v>
      </c>
      <c r="AP6" s="365"/>
      <c r="AQ6" s="327" t="s">
        <v>9</v>
      </c>
      <c r="AR6" s="365"/>
      <c r="AS6" s="365"/>
      <c r="AT6" s="365"/>
      <c r="AU6" s="365"/>
      <c r="AV6" s="366"/>
      <c r="AW6" s="365"/>
      <c r="AX6" s="365"/>
      <c r="AY6" s="365"/>
      <c r="AZ6" s="367"/>
      <c r="BA6" s="367"/>
      <c r="BB6" s="367"/>
      <c r="BC6" s="367"/>
      <c r="BD6" s="367"/>
      <c r="BE6" s="365"/>
      <c r="BF6" s="365"/>
      <c r="BG6" s="366"/>
      <c r="BH6" s="367"/>
      <c r="BI6" s="367"/>
    </row>
    <row r="7" spans="1:61" s="5" customFormat="1">
      <c r="A7" s="365" t="str">
        <f>'1-συμβολαια'!A7</f>
        <v>5ο</v>
      </c>
      <c r="B7" s="325" t="str">
        <f>'1-συμβολαια'!C7</f>
        <v>γονική</v>
      </c>
      <c r="C7" s="274" t="str">
        <f>'4-πολλυπρ'!D7</f>
        <v>219-148 = νικοληςΜατθαιος</v>
      </c>
      <c r="D7" s="274" t="str">
        <f>'4-πολλυπρ'!I7</f>
        <v>219-148 = υιός-3 = νΦιλιππος</v>
      </c>
      <c r="E7" s="274">
        <v>3</v>
      </c>
      <c r="F7" s="317">
        <f t="shared" si="2"/>
        <v>3300</v>
      </c>
      <c r="G7" s="305">
        <v>1100</v>
      </c>
      <c r="H7" s="305">
        <f t="shared" si="3"/>
        <v>4400</v>
      </c>
      <c r="I7" s="329" t="s">
        <v>162</v>
      </c>
      <c r="J7" s="329" t="s">
        <v>163</v>
      </c>
      <c r="K7" s="305">
        <v>2000</v>
      </c>
      <c r="L7" s="305">
        <v>2000</v>
      </c>
      <c r="M7" s="305">
        <v>1600</v>
      </c>
      <c r="N7" s="274">
        <v>1240</v>
      </c>
      <c r="O7" s="305">
        <f t="shared" si="4"/>
        <v>4000</v>
      </c>
      <c r="P7" s="274"/>
      <c r="Q7" s="274"/>
      <c r="R7" s="274"/>
      <c r="S7" s="274"/>
      <c r="T7" s="366">
        <v>43823</v>
      </c>
      <c r="U7" s="74"/>
      <c r="V7" s="327" t="s">
        <v>422</v>
      </c>
      <c r="W7" s="74"/>
      <c r="X7" s="327" t="s">
        <v>9</v>
      </c>
      <c r="Y7" s="328"/>
      <c r="Z7" s="74"/>
      <c r="AA7" s="74"/>
      <c r="AB7" s="74"/>
      <c r="AC7" s="74"/>
      <c r="AD7" s="366">
        <v>43823</v>
      </c>
      <c r="AE7" s="74"/>
      <c r="AF7" s="74"/>
      <c r="AG7" s="74">
        <v>612</v>
      </c>
      <c r="AH7" s="74">
        <v>92</v>
      </c>
      <c r="AI7" s="280"/>
      <c r="AJ7" s="280"/>
      <c r="AK7" s="280"/>
      <c r="AL7" s="74"/>
      <c r="AM7" s="74"/>
      <c r="AN7" s="74"/>
      <c r="AO7" s="327" t="s">
        <v>422</v>
      </c>
      <c r="AP7" s="74"/>
      <c r="AQ7" s="327" t="s">
        <v>9</v>
      </c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326"/>
      <c r="BH7" s="74"/>
      <c r="BI7" s="74"/>
    </row>
    <row r="8" spans="1:61">
      <c r="A8" s="563" t="s">
        <v>35</v>
      </c>
      <c r="B8" s="564"/>
      <c r="C8" s="564"/>
      <c r="D8" s="565"/>
      <c r="E8" s="72">
        <f>SUM(E3:E7)</f>
        <v>13</v>
      </c>
      <c r="F8" s="72">
        <f>SUM(F3:F7)</f>
        <v>14300</v>
      </c>
      <c r="G8" s="72">
        <f>SUM(G3:G7)</f>
        <v>5500</v>
      </c>
      <c r="H8" s="72">
        <f>SUM(H3:H7)</f>
        <v>19800</v>
      </c>
      <c r="I8" s="72"/>
      <c r="J8" s="72"/>
      <c r="K8" s="72">
        <f t="shared" ref="K8:R8" si="5">SUM(K3:K7)</f>
        <v>6000</v>
      </c>
      <c r="L8" s="72">
        <f t="shared" si="5"/>
        <v>6000</v>
      </c>
      <c r="M8" s="72">
        <f t="shared" si="5"/>
        <v>8000</v>
      </c>
      <c r="N8" s="72">
        <f t="shared" si="5"/>
        <v>3045</v>
      </c>
      <c r="O8" s="72">
        <f t="shared" si="5"/>
        <v>12000</v>
      </c>
      <c r="P8" s="68">
        <f t="shared" si="5"/>
        <v>0</v>
      </c>
      <c r="Q8" s="68">
        <f t="shared" si="5"/>
        <v>0</v>
      </c>
      <c r="R8" s="68">
        <f t="shared" si="5"/>
        <v>0</v>
      </c>
      <c r="S8" s="68"/>
      <c r="T8" s="134"/>
      <c r="U8" s="68">
        <f>SUM(U3:U7)</f>
        <v>0</v>
      </c>
      <c r="V8" s="68"/>
      <c r="W8" s="68">
        <f>SUM(W3:W7)</f>
        <v>0</v>
      </c>
      <c r="X8" s="68"/>
      <c r="Y8" s="68">
        <f>SUM(Y3:Y7)</f>
        <v>0</v>
      </c>
      <c r="Z8" s="68">
        <f>SUM(Z3:Z7)</f>
        <v>0</v>
      </c>
      <c r="AA8" s="68">
        <f>SUM(AA3:AA7)</f>
        <v>0</v>
      </c>
      <c r="AB8" s="68">
        <f>SUM(AB3:AB7)</f>
        <v>0</v>
      </c>
      <c r="AC8" s="68">
        <f>SUM(AC3:AC7)</f>
        <v>0</v>
      </c>
      <c r="AD8" s="134"/>
      <c r="AE8" s="68"/>
      <c r="AF8" s="68"/>
      <c r="AG8" s="68"/>
      <c r="AH8" s="68"/>
      <c r="AI8" s="72">
        <f>SUM(AI3:AI7)</f>
        <v>0</v>
      </c>
      <c r="AJ8" s="72">
        <f>SUM(AJ3:AJ7)</f>
        <v>0</v>
      </c>
      <c r="AK8" s="72"/>
      <c r="AL8" s="68">
        <f>SUM(AL3:AL7)</f>
        <v>0</v>
      </c>
      <c r="AM8" s="68">
        <f>SUM(AM3:AM7)</f>
        <v>0</v>
      </c>
      <c r="AN8" s="68">
        <f>SUM(AN3:AN7)</f>
        <v>0</v>
      </c>
      <c r="AO8" s="68"/>
      <c r="AP8" s="68">
        <f t="shared" ref="AP8:BD8" si="6">SUM(AP3:AP7)</f>
        <v>0</v>
      </c>
      <c r="AQ8" s="68">
        <f t="shared" si="6"/>
        <v>0</v>
      </c>
      <c r="AR8" s="68">
        <f t="shared" si="6"/>
        <v>0</v>
      </c>
      <c r="AS8" s="68">
        <f t="shared" si="6"/>
        <v>0</v>
      </c>
      <c r="AT8" s="68">
        <f t="shared" si="6"/>
        <v>0</v>
      </c>
      <c r="AU8" s="68">
        <f t="shared" si="6"/>
        <v>0</v>
      </c>
      <c r="AV8" s="68">
        <f t="shared" si="6"/>
        <v>0</v>
      </c>
      <c r="AW8" s="68">
        <f t="shared" si="6"/>
        <v>0</v>
      </c>
      <c r="AX8" s="68">
        <f t="shared" si="6"/>
        <v>0</v>
      </c>
      <c r="AY8" s="68">
        <f t="shared" si="6"/>
        <v>0</v>
      </c>
      <c r="AZ8" s="68">
        <f t="shared" si="6"/>
        <v>0</v>
      </c>
      <c r="BA8" s="68">
        <f t="shared" si="6"/>
        <v>0</v>
      </c>
      <c r="BB8" s="68">
        <f t="shared" si="6"/>
        <v>0</v>
      </c>
      <c r="BC8" s="68">
        <f t="shared" si="6"/>
        <v>0</v>
      </c>
      <c r="BD8" s="68">
        <f t="shared" si="6"/>
        <v>0</v>
      </c>
      <c r="BE8" s="68"/>
      <c r="BF8" s="68"/>
      <c r="BG8" s="68"/>
      <c r="BH8" s="68"/>
      <c r="BI8" s="68"/>
    </row>
    <row r="10" spans="1:61">
      <c r="G10" s="137"/>
      <c r="H10" s="137"/>
      <c r="I10" s="137"/>
      <c r="J10" s="137"/>
      <c r="K10" s="137" t="s">
        <v>423</v>
      </c>
      <c r="L10" s="115"/>
      <c r="M10" s="115"/>
      <c r="N10" s="115"/>
      <c r="S10" s="178" t="s">
        <v>165</v>
      </c>
      <c r="Z10" s="2"/>
      <c r="AB10" s="115" t="s">
        <v>101</v>
      </c>
      <c r="AI10" s="225" t="s">
        <v>102</v>
      </c>
    </row>
    <row r="11" spans="1:61">
      <c r="F11" s="3"/>
      <c r="G11" s="3"/>
      <c r="H11" s="3"/>
      <c r="I11" s="154" t="s">
        <v>158</v>
      </c>
      <c r="J11" s="117"/>
      <c r="L11" s="137" t="s">
        <v>423</v>
      </c>
      <c r="M11" s="3"/>
      <c r="N11" s="3"/>
      <c r="O11" s="3"/>
      <c r="P11" s="154" t="s">
        <v>166</v>
      </c>
      <c r="S11" s="9"/>
    </row>
    <row r="12" spans="1:61">
      <c r="E12" s="116"/>
      <c r="F12" s="3"/>
      <c r="G12" s="3"/>
      <c r="H12" s="3"/>
      <c r="I12" s="117" t="s">
        <v>159</v>
      </c>
      <c r="J12" s="117"/>
      <c r="L12" s="3"/>
      <c r="M12" s="3"/>
      <c r="N12" s="3"/>
      <c r="O12" s="3"/>
      <c r="Q12" s="117" t="s">
        <v>167</v>
      </c>
      <c r="S12" s="9"/>
    </row>
    <row r="13" spans="1:61">
      <c r="I13" s="117"/>
      <c r="J13" s="154" t="s">
        <v>160</v>
      </c>
      <c r="M13" s="148" t="s">
        <v>439</v>
      </c>
      <c r="N13" s="148"/>
      <c r="S13" s="9"/>
    </row>
    <row r="14" spans="1:61">
      <c r="E14" s="8">
        <v>4</v>
      </c>
      <c r="F14" s="8">
        <v>1600</v>
      </c>
      <c r="G14" s="8">
        <v>4400</v>
      </c>
      <c r="J14" s="117" t="s">
        <v>161</v>
      </c>
      <c r="S14" s="9"/>
    </row>
    <row r="15" spans="1:61">
      <c r="B15" s="3"/>
      <c r="C15" s="8"/>
      <c r="E15" s="8"/>
      <c r="F15" s="8"/>
      <c r="G15" s="8" t="s">
        <v>556</v>
      </c>
      <c r="S15" s="9"/>
      <c r="U15" s="28"/>
      <c r="V15" s="28"/>
    </row>
    <row r="16" spans="1:61">
      <c r="B16" s="303"/>
      <c r="C16" s="8"/>
      <c r="E16" s="8">
        <v>5</v>
      </c>
      <c r="F16" s="8">
        <v>1601</v>
      </c>
      <c r="G16" s="8">
        <v>5500</v>
      </c>
      <c r="N16" s="455" t="s">
        <v>577</v>
      </c>
      <c r="S16" s="9"/>
      <c r="U16" s="28"/>
      <c r="V16" s="28"/>
    </row>
    <row r="17" spans="2:22">
      <c r="B17" s="303"/>
      <c r="C17" s="8"/>
      <c r="E17" s="8"/>
      <c r="F17" s="8"/>
      <c r="G17" s="8" t="s">
        <v>557</v>
      </c>
      <c r="N17" s="455" t="s">
        <v>550</v>
      </c>
      <c r="S17" s="9"/>
      <c r="U17" s="28"/>
      <c r="V17" s="28"/>
    </row>
    <row r="18" spans="2:22">
      <c r="B18" s="131"/>
      <c r="C18" s="8"/>
      <c r="E18" s="8">
        <v>5</v>
      </c>
      <c r="F18" s="8">
        <v>1602</v>
      </c>
      <c r="G18" s="8">
        <v>5500</v>
      </c>
      <c r="N18" s="262"/>
      <c r="U18" s="28"/>
      <c r="V18" s="28"/>
    </row>
    <row r="19" spans="2:22">
      <c r="C19" s="8"/>
      <c r="E19" s="8"/>
      <c r="F19" s="8"/>
      <c r="G19" s="8" t="s">
        <v>557</v>
      </c>
      <c r="N19" s="456" t="s">
        <v>551</v>
      </c>
      <c r="U19" s="28"/>
      <c r="V19" s="28"/>
    </row>
    <row r="20" spans="2:22">
      <c r="C20" s="8"/>
      <c r="E20" s="8">
        <v>10</v>
      </c>
      <c r="F20" s="8">
        <v>1780</v>
      </c>
      <c r="G20" s="8">
        <v>11000</v>
      </c>
      <c r="P20" s="2"/>
      <c r="Q20" s="2"/>
      <c r="R20" s="2"/>
      <c r="S20" s="2"/>
      <c r="U20" s="28"/>
      <c r="V20" s="28"/>
    </row>
    <row r="21" spans="2:22">
      <c r="C21" s="8"/>
      <c r="E21" s="8"/>
      <c r="F21" s="8"/>
      <c r="G21" s="78" t="s">
        <v>556</v>
      </c>
      <c r="U21" s="28"/>
      <c r="V21" s="28"/>
    </row>
    <row r="22" spans="2:22">
      <c r="B22" s="3"/>
      <c r="C22" s="8"/>
      <c r="D22" s="8"/>
      <c r="E22" s="8">
        <v>6</v>
      </c>
      <c r="F22" s="8">
        <v>1957</v>
      </c>
      <c r="G22" s="8">
        <v>6600</v>
      </c>
      <c r="H22" s="8"/>
      <c r="I22" s="82"/>
      <c r="U22" s="28"/>
      <c r="V22" s="28"/>
    </row>
    <row r="23" spans="2:22">
      <c r="B23" s="303"/>
      <c r="C23" s="8"/>
      <c r="D23" s="8"/>
      <c r="E23" s="8"/>
      <c r="F23" s="8"/>
      <c r="G23" s="8" t="s">
        <v>557</v>
      </c>
      <c r="H23" s="8"/>
      <c r="I23" s="82"/>
      <c r="U23" s="28"/>
      <c r="V23" s="28"/>
    </row>
    <row r="24" spans="2:22">
      <c r="B24" s="3"/>
      <c r="C24" s="8"/>
      <c r="D24" s="58"/>
      <c r="E24" s="8"/>
      <c r="F24" s="8"/>
      <c r="G24" s="8"/>
      <c r="H24" s="8"/>
      <c r="I24" s="82"/>
      <c r="U24" s="28"/>
      <c r="V24" s="28"/>
    </row>
    <row r="25" spans="2:22">
      <c r="B25" s="3"/>
      <c r="C25" s="8"/>
      <c r="D25" s="8"/>
      <c r="E25" s="8"/>
      <c r="F25" s="8"/>
      <c r="G25" s="8"/>
      <c r="H25" s="8"/>
      <c r="I25" s="82"/>
      <c r="U25" s="28"/>
      <c r="V25" s="28"/>
    </row>
    <row r="26" spans="2:22">
      <c r="B26" s="3"/>
      <c r="C26" s="352"/>
      <c r="D26" s="8"/>
      <c r="E26" s="8"/>
      <c r="F26" s="8"/>
      <c r="G26" s="8"/>
      <c r="H26" s="8"/>
      <c r="I26" s="82"/>
      <c r="U26" s="28"/>
      <c r="V26" s="28"/>
    </row>
    <row r="27" spans="2:22">
      <c r="B27" s="3"/>
      <c r="C27" s="352"/>
      <c r="D27" s="8"/>
      <c r="E27" s="8"/>
      <c r="F27" s="8"/>
      <c r="G27" s="8"/>
      <c r="H27" s="8"/>
      <c r="I27" s="82"/>
      <c r="U27" s="28"/>
      <c r="V27" s="28"/>
    </row>
    <row r="28" spans="2:22">
      <c r="B28" s="303"/>
      <c r="C28" s="352"/>
      <c r="D28" s="58"/>
      <c r="E28" s="58"/>
      <c r="F28" s="58"/>
      <c r="G28" s="58"/>
      <c r="H28" s="8"/>
      <c r="I28" s="82"/>
    </row>
    <row r="29" spans="2:22">
      <c r="B29" s="3"/>
      <c r="C29" s="58"/>
      <c r="D29" s="58"/>
      <c r="E29" s="58"/>
      <c r="F29" s="58"/>
      <c r="G29" s="58"/>
      <c r="H29" s="8"/>
    </row>
    <row r="30" spans="2:22">
      <c r="B30" s="3"/>
      <c r="C30" s="58"/>
      <c r="D30" s="58"/>
      <c r="E30" s="58"/>
      <c r="F30" s="58"/>
      <c r="G30" s="58"/>
      <c r="H30" s="8"/>
    </row>
    <row r="31" spans="2:22">
      <c r="B31" s="3"/>
      <c r="C31" s="58"/>
      <c r="D31" s="58"/>
      <c r="E31" s="58"/>
      <c r="F31" s="58"/>
      <c r="G31" s="58"/>
    </row>
    <row r="32" spans="2:22">
      <c r="B32" s="3"/>
      <c r="C32" s="8"/>
      <c r="D32" s="8"/>
      <c r="E32" s="8"/>
      <c r="F32" s="8"/>
      <c r="G32" s="8"/>
    </row>
  </sheetData>
  <mergeCells count="15">
    <mergeCell ref="A8:D8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Y47"/>
  <sheetViews>
    <sheetView workbookViewId="0">
      <pane ySplit="2" topLeftCell="A12" activePane="bottomLeft" state="frozen"/>
      <selection pane="bottomLeft" activeCell="A15" sqref="A15:B47"/>
    </sheetView>
  </sheetViews>
  <sheetFormatPr defaultRowHeight="12.75"/>
  <cols>
    <col min="1" max="1" width="10.5703125" style="404" bestFit="1" customWidth="1"/>
    <col min="2" max="2" width="56.85546875" style="405" bestFit="1" customWidth="1"/>
    <col min="3" max="3" width="7.42578125" style="399" customWidth="1"/>
    <col min="4" max="4" width="7.28515625" style="399" customWidth="1"/>
    <col min="5" max="5" width="9.42578125" style="406" bestFit="1" customWidth="1"/>
    <col min="6" max="7" width="6.42578125" style="406" customWidth="1"/>
    <col min="8" max="8" width="6.140625" style="406" customWidth="1"/>
    <col min="9" max="9" width="9.28515625" style="406" customWidth="1"/>
    <col min="10" max="10" width="9.85546875" style="406" customWidth="1"/>
    <col min="11" max="11" width="8.85546875" style="406" customWidth="1"/>
    <col min="12" max="12" width="8.7109375" style="406" customWidth="1"/>
    <col min="13" max="14" width="8.85546875" style="406" customWidth="1"/>
    <col min="15" max="15" width="9.5703125" style="406" customWidth="1"/>
    <col min="16" max="16" width="9.7109375" style="406" customWidth="1"/>
    <col min="17" max="17" width="9.5703125" style="406" customWidth="1"/>
    <col min="18" max="18" width="8.85546875" style="406" customWidth="1"/>
    <col min="19" max="19" width="11.28515625" style="406" customWidth="1"/>
    <col min="20" max="20" width="13.42578125" style="406" customWidth="1"/>
    <col min="21" max="21" width="12" style="406" customWidth="1"/>
    <col min="22" max="23" width="7.42578125" style="408" customWidth="1"/>
    <col min="24" max="24" width="11.42578125" style="408" bestFit="1" customWidth="1"/>
    <col min="25" max="25" width="29.85546875" style="408" customWidth="1"/>
    <col min="26" max="16384" width="9.140625" style="399"/>
  </cols>
  <sheetData>
    <row r="1" spans="1:25" s="392" customFormat="1" ht="15.75" customHeight="1">
      <c r="A1" s="582" t="s">
        <v>31</v>
      </c>
      <c r="B1" s="583"/>
      <c r="C1" s="583"/>
      <c r="D1" s="584"/>
      <c r="E1" s="588" t="s">
        <v>170</v>
      </c>
      <c r="F1" s="589"/>
      <c r="G1" s="589"/>
      <c r="H1" s="589"/>
      <c r="I1" s="577" t="s">
        <v>164</v>
      </c>
      <c r="J1" s="577"/>
      <c r="K1" s="577"/>
      <c r="L1" s="577"/>
      <c r="M1" s="577"/>
      <c r="N1" s="577"/>
      <c r="O1" s="577"/>
      <c r="P1" s="577"/>
      <c r="Q1" s="577"/>
      <c r="R1" s="577"/>
      <c r="S1" s="577"/>
      <c r="T1" s="577"/>
      <c r="U1" s="577"/>
      <c r="V1" s="578" t="s">
        <v>29</v>
      </c>
      <c r="W1" s="579"/>
      <c r="X1" s="579"/>
      <c r="Y1" s="579"/>
    </row>
    <row r="2" spans="1:25" s="392" customFormat="1" ht="39" thickBot="1">
      <c r="A2" s="393" t="s">
        <v>19</v>
      </c>
      <c r="B2" s="394" t="s">
        <v>0</v>
      </c>
      <c r="C2" s="395" t="s">
        <v>11</v>
      </c>
      <c r="D2" s="396" t="s">
        <v>12</v>
      </c>
      <c r="E2" s="397" t="s">
        <v>424</v>
      </c>
      <c r="F2" s="590" t="s">
        <v>29</v>
      </c>
      <c r="G2" s="591"/>
      <c r="H2" s="592"/>
      <c r="I2" s="397" t="s">
        <v>90</v>
      </c>
      <c r="J2" s="395" t="s">
        <v>91</v>
      </c>
      <c r="K2" s="395" t="s">
        <v>93</v>
      </c>
      <c r="L2" s="395" t="s">
        <v>239</v>
      </c>
      <c r="M2" s="395"/>
      <c r="N2" s="395" t="s">
        <v>240</v>
      </c>
      <c r="O2" s="395" t="s">
        <v>539</v>
      </c>
      <c r="P2" s="395" t="s">
        <v>36</v>
      </c>
      <c r="Q2" s="395" t="s">
        <v>545</v>
      </c>
      <c r="R2" s="395"/>
      <c r="S2" s="395" t="s">
        <v>542</v>
      </c>
      <c r="T2" s="395" t="s">
        <v>541</v>
      </c>
      <c r="U2" s="395" t="s">
        <v>47</v>
      </c>
      <c r="V2" s="580"/>
      <c r="W2" s="581"/>
      <c r="X2" s="581"/>
      <c r="Y2" s="581"/>
    </row>
    <row r="3" spans="1:25" s="398" customFormat="1">
      <c r="A3" s="426" t="str">
        <f>'1-συμβολαια'!A3</f>
        <v>1ο</v>
      </c>
      <c r="B3" s="416" t="str">
        <f>'1-συμβολαια'!C3</f>
        <v>οριζόντιος ΣΥΣΤΑΣΗ</v>
      </c>
      <c r="C3" s="417" t="str">
        <f>'4-πολλυπρ'!D3</f>
        <v>219-148 = νικοληςΜατθαιος</v>
      </c>
      <c r="D3" s="417">
        <f>'4-πολλυπρ'!I3</f>
        <v>0</v>
      </c>
      <c r="E3" s="418">
        <v>2200</v>
      </c>
      <c r="F3" s="419" t="s">
        <v>171</v>
      </c>
      <c r="G3" s="419" t="s">
        <v>172</v>
      </c>
      <c r="H3" s="420"/>
      <c r="I3" s="418">
        <v>2000</v>
      </c>
      <c r="J3" s="418">
        <v>2000</v>
      </c>
      <c r="K3" s="418">
        <v>605</v>
      </c>
      <c r="L3" s="418">
        <v>5500</v>
      </c>
      <c r="M3" s="418"/>
      <c r="N3" s="418"/>
      <c r="O3" s="418">
        <v>5500</v>
      </c>
      <c r="P3" s="418">
        <v>27500</v>
      </c>
      <c r="Q3" s="418">
        <v>22000</v>
      </c>
      <c r="R3" s="418"/>
      <c r="S3" s="418">
        <v>8000</v>
      </c>
      <c r="T3" s="418">
        <v>12100</v>
      </c>
      <c r="U3" s="418">
        <f t="shared" ref="U3:U7" si="0">SUM(I3:T3)-K3</f>
        <v>84600</v>
      </c>
      <c r="V3" s="421"/>
      <c r="W3" s="421"/>
      <c r="X3" s="422"/>
      <c r="Y3" s="423"/>
    </row>
    <row r="4" spans="1:25" s="398" customFormat="1">
      <c r="A4" s="426" t="str">
        <f>'1-συμβολαια'!A4</f>
        <v>2ο</v>
      </c>
      <c r="B4" s="416" t="str">
        <f>'1-συμβολαια'!C4</f>
        <v>γονική</v>
      </c>
      <c r="C4" s="417" t="str">
        <f>'4-πολλυπρ'!D4</f>
        <v>219-148 = νικοληςΜατθαιος</v>
      </c>
      <c r="D4" s="417" t="str">
        <f>'4-πολλυπρ'!I4</f>
        <v>219-148 = υιός-1 = νΓεωργιος</v>
      </c>
      <c r="E4" s="418">
        <v>2200</v>
      </c>
      <c r="F4" s="419" t="s">
        <v>171</v>
      </c>
      <c r="G4" s="419" t="s">
        <v>172</v>
      </c>
      <c r="H4" s="420"/>
      <c r="I4" s="418"/>
      <c r="J4" s="418"/>
      <c r="K4" s="418">
        <v>605</v>
      </c>
      <c r="L4" s="418"/>
      <c r="M4" s="418"/>
      <c r="N4" s="418"/>
      <c r="O4" s="418">
        <v>5500</v>
      </c>
      <c r="P4" s="418">
        <v>11000</v>
      </c>
      <c r="Q4" s="418">
        <v>5500</v>
      </c>
      <c r="R4" s="418"/>
      <c r="S4" s="418">
        <v>2000</v>
      </c>
      <c r="T4" s="418">
        <v>3300</v>
      </c>
      <c r="U4" s="418">
        <f t="shared" si="0"/>
        <v>27300</v>
      </c>
      <c r="V4" s="421"/>
      <c r="W4" s="421"/>
      <c r="X4" s="422"/>
      <c r="Y4" s="423"/>
    </row>
    <row r="5" spans="1:25" s="398" customFormat="1">
      <c r="A5" s="426" t="str">
        <f>'1-συμβολαια'!A5</f>
        <v>3ο</v>
      </c>
      <c r="B5" s="416" t="str">
        <f>'1-συμβολαια'!C5</f>
        <v>γονική</v>
      </c>
      <c r="C5" s="417" t="str">
        <f>'4-πολλυπρ'!D5</f>
        <v>219-148 = νικοληςΜατθαιος</v>
      </c>
      <c r="D5" s="417" t="str">
        <f>'4-πολλυπρ'!I5</f>
        <v>219-148 = υιός-2 = νΙωαννης</v>
      </c>
      <c r="E5" s="418">
        <v>2200</v>
      </c>
      <c r="F5" s="419" t="s">
        <v>171</v>
      </c>
      <c r="G5" s="419" t="s">
        <v>172</v>
      </c>
      <c r="H5" s="420"/>
      <c r="I5" s="418"/>
      <c r="J5" s="418"/>
      <c r="K5" s="418">
        <v>605</v>
      </c>
      <c r="L5" s="418"/>
      <c r="M5" s="418"/>
      <c r="N5" s="418"/>
      <c r="O5" s="418">
        <v>5500</v>
      </c>
      <c r="P5" s="418">
        <v>17500</v>
      </c>
      <c r="Q5" s="418">
        <v>5500</v>
      </c>
      <c r="R5" s="418"/>
      <c r="S5" s="418">
        <v>2500</v>
      </c>
      <c r="T5" s="418">
        <v>3300</v>
      </c>
      <c r="U5" s="418">
        <f t="shared" si="0"/>
        <v>34300</v>
      </c>
      <c r="V5" s="421"/>
      <c r="W5" s="421"/>
      <c r="X5" s="422"/>
      <c r="Y5" s="423"/>
    </row>
    <row r="6" spans="1:25" s="398" customFormat="1">
      <c r="A6" s="426" t="str">
        <f>'1-συμβολαια'!A6</f>
        <v>4ο</v>
      </c>
      <c r="B6" s="416" t="str">
        <f>'1-συμβολαια'!C6</f>
        <v>κοινου λειτουργίας ΚΑΝΟΝΙΣΜΟΣ</v>
      </c>
      <c r="C6" s="417" t="str">
        <f>'4-πολλυπρ'!D6</f>
        <v>219-148 = νικοληςΜατθαιος</v>
      </c>
      <c r="D6" s="417">
        <f>'4-πολλυπρ'!I6</f>
        <v>0</v>
      </c>
      <c r="E6" s="418"/>
      <c r="F6" s="419"/>
      <c r="G6" s="419"/>
      <c r="H6" s="420"/>
      <c r="I6" s="418"/>
      <c r="J6" s="418"/>
      <c r="K6" s="418"/>
      <c r="L6" s="418"/>
      <c r="M6" s="418"/>
      <c r="N6" s="418"/>
      <c r="O6" s="418"/>
      <c r="P6" s="418"/>
      <c r="Q6" s="418"/>
      <c r="R6" s="418"/>
      <c r="S6" s="418"/>
      <c r="T6" s="418"/>
      <c r="U6" s="418">
        <f t="shared" si="0"/>
        <v>0</v>
      </c>
      <c r="V6" s="421"/>
      <c r="W6" s="421"/>
      <c r="X6" s="422"/>
      <c r="Y6" s="423"/>
    </row>
    <row r="7" spans="1:25" s="425" customFormat="1">
      <c r="A7" s="426" t="str">
        <f>'1-συμβολαια'!A7</f>
        <v>5ο</v>
      </c>
      <c r="B7" s="416" t="str">
        <f>'1-συμβολαια'!C7</f>
        <v>γονική</v>
      </c>
      <c r="C7" s="417" t="str">
        <f>'4-πολλυπρ'!D7</f>
        <v>219-148 = νικοληςΜατθαιος</v>
      </c>
      <c r="D7" s="417" t="str">
        <f>'4-πολλυπρ'!I7</f>
        <v>219-148 = υιός-3 = νΦιλιππος</v>
      </c>
      <c r="E7" s="418">
        <v>2200</v>
      </c>
      <c r="F7" s="419" t="s">
        <v>171</v>
      </c>
      <c r="G7" s="419" t="s">
        <v>172</v>
      </c>
      <c r="H7" s="420"/>
      <c r="I7" s="418">
        <v>2000</v>
      </c>
      <c r="J7" s="418">
        <v>2000</v>
      </c>
      <c r="K7" s="418">
        <v>605</v>
      </c>
      <c r="L7" s="418"/>
      <c r="M7" s="418"/>
      <c r="N7" s="418"/>
      <c r="O7" s="418">
        <v>5500</v>
      </c>
      <c r="P7" s="418">
        <v>22000</v>
      </c>
      <c r="Q7" s="418">
        <v>11000</v>
      </c>
      <c r="R7" s="418"/>
      <c r="S7" s="418">
        <v>3500</v>
      </c>
      <c r="T7" s="418">
        <v>4400</v>
      </c>
      <c r="U7" s="418">
        <f t="shared" si="0"/>
        <v>50400</v>
      </c>
      <c r="V7" s="421"/>
      <c r="W7" s="421"/>
      <c r="X7" s="422"/>
      <c r="Y7" s="424"/>
    </row>
    <row r="8" spans="1:25">
      <c r="A8" s="585" t="s">
        <v>35</v>
      </c>
      <c r="B8" s="586"/>
      <c r="C8" s="586"/>
      <c r="D8" s="587"/>
      <c r="E8" s="400">
        <f>SUM(E3:E7)</f>
        <v>8800</v>
      </c>
      <c r="F8" s="401"/>
      <c r="G8" s="401"/>
      <c r="H8" s="401"/>
      <c r="I8" s="400">
        <f t="shared" ref="I8:V8" si="1">SUM(I3:I7)</f>
        <v>4000</v>
      </c>
      <c r="J8" s="400">
        <f t="shared" si="1"/>
        <v>4000</v>
      </c>
      <c r="K8" s="400">
        <f t="shared" si="1"/>
        <v>2420</v>
      </c>
      <c r="L8" s="400">
        <f t="shared" si="1"/>
        <v>5500</v>
      </c>
      <c r="M8" s="400">
        <f t="shared" si="1"/>
        <v>0</v>
      </c>
      <c r="N8" s="400">
        <f t="shared" si="1"/>
        <v>0</v>
      </c>
      <c r="O8" s="400">
        <f t="shared" si="1"/>
        <v>22000</v>
      </c>
      <c r="P8" s="400">
        <f t="shared" si="1"/>
        <v>78000</v>
      </c>
      <c r="Q8" s="400">
        <f t="shared" si="1"/>
        <v>44000</v>
      </c>
      <c r="R8" s="400">
        <f t="shared" si="1"/>
        <v>0</v>
      </c>
      <c r="S8" s="400">
        <f t="shared" si="1"/>
        <v>16000</v>
      </c>
      <c r="T8" s="400">
        <f t="shared" si="1"/>
        <v>23100</v>
      </c>
      <c r="U8" s="400">
        <f t="shared" si="1"/>
        <v>196600</v>
      </c>
      <c r="V8" s="402">
        <f t="shared" si="1"/>
        <v>0</v>
      </c>
      <c r="W8" s="403"/>
      <c r="X8" s="399"/>
      <c r="Y8" s="399"/>
    </row>
    <row r="10" spans="1:25" ht="15.75" customHeight="1">
      <c r="I10" s="407" t="s">
        <v>423</v>
      </c>
      <c r="L10" s="407" t="s">
        <v>425</v>
      </c>
      <c r="W10" s="409"/>
      <c r="X10" s="410"/>
      <c r="Y10" s="409"/>
    </row>
    <row r="11" spans="1:25">
      <c r="F11" s="411" t="s">
        <v>168</v>
      </c>
      <c r="G11" s="412"/>
      <c r="H11" s="408"/>
      <c r="L11" s="413" t="s">
        <v>210</v>
      </c>
      <c r="W11" s="406"/>
    </row>
    <row r="12" spans="1:25">
      <c r="F12" s="408"/>
      <c r="G12" s="412" t="s">
        <v>169</v>
      </c>
      <c r="M12" s="414"/>
      <c r="V12" s="406"/>
      <c r="W12" s="406"/>
    </row>
    <row r="13" spans="1:25">
      <c r="N13" s="427" t="s">
        <v>211</v>
      </c>
      <c r="V13" s="406"/>
      <c r="W13" s="406"/>
    </row>
    <row r="14" spans="1:25">
      <c r="O14" s="415" t="s">
        <v>538</v>
      </c>
      <c r="V14" s="406"/>
      <c r="W14" s="406"/>
    </row>
    <row r="15" spans="1:25">
      <c r="A15" s="78" t="s">
        <v>595</v>
      </c>
      <c r="B15" s="8" t="s">
        <v>583</v>
      </c>
      <c r="P15" s="415" t="s">
        <v>537</v>
      </c>
    </row>
    <row r="16" spans="1:25">
      <c r="A16" s="78"/>
      <c r="B16" s="390" t="s">
        <v>559</v>
      </c>
      <c r="Q16" s="415" t="s">
        <v>544</v>
      </c>
    </row>
    <row r="17" spans="1:20">
      <c r="A17" s="78"/>
      <c r="B17" s="390" t="s">
        <v>560</v>
      </c>
      <c r="S17" s="406" t="s">
        <v>543</v>
      </c>
    </row>
    <row r="18" spans="1:20">
      <c r="A18" s="78"/>
      <c r="B18" s="390" t="s">
        <v>592</v>
      </c>
      <c r="T18" s="406" t="s">
        <v>540</v>
      </c>
    </row>
    <row r="19" spans="1:20">
      <c r="A19" s="78"/>
      <c r="B19" s="390" t="s">
        <v>561</v>
      </c>
    </row>
    <row r="20" spans="1:20">
      <c r="A20" s="78"/>
      <c r="B20" s="450" t="s">
        <v>562</v>
      </c>
    </row>
    <row r="21" spans="1:20">
      <c r="A21" s="78"/>
      <c r="B21" s="390" t="s">
        <v>563</v>
      </c>
      <c r="P21" s="404"/>
    </row>
    <row r="22" spans="1:20">
      <c r="A22" s="78"/>
      <c r="B22" s="390" t="s">
        <v>564</v>
      </c>
    </row>
    <row r="23" spans="1:20">
      <c r="A23" s="78"/>
      <c r="B23" s="374"/>
    </row>
    <row r="24" spans="1:20">
      <c r="A24" s="78" t="s">
        <v>596</v>
      </c>
      <c r="B24" s="450" t="s">
        <v>593</v>
      </c>
    </row>
    <row r="25" spans="1:20">
      <c r="A25" s="78"/>
      <c r="B25" s="390" t="s">
        <v>566</v>
      </c>
    </row>
    <row r="26" spans="1:20">
      <c r="A26" s="78"/>
      <c r="B26" s="8" t="s">
        <v>567</v>
      </c>
    </row>
    <row r="27" spans="1:20">
      <c r="A27" s="78"/>
      <c r="B27" s="390" t="s">
        <v>568</v>
      </c>
    </row>
    <row r="28" spans="1:20">
      <c r="A28" s="78"/>
      <c r="B28" s="390" t="s">
        <v>569</v>
      </c>
    </row>
    <row r="29" spans="1:20">
      <c r="A29" s="78"/>
    </row>
    <row r="30" spans="1:20">
      <c r="A30" s="78" t="s">
        <v>597</v>
      </c>
      <c r="B30" s="8" t="s">
        <v>572</v>
      </c>
    </row>
    <row r="31" spans="1:20">
      <c r="A31" s="762"/>
      <c r="B31" s="390" t="s">
        <v>573</v>
      </c>
    </row>
    <row r="32" spans="1:20">
      <c r="A32" s="762"/>
      <c r="B32" s="450" t="s">
        <v>574</v>
      </c>
    </row>
    <row r="33" spans="1:2">
      <c r="A33" s="762"/>
      <c r="B33" s="390" t="s">
        <v>575</v>
      </c>
    </row>
    <row r="34" spans="1:2">
      <c r="A34" s="762"/>
      <c r="B34" s="8" t="s">
        <v>567</v>
      </c>
    </row>
    <row r="35" spans="1:2">
      <c r="A35" s="762"/>
      <c r="B35" s="390" t="s">
        <v>568</v>
      </c>
    </row>
    <row r="36" spans="1:2">
      <c r="A36" s="762"/>
      <c r="B36" s="390" t="s">
        <v>569</v>
      </c>
    </row>
    <row r="37" spans="1:2">
      <c r="A37" s="762"/>
    </row>
    <row r="38" spans="1:2">
      <c r="A38" s="762" t="s">
        <v>598</v>
      </c>
      <c r="B38" s="450" t="s">
        <v>594</v>
      </c>
    </row>
    <row r="39" spans="1:2">
      <c r="B39" s="390" t="s">
        <v>584</v>
      </c>
    </row>
    <row r="40" spans="1:2">
      <c r="B40" s="450" t="s">
        <v>585</v>
      </c>
    </row>
    <row r="41" spans="1:2">
      <c r="B41" s="390" t="s">
        <v>563</v>
      </c>
    </row>
    <row r="42" spans="1:2">
      <c r="B42" s="390" t="s">
        <v>586</v>
      </c>
    </row>
    <row r="43" spans="1:2">
      <c r="B43" s="8" t="s">
        <v>567</v>
      </c>
    </row>
    <row r="44" spans="1:2">
      <c r="B44" s="390" t="s">
        <v>568</v>
      </c>
    </row>
    <row r="45" spans="1:2">
      <c r="B45" s="390" t="s">
        <v>569</v>
      </c>
    </row>
    <row r="46" spans="1:2">
      <c r="B46" s="450" t="s">
        <v>574</v>
      </c>
    </row>
    <row r="47" spans="1:2">
      <c r="B47" s="390" t="s">
        <v>575</v>
      </c>
    </row>
  </sheetData>
  <mergeCells count="6">
    <mergeCell ref="I1:U1"/>
    <mergeCell ref="V1:Y2"/>
    <mergeCell ref="A1:D1"/>
    <mergeCell ref="A8:D8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3"/>
  <sheetViews>
    <sheetView workbookViewId="0">
      <pane ySplit="2" topLeftCell="A3" activePane="bottomLeft" state="frozen"/>
      <selection pane="bottomLeft" activeCell="K32" sqref="K32"/>
    </sheetView>
  </sheetViews>
  <sheetFormatPr defaultRowHeight="11.25"/>
  <cols>
    <col min="1" max="1" width="7.28515625" style="8" bestFit="1" customWidth="1"/>
    <col min="2" max="2" width="24.42578125" style="3" bestFit="1" customWidth="1"/>
    <col min="3" max="3" width="13.140625" style="3" customWidth="1"/>
    <col min="4" max="4" width="9" style="8" bestFit="1" customWidth="1"/>
    <col min="5" max="5" width="10" style="3" customWidth="1"/>
    <col min="6" max="6" width="9.140625" style="3"/>
    <col min="7" max="7" width="10.28515625" style="3" bestFit="1" customWidth="1"/>
    <col min="8" max="12" width="9.140625" style="3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596" t="s">
        <v>330</v>
      </c>
      <c r="B1" s="597"/>
      <c r="C1" s="597"/>
      <c r="D1" s="597"/>
      <c r="E1" s="597"/>
      <c r="F1" s="597"/>
      <c r="G1" s="597"/>
      <c r="H1" s="597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  <c r="U1" s="597"/>
      <c r="V1" s="597"/>
      <c r="W1" s="597"/>
      <c r="X1" s="597"/>
      <c r="Y1" s="597"/>
      <c r="Z1" s="597"/>
      <c r="AA1" s="597"/>
      <c r="AB1" s="597"/>
      <c r="AC1" s="597"/>
      <c r="AD1" s="597"/>
      <c r="AE1" s="598" t="s">
        <v>47</v>
      </c>
      <c r="AF1" s="600" t="s">
        <v>9</v>
      </c>
      <c r="AG1" s="602" t="s">
        <v>33</v>
      </c>
      <c r="AH1" s="604" t="s">
        <v>340</v>
      </c>
      <c r="AI1" s="606" t="s">
        <v>86</v>
      </c>
      <c r="AJ1" s="607"/>
      <c r="AK1" s="607"/>
      <c r="AL1" s="608"/>
    </row>
    <row r="2" spans="1:38" ht="12" thickBot="1">
      <c r="A2" s="388"/>
      <c r="B2" s="198" t="s">
        <v>339</v>
      </c>
      <c r="C2" s="198" t="s">
        <v>87</v>
      </c>
      <c r="D2" s="389" t="s">
        <v>331</v>
      </c>
      <c r="E2" s="173" t="s">
        <v>31</v>
      </c>
      <c r="F2" s="173" t="s">
        <v>332</v>
      </c>
      <c r="G2" s="173" t="s">
        <v>333</v>
      </c>
      <c r="H2" s="173" t="s">
        <v>334</v>
      </c>
      <c r="I2" s="173" t="s">
        <v>335</v>
      </c>
      <c r="J2" s="173" t="s">
        <v>336</v>
      </c>
      <c r="K2" s="561" t="s">
        <v>29</v>
      </c>
      <c r="L2" s="562"/>
      <c r="M2" s="381" t="s">
        <v>337</v>
      </c>
      <c r="N2" s="183" t="s">
        <v>31</v>
      </c>
      <c r="O2" s="183" t="s">
        <v>332</v>
      </c>
      <c r="P2" s="183" t="s">
        <v>333</v>
      </c>
      <c r="Q2" s="183" t="s">
        <v>334</v>
      </c>
      <c r="R2" s="183" t="s">
        <v>335</v>
      </c>
      <c r="S2" s="183" t="s">
        <v>336</v>
      </c>
      <c r="T2" s="571" t="s">
        <v>29</v>
      </c>
      <c r="U2" s="572"/>
      <c r="V2" s="173" t="s">
        <v>338</v>
      </c>
      <c r="W2" s="173" t="s">
        <v>31</v>
      </c>
      <c r="X2" s="173" t="s">
        <v>332</v>
      </c>
      <c r="Y2" s="173" t="s">
        <v>333</v>
      </c>
      <c r="Z2" s="173" t="s">
        <v>334</v>
      </c>
      <c r="AA2" s="173" t="s">
        <v>335</v>
      </c>
      <c r="AB2" s="173" t="s">
        <v>336</v>
      </c>
      <c r="AC2" s="561" t="s">
        <v>29</v>
      </c>
      <c r="AD2" s="562"/>
      <c r="AE2" s="599"/>
      <c r="AF2" s="601"/>
      <c r="AG2" s="603"/>
      <c r="AH2" s="605"/>
      <c r="AI2" s="609"/>
      <c r="AJ2" s="610"/>
      <c r="AK2" s="610"/>
      <c r="AL2" s="611"/>
    </row>
    <row r="3" spans="1:38" s="5" customFormat="1">
      <c r="A3" s="280" t="str">
        <f>'1-συμβολαια'!A3</f>
        <v>1ο</v>
      </c>
      <c r="B3" s="74" t="str">
        <f>'1-συμβολαια'!C3</f>
        <v>οριζόντιος ΣΥΣΤΑΣΗ</v>
      </c>
      <c r="C3" s="387">
        <f>'1-συμβολαια'!D3</f>
        <v>0</v>
      </c>
      <c r="D3" s="280"/>
      <c r="E3" s="74"/>
      <c r="F3" s="74"/>
      <c r="G3" s="74"/>
      <c r="H3" s="74"/>
      <c r="I3" s="74"/>
      <c r="J3" s="74"/>
      <c r="K3" s="74"/>
      <c r="L3" s="74"/>
      <c r="M3" s="280"/>
      <c r="N3" s="74"/>
      <c r="O3" s="74"/>
      <c r="P3" s="74"/>
      <c r="Q3" s="74"/>
      <c r="R3" s="74"/>
      <c r="S3" s="74"/>
      <c r="T3" s="74"/>
      <c r="U3" s="74"/>
      <c r="V3" s="387"/>
      <c r="W3" s="74"/>
      <c r="X3" s="74"/>
      <c r="Y3" s="74"/>
      <c r="Z3" s="74"/>
      <c r="AA3" s="74"/>
      <c r="AB3" s="74"/>
      <c r="AC3" s="74"/>
      <c r="AD3" s="74"/>
      <c r="AE3" s="276">
        <f t="shared" ref="AE3:AE7" si="0">D3+M3+V3</f>
        <v>0</v>
      </c>
      <c r="AF3" s="276">
        <f t="shared" ref="AF3" si="1">E3+N3+W3</f>
        <v>0</v>
      </c>
      <c r="AG3" s="276">
        <f t="shared" ref="AG3:AG7" si="2">AE3-AF3</f>
        <v>0</v>
      </c>
      <c r="AH3" s="74"/>
      <c r="AI3" s="74"/>
      <c r="AJ3" s="74"/>
      <c r="AK3" s="74"/>
      <c r="AL3" s="74"/>
    </row>
    <row r="4" spans="1:38" s="5" customFormat="1">
      <c r="A4" s="280" t="str">
        <f>'1-συμβολαια'!A4</f>
        <v>2ο</v>
      </c>
      <c r="B4" s="74" t="str">
        <f>'1-συμβολαια'!C4</f>
        <v>γονική</v>
      </c>
      <c r="C4" s="387">
        <f>'1-συμβολαια'!D4</f>
        <v>16976579</v>
      </c>
      <c r="D4" s="280"/>
      <c r="E4" s="74"/>
      <c r="F4" s="74"/>
      <c r="G4" s="74"/>
      <c r="H4" s="74"/>
      <c r="I4" s="74"/>
      <c r="J4" s="74"/>
      <c r="K4" s="74"/>
      <c r="L4" s="74"/>
      <c r="M4" s="280">
        <f t="shared" ref="M4:M6" si="3">C4*0.65%</f>
        <v>110347.76350000002</v>
      </c>
      <c r="N4" s="74"/>
      <c r="O4" s="74"/>
      <c r="P4" s="74"/>
      <c r="Q4" s="74"/>
      <c r="R4" s="74"/>
      <c r="S4" s="74"/>
      <c r="T4" s="74"/>
      <c r="U4" s="74"/>
      <c r="V4" s="387">
        <f t="shared" ref="V4:V6" si="4">C4*0.125%</f>
        <v>21220.723750000001</v>
      </c>
      <c r="W4" s="74"/>
      <c r="X4" s="74"/>
      <c r="Y4" s="74"/>
      <c r="Z4" s="74"/>
      <c r="AA4" s="74"/>
      <c r="AB4" s="74"/>
      <c r="AC4" s="74"/>
      <c r="AD4" s="74"/>
      <c r="AE4" s="276">
        <f t="shared" si="0"/>
        <v>131568.48725000001</v>
      </c>
      <c r="AF4" s="196">
        <v>137934</v>
      </c>
      <c r="AG4" s="276">
        <f t="shared" si="2"/>
        <v>-6365.5127499999944</v>
      </c>
      <c r="AH4" s="74"/>
      <c r="AI4" s="74"/>
      <c r="AJ4" s="74"/>
      <c r="AK4" s="74"/>
      <c r="AL4" s="74"/>
    </row>
    <row r="5" spans="1:38" s="5" customFormat="1">
      <c r="A5" s="280" t="str">
        <f>'1-συμβολαια'!A5</f>
        <v>3ο</v>
      </c>
      <c r="B5" s="74" t="str">
        <f>'1-συμβολαια'!C5</f>
        <v>γονική</v>
      </c>
      <c r="C5" s="387">
        <f>'1-συμβολαια'!D5</f>
        <v>20986573</v>
      </c>
      <c r="D5" s="280"/>
      <c r="E5" s="74"/>
      <c r="F5" s="74"/>
      <c r="G5" s="74"/>
      <c r="H5" s="74"/>
      <c r="I5" s="74"/>
      <c r="J5" s="74"/>
      <c r="K5" s="74"/>
      <c r="L5" s="74"/>
      <c r="M5" s="280">
        <f t="shared" si="3"/>
        <v>136412.72450000001</v>
      </c>
      <c r="N5" s="74"/>
      <c r="O5" s="74"/>
      <c r="P5" s="74"/>
      <c r="Q5" s="74"/>
      <c r="R5" s="74"/>
      <c r="S5" s="74"/>
      <c r="T5" s="74"/>
      <c r="U5" s="74"/>
      <c r="V5" s="387">
        <f t="shared" si="4"/>
        <v>26233.216250000001</v>
      </c>
      <c r="W5" s="74"/>
      <c r="X5" s="74"/>
      <c r="Y5" s="74"/>
      <c r="Z5" s="74"/>
      <c r="AA5" s="74"/>
      <c r="AB5" s="74"/>
      <c r="AC5" s="74"/>
      <c r="AD5" s="74"/>
      <c r="AE5" s="276">
        <f t="shared" si="0"/>
        <v>162645.94075000001</v>
      </c>
      <c r="AF5" s="276">
        <v>170515</v>
      </c>
      <c r="AG5" s="276">
        <f t="shared" si="2"/>
        <v>-7869.0592499999912</v>
      </c>
      <c r="AH5" s="74"/>
      <c r="AI5" s="74"/>
      <c r="AJ5" s="74"/>
      <c r="AK5" s="74"/>
      <c r="AL5" s="74"/>
    </row>
    <row r="6" spans="1:38" s="5" customFormat="1">
      <c r="A6" s="280" t="str">
        <f>'1-συμβολαια'!A6</f>
        <v>4ο</v>
      </c>
      <c r="B6" s="74" t="str">
        <f>'1-συμβολαια'!C6</f>
        <v>κοινου λειτουργίας ΚΑΝΟΝΙΣΜΟΣ</v>
      </c>
      <c r="C6" s="387">
        <f>'1-συμβολαια'!D6</f>
        <v>0</v>
      </c>
      <c r="D6" s="280"/>
      <c r="E6" s="74"/>
      <c r="F6" s="74"/>
      <c r="G6" s="74"/>
      <c r="H6" s="74"/>
      <c r="I6" s="74"/>
      <c r="J6" s="74"/>
      <c r="K6" s="74"/>
      <c r="L6" s="74"/>
      <c r="M6" s="280">
        <f t="shared" si="3"/>
        <v>0</v>
      </c>
      <c r="N6" s="74"/>
      <c r="O6" s="74"/>
      <c r="P6" s="74"/>
      <c r="Q6" s="74"/>
      <c r="R6" s="74"/>
      <c r="S6" s="74"/>
      <c r="T6" s="74"/>
      <c r="U6" s="74"/>
      <c r="V6" s="387">
        <f t="shared" si="4"/>
        <v>0</v>
      </c>
      <c r="W6" s="74"/>
      <c r="X6" s="74"/>
      <c r="Y6" s="74"/>
      <c r="Z6" s="74"/>
      <c r="AA6" s="74"/>
      <c r="AB6" s="74"/>
      <c r="AC6" s="74"/>
      <c r="AD6" s="74"/>
      <c r="AE6" s="276">
        <f t="shared" si="0"/>
        <v>0</v>
      </c>
      <c r="AF6" s="276"/>
      <c r="AG6" s="276">
        <f t="shared" si="2"/>
        <v>0</v>
      </c>
      <c r="AH6" s="74"/>
      <c r="AI6" s="74"/>
      <c r="AJ6" s="74"/>
      <c r="AK6" s="74"/>
      <c r="AL6" s="74"/>
    </row>
    <row r="7" spans="1:38" s="5" customFormat="1">
      <c r="A7" s="280" t="str">
        <f>'1-συμβολαια'!A7</f>
        <v>5ο</v>
      </c>
      <c r="B7" s="74" t="str">
        <f>'1-συμβολαια'!C7</f>
        <v>γονική</v>
      </c>
      <c r="C7" s="387">
        <f>'1-συμβολαια'!D7</f>
        <v>29376079</v>
      </c>
      <c r="D7" s="280"/>
      <c r="E7" s="74"/>
      <c r="F7" s="74"/>
      <c r="G7" s="74"/>
      <c r="H7" s="74"/>
      <c r="I7" s="74"/>
      <c r="J7" s="74"/>
      <c r="K7" s="74"/>
      <c r="L7" s="74"/>
      <c r="M7" s="280">
        <f t="shared" ref="M7" si="5">C7*0.65%</f>
        <v>190944.51350000003</v>
      </c>
      <c r="N7" s="74"/>
      <c r="O7" s="74"/>
      <c r="P7" s="74"/>
      <c r="Q7" s="74"/>
      <c r="R7" s="74"/>
      <c r="S7" s="74"/>
      <c r="T7" s="74"/>
      <c r="U7" s="74"/>
      <c r="V7" s="387">
        <f t="shared" ref="V7" si="6">C7*0.125%</f>
        <v>36720.098749999997</v>
      </c>
      <c r="W7" s="74"/>
      <c r="X7" s="74"/>
      <c r="Y7" s="74"/>
      <c r="Z7" s="74"/>
      <c r="AA7" s="74"/>
      <c r="AB7" s="74"/>
      <c r="AC7" s="74"/>
      <c r="AD7" s="74"/>
      <c r="AE7" s="276">
        <f t="shared" si="0"/>
        <v>227664.61225000003</v>
      </c>
      <c r="AF7" s="276">
        <v>227665</v>
      </c>
      <c r="AG7" s="276">
        <f t="shared" si="2"/>
        <v>-0.38774999996530823</v>
      </c>
      <c r="AH7" s="74"/>
      <c r="AI7" s="74"/>
      <c r="AJ7" s="74"/>
      <c r="AK7" s="74"/>
      <c r="AL7" s="74"/>
    </row>
    <row r="8" spans="1:38">
      <c r="A8" s="593" t="str">
        <f>'1-συμβολαια'!A8</f>
        <v>σύνολο</v>
      </c>
      <c r="B8" s="594"/>
      <c r="C8" s="595"/>
      <c r="D8" s="196">
        <f>SUM(D3:D7)</f>
        <v>0</v>
      </c>
      <c r="E8" s="197"/>
      <c r="F8" s="197"/>
      <c r="G8" s="197"/>
      <c r="H8" s="197"/>
      <c r="I8" s="197"/>
      <c r="J8" s="197"/>
      <c r="K8" s="197"/>
      <c r="L8" s="197"/>
      <c r="M8" s="196">
        <f>SUM(M3:M7)</f>
        <v>437705.00150000001</v>
      </c>
      <c r="N8" s="197"/>
      <c r="O8" s="197"/>
      <c r="P8" s="197"/>
      <c r="Q8" s="197"/>
      <c r="R8" s="197"/>
      <c r="S8" s="197"/>
      <c r="T8" s="197"/>
      <c r="U8" s="197"/>
      <c r="V8" s="302">
        <f>SUM(V3:V7)</f>
        <v>84174.038750000007</v>
      </c>
      <c r="W8" s="302"/>
      <c r="X8" s="302"/>
      <c r="Y8" s="302"/>
      <c r="Z8" s="302"/>
      <c r="AA8" s="302"/>
      <c r="AB8" s="302"/>
      <c r="AC8" s="302"/>
      <c r="AD8" s="302"/>
      <c r="AE8" s="196">
        <f>SUM(AE3:AE7)</f>
        <v>521879.04025000008</v>
      </c>
      <c r="AF8" s="196">
        <f>SUM(AF3:AF7)</f>
        <v>536114</v>
      </c>
      <c r="AG8" s="196">
        <f>SUM(AG3:AG7)</f>
        <v>-14234.959749999951</v>
      </c>
      <c r="AH8" s="197">
        <f>SUM(AH3:AH7)</f>
        <v>0</v>
      </c>
      <c r="AI8" s="197"/>
      <c r="AJ8" s="197"/>
      <c r="AK8" s="197"/>
      <c r="AL8" s="197"/>
    </row>
    <row r="10" spans="1:38">
      <c r="E10" s="2"/>
      <c r="F10" s="2"/>
      <c r="G10" s="2"/>
      <c r="H10" s="163" t="s">
        <v>341</v>
      </c>
      <c r="I10" s="2"/>
      <c r="J10" s="2"/>
      <c r="K10" s="2"/>
      <c r="L10" s="2"/>
      <c r="N10" s="2"/>
      <c r="O10" s="2"/>
      <c r="P10" s="2"/>
      <c r="Q10" s="163" t="s">
        <v>341</v>
      </c>
      <c r="R10" s="2"/>
      <c r="S10" s="2"/>
      <c r="T10" s="2"/>
      <c r="U10" s="2"/>
      <c r="V10" s="2"/>
      <c r="W10" s="2"/>
      <c r="X10" s="2"/>
      <c r="Y10" s="2"/>
      <c r="Z10" s="163" t="s">
        <v>341</v>
      </c>
      <c r="AA10" s="2"/>
      <c r="AB10" s="2"/>
      <c r="AC10" s="2"/>
      <c r="AD10" s="2"/>
    </row>
    <row r="11" spans="1:38">
      <c r="E11" s="2"/>
      <c r="F11" s="199" t="s">
        <v>342</v>
      </c>
      <c r="G11" s="199"/>
      <c r="H11" s="199"/>
      <c r="I11" s="199"/>
      <c r="J11" s="199"/>
      <c r="K11" s="199"/>
      <c r="L11" s="199"/>
      <c r="M11" s="199"/>
      <c r="N11" s="199"/>
      <c r="O11" s="199" t="s">
        <v>342</v>
      </c>
      <c r="P11" s="2"/>
      <c r="Q11" s="2"/>
      <c r="R11" s="2"/>
      <c r="S11" s="2"/>
      <c r="T11" s="2"/>
      <c r="U11" s="2"/>
      <c r="V11" s="2"/>
      <c r="W11" s="2"/>
      <c r="X11" s="199" t="s">
        <v>342</v>
      </c>
      <c r="Y11" s="2"/>
      <c r="Z11" s="2"/>
      <c r="AA11" s="2"/>
      <c r="AB11" s="2"/>
      <c r="AC11" s="2"/>
      <c r="AD11" s="2"/>
    </row>
    <row r="12" spans="1:38">
      <c r="E12" s="2"/>
      <c r="F12" s="2"/>
      <c r="G12" s="2"/>
      <c r="H12" s="2"/>
      <c r="I12" s="4"/>
      <c r="J12" s="167" t="s">
        <v>343</v>
      </c>
      <c r="K12" s="163"/>
      <c r="L12" s="2"/>
      <c r="N12" s="2"/>
      <c r="O12" s="2"/>
      <c r="P12" s="2"/>
      <c r="Q12" s="4"/>
      <c r="R12" s="167" t="s">
        <v>344</v>
      </c>
      <c r="S12" s="167"/>
      <c r="T12" s="167"/>
      <c r="U12" s="167"/>
      <c r="V12" s="4"/>
      <c r="W12" s="4"/>
      <c r="X12" s="4"/>
      <c r="Y12" s="4"/>
      <c r="Z12" s="4"/>
      <c r="AA12" s="167" t="s">
        <v>344</v>
      </c>
      <c r="AB12" s="167"/>
      <c r="AC12" s="167"/>
      <c r="AD12" s="163"/>
    </row>
    <row r="13" spans="1:38">
      <c r="E13" s="2"/>
      <c r="F13" s="2"/>
      <c r="G13" s="8"/>
      <c r="H13" s="2"/>
      <c r="I13" s="167" t="s">
        <v>344</v>
      </c>
      <c r="J13" s="4"/>
      <c r="K13" s="2"/>
      <c r="L13" s="2"/>
      <c r="N13" s="2"/>
      <c r="O13" s="2"/>
      <c r="P13" s="2"/>
      <c r="Q13" s="4"/>
      <c r="R13" s="4"/>
      <c r="S13" s="167" t="s">
        <v>343</v>
      </c>
      <c r="T13" s="167"/>
      <c r="U13" s="4"/>
      <c r="V13" s="4"/>
      <c r="W13" s="4"/>
      <c r="X13" s="4"/>
      <c r="Y13" s="4"/>
      <c r="Z13" s="4"/>
      <c r="AA13" s="4"/>
      <c r="AB13" s="167" t="s">
        <v>343</v>
      </c>
      <c r="AC13" s="167"/>
      <c r="AD13" s="2"/>
    </row>
    <row r="14" spans="1:38">
      <c r="E14" s="2"/>
      <c r="F14" s="2"/>
      <c r="G14" s="8"/>
      <c r="H14" s="2"/>
      <c r="I14" s="4"/>
      <c r="J14" s="4"/>
      <c r="K14" s="2"/>
      <c r="L14" s="2"/>
      <c r="N14" s="2"/>
      <c r="O14" s="2"/>
      <c r="P14" s="2"/>
      <c r="Q14" s="4"/>
      <c r="R14" s="4"/>
      <c r="S14" s="4"/>
      <c r="T14" s="4"/>
      <c r="U14" s="4"/>
      <c r="V14" s="2"/>
      <c r="W14" s="4"/>
      <c r="X14" s="4"/>
      <c r="Y14" s="4"/>
      <c r="Z14" s="4"/>
      <c r="AA14" s="4"/>
      <c r="AB14" s="4"/>
      <c r="AC14" s="4"/>
      <c r="AD14" s="2"/>
    </row>
    <row r="15" spans="1:38">
      <c r="E15" s="200" t="s">
        <v>345</v>
      </c>
      <c r="F15" s="2"/>
      <c r="G15" s="2"/>
      <c r="H15" s="2"/>
      <c r="I15" s="2"/>
      <c r="J15" s="2"/>
      <c r="K15" s="2"/>
      <c r="L15" s="2"/>
      <c r="N15" s="2"/>
      <c r="O15" s="2"/>
      <c r="P15" s="2"/>
      <c r="Q15" s="201" t="s">
        <v>346</v>
      </c>
      <c r="R15" s="2"/>
      <c r="S15" s="2"/>
      <c r="T15" s="2"/>
      <c r="U15" s="2"/>
      <c r="V15" s="2"/>
      <c r="W15" s="2"/>
      <c r="X15" s="2"/>
      <c r="Y15" s="2"/>
      <c r="Z15" s="202" t="s">
        <v>347</v>
      </c>
      <c r="AA15" s="2"/>
      <c r="AB15" s="2"/>
      <c r="AC15" s="2"/>
      <c r="AD15" s="2"/>
    </row>
    <row r="16" spans="1:38">
      <c r="E16" s="203" t="s">
        <v>348</v>
      </c>
      <c r="F16" s="2"/>
      <c r="G16" s="2"/>
      <c r="H16" s="2"/>
      <c r="I16" s="2"/>
      <c r="J16" s="2"/>
      <c r="K16" s="2"/>
      <c r="L16" s="2"/>
      <c r="N16" s="2"/>
      <c r="O16" s="163"/>
      <c r="P16" s="163"/>
      <c r="Q16" s="163"/>
      <c r="R16" s="163"/>
      <c r="S16" s="204" t="s">
        <v>349</v>
      </c>
      <c r="T16" s="163"/>
      <c r="U16" s="163"/>
      <c r="V16" s="163"/>
      <c r="W16" s="2"/>
      <c r="X16" s="2"/>
      <c r="Y16" s="2"/>
      <c r="Z16" s="2"/>
      <c r="AA16" s="205" t="s">
        <v>350</v>
      </c>
      <c r="AB16" s="2"/>
      <c r="AC16" s="2"/>
      <c r="AD16" s="2"/>
    </row>
    <row r="17" spans="2:30">
      <c r="E17" s="2"/>
      <c r="F17" s="203" t="s">
        <v>351</v>
      </c>
      <c r="G17" s="2"/>
      <c r="H17" s="2"/>
      <c r="I17" s="2"/>
      <c r="J17" s="2"/>
      <c r="K17" s="2"/>
      <c r="L17" s="2"/>
      <c r="N17" s="2"/>
      <c r="O17" s="2"/>
      <c r="P17" s="2"/>
      <c r="Q17" s="2"/>
      <c r="R17" s="2"/>
      <c r="S17" s="206" t="s">
        <v>352</v>
      </c>
      <c r="T17" s="2"/>
      <c r="U17" s="2"/>
      <c r="V17" s="2"/>
      <c r="W17" s="2"/>
      <c r="X17" s="2"/>
      <c r="Y17" s="2"/>
      <c r="Z17" s="2"/>
      <c r="AA17" s="2"/>
      <c r="AB17" s="206" t="s">
        <v>352</v>
      </c>
      <c r="AC17" s="2"/>
      <c r="AD17" s="2"/>
    </row>
    <row r="18" spans="2:30">
      <c r="E18" s="2"/>
      <c r="F18" s="2"/>
      <c r="G18" s="2"/>
      <c r="H18" s="2"/>
      <c r="I18" s="2"/>
      <c r="J18" s="2"/>
      <c r="K18" s="2"/>
      <c r="L18" s="2"/>
      <c r="N18" s="2"/>
      <c r="O18" s="2"/>
      <c r="P18" s="163"/>
      <c r="Q18" s="163"/>
      <c r="R18" s="163"/>
      <c r="S18" s="163"/>
      <c r="T18" s="163"/>
      <c r="U18" s="163"/>
      <c r="V18" s="163"/>
      <c r="W18" s="163"/>
      <c r="X18" s="163"/>
      <c r="Y18" s="2"/>
      <c r="Z18" s="2"/>
      <c r="AA18" s="2"/>
      <c r="AB18" s="204" t="s">
        <v>349</v>
      </c>
      <c r="AC18" s="2"/>
      <c r="AD18" s="2"/>
    </row>
    <row r="19" spans="2:30">
      <c r="E19" s="2"/>
      <c r="F19" s="2"/>
      <c r="G19" s="2"/>
      <c r="H19" s="2"/>
      <c r="I19" s="2"/>
      <c r="J19" s="2"/>
      <c r="K19" s="2"/>
      <c r="L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</row>
    <row r="23" spans="2:30">
      <c r="B23" s="303"/>
      <c r="F23" s="8"/>
      <c r="G23" s="8"/>
      <c r="H23" s="8"/>
      <c r="I23" s="8"/>
    </row>
    <row r="24" spans="2:30">
      <c r="F24" s="8"/>
      <c r="G24" s="8"/>
      <c r="H24" s="8"/>
      <c r="I24" s="8"/>
    </row>
    <row r="25" spans="2:30">
      <c r="F25" s="8"/>
      <c r="G25" s="8"/>
      <c r="H25" s="8"/>
      <c r="I25" s="8"/>
    </row>
    <row r="26" spans="2:30">
      <c r="F26" s="8"/>
      <c r="G26" s="8"/>
      <c r="H26" s="8"/>
      <c r="I26" s="8"/>
    </row>
    <row r="27" spans="2:30">
      <c r="F27" s="8"/>
      <c r="G27" s="8"/>
      <c r="H27" s="8"/>
      <c r="I27" s="8"/>
    </row>
    <row r="28" spans="2:30">
      <c r="F28" s="8"/>
      <c r="G28" s="8"/>
      <c r="H28" s="8"/>
      <c r="I28" s="8"/>
    </row>
    <row r="29" spans="2:30">
      <c r="B29" s="303"/>
      <c r="F29" s="58"/>
      <c r="G29" s="58"/>
      <c r="H29" s="8"/>
      <c r="I29" s="8"/>
    </row>
    <row r="30" spans="2:30">
      <c r="F30" s="58"/>
      <c r="G30" s="58"/>
      <c r="H30" s="8"/>
      <c r="I30" s="8"/>
    </row>
    <row r="31" spans="2:30">
      <c r="F31" s="58"/>
      <c r="G31" s="58"/>
      <c r="H31" s="8"/>
      <c r="I31" s="8"/>
    </row>
    <row r="32" spans="2:30">
      <c r="F32" s="58"/>
      <c r="G32" s="58"/>
      <c r="H32" s="8"/>
      <c r="I32" s="2"/>
    </row>
    <row r="33" spans="6:9">
      <c r="F33" s="8"/>
      <c r="G33" s="8"/>
      <c r="H33" s="8"/>
      <c r="I33" s="2"/>
    </row>
  </sheetData>
  <mergeCells count="10">
    <mergeCell ref="AH1:AH2"/>
    <mergeCell ref="AI1:AL2"/>
    <mergeCell ref="K2:L2"/>
    <mergeCell ref="T2:U2"/>
    <mergeCell ref="AC2:AD2"/>
    <mergeCell ref="A8:C8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2025-12-03T09:18:23Z</dcterms:modified>
</cp:coreProperties>
</file>