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I25" i="5"/>
  <c r="AI23"/>
  <c r="AA15"/>
  <c r="X15"/>
  <c r="R13" i="9"/>
  <c r="R14"/>
  <c r="Q13"/>
  <c r="Q14"/>
  <c r="P13"/>
  <c r="P14"/>
  <c r="O13"/>
  <c r="O14"/>
  <c r="N13"/>
  <c r="N14"/>
  <c r="L13"/>
  <c r="L14"/>
  <c r="I13" i="24"/>
  <c r="I14"/>
  <c r="H13"/>
  <c r="H14"/>
  <c r="F13"/>
  <c r="F14"/>
  <c r="E13"/>
  <c r="E14"/>
  <c r="D13"/>
  <c r="D14"/>
  <c r="C13"/>
  <c r="C14"/>
  <c r="J13" i="1"/>
  <c r="J14"/>
  <c r="I13"/>
  <c r="I14"/>
  <c r="H13"/>
  <c r="H14"/>
  <c r="G13"/>
  <c r="G14"/>
  <c r="F13"/>
  <c r="F14"/>
  <c r="E13"/>
  <c r="E14"/>
  <c r="J13" i="5"/>
  <c r="J14"/>
  <c r="V21"/>
  <c r="AI21"/>
  <c r="AD4"/>
  <c r="AD5"/>
  <c r="AD6"/>
  <c r="AE6" s="1"/>
  <c r="AD7"/>
  <c r="AD8"/>
  <c r="AD9"/>
  <c r="AE9" s="1"/>
  <c r="AD10"/>
  <c r="AE10" s="1"/>
  <c r="AD11"/>
  <c r="AD12"/>
  <c r="AD13"/>
  <c r="AE13" s="1"/>
  <c r="AD14"/>
  <c r="AE14" s="1"/>
  <c r="AB10"/>
  <c r="AB11"/>
  <c r="AB12"/>
  <c r="AB7"/>
  <c r="AB9"/>
  <c r="AB4"/>
  <c r="AB5"/>
  <c r="AB6"/>
  <c r="AB3"/>
  <c r="W21"/>
  <c r="V4"/>
  <c r="V5"/>
  <c r="V6"/>
  <c r="V7"/>
  <c r="V9"/>
  <c r="V10"/>
  <c r="V11"/>
  <c r="V12"/>
  <c r="V3"/>
  <c r="Q21"/>
  <c r="B6"/>
  <c r="B7"/>
  <c r="B8"/>
  <c r="B9"/>
  <c r="B10"/>
  <c r="B12"/>
  <c r="B13"/>
  <c r="B14"/>
  <c r="W14" i="16"/>
  <c r="W13"/>
  <c r="W12"/>
  <c r="W10"/>
  <c r="W9"/>
  <c r="AN9" s="1"/>
  <c r="W8"/>
  <c r="W7"/>
  <c r="W6"/>
  <c r="W3"/>
  <c r="N14" i="1"/>
  <c r="M15" i="9"/>
  <c r="M15" i="1"/>
  <c r="J144"/>
  <c r="N13"/>
  <c r="N12"/>
  <c r="N10"/>
  <c r="N9"/>
  <c r="N8"/>
  <c r="N7"/>
  <c r="N6"/>
  <c r="N5"/>
  <c r="N4"/>
  <c r="N3"/>
  <c r="H39" i="16"/>
  <c r="H37"/>
  <c r="H35"/>
  <c r="H32"/>
  <c r="H30"/>
  <c r="H28"/>
  <c r="H26"/>
  <c r="H24"/>
  <c r="H20"/>
  <c r="I46" i="1"/>
  <c r="M34" i="13"/>
  <c r="L34"/>
  <c r="K34"/>
  <c r="H30" i="1"/>
  <c r="T86"/>
  <c r="D11" i="26"/>
  <c r="G12" i="12"/>
  <c r="G13"/>
  <c r="E4" i="16"/>
  <c r="E5"/>
  <c r="E6"/>
  <c r="E7"/>
  <c r="I7" s="1"/>
  <c r="N7" s="1"/>
  <c r="E8"/>
  <c r="E9"/>
  <c r="E10"/>
  <c r="E11"/>
  <c r="I11" s="1"/>
  <c r="N11" s="1"/>
  <c r="E12"/>
  <c r="I12" s="1"/>
  <c r="N12" s="1"/>
  <c r="E13"/>
  <c r="I13" s="1"/>
  <c r="N13" s="1"/>
  <c r="E14"/>
  <c r="D4"/>
  <c r="H4" s="1"/>
  <c r="K4" s="1"/>
  <c r="D5"/>
  <c r="D6"/>
  <c r="D7"/>
  <c r="H7" s="1"/>
  <c r="K7" s="1"/>
  <c r="D8"/>
  <c r="H8" s="1"/>
  <c r="K8" s="1"/>
  <c r="D9"/>
  <c r="H9" s="1"/>
  <c r="K9" s="1"/>
  <c r="D10"/>
  <c r="D11"/>
  <c r="D12"/>
  <c r="H12" s="1"/>
  <c r="K12" s="1"/>
  <c r="D13"/>
  <c r="H13" s="1"/>
  <c r="K13" s="1"/>
  <c r="D14"/>
  <c r="F13" i="12"/>
  <c r="G8"/>
  <c r="F8"/>
  <c r="G6"/>
  <c r="G7"/>
  <c r="G9"/>
  <c r="G10"/>
  <c r="G11"/>
  <c r="G14"/>
  <c r="M144" i="1"/>
  <c r="L144"/>
  <c r="I144"/>
  <c r="H144"/>
  <c r="M131"/>
  <c r="L131"/>
  <c r="J131"/>
  <c r="I131"/>
  <c r="H131"/>
  <c r="H132" s="1"/>
  <c r="M117"/>
  <c r="L117"/>
  <c r="J117"/>
  <c r="I117"/>
  <c r="H117"/>
  <c r="H118" s="1"/>
  <c r="M103"/>
  <c r="L103"/>
  <c r="J103"/>
  <c r="I103"/>
  <c r="H103"/>
  <c r="H104" s="1"/>
  <c r="M89"/>
  <c r="L89"/>
  <c r="J89"/>
  <c r="I89"/>
  <c r="H89"/>
  <c r="H90" s="1"/>
  <c r="N14" i="13"/>
  <c r="J14"/>
  <c r="G14"/>
  <c r="H14" s="1"/>
  <c r="C14"/>
  <c r="B14"/>
  <c r="A14"/>
  <c r="N13"/>
  <c r="J13"/>
  <c r="H13"/>
  <c r="C13"/>
  <c r="B13"/>
  <c r="A13"/>
  <c r="N12"/>
  <c r="J12"/>
  <c r="H12" i="27" s="1"/>
  <c r="G12" i="13"/>
  <c r="H12" s="1"/>
  <c r="C12"/>
  <c r="B12"/>
  <c r="A12"/>
  <c r="N11"/>
  <c r="J11"/>
  <c r="H11" i="27" s="1"/>
  <c r="C11" i="13"/>
  <c r="G11" s="1"/>
  <c r="H11" s="1"/>
  <c r="B11"/>
  <c r="A11"/>
  <c r="N10"/>
  <c r="J10"/>
  <c r="G10"/>
  <c r="H10" s="1"/>
  <c r="C10"/>
  <c r="B10"/>
  <c r="A10"/>
  <c r="N9"/>
  <c r="J9"/>
  <c r="H9" i="27" s="1"/>
  <c r="G9" i="13"/>
  <c r="H9" s="1"/>
  <c r="C9"/>
  <c r="B9"/>
  <c r="A9"/>
  <c r="N8"/>
  <c r="P8" i="14" s="1"/>
  <c r="J8" i="13"/>
  <c r="H8" i="27" s="1"/>
  <c r="H8" i="13"/>
  <c r="C8"/>
  <c r="B8"/>
  <c r="A8"/>
  <c r="N7"/>
  <c r="J7"/>
  <c r="G7"/>
  <c r="H7" s="1"/>
  <c r="C7"/>
  <c r="B7"/>
  <c r="A7"/>
  <c r="N6"/>
  <c r="J6"/>
  <c r="G6"/>
  <c r="H6" s="1"/>
  <c r="C6"/>
  <c r="B6"/>
  <c r="A6"/>
  <c r="N5"/>
  <c r="J5"/>
  <c r="H5"/>
  <c r="C5"/>
  <c r="B5"/>
  <c r="A5"/>
  <c r="F14" i="12"/>
  <c r="P13" i="14" s="1"/>
  <c r="C14" i="12"/>
  <c r="B14"/>
  <c r="A14"/>
  <c r="C13"/>
  <c r="B13"/>
  <c r="A13"/>
  <c r="F12"/>
  <c r="P12" i="14" s="1"/>
  <c r="C12" i="12"/>
  <c r="B12"/>
  <c r="A12"/>
  <c r="F11"/>
  <c r="P11" i="14" s="1"/>
  <c r="C11" i="12"/>
  <c r="B11"/>
  <c r="A11"/>
  <c r="F10"/>
  <c r="P10" i="14" s="1"/>
  <c r="C10" i="12"/>
  <c r="B10"/>
  <c r="A10"/>
  <c r="F9"/>
  <c r="P9" i="14" s="1"/>
  <c r="C9" i="12"/>
  <c r="B9"/>
  <c r="A9"/>
  <c r="C8"/>
  <c r="B8"/>
  <c r="A8"/>
  <c r="F7"/>
  <c r="P7" i="14" s="1"/>
  <c r="C7" i="12"/>
  <c r="B7"/>
  <c r="A7"/>
  <c r="F6"/>
  <c r="P6" i="14" s="1"/>
  <c r="C6" i="12"/>
  <c r="B6"/>
  <c r="A6"/>
  <c r="B14" i="14"/>
  <c r="A14"/>
  <c r="B13"/>
  <c r="A13"/>
  <c r="AM14" i="16"/>
  <c r="S14"/>
  <c r="I14"/>
  <c r="N14" s="1"/>
  <c r="H14"/>
  <c r="K14" s="1"/>
  <c r="C14"/>
  <c r="B14"/>
  <c r="A14"/>
  <c r="AM13"/>
  <c r="S13"/>
  <c r="C13"/>
  <c r="B13"/>
  <c r="A13"/>
  <c r="AM12"/>
  <c r="D12" i="24" s="1"/>
  <c r="S12" i="16"/>
  <c r="AN12"/>
  <c r="C12"/>
  <c r="B12"/>
  <c r="A12"/>
  <c r="AM11"/>
  <c r="H11"/>
  <c r="K11" s="1"/>
  <c r="C11"/>
  <c r="B11"/>
  <c r="A11"/>
  <c r="AM10"/>
  <c r="D10" i="24" s="1"/>
  <c r="S10" i="16"/>
  <c r="H10"/>
  <c r="K10" s="1"/>
  <c r="I10"/>
  <c r="N10" s="1"/>
  <c r="C10"/>
  <c r="B10"/>
  <c r="A10"/>
  <c r="AM9"/>
  <c r="S9"/>
  <c r="I9"/>
  <c r="N9" s="1"/>
  <c r="C9"/>
  <c r="B9"/>
  <c r="A9"/>
  <c r="AM8"/>
  <c r="I8"/>
  <c r="N8" s="1"/>
  <c r="C8"/>
  <c r="B8"/>
  <c r="A8"/>
  <c r="O14" i="4"/>
  <c r="F14"/>
  <c r="H14" s="1"/>
  <c r="D14"/>
  <c r="C14"/>
  <c r="B14"/>
  <c r="A14"/>
  <c r="O13"/>
  <c r="F13"/>
  <c r="H13" s="1"/>
  <c r="D13"/>
  <c r="C13"/>
  <c r="B13"/>
  <c r="A13"/>
  <c r="O12"/>
  <c r="E12" i="24" s="1"/>
  <c r="F12" i="4"/>
  <c r="H12" s="1"/>
  <c r="D12"/>
  <c r="C12"/>
  <c r="B12"/>
  <c r="A12"/>
  <c r="B12" i="14"/>
  <c r="A12"/>
  <c r="B11"/>
  <c r="A11"/>
  <c r="B10"/>
  <c r="A10"/>
  <c r="B9"/>
  <c r="A9"/>
  <c r="B8"/>
  <c r="A8"/>
  <c r="B7"/>
  <c r="A7"/>
  <c r="B6"/>
  <c r="A6"/>
  <c r="B5"/>
  <c r="A5"/>
  <c r="AM7" i="16"/>
  <c r="D7" i="24" s="1"/>
  <c r="C7" i="16"/>
  <c r="B7"/>
  <c r="A7"/>
  <c r="AM6"/>
  <c r="I6"/>
  <c r="N6" s="1"/>
  <c r="H6"/>
  <c r="K6" s="1"/>
  <c r="C6"/>
  <c r="B6"/>
  <c r="A6"/>
  <c r="AM5"/>
  <c r="AN5" s="1"/>
  <c r="I5"/>
  <c r="N5" s="1"/>
  <c r="H5"/>
  <c r="K5" s="1"/>
  <c r="C5"/>
  <c r="B5"/>
  <c r="A5"/>
  <c r="AM4"/>
  <c r="I4"/>
  <c r="N4" s="1"/>
  <c r="C4"/>
  <c r="B4"/>
  <c r="A4"/>
  <c r="D11" i="4"/>
  <c r="C11"/>
  <c r="B11"/>
  <c r="A11"/>
  <c r="O10"/>
  <c r="H10"/>
  <c r="F10"/>
  <c r="D10"/>
  <c r="C10"/>
  <c r="B10"/>
  <c r="A10"/>
  <c r="O9"/>
  <c r="H9"/>
  <c r="F9"/>
  <c r="D9"/>
  <c r="C9"/>
  <c r="B9"/>
  <c r="A9"/>
  <c r="O8"/>
  <c r="H8"/>
  <c r="F8"/>
  <c r="D8"/>
  <c r="C8"/>
  <c r="B8"/>
  <c r="A8"/>
  <c r="O7"/>
  <c r="H7"/>
  <c r="F7"/>
  <c r="D7"/>
  <c r="C7"/>
  <c r="B7"/>
  <c r="A7"/>
  <c r="O6"/>
  <c r="F6"/>
  <c r="H6" s="1"/>
  <c r="D6"/>
  <c r="C6"/>
  <c r="B6"/>
  <c r="A6"/>
  <c r="O5"/>
  <c r="F5"/>
  <c r="H5" s="1"/>
  <c r="D5"/>
  <c r="C5"/>
  <c r="B5"/>
  <c r="A5"/>
  <c r="O4"/>
  <c r="H4"/>
  <c r="F4"/>
  <c r="D4"/>
  <c r="C4"/>
  <c r="B4"/>
  <c r="A4"/>
  <c r="U14" i="20"/>
  <c r="D14"/>
  <c r="C14"/>
  <c r="B14"/>
  <c r="A14"/>
  <c r="U13"/>
  <c r="D13"/>
  <c r="C13"/>
  <c r="B13"/>
  <c r="A13"/>
  <c r="U12"/>
  <c r="H12" i="24" s="1"/>
  <c r="D12" i="20"/>
  <c r="C12"/>
  <c r="B12"/>
  <c r="A12"/>
  <c r="U11"/>
  <c r="H11" i="24" s="1"/>
  <c r="D11" i="20"/>
  <c r="C11"/>
  <c r="B11"/>
  <c r="A11"/>
  <c r="U10"/>
  <c r="H10" i="24" s="1"/>
  <c r="D10" i="20"/>
  <c r="C10"/>
  <c r="B10"/>
  <c r="A10"/>
  <c r="U9"/>
  <c r="D9"/>
  <c r="C9"/>
  <c r="B9"/>
  <c r="A9"/>
  <c r="U8"/>
  <c r="H8" i="24" s="1"/>
  <c r="D8" i="20"/>
  <c r="C8"/>
  <c r="B8"/>
  <c r="A8"/>
  <c r="U7"/>
  <c r="H7" i="24" s="1"/>
  <c r="D7" i="20"/>
  <c r="C7"/>
  <c r="B7"/>
  <c r="A7"/>
  <c r="U6"/>
  <c r="H6" i="24" s="1"/>
  <c r="D6" i="20"/>
  <c r="C6"/>
  <c r="B6"/>
  <c r="A6"/>
  <c r="U5"/>
  <c r="D5"/>
  <c r="C5"/>
  <c r="B5"/>
  <c r="A5"/>
  <c r="U4"/>
  <c r="D4"/>
  <c r="C4"/>
  <c r="B4"/>
  <c r="A4"/>
  <c r="C14" i="26"/>
  <c r="M14" s="1"/>
  <c r="B14"/>
  <c r="A14"/>
  <c r="V13"/>
  <c r="C13"/>
  <c r="M13" s="1"/>
  <c r="AE13" s="1"/>
  <c r="AG13" s="1"/>
  <c r="B13"/>
  <c r="A13"/>
  <c r="C11"/>
  <c r="B11"/>
  <c r="A11"/>
  <c r="C10"/>
  <c r="AE10" s="1"/>
  <c r="AG10" s="1"/>
  <c r="B10"/>
  <c r="A10"/>
  <c r="V9"/>
  <c r="C9"/>
  <c r="M9" s="1"/>
  <c r="B9"/>
  <c r="A9"/>
  <c r="V8"/>
  <c r="M8"/>
  <c r="AE8" s="1"/>
  <c r="AG8" s="1"/>
  <c r="C8"/>
  <c r="B8"/>
  <c r="A8"/>
  <c r="C7"/>
  <c r="M7" s="1"/>
  <c r="B7"/>
  <c r="A7"/>
  <c r="C6"/>
  <c r="M6" s="1"/>
  <c r="B6"/>
  <c r="A6"/>
  <c r="C5"/>
  <c r="M5" s="1"/>
  <c r="B5"/>
  <c r="A5"/>
  <c r="V4"/>
  <c r="C4"/>
  <c r="M4" s="1"/>
  <c r="AE4" s="1"/>
  <c r="AG4" s="1"/>
  <c r="B4"/>
  <c r="A4"/>
  <c r="V3"/>
  <c r="M3"/>
  <c r="AE3" s="1"/>
  <c r="AG3" s="1"/>
  <c r="C3"/>
  <c r="B3"/>
  <c r="A3"/>
  <c r="A12"/>
  <c r="B12"/>
  <c r="C12"/>
  <c r="M12" s="1"/>
  <c r="C14" i="27"/>
  <c r="B14"/>
  <c r="A14"/>
  <c r="H13"/>
  <c r="C13"/>
  <c r="B13"/>
  <c r="A13"/>
  <c r="C12"/>
  <c r="B12"/>
  <c r="A12"/>
  <c r="C11"/>
  <c r="B11"/>
  <c r="H10"/>
  <c r="C10"/>
  <c r="B10"/>
  <c r="A10"/>
  <c r="F9"/>
  <c r="C9"/>
  <c r="B9"/>
  <c r="A9"/>
  <c r="C8"/>
  <c r="B8"/>
  <c r="A8"/>
  <c r="H7"/>
  <c r="C7"/>
  <c r="B7"/>
  <c r="A7"/>
  <c r="C14" i="15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B14" i="23"/>
  <c r="A14"/>
  <c r="B13"/>
  <c r="A13"/>
  <c r="B12"/>
  <c r="A12"/>
  <c r="B11"/>
  <c r="A11"/>
  <c r="B10"/>
  <c r="A10"/>
  <c r="B9"/>
  <c r="A9"/>
  <c r="B8"/>
  <c r="A8"/>
  <c r="B7"/>
  <c r="A7"/>
  <c r="B6"/>
  <c r="A6"/>
  <c r="BT14" i="24"/>
  <c r="BN14"/>
  <c r="BB14"/>
  <c r="AX14"/>
  <c r="AR14"/>
  <c r="AC14"/>
  <c r="B14"/>
  <c r="A14"/>
  <c r="BT13"/>
  <c r="BN13"/>
  <c r="BB13"/>
  <c r="AR13"/>
  <c r="AC13"/>
  <c r="G13"/>
  <c r="B13"/>
  <c r="A13"/>
  <c r="BT12"/>
  <c r="BN12"/>
  <c r="BB12"/>
  <c r="AX12"/>
  <c r="AR12"/>
  <c r="AC12"/>
  <c r="I12"/>
  <c r="G12"/>
  <c r="F12"/>
  <c r="B12"/>
  <c r="A12"/>
  <c r="BT11"/>
  <c r="BN11"/>
  <c r="BB11"/>
  <c r="AX11"/>
  <c r="AR11"/>
  <c r="AC11"/>
  <c r="I11"/>
  <c r="G11"/>
  <c r="F11"/>
  <c r="E11"/>
  <c r="B11"/>
  <c r="A11"/>
  <c r="BT10"/>
  <c r="BN10"/>
  <c r="BB10"/>
  <c r="AX10"/>
  <c r="AR10"/>
  <c r="AC10"/>
  <c r="I10"/>
  <c r="G10"/>
  <c r="F10"/>
  <c r="E10"/>
  <c r="B10"/>
  <c r="A10"/>
  <c r="BT9"/>
  <c r="BN9"/>
  <c r="BB9"/>
  <c r="AX9"/>
  <c r="AR9"/>
  <c r="AC9"/>
  <c r="I9"/>
  <c r="H9"/>
  <c r="G9"/>
  <c r="F9"/>
  <c r="E9"/>
  <c r="B9"/>
  <c r="A9"/>
  <c r="BT8"/>
  <c r="BN8"/>
  <c r="BB8"/>
  <c r="AX8"/>
  <c r="AR8"/>
  <c r="AC8"/>
  <c r="I8"/>
  <c r="G8"/>
  <c r="F8"/>
  <c r="E8"/>
  <c r="B8"/>
  <c r="A8"/>
  <c r="BT7"/>
  <c r="BN7"/>
  <c r="BB7"/>
  <c r="AX7"/>
  <c r="AR7"/>
  <c r="AC7"/>
  <c r="I7"/>
  <c r="G7"/>
  <c r="F7"/>
  <c r="E7"/>
  <c r="B7"/>
  <c r="A7"/>
  <c r="BT6"/>
  <c r="BN6"/>
  <c r="BB6"/>
  <c r="AX6"/>
  <c r="AR6"/>
  <c r="AC6"/>
  <c r="I6"/>
  <c r="G6"/>
  <c r="F6"/>
  <c r="E6"/>
  <c r="B6"/>
  <c r="A6"/>
  <c r="D14" i="9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A14" i="8"/>
  <c r="A13"/>
  <c r="A14" i="22"/>
  <c r="A13"/>
  <c r="J14" i="10"/>
  <c r="H14"/>
  <c r="G14"/>
  <c r="E14"/>
  <c r="C14"/>
  <c r="A14"/>
  <c r="L13"/>
  <c r="J13"/>
  <c r="H13"/>
  <c r="G13"/>
  <c r="E13"/>
  <c r="C13"/>
  <c r="A13"/>
  <c r="C14" i="28"/>
  <c r="B14"/>
  <c r="A14"/>
  <c r="C13"/>
  <c r="B13"/>
  <c r="A13"/>
  <c r="AI14" i="5"/>
  <c r="Q14"/>
  <c r="E14"/>
  <c r="D14"/>
  <c r="C14"/>
  <c r="A14"/>
  <c r="AI13"/>
  <c r="Q13"/>
  <c r="E13"/>
  <c r="D13"/>
  <c r="C13"/>
  <c r="A13"/>
  <c r="AI12"/>
  <c r="AE12"/>
  <c r="Q12"/>
  <c r="E12"/>
  <c r="D12"/>
  <c r="C12"/>
  <c r="A12"/>
  <c r="AI11"/>
  <c r="AE11"/>
  <c r="Q11"/>
  <c r="E11"/>
  <c r="D11"/>
  <c r="C11"/>
  <c r="A11"/>
  <c r="AI10"/>
  <c r="Q10"/>
  <c r="E10"/>
  <c r="D10"/>
  <c r="C10"/>
  <c r="A10"/>
  <c r="AI9"/>
  <c r="E9"/>
  <c r="D9"/>
  <c r="C9"/>
  <c r="A9"/>
  <c r="AI8"/>
  <c r="AE8"/>
  <c r="E8"/>
  <c r="D8"/>
  <c r="C8"/>
  <c r="A8"/>
  <c r="AI7"/>
  <c r="AE7"/>
  <c r="E7"/>
  <c r="D7"/>
  <c r="C7"/>
  <c r="A7"/>
  <c r="AI6"/>
  <c r="E6"/>
  <c r="D6"/>
  <c r="C6"/>
  <c r="A6"/>
  <c r="C13" i="25"/>
  <c r="B13"/>
  <c r="A13"/>
  <c r="N144" i="1" l="1"/>
  <c r="N131"/>
  <c r="N117"/>
  <c r="N89"/>
  <c r="AN11" i="16"/>
  <c r="N103" i="1"/>
  <c r="AN10" i="16"/>
  <c r="C10" i="24" s="1"/>
  <c r="BU10" s="1"/>
  <c r="AN4" i="16"/>
  <c r="AN6"/>
  <c r="C6" i="24" s="1"/>
  <c r="BU6" s="1"/>
  <c r="AN14" i="16"/>
  <c r="L5" i="13"/>
  <c r="K5"/>
  <c r="L7"/>
  <c r="K7"/>
  <c r="L9"/>
  <c r="K9"/>
  <c r="L11"/>
  <c r="K11"/>
  <c r="L13"/>
  <c r="K13"/>
  <c r="L6"/>
  <c r="K6"/>
  <c r="L8"/>
  <c r="K8"/>
  <c r="L10"/>
  <c r="K10"/>
  <c r="L12"/>
  <c r="K12"/>
  <c r="L14"/>
  <c r="K14"/>
  <c r="I5"/>
  <c r="I6"/>
  <c r="I7"/>
  <c r="I8"/>
  <c r="I9"/>
  <c r="I10"/>
  <c r="I11"/>
  <c r="I12"/>
  <c r="O12" s="1"/>
  <c r="M12" s="1"/>
  <c r="I13"/>
  <c r="O13" s="1"/>
  <c r="M13" s="1"/>
  <c r="I14"/>
  <c r="L8" i="16"/>
  <c r="L9"/>
  <c r="L11"/>
  <c r="L12"/>
  <c r="L14"/>
  <c r="J8"/>
  <c r="J9"/>
  <c r="J10"/>
  <c r="J11"/>
  <c r="J12"/>
  <c r="J13"/>
  <c r="J14"/>
  <c r="L10"/>
  <c r="L13"/>
  <c r="C9" i="24"/>
  <c r="BU9" s="1"/>
  <c r="R9" i="9" s="1"/>
  <c r="N9" i="5" s="1"/>
  <c r="O9" s="1"/>
  <c r="C11" i="24"/>
  <c r="BU11" s="1"/>
  <c r="R11" i="9" s="1"/>
  <c r="N11" i="5" s="1"/>
  <c r="O11" s="1"/>
  <c r="C12" i="24"/>
  <c r="BU12" s="1"/>
  <c r="D6"/>
  <c r="BV6" s="1"/>
  <c r="D9"/>
  <c r="BV9" s="1"/>
  <c r="Q9" i="9" s="1"/>
  <c r="G9" i="5" s="1"/>
  <c r="L4" i="16"/>
  <c r="L5"/>
  <c r="L6"/>
  <c r="L7"/>
  <c r="D8" i="24"/>
  <c r="BV8" s="1"/>
  <c r="D11"/>
  <c r="BV11" s="1"/>
  <c r="Q11" i="9" s="1"/>
  <c r="G11" i="5" s="1"/>
  <c r="J4" i="16"/>
  <c r="J5"/>
  <c r="J6"/>
  <c r="J7"/>
  <c r="AN7"/>
  <c r="C7" i="24" s="1"/>
  <c r="BU7" s="1"/>
  <c r="R7" i="9" s="1"/>
  <c r="N7" i="5" s="1"/>
  <c r="O7" s="1"/>
  <c r="BV10" i="24"/>
  <c r="BV12"/>
  <c r="BV7"/>
  <c r="Q7" i="9" s="1"/>
  <c r="G7" i="5" s="1"/>
  <c r="BV13" i="24"/>
  <c r="V14" i="26"/>
  <c r="AE14" s="1"/>
  <c r="AG14" s="1"/>
  <c r="E7" i="27"/>
  <c r="AE7" i="26"/>
  <c r="AG7" s="1"/>
  <c r="P7" i="9" s="1"/>
  <c r="AE9" i="26"/>
  <c r="AG9" s="1"/>
  <c r="E9" i="27"/>
  <c r="E11"/>
  <c r="V6" i="26"/>
  <c r="AE6" s="1"/>
  <c r="AG6" s="1"/>
  <c r="V7"/>
  <c r="F7" i="27" s="1"/>
  <c r="F11"/>
  <c r="V5" i="26"/>
  <c r="AE5" s="1"/>
  <c r="AG5" s="1"/>
  <c r="AE12"/>
  <c r="AG12" s="1"/>
  <c r="V12"/>
  <c r="D8" i="27"/>
  <c r="P9" i="9"/>
  <c r="J9" i="5"/>
  <c r="K9" s="1"/>
  <c r="D10" i="27"/>
  <c r="D12"/>
  <c r="D7"/>
  <c r="D9"/>
  <c r="D11"/>
  <c r="J7" i="5" l="1"/>
  <c r="K7" s="1"/>
  <c r="O5" i="13"/>
  <c r="M5" s="1"/>
  <c r="O14" i="16"/>
  <c r="M14" s="1"/>
  <c r="O4"/>
  <c r="M4" s="1"/>
  <c r="V8" i="27"/>
  <c r="G8"/>
  <c r="O8" i="13"/>
  <c r="M8" s="1"/>
  <c r="J10" i="27"/>
  <c r="X10"/>
  <c r="J11"/>
  <c r="X11"/>
  <c r="I7"/>
  <c r="W7"/>
  <c r="G9"/>
  <c r="O9" i="13"/>
  <c r="M9" s="1"/>
  <c r="V9" i="27"/>
  <c r="X8"/>
  <c r="J8"/>
  <c r="X9"/>
  <c r="J9"/>
  <c r="V13"/>
  <c r="G13"/>
  <c r="O14" i="13"/>
  <c r="M14" s="1"/>
  <c r="V10" i="27"/>
  <c r="G10"/>
  <c r="O10" i="13"/>
  <c r="M10" s="1"/>
  <c r="J13" i="27"/>
  <c r="X13"/>
  <c r="W10"/>
  <c r="I10"/>
  <c r="W11"/>
  <c r="I11"/>
  <c r="X7"/>
  <c r="J7"/>
  <c r="G11"/>
  <c r="O11" i="13"/>
  <c r="M11" s="1"/>
  <c r="V11" i="27"/>
  <c r="V7"/>
  <c r="G7"/>
  <c r="O7" i="13"/>
  <c r="M7" s="1"/>
  <c r="I13" i="27"/>
  <c r="W13"/>
  <c r="I8"/>
  <c r="W8"/>
  <c r="W9"/>
  <c r="I9"/>
  <c r="O6" i="13"/>
  <c r="M6" s="1"/>
  <c r="O10" i="16"/>
  <c r="Q10" s="1"/>
  <c r="O6"/>
  <c r="M6" s="1"/>
  <c r="O11"/>
  <c r="M11" s="1"/>
  <c r="Q14"/>
  <c r="O12"/>
  <c r="O8"/>
  <c r="O13"/>
  <c r="O9"/>
  <c r="O7"/>
  <c r="L7" i="9" s="1"/>
  <c r="O7" s="1"/>
  <c r="F7" i="5" s="1"/>
  <c r="H7" s="1"/>
  <c r="I7" s="1"/>
  <c r="R13" i="10"/>
  <c r="P13" s="1"/>
  <c r="O5" i="16"/>
  <c r="J6" i="5"/>
  <c r="K6" s="1"/>
  <c r="P6" i="9"/>
  <c r="AE11" i="26"/>
  <c r="L8" i="9" l="1"/>
  <c r="O8" s="1"/>
  <c r="Q7" i="16"/>
  <c r="M7"/>
  <c r="Q4"/>
  <c r="L6" i="9"/>
  <c r="O6" s="1"/>
  <c r="Q6" i="16"/>
  <c r="F13" i="5"/>
  <c r="M10" i="16"/>
  <c r="L10" i="9"/>
  <c r="O10" s="1"/>
  <c r="Q11" i="16"/>
  <c r="M9"/>
  <c r="Q9"/>
  <c r="Q12"/>
  <c r="M12"/>
  <c r="M8"/>
  <c r="Q8"/>
  <c r="Q13"/>
  <c r="M13"/>
  <c r="L9" i="9"/>
  <c r="O9" s="1"/>
  <c r="F9" i="5" s="1"/>
  <c r="H9" s="1"/>
  <c r="I9" s="1"/>
  <c r="L11" i="9"/>
  <c r="O11" s="1"/>
  <c r="F11" i="5" s="1"/>
  <c r="H11" s="1"/>
  <c r="I11" s="1"/>
  <c r="Q5" i="16"/>
  <c r="M5"/>
  <c r="AG11" i="26"/>
  <c r="P11" i="9" l="1"/>
  <c r="J11" i="5"/>
  <c r="K11" s="1"/>
  <c r="C10" i="25" l="1"/>
  <c r="B10"/>
  <c r="A10"/>
  <c r="C9"/>
  <c r="B9"/>
  <c r="A9"/>
  <c r="C8"/>
  <c r="B8"/>
  <c r="A8"/>
  <c r="C7"/>
  <c r="B7"/>
  <c r="A7"/>
  <c r="C6"/>
  <c r="B6"/>
  <c r="A6"/>
  <c r="E9" i="1" l="1"/>
  <c r="E7"/>
  <c r="J11"/>
  <c r="I11"/>
  <c r="H11"/>
  <c r="G11"/>
  <c r="F11"/>
  <c r="E11"/>
  <c r="J10"/>
  <c r="I10"/>
  <c r="F10"/>
  <c r="J9"/>
  <c r="I9"/>
  <c r="H9"/>
  <c r="G9"/>
  <c r="F9"/>
  <c r="J8"/>
  <c r="I8"/>
  <c r="F8"/>
  <c r="J7"/>
  <c r="I7"/>
  <c r="H7"/>
  <c r="G7"/>
  <c r="F7"/>
  <c r="BK15" i="24"/>
  <c r="BL15"/>
  <c r="BO15"/>
  <c r="BP15"/>
  <c r="BQ15"/>
  <c r="BR15"/>
  <c r="BS15"/>
  <c r="T15" i="5"/>
  <c r="U15"/>
  <c r="AU3" i="24"/>
  <c r="BN3"/>
  <c r="BN4"/>
  <c r="BN5"/>
  <c r="AR3"/>
  <c r="AR4"/>
  <c r="AR5"/>
  <c r="AC3"/>
  <c r="AC4"/>
  <c r="AC5"/>
  <c r="F3"/>
  <c r="F4"/>
  <c r="F5"/>
  <c r="J6" i="1"/>
  <c r="U3" i="20"/>
  <c r="P15"/>
  <c r="Q15"/>
  <c r="R15"/>
  <c r="S15"/>
  <c r="T15"/>
  <c r="N15" i="4"/>
  <c r="O3"/>
  <c r="AM3" i="16"/>
  <c r="K9" i="9" l="1"/>
  <c r="K10"/>
  <c r="K7"/>
  <c r="K8"/>
  <c r="K11"/>
  <c r="D11" i="23"/>
  <c r="K6" i="9"/>
  <c r="L7" i="1"/>
  <c r="L11"/>
  <c r="L9"/>
  <c r="S15" i="5"/>
  <c r="R15"/>
  <c r="Q15"/>
  <c r="P15"/>
  <c r="O11" i="1" l="1"/>
  <c r="N11" i="9" s="1"/>
  <c r="L11" i="5" s="1"/>
  <c r="M11" s="1"/>
  <c r="C11" i="23"/>
  <c r="E11" s="1"/>
  <c r="O7" i="1"/>
  <c r="N7" i="9" s="1"/>
  <c r="L7" i="5" s="1"/>
  <c r="M7" s="1"/>
  <c r="O9" i="1"/>
  <c r="N9" i="9" s="1"/>
  <c r="L9" i="5" s="1"/>
  <c r="M9" s="1"/>
  <c r="AI5"/>
  <c r="AE5"/>
  <c r="E5"/>
  <c r="D5"/>
  <c r="C5"/>
  <c r="A5"/>
  <c r="AI4"/>
  <c r="AE4"/>
  <c r="E4"/>
  <c r="D4"/>
  <c r="C4"/>
  <c r="A4"/>
  <c r="AI3"/>
  <c r="AF9" l="1"/>
  <c r="Y9" s="1"/>
  <c r="Z9" s="1"/>
  <c r="AC9"/>
  <c r="AF7"/>
  <c r="Y7" s="1"/>
  <c r="Z7" s="1"/>
  <c r="AC7"/>
  <c r="AC11"/>
  <c r="AF11"/>
  <c r="Y11" s="1"/>
  <c r="Z11" s="1"/>
  <c r="AI15"/>
  <c r="AD3"/>
  <c r="AE3" s="1"/>
  <c r="AG9" l="1"/>
  <c r="W9"/>
  <c r="W11"/>
  <c r="AG11"/>
  <c r="AG7"/>
  <c r="W7"/>
  <c r="E3"/>
  <c r="D3"/>
  <c r="C3"/>
  <c r="B3"/>
  <c r="A3"/>
  <c r="AD15" l="1"/>
  <c r="C12" i="28" l="1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5" i="10"/>
  <c r="Q15" l="1"/>
  <c r="O15"/>
  <c r="L12" l="1"/>
  <c r="J12"/>
  <c r="H12"/>
  <c r="G12"/>
  <c r="E12"/>
  <c r="C12"/>
  <c r="A12"/>
  <c r="R11"/>
  <c r="P11" s="1"/>
  <c r="L11"/>
  <c r="J11"/>
  <c r="H11"/>
  <c r="G11"/>
  <c r="E11"/>
  <c r="C11"/>
  <c r="A11"/>
  <c r="L10"/>
  <c r="J10"/>
  <c r="H10"/>
  <c r="G10"/>
  <c r="E10"/>
  <c r="C10"/>
  <c r="A10"/>
  <c r="R9"/>
  <c r="P9" s="1"/>
  <c r="L9"/>
  <c r="J9"/>
  <c r="H9"/>
  <c r="G9"/>
  <c r="E9"/>
  <c r="C9"/>
  <c r="A9"/>
  <c r="L8"/>
  <c r="J8"/>
  <c r="H8"/>
  <c r="G8"/>
  <c r="E8"/>
  <c r="C8"/>
  <c r="A8"/>
  <c r="R7"/>
  <c r="P7" s="1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12" i="22"/>
  <c r="A11"/>
  <c r="A10"/>
  <c r="A9"/>
  <c r="A8"/>
  <c r="A7"/>
  <c r="A6"/>
  <c r="A5"/>
  <c r="A4"/>
  <c r="A3"/>
  <c r="A12" i="8"/>
  <c r="A11"/>
  <c r="A10"/>
  <c r="A9"/>
  <c r="A8"/>
  <c r="A7"/>
  <c r="A6"/>
  <c r="A5"/>
  <c r="A4"/>
  <c r="A3"/>
  <c r="X15" i="9"/>
  <c r="W15"/>
  <c r="V15"/>
  <c r="U15"/>
  <c r="T15" l="1"/>
  <c r="S15"/>
  <c r="K14" l="1"/>
  <c r="J15"/>
  <c r="I15"/>
  <c r="H15"/>
  <c r="G15"/>
  <c r="F15"/>
  <c r="E15"/>
  <c r="D5" l="1"/>
  <c r="C5"/>
  <c r="B5"/>
  <c r="A5"/>
  <c r="D4"/>
  <c r="C4"/>
  <c r="B4"/>
  <c r="A4"/>
  <c r="D3"/>
  <c r="C3"/>
  <c r="B3"/>
  <c r="A3"/>
  <c r="BM15" i="24" l="1"/>
  <c r="BJ15"/>
  <c r="BI15"/>
  <c r="BH15"/>
  <c r="BG15"/>
  <c r="BF15"/>
  <c r="BE15"/>
  <c r="BD15"/>
  <c r="BC15"/>
  <c r="BA15"/>
  <c r="AZ15"/>
  <c r="AY15"/>
  <c r="AW15"/>
  <c r="AV15"/>
  <c r="AU15"/>
  <c r="AT15"/>
  <c r="AS15"/>
  <c r="AQ15"/>
  <c r="AP15"/>
  <c r="AO15"/>
  <c r="AN15"/>
  <c r="AM15"/>
  <c r="AL15"/>
  <c r="AK15"/>
  <c r="AJ15"/>
  <c r="AI15"/>
  <c r="AH15"/>
  <c r="AG15"/>
  <c r="AF15"/>
  <c r="AE15"/>
  <c r="AB15"/>
  <c r="AA15"/>
  <c r="Z15"/>
  <c r="Y15"/>
  <c r="X15"/>
  <c r="W15"/>
  <c r="V15"/>
  <c r="U15"/>
  <c r="T15"/>
  <c r="S15"/>
  <c r="R15"/>
  <c r="Q15"/>
  <c r="P15"/>
  <c r="O15" l="1"/>
  <c r="N15"/>
  <c r="M15"/>
  <c r="L15"/>
  <c r="K15"/>
  <c r="J15"/>
  <c r="AR15"/>
  <c r="BT5"/>
  <c r="BB5"/>
  <c r="AX5"/>
  <c r="I5"/>
  <c r="G5"/>
  <c r="B5"/>
  <c r="A5"/>
  <c r="BT4"/>
  <c r="BB4"/>
  <c r="AX4"/>
  <c r="I4"/>
  <c r="G4"/>
  <c r="B4"/>
  <c r="A4"/>
  <c r="BT3"/>
  <c r="BT15" s="1"/>
  <c r="BB3"/>
  <c r="AX3"/>
  <c r="I3"/>
  <c r="G3"/>
  <c r="B3"/>
  <c r="A3"/>
  <c r="BB15" l="1"/>
  <c r="AC15"/>
  <c r="BN15"/>
  <c r="AX15"/>
  <c r="C24" i="23"/>
  <c r="T15"/>
  <c r="S15"/>
  <c r="R15"/>
  <c r="Q15"/>
  <c r="P15"/>
  <c r="O15"/>
  <c r="N15"/>
  <c r="M15"/>
  <c r="L15"/>
  <c r="K15"/>
  <c r="J15"/>
  <c r="I15"/>
  <c r="B5" l="1"/>
  <c r="A5"/>
  <c r="B4"/>
  <c r="A4"/>
  <c r="B3"/>
  <c r="A3"/>
  <c r="L15" i="15"/>
  <c r="J15" l="1"/>
  <c r="I15"/>
  <c r="H15"/>
  <c r="G15"/>
  <c r="F15"/>
  <c r="E15"/>
  <c r="D15" l="1"/>
  <c r="L14" i="10" s="1"/>
  <c r="L15" s="1"/>
  <c r="C5" i="15" l="1"/>
  <c r="B5"/>
  <c r="A5"/>
  <c r="C4"/>
  <c r="B4"/>
  <c r="A4"/>
  <c r="C3"/>
  <c r="B3"/>
  <c r="A3"/>
  <c r="K15" l="1"/>
  <c r="A15" i="27"/>
  <c r="F6" l="1"/>
  <c r="E6"/>
  <c r="C6"/>
  <c r="B6"/>
  <c r="A6"/>
  <c r="X5" s="1"/>
  <c r="J5"/>
  <c r="F5"/>
  <c r="E5"/>
  <c r="C5"/>
  <c r="B5"/>
  <c r="F4"/>
  <c r="E4"/>
  <c r="C4"/>
  <c r="B4"/>
  <c r="F3"/>
  <c r="E3"/>
  <c r="D3"/>
  <c r="C3"/>
  <c r="B3"/>
  <c r="A3"/>
  <c r="AH15" i="26" l="1"/>
  <c r="A15"/>
  <c r="D13" i="27" l="1"/>
  <c r="E10"/>
  <c r="F8"/>
  <c r="D6"/>
  <c r="D5"/>
  <c r="V15" i="20"/>
  <c r="O15"/>
  <c r="N15"/>
  <c r="M15"/>
  <c r="L15"/>
  <c r="K15"/>
  <c r="J15"/>
  <c r="I15"/>
  <c r="E15"/>
  <c r="H5" i="24"/>
  <c r="H4"/>
  <c r="H3"/>
  <c r="D3" i="20"/>
  <c r="C3"/>
  <c r="B3"/>
  <c r="A3"/>
  <c r="BD15" i="4"/>
  <c r="BC15"/>
  <c r="BB15"/>
  <c r="BA15"/>
  <c r="AZ15"/>
  <c r="AY15"/>
  <c r="AX15"/>
  <c r="AW15"/>
  <c r="AV15"/>
  <c r="AU15"/>
  <c r="AT15"/>
  <c r="AS15"/>
  <c r="AR15"/>
  <c r="AQ15"/>
  <c r="AP15"/>
  <c r="AN15"/>
  <c r="AM15"/>
  <c r="AL15"/>
  <c r="AJ15"/>
  <c r="AI15"/>
  <c r="AC15"/>
  <c r="AB15"/>
  <c r="AA15"/>
  <c r="Z15"/>
  <c r="Y15"/>
  <c r="W15"/>
  <c r="U15"/>
  <c r="R15"/>
  <c r="Q15"/>
  <c r="P15"/>
  <c r="G14" i="24" s="1"/>
  <c r="G15" s="1"/>
  <c r="M15" i="4"/>
  <c r="F15" i="24" s="1"/>
  <c r="L15" i="4"/>
  <c r="K15"/>
  <c r="G15"/>
  <c r="E15"/>
  <c r="I6" i="1"/>
  <c r="E5" i="24"/>
  <c r="E4"/>
  <c r="E3"/>
  <c r="F3" i="4"/>
  <c r="D3"/>
  <c r="C3"/>
  <c r="B3"/>
  <c r="A3"/>
  <c r="AL15" i="16"/>
  <c r="AK15"/>
  <c r="AJ15"/>
  <c r="AI15"/>
  <c r="AH15"/>
  <c r="AF15"/>
  <c r="AE15"/>
  <c r="I15" i="24" l="1"/>
  <c r="F12" i="27"/>
  <c r="P3" i="9"/>
  <c r="AF15" i="26"/>
  <c r="F10" i="27"/>
  <c r="E13"/>
  <c r="J3" i="5"/>
  <c r="J5"/>
  <c r="P5" i="9"/>
  <c r="U15" i="20"/>
  <c r="F15" i="4"/>
  <c r="O15"/>
  <c r="E15" i="24" s="1"/>
  <c r="H3" i="4"/>
  <c r="H15" s="1"/>
  <c r="AC15" i="16"/>
  <c r="H15" i="24" l="1"/>
  <c r="J10" i="5"/>
  <c r="K10" s="1"/>
  <c r="P10" i="9"/>
  <c r="E12" i="27"/>
  <c r="E8"/>
  <c r="M15" i="26"/>
  <c r="E14" i="27" s="1"/>
  <c r="AB15" i="16"/>
  <c r="AA15"/>
  <c r="W15"/>
  <c r="V15"/>
  <c r="U15"/>
  <c r="S15"/>
  <c r="R15"/>
  <c r="P12" i="9" l="1"/>
  <c r="J12" i="5"/>
  <c r="K12" s="1"/>
  <c r="J8"/>
  <c r="K8" s="1"/>
  <c r="P8" i="9"/>
  <c r="R6" l="1"/>
  <c r="Q6"/>
  <c r="C5" i="24"/>
  <c r="BU5" s="1"/>
  <c r="D5"/>
  <c r="BV5" s="1"/>
  <c r="C4"/>
  <c r="BU4" s="1"/>
  <c r="D4"/>
  <c r="BV4" s="1"/>
  <c r="E3" i="16"/>
  <c r="I3" s="1"/>
  <c r="N3" s="1"/>
  <c r="D3"/>
  <c r="C3"/>
  <c r="B3"/>
  <c r="A3"/>
  <c r="D3" i="24" l="1"/>
  <c r="BV3" s="1"/>
  <c r="AM15" i="16"/>
  <c r="BV14" i="24" s="1"/>
  <c r="G13" i="5" s="1"/>
  <c r="H13" s="1"/>
  <c r="R5" i="9"/>
  <c r="N5" i="5" s="1"/>
  <c r="Q5" i="9"/>
  <c r="N6" i="5"/>
  <c r="O6" s="1"/>
  <c r="G6"/>
  <c r="R4" i="9"/>
  <c r="N4" i="5" s="1"/>
  <c r="Q4" i="9"/>
  <c r="H3" i="16"/>
  <c r="AN8" l="1"/>
  <c r="Q12" i="9"/>
  <c r="G12" i="5" s="1"/>
  <c r="Q8" i="9"/>
  <c r="Q10"/>
  <c r="G10" i="5" s="1"/>
  <c r="D15" i="24"/>
  <c r="R5" i="10"/>
  <c r="P5" s="1"/>
  <c r="L3" i="16"/>
  <c r="J3"/>
  <c r="K3"/>
  <c r="B4" i="14"/>
  <c r="A4"/>
  <c r="B3"/>
  <c r="A3"/>
  <c r="G8" i="5" l="1"/>
  <c r="C8" i="24"/>
  <c r="BU8" s="1"/>
  <c r="H8" i="1"/>
  <c r="R10" i="10"/>
  <c r="P10" s="1"/>
  <c r="R4"/>
  <c r="P4" s="1"/>
  <c r="T3" i="16"/>
  <c r="H6" i="1"/>
  <c r="Q3" i="9"/>
  <c r="BV15" i="24"/>
  <c r="G14" i="5" s="1"/>
  <c r="R6" i="10"/>
  <c r="P6" s="1"/>
  <c r="O3" i="16"/>
  <c r="F6" i="1"/>
  <c r="F5" i="12"/>
  <c r="P5" i="14" s="1"/>
  <c r="C5" i="12"/>
  <c r="B5"/>
  <c r="A5"/>
  <c r="C4"/>
  <c r="B4"/>
  <c r="A4"/>
  <c r="G3"/>
  <c r="F3"/>
  <c r="C3"/>
  <c r="B3"/>
  <c r="A3"/>
  <c r="F15" i="13"/>
  <c r="E15"/>
  <c r="D15"/>
  <c r="R8" i="9" l="1"/>
  <c r="R8" i="10"/>
  <c r="P8" s="1"/>
  <c r="H10" i="1"/>
  <c r="AN3" i="16"/>
  <c r="G15" i="12"/>
  <c r="F15"/>
  <c r="G3" i="5"/>
  <c r="Q15" i="9"/>
  <c r="Q3" i="16"/>
  <c r="R3" i="10" s="1"/>
  <c r="P3" s="1"/>
  <c r="M3" i="16"/>
  <c r="N8" i="5" l="1"/>
  <c r="O8" s="1"/>
  <c r="AB8"/>
  <c r="C3" i="24"/>
  <c r="BU3" l="1"/>
  <c r="R3" i="9" l="1"/>
  <c r="G10" i="1" l="1"/>
  <c r="G8"/>
  <c r="G6"/>
  <c r="H6" i="27"/>
  <c r="V6" l="1"/>
  <c r="G6"/>
  <c r="H5"/>
  <c r="G5"/>
  <c r="N4" i="13"/>
  <c r="P4" i="14" s="1"/>
  <c r="J4" i="13"/>
  <c r="H4" i="27" s="1"/>
  <c r="C4" i="13"/>
  <c r="G4" s="1"/>
  <c r="B4"/>
  <c r="A4"/>
  <c r="N3"/>
  <c r="J3"/>
  <c r="C3"/>
  <c r="G3" s="1"/>
  <c r="B3"/>
  <c r="A3"/>
  <c r="I5" i="27" l="1"/>
  <c r="W5"/>
  <c r="V5" s="1"/>
  <c r="H3"/>
  <c r="J15" i="13"/>
  <c r="H14" i="27" s="1"/>
  <c r="N15" i="13"/>
  <c r="P14" i="14" s="1"/>
  <c r="P3"/>
  <c r="I3" i="13"/>
  <c r="V3" i="27" s="1"/>
  <c r="H3" i="13"/>
  <c r="I4"/>
  <c r="H4"/>
  <c r="L3"/>
  <c r="J14" i="25"/>
  <c r="I14"/>
  <c r="H14"/>
  <c r="G14"/>
  <c r="F14"/>
  <c r="E14"/>
  <c r="D14"/>
  <c r="A14"/>
  <c r="C12"/>
  <c r="B12"/>
  <c r="A12"/>
  <c r="C11"/>
  <c r="B11"/>
  <c r="A11"/>
  <c r="C5"/>
  <c r="B5"/>
  <c r="A5"/>
  <c r="K4"/>
  <c r="C4"/>
  <c r="B4"/>
  <c r="A4"/>
  <c r="K3"/>
  <c r="C3"/>
  <c r="B3"/>
  <c r="A3"/>
  <c r="K2"/>
  <c r="K14" s="1"/>
  <c r="C2"/>
  <c r="B2"/>
  <c r="A2"/>
  <c r="M76" i="1"/>
  <c r="L76"/>
  <c r="J76"/>
  <c r="I76"/>
  <c r="H76"/>
  <c r="L63"/>
  <c r="J63"/>
  <c r="I63"/>
  <c r="H63"/>
  <c r="L50"/>
  <c r="J50"/>
  <c r="I50"/>
  <c r="H50"/>
  <c r="O38"/>
  <c r="N38"/>
  <c r="M38"/>
  <c r="L38"/>
  <c r="J38"/>
  <c r="I38"/>
  <c r="H38"/>
  <c r="K15"/>
  <c r="P15" i="14" l="1"/>
  <c r="J6" i="27"/>
  <c r="X6"/>
  <c r="W6"/>
  <c r="I6"/>
  <c r="H39" i="1"/>
  <c r="P38" s="1"/>
  <c r="H64"/>
  <c r="G3" i="27"/>
  <c r="N76" i="1"/>
  <c r="H51"/>
  <c r="H77"/>
  <c r="V4" i="27"/>
  <c r="G4"/>
  <c r="L4" i="13"/>
  <c r="K3"/>
  <c r="J3" i="27"/>
  <c r="X3"/>
  <c r="E6" i="1" l="1"/>
  <c r="L6" s="1"/>
  <c r="W3" i="27"/>
  <c r="I3"/>
  <c r="O3" i="13"/>
  <c r="K4"/>
  <c r="J4" i="27"/>
  <c r="X4"/>
  <c r="F6" i="5" l="1"/>
  <c r="H6" s="1"/>
  <c r="I6" s="1"/>
  <c r="O6" i="1"/>
  <c r="N6" i="9" s="1"/>
  <c r="I4" i="27"/>
  <c r="W4"/>
  <c r="O4" i="13"/>
  <c r="M4" s="1"/>
  <c r="L3" i="9"/>
  <c r="O3" s="1"/>
  <c r="M3" i="13"/>
  <c r="AF6" i="5" l="1"/>
  <c r="Y6" s="1"/>
  <c r="Z6" s="1"/>
  <c r="AC6"/>
  <c r="L6"/>
  <c r="M6" s="1"/>
  <c r="F3"/>
  <c r="W6" l="1"/>
  <c r="AG6"/>
  <c r="J12" i="1"/>
  <c r="I12"/>
  <c r="J5"/>
  <c r="I5"/>
  <c r="H5" s="1"/>
  <c r="K12" i="9" l="1"/>
  <c r="K13"/>
  <c r="G5" i="1"/>
  <c r="F5"/>
  <c r="E5" s="1"/>
  <c r="J4"/>
  <c r="I4"/>
  <c r="H4" s="1"/>
  <c r="G4"/>
  <c r="L5" l="1"/>
  <c r="O5" s="1"/>
  <c r="F4"/>
  <c r="E4" s="1"/>
  <c r="L4" s="1"/>
  <c r="J3"/>
  <c r="I3"/>
  <c r="H3" s="1"/>
  <c r="G3"/>
  <c r="F3" s="1"/>
  <c r="E3" s="1"/>
  <c r="O4" l="1"/>
  <c r="N15"/>
  <c r="J15"/>
  <c r="I15"/>
  <c r="L3"/>
  <c r="K3" i="9"/>
  <c r="O3" i="1" l="1"/>
  <c r="N3" i="9" s="1"/>
  <c r="AF3" i="5" l="1"/>
  <c r="Y3" s="1"/>
  <c r="Z3" s="1"/>
  <c r="AC3"/>
  <c r="F12" i="1"/>
  <c r="G12"/>
  <c r="D15" i="23"/>
  <c r="H3" i="5"/>
  <c r="I3" s="1"/>
  <c r="L3"/>
  <c r="N3"/>
  <c r="K4" i="9"/>
  <c r="K15" s="1"/>
  <c r="K5"/>
  <c r="H15" i="27"/>
  <c r="K3" i="5"/>
  <c r="N4" i="9"/>
  <c r="L4"/>
  <c r="O4" s="1"/>
  <c r="F4" i="5" s="1"/>
  <c r="N5" i="9"/>
  <c r="L5"/>
  <c r="K5" i="5"/>
  <c r="G4"/>
  <c r="O4"/>
  <c r="G5"/>
  <c r="O5"/>
  <c r="F13" i="27" l="1"/>
  <c r="D15" i="26"/>
  <c r="D14" i="27" s="1"/>
  <c r="D4"/>
  <c r="H15" i="16"/>
  <c r="J15"/>
  <c r="K15"/>
  <c r="N15"/>
  <c r="P15"/>
  <c r="I15"/>
  <c r="L15"/>
  <c r="G15" i="1"/>
  <c r="G15" i="13"/>
  <c r="AC5" i="5"/>
  <c r="O5" i="9"/>
  <c r="F5" i="5" s="1"/>
  <c r="H5" s="1"/>
  <c r="I5" s="1"/>
  <c r="AG3"/>
  <c r="V15" i="26"/>
  <c r="F14" i="27" s="1"/>
  <c r="F15" i="1"/>
  <c r="L4" i="5"/>
  <c r="M4" s="1"/>
  <c r="H4"/>
  <c r="I4" s="1"/>
  <c r="AC4"/>
  <c r="E15" i="27"/>
  <c r="AE15" i="5"/>
  <c r="G15"/>
  <c r="M3"/>
  <c r="O3"/>
  <c r="G12" i="27" l="1"/>
  <c r="V12"/>
  <c r="AD15" i="16"/>
  <c r="D15" i="27"/>
  <c r="K13" i="5"/>
  <c r="H15" i="13"/>
  <c r="L13" i="1"/>
  <c r="O15" i="16"/>
  <c r="T15"/>
  <c r="I15" i="13"/>
  <c r="AF4" i="5"/>
  <c r="Y4" s="1"/>
  <c r="Z4" s="1"/>
  <c r="AF5"/>
  <c r="Y5" s="1"/>
  <c r="Z5" s="1"/>
  <c r="L5"/>
  <c r="M5" s="1"/>
  <c r="P4" i="9"/>
  <c r="J4" i="5"/>
  <c r="AG15" i="26"/>
  <c r="F15" i="27"/>
  <c r="AE15" i="26"/>
  <c r="W3" i="5"/>
  <c r="J12" i="27" l="1"/>
  <c r="X12"/>
  <c r="W12"/>
  <c r="I12"/>
  <c r="V14"/>
  <c r="G14"/>
  <c r="G15" s="1"/>
  <c r="AN13" i="16"/>
  <c r="BU13" i="24"/>
  <c r="K14" i="5"/>
  <c r="R12" i="9"/>
  <c r="N12" i="5" s="1"/>
  <c r="O12" s="1"/>
  <c r="R12" i="10"/>
  <c r="P12" s="1"/>
  <c r="H12" i="1"/>
  <c r="H15" s="1"/>
  <c r="O13"/>
  <c r="K15" i="13"/>
  <c r="L15"/>
  <c r="E8" i="1"/>
  <c r="L8" s="1"/>
  <c r="AG4" i="5"/>
  <c r="AG5"/>
  <c r="W5"/>
  <c r="P15" i="9"/>
  <c r="K4" i="5"/>
  <c r="I13" l="1"/>
  <c r="W14" i="27"/>
  <c r="I14"/>
  <c r="I15" s="1"/>
  <c r="E12" i="1"/>
  <c r="L12" i="9"/>
  <c r="O12" s="1"/>
  <c r="J14" i="27"/>
  <c r="J15" s="1"/>
  <c r="X14"/>
  <c r="AN15" i="16"/>
  <c r="BU14" i="24" s="1"/>
  <c r="O8" i="1"/>
  <c r="N8" i="9" s="1"/>
  <c r="F8" i="5"/>
  <c r="H8" s="1"/>
  <c r="L12" i="1"/>
  <c r="O15" i="13"/>
  <c r="F14" i="5" s="1"/>
  <c r="H14" s="1"/>
  <c r="E10" i="1"/>
  <c r="L10" s="1"/>
  <c r="M15" i="16"/>
  <c r="Q15"/>
  <c r="R14" i="10" s="1"/>
  <c r="P14" s="1"/>
  <c r="P15"/>
  <c r="M15" i="13"/>
  <c r="W4" i="5"/>
  <c r="K15"/>
  <c r="J15"/>
  <c r="L13" l="1"/>
  <c r="V13" s="1"/>
  <c r="O13"/>
  <c r="N13"/>
  <c r="AB13"/>
  <c r="AC13" s="1"/>
  <c r="I8"/>
  <c r="R15" i="10"/>
  <c r="L14" i="1"/>
  <c r="O14" s="1"/>
  <c r="C15" i="24"/>
  <c r="O12" i="1"/>
  <c r="N12" i="9" s="1"/>
  <c r="L12" i="5" s="1"/>
  <c r="M12" s="1"/>
  <c r="O10" i="1"/>
  <c r="N10" i="9" s="1"/>
  <c r="BU15" i="24"/>
  <c r="R10" i="9"/>
  <c r="N10" i="5" s="1"/>
  <c r="O10" s="1"/>
  <c r="F12"/>
  <c r="H12" s="1"/>
  <c r="I12" s="1"/>
  <c r="AF8"/>
  <c r="AC8"/>
  <c r="F10"/>
  <c r="H10" s="1"/>
  <c r="I10" s="1"/>
  <c r="E15" i="1"/>
  <c r="O15" i="9"/>
  <c r="L15"/>
  <c r="L15" i="1"/>
  <c r="AB14" i="5" l="1"/>
  <c r="N14"/>
  <c r="M13"/>
  <c r="L14"/>
  <c r="V14" s="1"/>
  <c r="I14"/>
  <c r="E15" i="23"/>
  <c r="AF13" i="5"/>
  <c r="AF10"/>
  <c r="Y10" s="1"/>
  <c r="Z10" s="1"/>
  <c r="AG8"/>
  <c r="AF12"/>
  <c r="Y12" s="1"/>
  <c r="Z12" s="1"/>
  <c r="AC12"/>
  <c r="L10"/>
  <c r="M10" s="1"/>
  <c r="F15"/>
  <c r="I15"/>
  <c r="H15"/>
  <c r="R15" i="9"/>
  <c r="L8" i="5"/>
  <c r="O15" i="1"/>
  <c r="O14" i="5" l="1"/>
  <c r="M8"/>
  <c r="V8"/>
  <c r="W13"/>
  <c r="Y13"/>
  <c r="Z13" s="1"/>
  <c r="C15" i="23"/>
  <c r="AB15" i="5"/>
  <c r="AC10"/>
  <c r="AC15" s="1"/>
  <c r="AG13"/>
  <c r="W12"/>
  <c r="AG12"/>
  <c r="W10"/>
  <c r="AG10"/>
  <c r="N15" i="9"/>
  <c r="AF15" i="5"/>
  <c r="O15"/>
  <c r="N15"/>
  <c r="M14" l="1"/>
  <c r="W8"/>
  <c r="Y8"/>
  <c r="Z8" s="1"/>
  <c r="Z15"/>
  <c r="Y15"/>
  <c r="AF14"/>
  <c r="AC14"/>
  <c r="M15"/>
  <c r="L15"/>
  <c r="AG15"/>
  <c r="Y14" l="1"/>
  <c r="Z14" s="1"/>
  <c r="W14"/>
  <c r="AG14"/>
  <c r="W15"/>
  <c r="V15"/>
</calcChain>
</file>

<file path=xl/sharedStrings.xml><?xml version="1.0" encoding="utf-8"?>
<sst xmlns="http://schemas.openxmlformats.org/spreadsheetml/2006/main" count="1452" uniqueCount="622">
  <si>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</si>
  <si>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</si>
  <si>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</si>
  <si>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</si>
  <si>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</si>
  <si>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</si>
  <si>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</si>
  <si>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</si>
  <si>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</si>
  <si>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</si>
  <si>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</si>
  <si>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</si>
  <si>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</si>
  <si>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</si>
  <si>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</si>
  <si>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</si>
  <si>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</si>
  <si>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</si>
  <si>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</si>
  <si>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</si>
  <si>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</si>
  <si>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</si>
  <si>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</si>
  <si>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</si>
  <si>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</si>
  <si>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</si>
  <si>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</si>
  <si>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</si>
  <si>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</si>
  <si>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</si>
  <si>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</si>
  <si>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</si>
  <si>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</si>
  <si>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</si>
  <si>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</si>
  <si>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</si>
  <si>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</si>
  <si>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</si>
  <si>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</si>
  <si>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</si>
  <si>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</si>
  <si>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</si>
  <si>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</si>
  <si>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</si>
  <si>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</si>
  <si>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</si>
  <si>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</si>
  <si>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</si>
  <si>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</si>
  <si>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</si>
  <si>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</si>
  <si>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</si>
  <si>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</si>
  <si>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</si>
  <si>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</si>
  <si>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</si>
  <si>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</si>
  <si>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</si>
  <si>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</si>
  <si>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</si>
  <si>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</si>
  <si>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</si>
  <si>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</si>
  <si>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</si>
  <si>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</si>
  <si>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</si>
  <si>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</si>
  <si>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</si>
  <si>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</si>
  <si>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</si>
  <si>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</si>
  <si>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</si>
  <si>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</si>
  <si>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</si>
  <si>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</si>
  <si>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</si>
  <si>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</si>
  <si>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</si>
  <si>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</si>
  <si>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</si>
  <si>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</si>
  <si>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</si>
  <si>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</si>
  <si>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</si>
  <si>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</si>
  <si>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</si>
  <si>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</si>
  <si>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</si>
  <si>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</si>
  <si>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</si>
  <si>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</si>
  <si>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</si>
  <si>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</si>
  <si>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</si>
  <si>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</si>
  <si>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</si>
  <si>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</si>
  <si>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</si>
  <si>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</si>
  <si>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</si>
  <si>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</si>
  <si>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</si>
  <si>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</si>
  <si>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</si>
  <si>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</si>
  <si>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</si>
  <si>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</si>
  <si>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</si>
  <si>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</si>
  <si>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</si>
  <si>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</si>
  <si>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</si>
  <si>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</si>
  <si>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</si>
  <si>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</si>
  <si>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</si>
  <si>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</si>
  <si>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</si>
  <si>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</si>
  <si>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</si>
  <si>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</si>
  <si>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</si>
  <si>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</si>
  <si>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</si>
  <si>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</si>
  <si>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</si>
  <si>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</si>
  <si>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</si>
  <si>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</si>
  <si>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</si>
  <si>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</si>
  <si>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</si>
  <si>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</si>
  <si>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</si>
  <si>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</si>
  <si>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</si>
  <si>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</si>
  <si>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</si>
  <si>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</si>
  <si>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</si>
  <si>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</si>
  <si>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</si>
  <si>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</si>
  <si>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</si>
  <si>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</si>
  <si>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</si>
  <si>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</si>
  <si>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</si>
  <si>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</si>
  <si>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</si>
  <si>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</si>
  <si>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</si>
  <si>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</si>
  <si>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</si>
  <si>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</si>
  <si>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</si>
  <si>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</si>
  <si>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</si>
  <si>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</si>
  <si>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</si>
  <si>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</si>
  <si>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</si>
  <si>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</si>
  <si>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</si>
  <si>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</si>
  <si>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</si>
  <si>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</si>
  <si>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</si>
  <si>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</si>
  <si>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</si>
  <si>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</si>
  <si>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</si>
  <si>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</si>
  <si>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</si>
  <si>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</si>
  <si>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</si>
  <si>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</si>
  <si>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</si>
  <si>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</si>
  <si>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</si>
  <si>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</si>
  <si>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</si>
  <si>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</si>
  <si>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</si>
  <si>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</si>
  <si>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</si>
  <si>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</si>
  <si>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</si>
  <si>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</si>
  <si>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</si>
  <si>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</si>
  <si>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</si>
  <si>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</si>
  <si>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</si>
  <si>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</si>
  <si>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</si>
  <si>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</si>
  <si>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</si>
  <si>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</si>
  <si>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</si>
  <si>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</si>
  <si>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</si>
  <si>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</si>
  <si>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</si>
  <si>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</si>
  <si>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</si>
  <si>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</si>
  <si>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</si>
  <si>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</si>
  <si>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</si>
  <si>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</si>
  <si>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</si>
  <si>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</si>
  <si>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</si>
  <si>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</si>
  <si>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</si>
  <si>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</si>
  <si>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</si>
  <si>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</si>
  <si>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</si>
  <si>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</si>
  <si>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</si>
  <si>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</si>
  <si>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</si>
  <si>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</si>
  <si>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</si>
  <si>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</si>
  <si>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</si>
  <si>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</si>
  <si>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</si>
  <si>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</si>
  <si>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</si>
  <si>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</si>
  <si>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</si>
  <si>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</si>
  <si>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</si>
  <si>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</si>
  <si>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</si>
  <si>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</si>
  <si>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</si>
  <si>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</si>
  <si>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</si>
  <si>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</si>
  <si>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</si>
  <si>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</si>
  <si>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</si>
  <si>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</si>
  <si>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</si>
  <si>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</si>
  <si>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</si>
  <si>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</si>
  <si>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</si>
  <si>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</si>
  <si>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</si>
  <si>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</si>
  <si>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</si>
  <si>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</si>
  <si>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</si>
  <si>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</si>
  <si>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</si>
  <si>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</si>
  <si>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</si>
  <si>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</si>
  <si>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</si>
  <si>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</si>
  <si>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</si>
  <si>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</si>
  <si>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</si>
  <si>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</si>
  <si>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</si>
  <si>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</si>
  <si>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</si>
  <si>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</si>
  <si>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</si>
  <si>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</si>
  <si>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</si>
  <si>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</si>
  <si>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</si>
  <si>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</si>
  <si>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</si>
  <si>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</si>
  <si>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</si>
  <si>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</si>
  <si>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</si>
  <si>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</si>
  <si>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</si>
  <si>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</si>
  <si>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</si>
  <si>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</si>
  <si>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</si>
  <si>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</si>
  <si>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</si>
  <si>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</si>
  <si>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</si>
  <si>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</si>
  <si>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</si>
  <si>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</si>
  <si>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</si>
  <si>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</si>
  <si>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</si>
  <si>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</si>
  <si>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</si>
  <si>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</si>
  <si>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</si>
  <si>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</si>
  <si>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</si>
  <si>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</si>
  <si>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</si>
  <si>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</si>
  <si>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</si>
  <si>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</si>
  <si>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</si>
  <si>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</si>
  <si>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</si>
  <si>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</si>
  <si>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</si>
  <si>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</si>
  <si>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</si>
  <si>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</si>
  <si>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</si>
  <si>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</si>
  <si>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</si>
  <si>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</si>
  <si>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</si>
  <si>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</si>
  <si>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</si>
  <si>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</si>
  <si>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</si>
  <si>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</si>
  <si>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</si>
  <si>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</si>
  <si>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</si>
  <si>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</si>
  <si>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</si>
  <si>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</si>
  <si>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</si>
  <si>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</si>
  <si>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</si>
  <si>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</si>
  <si>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</si>
  <si>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</si>
  <si>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</si>
  <si>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</si>
  <si>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</si>
  <si>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</si>
  <si>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</si>
  <si>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</si>
  <si>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</si>
  <si>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</si>
  <si>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</si>
  <si>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</si>
  <si>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</si>
  <si>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</si>
  <si>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</si>
  <si>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</si>
  <si>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</si>
  <si>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</si>
  <si>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</si>
  <si>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</si>
  <si>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</si>
  <si>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</si>
  <si>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</si>
  <si>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</si>
  <si>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</si>
  <si>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</si>
  <si>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</si>
  <si>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</si>
  <si>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</si>
  <si>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</si>
  <si>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</si>
  <si>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</si>
  <si>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</si>
  <si>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</si>
  <si>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</si>
  <si>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</si>
  <si>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</si>
  <si>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</si>
  <si>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</si>
  <si>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</si>
  <si>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</si>
  <si>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</si>
  <si>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</si>
  <si>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</si>
  <si>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</si>
  <si>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</si>
  <si>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</si>
  <si>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</si>
  <si>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</si>
  <si>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</si>
  <si>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</si>
  <si>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</si>
  <si>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</si>
  <si>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</si>
  <si>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</si>
  <si>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</si>
  <si>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</si>
  <si>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</si>
  <si>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</si>
  <si>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</si>
  <si>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</si>
  <si>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</si>
  <si>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</si>
  <si>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</si>
  <si>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</si>
  <si>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</si>
  <si>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</si>
  <si>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</si>
  <si>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</si>
  <si>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</si>
  <si>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</si>
  <si>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</si>
  <si>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</si>
  <si>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</si>
  <si>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</si>
  <si>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</si>
  <si>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</si>
  <si>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</si>
  <si>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</si>
  <si>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</si>
  <si>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</si>
  <si>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</si>
  <si>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</si>
  <si>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</si>
  <si>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</si>
  <si>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</si>
  <si>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</si>
  <si>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</si>
  <si>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</si>
  <si>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</si>
  <si>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</si>
  <si>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</si>
  <si>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</si>
  <si>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</si>
  <si>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</si>
  <si>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</si>
  <si>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</si>
  <si>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</si>
  <si>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</si>
  <si>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</si>
  <si>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</si>
  <si>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</si>
  <si>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</si>
  <si>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</si>
  <si>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</si>
  <si>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</si>
  <si>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</si>
  <si>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</si>
  <si>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</si>
  <si>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</si>
  <si>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</si>
  <si>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</si>
  <si>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</si>
  <si>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</si>
  <si>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</si>
  <si>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</si>
  <si>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</si>
  <si>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</si>
  <si>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</si>
  <si>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</si>
  <si>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</si>
  <si>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</si>
  <si>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</si>
  <si>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</si>
  <si>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</si>
  <si>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</si>
  <si>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</si>
  <si>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</si>
  <si>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</si>
  <si>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</si>
  <si>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</si>
  <si>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</si>
  <si>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</si>
  <si>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</si>
  <si>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</si>
  <si>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</si>
  <si>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</si>
  <si>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</si>
  <si>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</si>
  <si>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</si>
  <si>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</si>
  <si>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</si>
  <si>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</si>
  <si>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</si>
  <si>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</si>
  <si>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</si>
  <si>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</si>
  <si>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</si>
  <si>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</si>
  <si>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</si>
  <si>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</si>
  <si>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</si>
  <si>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</si>
  <si>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</si>
  <si>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</si>
  <si>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</si>
  <si>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</si>
  <si>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</si>
  <si>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</si>
  <si>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</si>
  <si>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</si>
  <si>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</si>
  <si>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</si>
  <si>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</si>
  <si>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</si>
  <si>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</si>
  <si>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</si>
  <si>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</si>
  <si>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</si>
  <si>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</si>
  <si>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</si>
  <si>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</si>
  <si>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</si>
  <si>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</si>
  <si>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΄πρεπεΒασειΑΓΑΠΕ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</si>
  <si>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</si>
  <si>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</si>
  <si>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</si>
  <si>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</si>
  <si>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</si>
  <si>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</si>
  <si>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</si>
  <si>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</si>
  <si>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</si>
  <si>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</si>
  <si>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</si>
  <si>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</si>
  <si>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οριζόντιος ΣΥΣΤΑΣΗ</t>
  </si>
  <si>
    <t>αναλογικαΔικ</t>
  </si>
  <si>
    <t>συσταση</t>
  </si>
  <si>
    <t>συνταξη</t>
  </si>
  <si>
    <t>μεταγραφη</t>
  </si>
  <si>
    <t>αποΔικαιωματα</t>
  </si>
  <si>
    <t>ΤΑΣΠ</t>
  </si>
  <si>
    <t>ΤΑΣΥ</t>
  </si>
  <si>
    <t>εξισορόπηση διαφοράς διανεμομένων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</si>
  <si>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</si>
  <si>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</si>
  <si>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</si>
  <si>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</si>
  <si>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17έτη &amp; 8μήνες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</si>
  <si>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</si>
  <si>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</si>
  <si>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</si>
  <si>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</si>
  <si>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</si>
  <si>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</si>
  <si>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</si>
  <si>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</si>
  <si>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</si>
  <si>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??? &amp; ??? &amp; 171λ</t>
  </si>
  <si>
    <t>*γονική οριζόντιας ΨΙΛΗ ΚΥΡΙΟΤΗΤΑ</t>
  </si>
  <si>
    <t>*γονική αέρινης στήλης</t>
  </si>
  <si>
    <t>*γονική με ΠΑΡΑΚΡΑΤΗΣΗ ΕΠΙΚΑΡΠΙΑΣ</t>
  </si>
  <si>
    <t>κληρονομιάς ΑΠΟΔΟΧΗ</t>
  </si>
  <si>
    <t>δωρεα</t>
  </si>
  <si>
    <t>διανομη</t>
  </si>
  <si>
    <t>το 2015</t>
  </si>
  <si>
    <t>πληρεξούσιο</t>
  </si>
  <si>
    <t>διόρθωση</t>
  </si>
  <si>
    <t>κοινη χρήση</t>
  </si>
  <si>
    <t>147794[=34.170</t>
  </si>
  <si>
    <t>147795[=5.590</t>
  </si>
  <si>
    <t>ΔΕΝ έχει</t>
  </si>
  <si>
    <t>αντίγραφο στο αρχείο</t>
  </si>
  <si>
    <t>αιτΥποθ [ΤΑΧΔΙΚ[100] , ΤΑΝ[280] , ΤΑΣ[305</t>
  </si>
  <si>
    <t>γονικη</t>
  </si>
  <si>
    <t>1ος -2ος -3ος -4ος από 13,002% = 52,01% = 11.108.910</t>
  </si>
  <si>
    <t>5ος = 47,99% = 10.250.271</t>
  </si>
  <si>
    <t>1/5 ισομερούς διανομής = 4.271.836</t>
  </si>
  <si>
    <t>1/4 διανομής = 2.777.228</t>
  </si>
  <si>
    <t>ΠΡΟΣ εξισορρόπηση = 1.494.608 στον καθένα</t>
  </si>
  <si>
    <t>εξισορόπηση διαφοράς διανεμομένων = 4*1.494.608 = 5.978.432</t>
  </si>
  <si>
    <t>1 σε 1</t>
  </si>
  <si>
    <t>ο 1</t>
  </si>
  <si>
    <t>3 σε 1</t>
  </si>
  <si>
    <t>1 σε 4</t>
  </si>
  <si>
    <t>το 1</t>
  </si>
  <si>
    <t>4 σε 1</t>
  </si>
  <si>
    <t>τελη</t>
  </si>
  <si>
    <t>7880 &amp; 640</t>
  </si>
  <si>
    <t>9850 &amp; 800</t>
  </si>
  <si>
    <t>χρεώνει πολλαπλή !!!!!!!!!!!!!!!!!!!!</t>
  </si>
  <si>
    <t>μαντεψια</t>
  </si>
  <si>
    <t>2 σε 1</t>
  </si>
  <si>
    <t>οι 2</t>
  </si>
  <si>
    <t>λέει ΧΩΡΙΣ αλλά το χρεώνει</t>
  </si>
  <si>
    <t>ΜΕ 2οροφο οικία (74,48 + 74,48μ2</t>
  </si>
  <si>
    <t>παρέχουν 1ο όροφο (ψΚ) + αέρΣτ [επί οικοπέδου = 47% + 6%</t>
  </si>
  <si>
    <t>ΜΕ αποθήκη 32,50μ2</t>
  </si>
  <si>
    <t>ΜΕ οικία 42,30Μ2</t>
  </si>
  <si>
    <t>1] 1/2 ελαιοτεμαχίου 402Αναδ = 370,50μ2</t>
  </si>
  <si>
    <t>οι 5</t>
  </si>
  <si>
    <t>19έτη &amp; 4μήνες</t>
  </si>
  <si>
    <t>από 3.714</t>
  </si>
  <si>
    <t>τελική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</si>
  <si>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</si>
  <si>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</si>
  <si>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</si>
  <si>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</si>
  <si>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</si>
  <si>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</si>
  <si>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</si>
  <si>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</si>
  <si>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</si>
  <si>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Ο.Τ.-;;;?? = οικόπεδο 129,8μ2</t>
  </si>
  <si>
    <t>';;;???'' = οικόπεδο 129,8μ2</t>
  </si>
  <si>
    <t>';;;???'' Ο.Τ.-;;; = οικόπεδο 51,70μ2</t>
  </si>
  <si>
    <t>1] 1/2 ελαιοτεμαχίου ;;;???Αναδ = 370,50μ2</t>
  </si>
  <si>
    <t>2] 54,07% οικοπέδου 1.032μ2 '';;;???''</t>
  </si>
  <si>
    <t>54,07% οικοπέδου Ο.Τ.-;;; α.α.-;;; {= 1.032μ2 '';;;???''</t>
  </si>
  <si>
    <t>διανομή οικόπεδο ;;; ΟΤ-;;; (1.032μ2) = 21.359.181δρχ</t>
  </si>
  <si>
    <t>52,01% οικοπέδου ;;; ΟΤ-;;;; (1.032μ2)</t>
  </si>
  <si>
    <t>47,99% οικοπέδου ;;;; ΟΤ-;;; (1.032μ2)</t>
  </si>
  <si>
    <t>219-147</t>
  </si>
  <si>
    <t>Ο.Τ.-;;; = οικόπεδο 129,8μ2</t>
  </si>
  <si>
    <t>';;;;'' = οικόπεδο 129,8μ2</t>
  </si>
  <si>
    <t>';;;'' Ο.Τ.-;;;; = οικόπεδο 51,70μ2</t>
  </si>
  <si>
    <t>2] 54,07% οικοπέδου 1.032μ2 '';;;;''</t>
  </si>
  <si>
    <t>54,07% οικοπέδου Ο.Τ.-;;; α.α.-;;; {= 1.032μ2 ''αμούδα''</t>
  </si>
  <si>
    <t>52,01% οικοπέδου ;;; ΟΤ-;;; (1.032μ2)</t>
  </si>
  <si>
    <t>47,99% οικοπέδου ;;; ΟΤ-;;; (1.032μ2)</t>
  </si>
  <si>
    <t>7ο συμβόλαιο αν ΤΟΓΚΑ</t>
  </si>
</sst>
</file>

<file path=xl/styles.xml><?xml version="1.0" encoding="utf-8"?>
<styleSheet xmlns="http://schemas.openxmlformats.org/spreadsheetml/2006/main">
  <numFmts count="6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_-* #,##0.000\ _€_-;\-* #,##0.000\ _€_-;_-* &quot;-&quot;??\ _€_-;_-@_-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9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17" fillId="0" borderId="0" xfId="1" applyNumberFormat="1" applyFont="1" applyAlignment="1">
      <alignment horizontal="center"/>
    </xf>
    <xf numFmtId="164" fontId="35" fillId="0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wrapText="1"/>
    </xf>
    <xf numFmtId="164" fontId="41" fillId="7" borderId="14" xfId="1" applyNumberFormat="1" applyFont="1" applyFill="1" applyBorder="1" applyAlignment="1">
      <alignment horizontal="center"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39" fillId="4" borderId="1" xfId="1" applyNumberFormat="1" applyFont="1" applyFill="1" applyBorder="1" applyAlignment="1">
      <alignment horizontal="center" vertical="center"/>
    </xf>
    <xf numFmtId="164" fontId="41" fillId="0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0" fontId="20" fillId="4" borderId="1" xfId="0" applyFont="1" applyFill="1" applyBorder="1"/>
    <xf numFmtId="164" fontId="19" fillId="6" borderId="10" xfId="1" applyNumberFormat="1" applyFont="1" applyFill="1" applyBorder="1" applyAlignment="1">
      <alignment horizontal="center" vertical="center" wrapText="1"/>
    </xf>
    <xf numFmtId="43" fontId="41" fillId="7" borderId="0" xfId="1" applyFont="1" applyFill="1"/>
    <xf numFmtId="164" fontId="33" fillId="3" borderId="0" xfId="1" applyNumberFormat="1" applyFont="1" applyFill="1"/>
    <xf numFmtId="164" fontId="33" fillId="3" borderId="0" xfId="0" applyNumberFormat="1" applyFont="1" applyFill="1"/>
    <xf numFmtId="164" fontId="20" fillId="2" borderId="1" xfId="1" applyNumberFormat="1" applyFont="1" applyFill="1" applyBorder="1"/>
    <xf numFmtId="164" fontId="20" fillId="0" borderId="0" xfId="0" applyNumberFormat="1" applyFont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43" fontId="32" fillId="0" borderId="0" xfId="1" applyFont="1" applyFill="1" applyAlignment="1">
      <alignment wrapText="1"/>
    </xf>
    <xf numFmtId="0" fontId="32" fillId="0" borderId="0" xfId="0" applyFont="1"/>
    <xf numFmtId="164" fontId="29" fillId="0" borderId="13" xfId="1" applyNumberFormat="1" applyFont="1" applyFill="1" applyBorder="1" applyAlignment="1">
      <alignment horizontal="right"/>
    </xf>
    <xf numFmtId="43" fontId="29" fillId="0" borderId="13" xfId="1" applyFont="1" applyFill="1" applyBorder="1" applyAlignment="1">
      <alignment horizontal="right"/>
    </xf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0" fontId="32" fillId="0" borderId="14" xfId="1" applyNumberFormat="1" applyFont="1" applyFill="1" applyBorder="1" applyAlignment="1">
      <alignment horizontal="left" wrapText="1"/>
    </xf>
    <xf numFmtId="164" fontId="45" fillId="0" borderId="1" xfId="1" applyNumberFormat="1" applyFont="1" applyFill="1" applyBorder="1"/>
    <xf numFmtId="164" fontId="45" fillId="0" borderId="14" xfId="1" applyNumberFormat="1" applyFont="1" applyFill="1" applyBorder="1"/>
    <xf numFmtId="43" fontId="46" fillId="0" borderId="14" xfId="1" applyFont="1" applyFill="1" applyBorder="1"/>
    <xf numFmtId="43" fontId="45" fillId="0" borderId="14" xfId="1" applyFont="1" applyFill="1" applyBorder="1"/>
    <xf numFmtId="0" fontId="46" fillId="0" borderId="1" xfId="0" applyFont="1" applyFill="1" applyBorder="1" applyAlignment="1">
      <alignment horizontal="center" wrapText="1"/>
    </xf>
    <xf numFmtId="165" fontId="46" fillId="0" borderId="1" xfId="1" applyNumberFormat="1" applyFont="1" applyFill="1" applyBorder="1" applyAlignment="1">
      <alignment horizontal="center" wrapText="1"/>
    </xf>
    <xf numFmtId="164" fontId="32" fillId="0" borderId="1" xfId="1" applyNumberFormat="1" applyFont="1" applyFill="1" applyBorder="1" applyAlignment="1">
      <alignment horizontal="center" wrapText="1"/>
    </xf>
    <xf numFmtId="164" fontId="32" fillId="2" borderId="1" xfId="1" applyNumberFormat="1" applyFont="1" applyFill="1" applyBorder="1" applyAlignment="1">
      <alignment wrapText="1"/>
    </xf>
    <xf numFmtId="164" fontId="20" fillId="2" borderId="1" xfId="1" applyNumberFormat="1" applyFont="1" applyFill="1" applyBorder="1" applyAlignment="1">
      <alignment wrapText="1"/>
    </xf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8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2" fillId="2" borderId="34" xfId="1" applyNumberFormat="1" applyFont="1" applyFill="1" applyBorder="1" applyAlignment="1">
      <alignment horizontal="center" vertical="center"/>
    </xf>
    <xf numFmtId="14" fontId="17" fillId="0" borderId="35" xfId="1" applyNumberFormat="1" applyFont="1" applyFill="1" applyBorder="1" applyAlignment="1">
      <alignment horizontal="center" vertical="center"/>
    </xf>
    <xf numFmtId="0" fontId="17" fillId="0" borderId="35" xfId="0" applyFont="1" applyFill="1" applyBorder="1"/>
    <xf numFmtId="164" fontId="17" fillId="0" borderId="35" xfId="1" applyNumberFormat="1" applyFont="1" applyFill="1" applyBorder="1"/>
    <xf numFmtId="164" fontId="22" fillId="8" borderId="34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164" fontId="41" fillId="0" borderId="14" xfId="1" applyNumberFormat="1" applyFont="1" applyFill="1" applyBorder="1"/>
    <xf numFmtId="0" fontId="41" fillId="0" borderId="14" xfId="0" applyFont="1" applyFill="1" applyBorder="1"/>
    <xf numFmtId="164" fontId="22" fillId="8" borderId="8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164" fontId="22" fillId="8" borderId="18" xfId="1" applyNumberFormat="1" applyFont="1" applyFill="1" applyBorder="1" applyAlignment="1">
      <alignment horizontal="center" vertical="center"/>
    </xf>
    <xf numFmtId="164" fontId="17" fillId="0" borderId="35" xfId="1" applyNumberFormat="1" applyFont="1" applyFill="1" applyBorder="1" applyAlignment="1">
      <alignment horizontal="right" vertical="center"/>
    </xf>
    <xf numFmtId="164" fontId="20" fillId="0" borderId="35" xfId="1" applyNumberFormat="1" applyFont="1" applyFill="1" applyBorder="1"/>
    <xf numFmtId="164" fontId="41" fillId="0" borderId="35" xfId="1" applyNumberFormat="1" applyFont="1" applyFill="1" applyBorder="1"/>
    <xf numFmtId="0" fontId="41" fillId="0" borderId="35" xfId="0" applyFont="1" applyFill="1" applyBorder="1"/>
    <xf numFmtId="164" fontId="18" fillId="0" borderId="14" xfId="1" applyNumberFormat="1" applyFont="1" applyFill="1" applyBorder="1" applyAlignment="1"/>
    <xf numFmtId="164" fontId="17" fillId="0" borderId="10" xfId="1" applyNumberFormat="1" applyFont="1" applyFill="1" applyBorder="1" applyAlignment="1">
      <alignment horizontal="right" vertical="center"/>
    </xf>
    <xf numFmtId="164" fontId="20" fillId="0" borderId="10" xfId="1" applyNumberFormat="1" applyFont="1" applyFill="1" applyBorder="1"/>
    <xf numFmtId="164" fontId="17" fillId="0" borderId="10" xfId="1" applyNumberFormat="1" applyFont="1" applyFill="1" applyBorder="1"/>
    <xf numFmtId="164" fontId="41" fillId="0" borderId="10" xfId="1" applyNumberFormat="1" applyFont="1" applyFill="1" applyBorder="1"/>
    <xf numFmtId="0" fontId="41" fillId="0" borderId="10" xfId="0" applyFont="1" applyFill="1" applyBorder="1"/>
    <xf numFmtId="0" fontId="20" fillId="6" borderId="28" xfId="0" applyFont="1" applyFill="1" applyBorder="1" applyAlignment="1">
      <alignment horizontal="center"/>
    </xf>
    <xf numFmtId="164" fontId="20" fillId="8" borderId="1" xfId="1" applyNumberFormat="1" applyFont="1" applyFill="1" applyBorder="1"/>
    <xf numFmtId="164" fontId="20" fillId="8" borderId="14" xfId="1" applyNumberFormat="1" applyFont="1" applyFill="1" applyBorder="1"/>
    <xf numFmtId="0" fontId="20" fillId="0" borderId="14" xfId="0" applyFont="1" applyBorder="1"/>
    <xf numFmtId="164" fontId="20" fillId="0" borderId="14" xfId="1" applyNumberFormat="1" applyFont="1" applyBorder="1"/>
    <xf numFmtId="0" fontId="20" fillId="4" borderId="14" xfId="0" applyFont="1" applyFill="1" applyBorder="1"/>
    <xf numFmtId="164" fontId="20" fillId="2" borderId="9" xfId="1" applyNumberFormat="1" applyFont="1" applyFill="1" applyBorder="1"/>
    <xf numFmtId="164" fontId="20" fillId="0" borderId="9" xfId="1" applyNumberFormat="1" applyFont="1" applyBorder="1"/>
    <xf numFmtId="0" fontId="20" fillId="4" borderId="9" xfId="0" applyFont="1" applyFill="1" applyBorder="1"/>
    <xf numFmtId="14" fontId="20" fillId="0" borderId="14" xfId="0" applyNumberFormat="1" applyFont="1" applyFill="1" applyBorder="1"/>
    <xf numFmtId="0" fontId="20" fillId="0" borderId="14" xfId="0" applyFont="1" applyFill="1" applyBorder="1"/>
    <xf numFmtId="14" fontId="20" fillId="0" borderId="9" xfId="0" applyNumberFormat="1" applyFont="1" applyFill="1" applyBorder="1"/>
    <xf numFmtId="0" fontId="20" fillId="0" borderId="9" xfId="0" applyFont="1" applyFill="1" applyBorder="1"/>
    <xf numFmtId="164" fontId="20" fillId="2" borderId="14" xfId="1" applyNumberFormat="1" applyFont="1" applyFill="1" applyBorder="1"/>
    <xf numFmtId="164" fontId="20" fillId="8" borderId="9" xfId="1" applyNumberFormat="1" applyFont="1" applyFill="1" applyBorder="1"/>
    <xf numFmtId="0" fontId="41" fillId="0" borderId="14" xfId="0" applyFont="1" applyBorder="1" applyAlignment="1">
      <alignment horizontal="center"/>
    </xf>
    <xf numFmtId="14" fontId="20" fillId="0" borderId="14" xfId="0" applyNumberFormat="1" applyFont="1" applyBorder="1"/>
    <xf numFmtId="0" fontId="41" fillId="0" borderId="1" xfId="0" applyFont="1" applyBorder="1" applyAlignment="1">
      <alignment horizontal="center"/>
    </xf>
    <xf numFmtId="14" fontId="41" fillId="0" borderId="1" xfId="0" applyNumberFormat="1" applyFont="1" applyBorder="1"/>
    <xf numFmtId="164" fontId="35" fillId="2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35" fillId="0" borderId="14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35" fillId="0" borderId="9" xfId="1" applyNumberFormat="1" applyFont="1" applyFill="1" applyBorder="1" applyAlignment="1">
      <alignment horizontal="center" vertical="center"/>
    </xf>
    <xf numFmtId="164" fontId="16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35" fillId="8" borderId="18" xfId="1" applyNumberFormat="1" applyFont="1" applyFill="1" applyBorder="1" applyAlignment="1">
      <alignment horizontal="center" vertical="center"/>
    </xf>
    <xf numFmtId="164" fontId="35" fillId="8" borderId="2" xfId="1" applyNumberFormat="1" applyFont="1" applyFill="1" applyBorder="1" applyAlignment="1">
      <alignment horizontal="center" vertical="center"/>
    </xf>
    <xf numFmtId="164" fontId="35" fillId="8" borderId="8" xfId="1" applyNumberFormat="1" applyFont="1" applyFill="1" applyBorder="1" applyAlignment="1">
      <alignment horizontal="center" vertical="center"/>
    </xf>
    <xf numFmtId="167" fontId="20" fillId="0" borderId="0" xfId="1" applyNumberFormat="1" applyFont="1"/>
    <xf numFmtId="164" fontId="22" fillId="4" borderId="1" xfId="1" applyNumberFormat="1" applyFont="1" applyFill="1" applyBorder="1" applyAlignment="1">
      <alignment horizontal="center" vertical="center" wrapText="1"/>
    </xf>
    <xf numFmtId="164" fontId="20" fillId="4" borderId="0" xfId="1" applyNumberFormat="1" applyFont="1" applyFill="1"/>
    <xf numFmtId="164" fontId="20" fillId="3" borderId="0" xfId="1" applyNumberFormat="1" applyFont="1" applyFill="1"/>
    <xf numFmtId="164" fontId="22" fillId="0" borderId="14" xfId="1" applyNumberFormat="1" applyFont="1" applyFill="1" applyBorder="1" applyAlignment="1">
      <alignment horizontal="center" vertical="center" wrapText="1"/>
    </xf>
    <xf numFmtId="164" fontId="17" fillId="0" borderId="22" xfId="1" applyNumberFormat="1" applyFont="1" applyFill="1" applyBorder="1" applyAlignment="1">
      <alignment horizontal="right" vertical="center"/>
    </xf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center" vertical="center" wrapText="1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164" fontId="20" fillId="8" borderId="0" xfId="1" applyNumberFormat="1" applyFont="1" applyFill="1" applyAlignment="1">
      <alignment horizontal="right"/>
    </xf>
    <xf numFmtId="164" fontId="20" fillId="2" borderId="0" xfId="1" applyNumberFormat="1" applyFont="1" applyFill="1" applyAlignment="1">
      <alignment horizontal="right"/>
    </xf>
    <xf numFmtId="164" fontId="20" fillId="0" borderId="0" xfId="1" applyNumberFormat="1" applyFont="1" applyFill="1" applyAlignment="1">
      <alignment horizontal="right"/>
    </xf>
    <xf numFmtId="164" fontId="42" fillId="0" borderId="0" xfId="1" applyNumberFormat="1" applyFont="1"/>
    <xf numFmtId="164" fontId="20" fillId="0" borderId="1" xfId="0" applyNumberFormat="1" applyFont="1" applyFill="1" applyBorder="1"/>
    <xf numFmtId="164" fontId="17" fillId="0" borderId="0" xfId="1" applyNumberFormat="1" applyFont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22" fillId="2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right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43" fontId="20" fillId="0" borderId="14" xfId="0" applyNumberFormat="1" applyFont="1" applyFill="1" applyBorder="1"/>
    <xf numFmtId="164" fontId="20" fillId="0" borderId="9" xfId="0" applyNumberFormat="1" applyFont="1" applyFill="1" applyBorder="1"/>
    <xf numFmtId="43" fontId="20" fillId="0" borderId="9" xfId="0" applyNumberFormat="1" applyFont="1" applyFill="1" applyBorder="1"/>
    <xf numFmtId="164" fontId="20" fillId="0" borderId="6" xfId="1" applyNumberFormat="1" applyFont="1" applyFill="1" applyBorder="1"/>
    <xf numFmtId="43" fontId="41" fillId="0" borderId="0" xfId="1" applyFont="1" applyAlignment="1">
      <alignment horizontal="right"/>
    </xf>
    <xf numFmtId="0" fontId="20" fillId="0" borderId="0" xfId="0" quotePrefix="1" applyFont="1" applyAlignment="1">
      <alignment horizontal="left"/>
    </xf>
    <xf numFmtId="164" fontId="41" fillId="7" borderId="9" xfId="1" applyNumberFormat="1" applyFont="1" applyFill="1" applyBorder="1" applyAlignment="1">
      <alignment horizontal="center" wrapText="1"/>
    </xf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164" fontId="20" fillId="8" borderId="1" xfId="1" applyNumberFormat="1" applyFont="1" applyFill="1" applyBorder="1" applyAlignment="1">
      <alignment wrapText="1"/>
    </xf>
    <xf numFmtId="164" fontId="20" fillId="8" borderId="14" xfId="1" applyNumberFormat="1" applyFont="1" applyFill="1" applyBorder="1" applyAlignment="1">
      <alignment wrapText="1"/>
    </xf>
    <xf numFmtId="14" fontId="20" fillId="0" borderId="14" xfId="1" applyNumberFormat="1" applyFont="1" applyFill="1" applyBorder="1" applyAlignment="1">
      <alignment wrapText="1"/>
    </xf>
    <xf numFmtId="164" fontId="20" fillId="0" borderId="14" xfId="1" applyNumberFormat="1" applyFont="1" applyFill="1" applyBorder="1" applyAlignment="1">
      <alignment wrapText="1"/>
    </xf>
    <xf numFmtId="165" fontId="20" fillId="0" borderId="14" xfId="1" applyNumberFormat="1" applyFont="1" applyFill="1" applyBorder="1" applyAlignment="1">
      <alignment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20" fillId="0" borderId="9" xfId="1" applyNumberFormat="1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5" fontId="20" fillId="0" borderId="9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164" fontId="32" fillId="8" borderId="1" xfId="1" applyNumberFormat="1" applyFont="1" applyFill="1" applyBorder="1" applyAlignment="1">
      <alignment wrapText="1"/>
    </xf>
    <xf numFmtId="164" fontId="39" fillId="3" borderId="1" xfId="1" applyNumberFormat="1" applyFont="1" applyFill="1" applyBorder="1" applyAlignment="1">
      <alignment horizontal="center" vertical="center"/>
    </xf>
    <xf numFmtId="164" fontId="38" fillId="8" borderId="2" xfId="1" applyNumberFormat="1" applyFont="1" applyFill="1" applyBorder="1" applyAlignment="1">
      <alignment horizontal="center" vertical="center"/>
    </xf>
    <xf numFmtId="164" fontId="35" fillId="8" borderId="1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/>
    <xf numFmtId="164" fontId="22" fillId="8" borderId="14" xfId="1" applyNumberFormat="1" applyFont="1" applyFill="1" applyBorder="1" applyAlignment="1">
      <alignment horizontal="center" vertical="center"/>
    </xf>
    <xf numFmtId="164" fontId="20" fillId="0" borderId="14" xfId="1" applyNumberFormat="1" applyFont="1" applyFill="1" applyBorder="1" applyAlignment="1">
      <alignment horizontal="center"/>
    </xf>
    <xf numFmtId="164" fontId="20" fillId="13" borderId="9" xfId="1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43" fontId="20" fillId="13" borderId="14" xfId="1" applyFont="1" applyFill="1" applyBorder="1"/>
    <xf numFmtId="43" fontId="20" fillId="13" borderId="9" xfId="1" applyFont="1" applyFill="1" applyBorder="1"/>
    <xf numFmtId="164" fontId="20" fillId="3" borderId="14" xfId="1" applyNumberFormat="1" applyFont="1" applyFill="1" applyBorder="1"/>
    <xf numFmtId="43" fontId="20" fillId="3" borderId="14" xfId="1" applyFont="1" applyFill="1" applyBorder="1"/>
    <xf numFmtId="164" fontId="33" fillId="0" borderId="0" xfId="1" applyNumberFormat="1" applyFont="1"/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33" fillId="7" borderId="0" xfId="1" applyNumberFormat="1" applyFont="1" applyFill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  <xf numFmtId="43" fontId="17" fillId="0" borderId="0" xfId="1" applyFont="1" applyAlignment="1">
      <alignment horizontal="right"/>
    </xf>
    <xf numFmtId="164" fontId="17" fillId="0" borderId="1" xfId="1" applyNumberFormat="1" applyFont="1" applyFill="1" applyBorder="1" applyAlignment="1">
      <alignment horizontal="center"/>
    </xf>
    <xf numFmtId="164" fontId="17" fillId="0" borderId="14" xfId="1" applyNumberFormat="1" applyFont="1" applyFill="1" applyBorder="1" applyAlignment="1">
      <alignment horizontal="center"/>
    </xf>
    <xf numFmtId="164" fontId="17" fillId="0" borderId="9" xfId="1" applyNumberFormat="1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44"/>
  <sheetViews>
    <sheetView tabSelected="1"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9.28515625" style="8" customWidth="1"/>
    <col min="2" max="2" width="9" style="139" customWidth="1"/>
    <col min="3" max="3" width="47.85546875" style="3" customWidth="1"/>
    <col min="4" max="4" width="12.42578125" style="2" bestFit="1" customWidth="1"/>
    <col min="5" max="5" width="10.28515625" style="2" bestFit="1" customWidth="1"/>
    <col min="6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10.85546875" style="3" customWidth="1"/>
    <col min="18" max="18" width="8.85546875" style="3" customWidth="1"/>
    <col min="19" max="19" width="9.42578125" style="3" customWidth="1"/>
    <col min="20" max="20" width="9.855468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87" t="s">
        <v>1</v>
      </c>
      <c r="B1" s="589" t="s">
        <v>2</v>
      </c>
      <c r="C1" s="591" t="s">
        <v>0</v>
      </c>
      <c r="D1" s="593" t="s">
        <v>62</v>
      </c>
      <c r="E1" s="583" t="s">
        <v>85</v>
      </c>
      <c r="F1" s="584"/>
      <c r="G1" s="584"/>
      <c r="H1" s="584"/>
      <c r="I1" s="584"/>
      <c r="J1" s="584"/>
      <c r="K1" s="584"/>
      <c r="L1" s="598" t="s">
        <v>370</v>
      </c>
      <c r="M1" s="598"/>
      <c r="N1" s="596" t="s">
        <v>63</v>
      </c>
      <c r="O1" s="597"/>
      <c r="P1" s="599" t="s">
        <v>29</v>
      </c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1"/>
    </row>
    <row r="2" spans="1:27" ht="12" thickBot="1">
      <c r="A2" s="588"/>
      <c r="B2" s="590"/>
      <c r="C2" s="592"/>
      <c r="D2" s="594"/>
      <c r="E2" s="87" t="s">
        <v>94</v>
      </c>
      <c r="F2" s="87" t="s">
        <v>3</v>
      </c>
      <c r="G2" s="87" t="s">
        <v>144</v>
      </c>
      <c r="H2" s="87" t="s">
        <v>95</v>
      </c>
      <c r="I2" s="87" t="s">
        <v>96</v>
      </c>
      <c r="J2" s="87" t="s">
        <v>97</v>
      </c>
      <c r="K2" s="97" t="s">
        <v>142</v>
      </c>
      <c r="L2" s="64" t="s">
        <v>23</v>
      </c>
      <c r="M2" s="153" t="s">
        <v>69</v>
      </c>
      <c r="N2" s="148" t="s">
        <v>23</v>
      </c>
      <c r="O2" s="96" t="s">
        <v>143</v>
      </c>
      <c r="P2" s="155">
        <v>1</v>
      </c>
      <c r="Q2" s="155" t="s">
        <v>225</v>
      </c>
      <c r="R2" s="155" t="s">
        <v>226</v>
      </c>
      <c r="S2" s="155" t="s">
        <v>227</v>
      </c>
      <c r="T2" s="155" t="s">
        <v>228</v>
      </c>
      <c r="U2" s="155" t="s">
        <v>382</v>
      </c>
      <c r="V2" s="155" t="s">
        <v>383</v>
      </c>
      <c r="W2" s="155" t="s">
        <v>384</v>
      </c>
      <c r="X2" s="155" t="s">
        <v>385</v>
      </c>
      <c r="Y2" s="155"/>
      <c r="Z2" s="155"/>
      <c r="AA2" s="156"/>
    </row>
    <row r="3" spans="1:27" s="5" customFormat="1">
      <c r="A3" s="455" t="s">
        <v>595</v>
      </c>
      <c r="B3" s="305">
        <v>36137</v>
      </c>
      <c r="C3" s="302" t="s">
        <v>550</v>
      </c>
      <c r="D3" s="278">
        <v>3973657</v>
      </c>
      <c r="E3" s="303">
        <f>'2-δικαιώμ'!M3</f>
        <v>43257.301399999997</v>
      </c>
      <c r="F3" s="279">
        <f>'3-φύλλα2α'!F3</f>
        <v>4000</v>
      </c>
      <c r="G3" s="279">
        <f>'4-πολλυπρ'!P3</f>
        <v>5000</v>
      </c>
      <c r="H3" s="278">
        <f>'5-αντίγρ'!M3</f>
        <v>14685</v>
      </c>
      <c r="I3" s="278">
        <f>'6-μεταγρ'!H3</f>
        <v>3300</v>
      </c>
      <c r="J3" s="278">
        <f>'7-προςΔΟΥ'!E3</f>
        <v>2200</v>
      </c>
      <c r="K3" s="278"/>
      <c r="L3" s="303">
        <f t="shared" ref="L3:L11" si="0">E3+F3+G3+H3+I3+J3+K3</f>
        <v>72442.301399999997</v>
      </c>
      <c r="M3" s="303">
        <v>99189</v>
      </c>
      <c r="N3" s="280">
        <f>M3-P3-'14-βιβλΕσ'!M3-'8-κ-15-17'!AF3-1000</f>
        <v>59024</v>
      </c>
      <c r="O3" s="280">
        <f t="shared" ref="O3:O11" si="1">L3-N3</f>
        <v>13418.301399999997</v>
      </c>
      <c r="P3" s="281"/>
      <c r="Q3" s="304"/>
      <c r="R3" s="304"/>
      <c r="S3" s="304"/>
      <c r="T3" s="304"/>
      <c r="U3" s="304"/>
      <c r="V3" s="304"/>
      <c r="W3" s="304"/>
      <c r="X3" s="304"/>
      <c r="Y3" s="304"/>
      <c r="Z3" s="74"/>
      <c r="AA3" s="74"/>
    </row>
    <row r="4" spans="1:27" s="5" customFormat="1">
      <c r="A4" s="455"/>
      <c r="B4" s="305"/>
      <c r="C4" s="302" t="s">
        <v>551</v>
      </c>
      <c r="D4" s="278">
        <v>498432</v>
      </c>
      <c r="E4" s="303">
        <f>'2-δικαιώμ'!M4</f>
        <v>7810.0064000000011</v>
      </c>
      <c r="F4" s="279">
        <f>'3-φύλλα2α'!F4</f>
        <v>0</v>
      </c>
      <c r="G4" s="279">
        <f>'4-πολλυπρ'!P4</f>
        <v>1000</v>
      </c>
      <c r="H4" s="278">
        <f>'5-αντίγρ'!M4</f>
        <v>0</v>
      </c>
      <c r="I4" s="278">
        <f>'6-μεταγρ'!H4</f>
        <v>3300</v>
      </c>
      <c r="J4" s="278">
        <f>'7-προςΔΟΥ'!E4</f>
        <v>2200</v>
      </c>
      <c r="K4" s="278"/>
      <c r="L4" s="303">
        <f t="shared" si="0"/>
        <v>14310.006400000002</v>
      </c>
      <c r="M4" s="303">
        <v>7810</v>
      </c>
      <c r="N4" s="280">
        <f>M4-P4-'14-βιβλΕσ'!M4-'8-κ-15-17'!AF4</f>
        <v>2616</v>
      </c>
      <c r="O4" s="280">
        <f t="shared" si="1"/>
        <v>11694.006400000002</v>
      </c>
      <c r="P4" s="281"/>
      <c r="Q4" s="304"/>
      <c r="R4" s="304"/>
      <c r="S4" s="304"/>
      <c r="T4" s="304"/>
      <c r="U4" s="304"/>
      <c r="V4" s="304"/>
      <c r="W4" s="304"/>
      <c r="X4" s="304"/>
      <c r="Y4" s="304"/>
      <c r="Z4" s="74"/>
      <c r="AA4" s="74"/>
    </row>
    <row r="5" spans="1:27" s="5" customFormat="1" ht="12" thickBot="1">
      <c r="A5" s="458"/>
      <c r="B5" s="452"/>
      <c r="C5" s="453" t="s">
        <v>526</v>
      </c>
      <c r="D5" s="454"/>
      <c r="E5" s="459">
        <f>'2-δικαιώμ'!M5</f>
        <v>17800</v>
      </c>
      <c r="F5" s="459">
        <f>'3-φύλλα2α'!F5</f>
        <v>3200</v>
      </c>
      <c r="G5" s="459">
        <f>'4-πολλυπρ'!P5</f>
        <v>0</v>
      </c>
      <c r="H5" s="454">
        <f>'5-αντίγρ'!M5</f>
        <v>0</v>
      </c>
      <c r="I5" s="454">
        <f>'6-μεταγρ'!H5</f>
        <v>3300</v>
      </c>
      <c r="J5" s="454">
        <f>'7-προςΔΟΥ'!E5</f>
        <v>4400</v>
      </c>
      <c r="K5" s="454"/>
      <c r="L5" s="459">
        <f t="shared" si="0"/>
        <v>28700</v>
      </c>
      <c r="M5" s="459">
        <v>20000</v>
      </c>
      <c r="N5" s="460">
        <f>M5-P5-'14-βιβλΕσ'!M5-'8-κ-15-17'!AF5-100</f>
        <v>17700</v>
      </c>
      <c r="O5" s="460">
        <f t="shared" si="1"/>
        <v>11000</v>
      </c>
      <c r="P5" s="461"/>
      <c r="Q5" s="462"/>
      <c r="R5" s="462"/>
      <c r="S5" s="462"/>
      <c r="T5" s="462"/>
      <c r="U5" s="462"/>
      <c r="V5" s="462"/>
      <c r="W5" s="462"/>
      <c r="X5" s="462"/>
      <c r="Y5" s="462"/>
      <c r="Z5" s="74"/>
      <c r="AA5" s="74"/>
    </row>
    <row r="6" spans="1:27" s="5" customFormat="1" ht="12" thickBot="1">
      <c r="A6" s="445" t="s">
        <v>596</v>
      </c>
      <c r="B6" s="446">
        <v>36157</v>
      </c>
      <c r="C6" s="447" t="s">
        <v>552</v>
      </c>
      <c r="D6" s="448">
        <v>959087</v>
      </c>
      <c r="E6" s="464">
        <f>'2-δικαιώμ'!M6</f>
        <v>12508.687399999999</v>
      </c>
      <c r="F6" s="464">
        <f>'3-φύλλα2α'!F6</f>
        <v>3000</v>
      </c>
      <c r="G6" s="464">
        <f>'4-πολλυπρ'!P6</f>
        <v>0</v>
      </c>
      <c r="H6" s="448">
        <f>'5-αντίγρ'!M6</f>
        <v>7832</v>
      </c>
      <c r="I6" s="448">
        <f>'6-μεταγρ'!H6</f>
        <v>3300</v>
      </c>
      <c r="J6" s="448">
        <f>'7-προςΔΟΥ'!E6</f>
        <v>2200</v>
      </c>
      <c r="K6" s="448"/>
      <c r="L6" s="464">
        <f t="shared" si="0"/>
        <v>28840.687399999999</v>
      </c>
      <c r="M6" s="464">
        <v>35510</v>
      </c>
      <c r="N6" s="460">
        <f>M6-P6-'14-βιβλΕσ'!M6-'8-κ-15-17'!AF6-L49-1000</f>
        <v>23948</v>
      </c>
      <c r="O6" s="465">
        <f t="shared" si="1"/>
        <v>4892.6873999999989</v>
      </c>
      <c r="P6" s="466"/>
      <c r="Q6" s="467"/>
      <c r="R6" s="467"/>
      <c r="S6" s="467"/>
      <c r="T6" s="467"/>
      <c r="U6" s="467"/>
      <c r="V6" s="467"/>
      <c r="W6" s="467"/>
      <c r="X6" s="467"/>
      <c r="Y6" s="467"/>
      <c r="Z6" s="74"/>
      <c r="AA6" s="74"/>
    </row>
    <row r="7" spans="1:27" s="5" customFormat="1" ht="12" thickBot="1">
      <c r="A7" s="463" t="s">
        <v>597</v>
      </c>
      <c r="B7" s="376">
        <v>36157</v>
      </c>
      <c r="C7" s="450" t="s">
        <v>552</v>
      </c>
      <c r="D7" s="448">
        <v>2128353</v>
      </c>
      <c r="E7" s="464">
        <f>'2-δικαιώμ'!M7</f>
        <v>24435.2006</v>
      </c>
      <c r="F7" s="464">
        <f>'3-φύλλα2α'!F7</f>
        <v>3000</v>
      </c>
      <c r="G7" s="464">
        <f>'4-πολλυπρ'!P7</f>
        <v>0</v>
      </c>
      <c r="H7" s="448">
        <f>'5-αντίγρ'!M7</f>
        <v>7832</v>
      </c>
      <c r="I7" s="448">
        <f>'6-μεταγρ'!H7</f>
        <v>3300</v>
      </c>
      <c r="J7" s="448">
        <f>'7-προςΔΟΥ'!E7</f>
        <v>2200</v>
      </c>
      <c r="K7" s="448"/>
      <c r="L7" s="464">
        <f t="shared" si="0"/>
        <v>40767.200599999996</v>
      </c>
      <c r="M7" s="464">
        <v>58602</v>
      </c>
      <c r="N7" s="460">
        <f>M7-P7-'14-βιβλΕσ'!M7-'8-κ-15-17'!AF7-J62-1000</f>
        <v>35876</v>
      </c>
      <c r="O7" s="465">
        <f t="shared" si="1"/>
        <v>4891.2005999999965</v>
      </c>
      <c r="P7" s="466"/>
      <c r="Q7" s="467"/>
      <c r="R7" s="467"/>
      <c r="S7" s="467"/>
      <c r="T7" s="467"/>
      <c r="U7" s="467"/>
      <c r="V7" s="467"/>
      <c r="W7" s="467"/>
      <c r="X7" s="467"/>
      <c r="Y7" s="467"/>
      <c r="Z7" s="74"/>
      <c r="AA7" s="74"/>
    </row>
    <row r="8" spans="1:27" s="5" customFormat="1" ht="12" thickBot="1">
      <c r="A8" s="445" t="s">
        <v>598</v>
      </c>
      <c r="B8" s="446">
        <v>36992</v>
      </c>
      <c r="C8" s="447" t="s">
        <v>553</v>
      </c>
      <c r="D8" s="471"/>
      <c r="E8" s="469">
        <f>'2-δικαιώμ'!M8</f>
        <v>8900</v>
      </c>
      <c r="F8" s="469">
        <f>'3-φύλλα2α'!F8</f>
        <v>800</v>
      </c>
      <c r="G8" s="469">
        <f>'4-πολλυπρ'!P8</f>
        <v>32400</v>
      </c>
      <c r="H8" s="471">
        <f>'5-αντίγρ'!M8</f>
        <v>7832</v>
      </c>
      <c r="I8" s="471">
        <f>'6-μεταγρ'!H8</f>
        <v>3300</v>
      </c>
      <c r="J8" s="471">
        <f>'7-προςΔΟΥ'!E8</f>
        <v>4400</v>
      </c>
      <c r="K8" s="471"/>
      <c r="L8" s="469">
        <f t="shared" si="0"/>
        <v>57632</v>
      </c>
      <c r="M8" s="469">
        <v>10100</v>
      </c>
      <c r="N8" s="460">
        <f>M8-P8-'14-βιβλΕσ'!M8-'8-κ-15-17'!AF8-100</f>
        <v>8900</v>
      </c>
      <c r="O8" s="470">
        <f t="shared" si="1"/>
        <v>48732</v>
      </c>
      <c r="P8" s="472"/>
      <c r="Q8" s="473"/>
      <c r="R8" s="473"/>
      <c r="S8" s="473"/>
      <c r="T8" s="473"/>
      <c r="U8" s="473"/>
      <c r="V8" s="473"/>
      <c r="W8" s="473"/>
      <c r="X8" s="473"/>
      <c r="Y8" s="473"/>
      <c r="Z8" s="74"/>
      <c r="AA8" s="74"/>
    </row>
    <row r="9" spans="1:27" s="5" customFormat="1" ht="12" thickBot="1">
      <c r="A9" s="449" t="s">
        <v>599</v>
      </c>
      <c r="B9" s="446">
        <v>36992</v>
      </c>
      <c r="C9" s="447" t="s">
        <v>554</v>
      </c>
      <c r="D9" s="471">
        <v>433943</v>
      </c>
      <c r="E9" s="469">
        <f>'2-δικαιώμ'!M9</f>
        <v>7152.2186000000002</v>
      </c>
      <c r="F9" s="469">
        <f>'3-φύλλα2α'!F9</f>
        <v>3000</v>
      </c>
      <c r="G9" s="469">
        <f>'4-πολλυπρ'!P9</f>
        <v>12000</v>
      </c>
      <c r="H9" s="471">
        <f>'5-αντίγρ'!M9</f>
        <v>19580</v>
      </c>
      <c r="I9" s="471">
        <f>'6-μεταγρ'!H9</f>
        <v>3300</v>
      </c>
      <c r="J9" s="471">
        <f>'7-προςΔΟΥ'!E9</f>
        <v>2200</v>
      </c>
      <c r="K9" s="471"/>
      <c r="L9" s="469">
        <f t="shared" si="0"/>
        <v>47232.2186</v>
      </c>
      <c r="M9" s="469">
        <v>21892</v>
      </c>
      <c r="N9" s="460">
        <f>M9-P9-'14-βιβλΕσ'!M9-'8-κ-15-17'!AF9-1000</f>
        <v>15214</v>
      </c>
      <c r="O9" s="470">
        <f t="shared" si="1"/>
        <v>32018.2186</v>
      </c>
      <c r="P9" s="472"/>
      <c r="Q9" s="473"/>
      <c r="R9" s="473"/>
      <c r="S9" s="473"/>
      <c r="T9" s="473"/>
      <c r="U9" s="473"/>
      <c r="V9" s="473"/>
      <c r="W9" s="473"/>
      <c r="X9" s="473"/>
      <c r="Y9" s="473"/>
      <c r="Z9" s="74"/>
      <c r="AA9" s="74"/>
    </row>
    <row r="10" spans="1:27" s="5" customFormat="1">
      <c r="A10" s="439" t="s">
        <v>600</v>
      </c>
      <c r="B10" s="376">
        <v>36992</v>
      </c>
      <c r="C10" s="450" t="s">
        <v>555</v>
      </c>
      <c r="D10" s="309">
        <v>21359181</v>
      </c>
      <c r="E10" s="279">
        <f>'2-δικαιώμ'!M10</f>
        <v>220589.64619999999</v>
      </c>
      <c r="F10" s="279">
        <f>'3-φύλλα2α'!F10</f>
        <v>5000</v>
      </c>
      <c r="G10" s="279">
        <f>'4-πολλυπρ'!P10</f>
        <v>0</v>
      </c>
      <c r="H10" s="309">
        <f>'5-αντίγρ'!M10</f>
        <v>23496</v>
      </c>
      <c r="I10" s="309">
        <f>'6-μεταγρ'!H10</f>
        <v>4400</v>
      </c>
      <c r="J10" s="309">
        <f>'7-προςΔΟΥ'!E10</f>
        <v>4400</v>
      </c>
      <c r="K10" s="309"/>
      <c r="L10" s="279">
        <f t="shared" si="0"/>
        <v>257885.64619999999</v>
      </c>
      <c r="M10" s="279">
        <v>271560</v>
      </c>
      <c r="N10" s="544">
        <f>M10-P10-'14-βιβλΕσ'!M10-'8-κ-15-17'!AF10-1000</f>
        <v>232573</v>
      </c>
      <c r="O10" s="280">
        <f t="shared" si="1"/>
        <v>25312.646199999988</v>
      </c>
      <c r="P10" s="456"/>
      <c r="Q10" s="457"/>
      <c r="R10" s="457"/>
      <c r="S10" s="457"/>
      <c r="T10" s="457"/>
      <c r="U10" s="457"/>
      <c r="V10" s="457"/>
      <c r="W10" s="457"/>
      <c r="X10" s="457"/>
      <c r="Y10" s="457"/>
      <c r="Z10" s="74"/>
      <c r="AA10" s="74"/>
    </row>
    <row r="11" spans="1:27" s="5" customFormat="1" ht="12" thickBot="1">
      <c r="A11" s="451"/>
      <c r="B11" s="452"/>
      <c r="C11" s="453" t="s">
        <v>534</v>
      </c>
      <c r="D11" s="454">
        <v>5978432</v>
      </c>
      <c r="E11" s="459">
        <f>'2-δικαιώμ'!M11</f>
        <v>63706.006400000013</v>
      </c>
      <c r="F11" s="459">
        <f>'3-φύλλα2α'!F11</f>
        <v>5000</v>
      </c>
      <c r="G11" s="459">
        <f>'4-πολλυπρ'!P11</f>
        <v>18000</v>
      </c>
      <c r="H11" s="454">
        <f>'5-αντίγρ'!M11</f>
        <v>0</v>
      </c>
      <c r="I11" s="454">
        <f>'6-μεταγρ'!H11</f>
        <v>0</v>
      </c>
      <c r="J11" s="454">
        <f>'7-προςΔΟΥ'!E11</f>
        <v>0</v>
      </c>
      <c r="K11" s="454"/>
      <c r="L11" s="459">
        <f t="shared" si="0"/>
        <v>86706.006400000013</v>
      </c>
      <c r="M11" s="459"/>
      <c r="N11" s="470"/>
      <c r="O11" s="460">
        <f t="shared" si="1"/>
        <v>86706.006400000013</v>
      </c>
      <c r="P11" s="461"/>
      <c r="Q11" s="462"/>
      <c r="R11" s="462"/>
      <c r="S11" s="462"/>
      <c r="T11" s="462"/>
      <c r="U11" s="462"/>
      <c r="V11" s="462"/>
      <c r="W11" s="462"/>
      <c r="X11" s="462"/>
      <c r="Y11" s="462"/>
      <c r="Z11" s="74"/>
      <c r="AA11" s="74"/>
    </row>
    <row r="12" spans="1:27" s="5" customFormat="1" ht="12" thickBot="1">
      <c r="A12" s="449" t="s">
        <v>601</v>
      </c>
      <c r="B12" s="446">
        <v>36992</v>
      </c>
      <c r="C12" s="447" t="s">
        <v>554</v>
      </c>
      <c r="D12" s="471">
        <v>9049320</v>
      </c>
      <c r="E12" s="464">
        <f>'2-δικαιώμ'!M12</f>
        <v>95029.063999999998</v>
      </c>
      <c r="F12" s="464">
        <f>'3-φύλλα2α'!F12</f>
        <v>3000</v>
      </c>
      <c r="G12" s="464">
        <f>'4-πολλυπρ'!P12</f>
        <v>8000</v>
      </c>
      <c r="H12" s="448">
        <f>'5-αντίγρ'!M12</f>
        <v>15664</v>
      </c>
      <c r="I12" s="448">
        <f>'6-μεταγρ'!H12</f>
        <v>3300</v>
      </c>
      <c r="J12" s="448">
        <f>'7-προςΔΟΥ'!E12</f>
        <v>2200</v>
      </c>
      <c r="K12" s="448"/>
      <c r="L12" s="464">
        <f t="shared" ref="L12:L13" si="2">E12+F12+G12+H12+I12+J12+K12</f>
        <v>127193.064</v>
      </c>
      <c r="M12" s="464">
        <v>195276</v>
      </c>
      <c r="N12" s="465">
        <f>M12-P12-'14-βιβλΕσ'!M12-'8-κ-15-17'!AF12-1000</f>
        <v>108421</v>
      </c>
      <c r="O12" s="465">
        <f t="shared" ref="O12:O13" si="3">L12-N12</f>
        <v>18772.063999999998</v>
      </c>
      <c r="P12" s="466"/>
      <c r="Q12" s="467"/>
      <c r="R12" s="467"/>
      <c r="S12" s="467"/>
      <c r="T12" s="467"/>
      <c r="U12" s="467"/>
      <c r="V12" s="467"/>
      <c r="W12" s="467"/>
      <c r="X12" s="457"/>
      <c r="Y12" s="457"/>
      <c r="Z12" s="74"/>
      <c r="AA12" s="74"/>
    </row>
    <row r="13" spans="1:27" s="5" customFormat="1" ht="12" thickBot="1">
      <c r="A13" s="451" t="s">
        <v>602</v>
      </c>
      <c r="B13" s="452">
        <v>37023</v>
      </c>
      <c r="C13" s="453" t="s">
        <v>526</v>
      </c>
      <c r="D13" s="454"/>
      <c r="E13" s="464">
        <f>'2-δικαιώμ'!M13</f>
        <v>17800</v>
      </c>
      <c r="F13" s="464">
        <f>'3-φύλλα2α'!F13</f>
        <v>2400</v>
      </c>
      <c r="G13" s="464">
        <f>'4-πολλυπρ'!P13</f>
        <v>0</v>
      </c>
      <c r="H13" s="448">
        <f>'5-αντίγρ'!M13</f>
        <v>7832</v>
      </c>
      <c r="I13" s="448">
        <f>'6-μεταγρ'!H13</f>
        <v>3300</v>
      </c>
      <c r="J13" s="448">
        <f>'7-προςΔΟΥ'!E13</f>
        <v>2200</v>
      </c>
      <c r="K13" s="471"/>
      <c r="L13" s="469">
        <f t="shared" si="2"/>
        <v>33532</v>
      </c>
      <c r="M13" s="469">
        <v>27980</v>
      </c>
      <c r="N13" s="470">
        <f>M13-P13-'14-βιβλΕσ'!M13-'8-κ-15-17'!AF13-100</f>
        <v>25000</v>
      </c>
      <c r="O13" s="470">
        <f t="shared" si="3"/>
        <v>8532</v>
      </c>
      <c r="P13" s="472"/>
      <c r="Q13" s="473"/>
      <c r="R13" s="473"/>
      <c r="S13" s="473"/>
      <c r="T13" s="473"/>
      <c r="U13" s="473"/>
      <c r="V13" s="473"/>
      <c r="W13" s="473"/>
      <c r="X13" s="462"/>
      <c r="Y13" s="462"/>
      <c r="Z13" s="74"/>
      <c r="AA13" s="74"/>
    </row>
    <row r="14" spans="1:27" s="5" customFormat="1" ht="12" thickBot="1">
      <c r="A14" s="458" t="s">
        <v>603</v>
      </c>
      <c r="B14" s="452">
        <v>37023</v>
      </c>
      <c r="C14" s="453" t="s">
        <v>565</v>
      </c>
      <c r="D14" s="454">
        <v>5120115</v>
      </c>
      <c r="E14" s="464">
        <f>'2-δικαιώμ'!M14</f>
        <v>54951.173000000003</v>
      </c>
      <c r="F14" s="464">
        <f>'3-φύλλα2α'!F14</f>
        <v>3000</v>
      </c>
      <c r="G14" s="464">
        <f>'4-πολλυπρ'!P14</f>
        <v>0</v>
      </c>
      <c r="H14" s="448">
        <f>'5-αντίγρ'!M14</f>
        <v>7832</v>
      </c>
      <c r="I14" s="448">
        <f>'6-μεταγρ'!H14</f>
        <v>3300</v>
      </c>
      <c r="J14" s="448">
        <f>'7-προςΔΟΥ'!E14</f>
        <v>2200</v>
      </c>
      <c r="K14" s="454"/>
      <c r="L14" s="459">
        <f t="shared" ref="L14" si="4">E14+F14+G14+H14+I14+J14+K14</f>
        <v>71283.17300000001</v>
      </c>
      <c r="M14" s="459">
        <v>113082</v>
      </c>
      <c r="N14" s="460">
        <f>M14-P14-'14-βιβλΕσ'!M14-'8-κ-15-17'!AF14-1000</f>
        <v>62931</v>
      </c>
      <c r="O14" s="470">
        <f t="shared" ref="O14" si="5">L14-N14</f>
        <v>8352.1730000000098</v>
      </c>
      <c r="P14" s="461"/>
      <c r="Q14" s="462"/>
      <c r="R14" s="462"/>
      <c r="S14" s="462"/>
      <c r="T14" s="462"/>
      <c r="U14" s="462"/>
      <c r="V14" s="462"/>
      <c r="W14" s="462"/>
      <c r="X14" s="462"/>
      <c r="Y14" s="462"/>
      <c r="Z14" s="74"/>
      <c r="AA14" s="74"/>
    </row>
    <row r="15" spans="1:27">
      <c r="A15" s="585" t="s">
        <v>47</v>
      </c>
      <c r="B15" s="586"/>
      <c r="C15" s="586"/>
      <c r="D15" s="586"/>
      <c r="E15" s="468">
        <f t="shared" ref="E15:O15" si="6">SUM(E3:E13)</f>
        <v>518988.13099999999</v>
      </c>
      <c r="F15" s="468">
        <f t="shared" si="6"/>
        <v>32400</v>
      </c>
      <c r="G15" s="468">
        <f t="shared" si="6"/>
        <v>76400</v>
      </c>
      <c r="H15" s="468">
        <f t="shared" si="6"/>
        <v>104753</v>
      </c>
      <c r="I15" s="468">
        <f t="shared" si="6"/>
        <v>34100</v>
      </c>
      <c r="J15" s="468">
        <f t="shared" si="6"/>
        <v>28600</v>
      </c>
      <c r="K15" s="468">
        <f t="shared" si="6"/>
        <v>0</v>
      </c>
      <c r="L15" s="468">
        <f t="shared" si="6"/>
        <v>795241.13100000005</v>
      </c>
      <c r="M15" s="468">
        <f>SUM(M3:M14)</f>
        <v>861001</v>
      </c>
      <c r="N15" s="468">
        <f t="shared" si="6"/>
        <v>529272</v>
      </c>
      <c r="O15" s="468">
        <f t="shared" si="6"/>
        <v>265969.13099999999</v>
      </c>
    </row>
    <row r="17" spans="1:27">
      <c r="A17" s="8" t="s">
        <v>463</v>
      </c>
      <c r="B17" s="139" t="s">
        <v>556</v>
      </c>
      <c r="C17" s="3" t="s">
        <v>557</v>
      </c>
      <c r="P17" s="203" t="s">
        <v>100</v>
      </c>
      <c r="Q17" s="131"/>
      <c r="R17" s="131"/>
      <c r="S17" s="131"/>
      <c r="T17" s="141"/>
      <c r="U17" s="141"/>
      <c r="V17" s="141"/>
      <c r="W17" s="141"/>
      <c r="X17" s="141"/>
      <c r="Z17" s="131"/>
      <c r="AA17" s="131"/>
    </row>
    <row r="18" spans="1:27">
      <c r="A18" s="8" t="s">
        <v>463</v>
      </c>
      <c r="B18" s="139" t="s">
        <v>556</v>
      </c>
      <c r="C18" s="8" t="s">
        <v>558</v>
      </c>
      <c r="D18" s="8"/>
      <c r="E18" s="8"/>
      <c r="K18" s="217" t="s">
        <v>374</v>
      </c>
      <c r="L18" s="8"/>
      <c r="M18" s="8"/>
      <c r="P18" s="8"/>
      <c r="Q18" s="116" t="s">
        <v>376</v>
      </c>
      <c r="R18" s="116"/>
      <c r="S18" s="116"/>
      <c r="T18" s="133"/>
      <c r="U18" s="141"/>
      <c r="V18" s="141"/>
      <c r="W18" s="141"/>
      <c r="X18" s="141"/>
      <c r="Z18" s="132"/>
      <c r="AA18" s="116"/>
    </row>
    <row r="19" spans="1:27">
      <c r="A19" s="8" t="s">
        <v>463</v>
      </c>
      <c r="B19" s="139" t="s">
        <v>556</v>
      </c>
      <c r="C19" s="8" t="s">
        <v>559</v>
      </c>
      <c r="D19" s="8"/>
      <c r="E19" s="8"/>
      <c r="F19" s="170"/>
      <c r="K19" s="158" t="s">
        <v>229</v>
      </c>
      <c r="L19" s="118"/>
      <c r="M19" s="118"/>
      <c r="P19" s="8"/>
      <c r="Q19" s="116"/>
      <c r="R19" s="116" t="s">
        <v>139</v>
      </c>
      <c r="S19" s="116"/>
      <c r="T19" s="141"/>
      <c r="U19" s="141"/>
      <c r="V19" s="141"/>
      <c r="W19" s="141"/>
      <c r="X19" s="141"/>
      <c r="Z19" s="116"/>
    </row>
    <row r="20" spans="1:27">
      <c r="B20" s="8"/>
      <c r="C20" s="8"/>
      <c r="D20" s="8"/>
      <c r="E20" s="8"/>
      <c r="F20" s="170"/>
      <c r="K20" s="216" t="s">
        <v>230</v>
      </c>
      <c r="P20" s="8"/>
      <c r="S20" s="116" t="s">
        <v>375</v>
      </c>
      <c r="T20" s="91"/>
      <c r="U20" s="91"/>
      <c r="V20" s="91"/>
      <c r="W20" s="91"/>
      <c r="X20" s="91"/>
    </row>
    <row r="21" spans="1:27">
      <c r="B21" s="8"/>
      <c r="C21" s="8"/>
      <c r="D21" s="8"/>
      <c r="E21" s="8"/>
      <c r="F21" s="82"/>
      <c r="G21" s="8"/>
      <c r="H21" s="8"/>
      <c r="I21" s="8"/>
      <c r="J21" s="8"/>
      <c r="K21" s="8"/>
      <c r="L21" s="8"/>
      <c r="M21" s="8"/>
      <c r="N21" s="8"/>
      <c r="O21" s="8"/>
      <c r="P21" s="8"/>
      <c r="T21" s="116" t="s">
        <v>377</v>
      </c>
      <c r="U21" s="141"/>
      <c r="V21" s="141"/>
      <c r="W21" s="141"/>
      <c r="X21" s="141"/>
    </row>
    <row r="22" spans="1:27">
      <c r="B22" s="8"/>
      <c r="C22" s="8"/>
      <c r="D22" s="8"/>
      <c r="E22" s="8"/>
      <c r="P22" s="8"/>
      <c r="T22" s="91"/>
      <c r="U22" s="141" t="s">
        <v>378</v>
      </c>
      <c r="V22" s="141"/>
      <c r="W22" s="141"/>
      <c r="X22" s="141"/>
    </row>
    <row r="23" spans="1:27">
      <c r="B23" s="8"/>
      <c r="C23" s="8"/>
      <c r="D23" s="8"/>
      <c r="E23" s="8"/>
      <c r="P23" s="8"/>
      <c r="T23" s="91"/>
      <c r="U23" s="91"/>
      <c r="V23" s="141" t="s">
        <v>379</v>
      </c>
      <c r="W23" s="91"/>
      <c r="X23" s="91"/>
    </row>
    <row r="24" spans="1:27">
      <c r="E24" s="8"/>
      <c r="P24" s="8"/>
      <c r="T24" s="91"/>
      <c r="U24" s="91"/>
      <c r="V24" s="91"/>
      <c r="W24" s="218" t="s">
        <v>380</v>
      </c>
      <c r="X24" s="91"/>
    </row>
    <row r="25" spans="1:27">
      <c r="C25" s="134"/>
      <c r="U25" s="141"/>
      <c r="V25" s="141"/>
      <c r="W25" s="91"/>
      <c r="X25" s="92" t="s">
        <v>381</v>
      </c>
      <c r="Y25" s="141"/>
    </row>
    <row r="26" spans="1:27">
      <c r="C26" s="135"/>
      <c r="U26" s="91"/>
      <c r="V26" s="141"/>
      <c r="W26" s="141"/>
      <c r="X26" s="141"/>
      <c r="Y26" s="141"/>
    </row>
    <row r="28" spans="1:27">
      <c r="E28" s="8"/>
      <c r="G28" s="8"/>
      <c r="H28" s="8"/>
      <c r="I28" s="8" t="s">
        <v>256</v>
      </c>
      <c r="J28" s="359" t="s">
        <v>513</v>
      </c>
      <c r="K28" s="357"/>
      <c r="L28" s="595" t="s">
        <v>514</v>
      </c>
      <c r="M28" s="595"/>
      <c r="N28" s="595"/>
      <c r="O28" s="595"/>
    </row>
    <row r="29" spans="1:27">
      <c r="E29" s="885" t="s">
        <v>595</v>
      </c>
      <c r="F29" s="8">
        <v>127000</v>
      </c>
      <c r="G29" s="2" t="s">
        <v>319</v>
      </c>
      <c r="H29" s="8">
        <v>1100</v>
      </c>
      <c r="I29" s="8"/>
      <c r="J29" s="8">
        <v>1100</v>
      </c>
      <c r="K29" s="8"/>
      <c r="L29" s="8">
        <v>1000</v>
      </c>
      <c r="M29" s="8"/>
      <c r="N29" s="8">
        <v>100</v>
      </c>
      <c r="O29" s="8"/>
      <c r="P29" s="8">
        <v>1000</v>
      </c>
      <c r="Q29" s="2" t="s">
        <v>319</v>
      </c>
      <c r="R29" s="3">
        <v>100</v>
      </c>
      <c r="S29" s="3" t="s">
        <v>136</v>
      </c>
    </row>
    <row r="30" spans="1:27">
      <c r="C30" s="229"/>
      <c r="D30" s="137"/>
      <c r="E30" s="886"/>
      <c r="G30" s="2" t="s">
        <v>369</v>
      </c>
      <c r="H30" s="8">
        <f>P33+P34</f>
        <v>34170</v>
      </c>
      <c r="I30" s="8"/>
      <c r="J30" s="8">
        <v>34659</v>
      </c>
      <c r="K30" s="8"/>
      <c r="L30" s="8">
        <v>30796</v>
      </c>
      <c r="M30" s="8">
        <v>3863</v>
      </c>
      <c r="N30" s="8"/>
      <c r="O30" s="8"/>
      <c r="P30" s="8">
        <v>480</v>
      </c>
      <c r="Q30" s="2" t="s">
        <v>578</v>
      </c>
      <c r="R30" s="3">
        <v>120</v>
      </c>
      <c r="S30" s="3" t="s">
        <v>136</v>
      </c>
    </row>
    <row r="31" spans="1:27">
      <c r="C31" s="529" t="s">
        <v>581</v>
      </c>
      <c r="E31" s="885"/>
      <c r="G31" s="2" t="s">
        <v>79</v>
      </c>
      <c r="H31" s="8">
        <v>20000</v>
      </c>
      <c r="I31" s="8">
        <v>2200</v>
      </c>
      <c r="J31" s="8">
        <v>20000</v>
      </c>
      <c r="K31" s="8"/>
      <c r="L31" s="8"/>
      <c r="M31" s="8"/>
      <c r="N31" s="8">
        <v>20000</v>
      </c>
      <c r="O31" s="8"/>
      <c r="P31" s="8">
        <v>3600</v>
      </c>
      <c r="Q31" s="8">
        <v>3600</v>
      </c>
      <c r="R31" s="3">
        <v>20000</v>
      </c>
      <c r="S31" s="3" t="s">
        <v>136</v>
      </c>
    </row>
    <row r="32" spans="1:27">
      <c r="C32" s="307"/>
      <c r="E32" s="137"/>
      <c r="G32" s="2" t="s">
        <v>509</v>
      </c>
      <c r="H32" s="8"/>
      <c r="I32" s="8"/>
      <c r="J32" s="8">
        <v>1000</v>
      </c>
      <c r="K32" s="8"/>
      <c r="L32" s="8">
        <v>1000</v>
      </c>
      <c r="M32" s="8">
        <v>1000</v>
      </c>
      <c r="N32" s="8"/>
      <c r="O32" s="8"/>
      <c r="P32" s="8">
        <v>48177</v>
      </c>
      <c r="Q32" s="2" t="s">
        <v>527</v>
      </c>
    </row>
    <row r="33" spans="3:20">
      <c r="C33" s="91" t="s">
        <v>604</v>
      </c>
      <c r="E33" s="137"/>
      <c r="G33" s="358" t="s">
        <v>510</v>
      </c>
      <c r="H33" s="8">
        <v>3600</v>
      </c>
      <c r="I33" s="8"/>
      <c r="J33" s="8">
        <v>3600</v>
      </c>
      <c r="K33" s="8"/>
      <c r="L33" s="8">
        <v>3600</v>
      </c>
      <c r="M33" s="8"/>
      <c r="N33" s="8"/>
      <c r="O33" s="8"/>
      <c r="P33" s="8">
        <v>29068</v>
      </c>
      <c r="Q33" s="2" t="s">
        <v>529</v>
      </c>
    </row>
    <row r="34" spans="3:20">
      <c r="C34" s="307" t="s">
        <v>586</v>
      </c>
      <c r="E34" s="137"/>
      <c r="G34" s="137" t="s">
        <v>511</v>
      </c>
      <c r="H34" s="8">
        <v>48177</v>
      </c>
      <c r="I34" s="8">
        <v>9189</v>
      </c>
      <c r="J34" s="8">
        <v>50785</v>
      </c>
      <c r="K34" s="8"/>
      <c r="L34" s="8">
        <v>46244</v>
      </c>
      <c r="M34" s="8">
        <v>4541</v>
      </c>
      <c r="N34" s="8"/>
      <c r="O34" s="8"/>
      <c r="P34" s="8">
        <v>5102</v>
      </c>
      <c r="Q34" s="2" t="s">
        <v>530</v>
      </c>
    </row>
    <row r="35" spans="3:20">
      <c r="C35" s="307" t="s">
        <v>587</v>
      </c>
      <c r="E35" s="137"/>
      <c r="G35" s="2" t="s">
        <v>512</v>
      </c>
      <c r="H35" s="8">
        <v>4000</v>
      </c>
      <c r="I35" s="8"/>
      <c r="J35" s="8">
        <v>4000</v>
      </c>
      <c r="K35" s="8"/>
      <c r="L35" s="8">
        <v>4000</v>
      </c>
      <c r="M35" s="8"/>
      <c r="N35" s="8">
        <v>3200</v>
      </c>
      <c r="O35" s="8"/>
      <c r="P35" s="8">
        <v>5590</v>
      </c>
      <c r="Q35" s="2" t="s">
        <v>531</v>
      </c>
    </row>
    <row r="36" spans="3:20">
      <c r="E36" s="137"/>
      <c r="F36" s="2" t="s">
        <v>580</v>
      </c>
      <c r="G36" s="2" t="s">
        <v>95</v>
      </c>
      <c r="H36" s="8">
        <v>9850</v>
      </c>
      <c r="I36" s="8">
        <v>800</v>
      </c>
      <c r="J36" s="8">
        <v>11000</v>
      </c>
      <c r="K36" s="8"/>
      <c r="L36" s="8">
        <v>11000</v>
      </c>
      <c r="M36" s="8"/>
      <c r="N36" s="8"/>
      <c r="O36" s="8"/>
      <c r="P36" s="8">
        <v>2834</v>
      </c>
      <c r="Q36" s="2" t="s">
        <v>532</v>
      </c>
    </row>
    <row r="37" spans="3:20">
      <c r="E37" s="137"/>
      <c r="G37" s="2" t="s">
        <v>463</v>
      </c>
      <c r="H37" s="8">
        <v>6103</v>
      </c>
      <c r="I37" s="8"/>
      <c r="J37" s="8">
        <v>600</v>
      </c>
      <c r="K37" s="8"/>
      <c r="L37" s="8">
        <v>600</v>
      </c>
      <c r="M37" s="8"/>
      <c r="N37" s="8"/>
      <c r="O37" s="8"/>
      <c r="P37" s="388">
        <v>567</v>
      </c>
      <c r="Q37" s="2" t="s">
        <v>533</v>
      </c>
    </row>
    <row r="38" spans="3:20">
      <c r="E38" s="137"/>
      <c r="H38" s="229">
        <f>SUM(H29:H37)</f>
        <v>127000</v>
      </c>
      <c r="I38" s="229">
        <f>SUM(I29:I37)</f>
        <v>12189</v>
      </c>
      <c r="J38" s="229">
        <f>SUM(J29:J37)</f>
        <v>126744</v>
      </c>
      <c r="K38" s="229"/>
      <c r="L38" s="229">
        <f>SUM(L29:L37)</f>
        <v>98240</v>
      </c>
      <c r="M38" s="229">
        <f>SUM(M29:M37)</f>
        <v>9404</v>
      </c>
      <c r="N38" s="229">
        <f>SUM(N29:N37)</f>
        <v>23300</v>
      </c>
      <c r="O38" s="229">
        <f>SUM(O29:O37)</f>
        <v>0</v>
      </c>
      <c r="P38" s="386">
        <f>SUM(L38:O38)</f>
        <v>130944</v>
      </c>
    </row>
    <row r="39" spans="3:20">
      <c r="E39" s="137"/>
      <c r="H39" s="8">
        <f>F29-H38</f>
        <v>0</v>
      </c>
    </row>
    <row r="40" spans="3:20">
      <c r="E40" s="394"/>
      <c r="G40" s="8"/>
      <c r="H40" s="8"/>
      <c r="I40" s="8" t="s">
        <v>256</v>
      </c>
      <c r="J40" s="359" t="s">
        <v>513</v>
      </c>
      <c r="K40" s="357"/>
      <c r="L40" s="384" t="s">
        <v>514</v>
      </c>
      <c r="S40" s="8"/>
    </row>
    <row r="41" spans="3:20">
      <c r="E41" s="885" t="s">
        <v>596</v>
      </c>
      <c r="F41" s="8">
        <v>35510</v>
      </c>
      <c r="G41" s="2" t="s">
        <v>319</v>
      </c>
      <c r="H41" s="8">
        <v>1000</v>
      </c>
      <c r="I41" s="8"/>
      <c r="J41" s="8">
        <v>1000</v>
      </c>
      <c r="K41" s="8"/>
      <c r="L41" s="8">
        <v>1000</v>
      </c>
      <c r="M41" s="8"/>
      <c r="N41" s="8">
        <v>1000</v>
      </c>
      <c r="O41" s="2" t="s">
        <v>319</v>
      </c>
      <c r="R41" s="8"/>
      <c r="S41" s="8"/>
      <c r="T41" s="8"/>
    </row>
    <row r="42" spans="3:20">
      <c r="D42" s="137"/>
      <c r="E42" s="886"/>
      <c r="G42" s="2" t="s">
        <v>369</v>
      </c>
      <c r="H42" s="8">
        <v>7433</v>
      </c>
      <c r="I42" s="8"/>
      <c r="J42" s="8">
        <v>7433</v>
      </c>
      <c r="K42" s="8"/>
      <c r="L42" s="8">
        <v>7433</v>
      </c>
      <c r="M42" s="8"/>
      <c r="N42" s="8">
        <v>288</v>
      </c>
      <c r="O42" s="2" t="s">
        <v>578</v>
      </c>
      <c r="R42" s="8"/>
      <c r="S42" s="8"/>
      <c r="T42" s="8"/>
    </row>
    <row r="43" spans="3:20">
      <c r="C43" s="546" t="s">
        <v>605</v>
      </c>
      <c r="E43" s="885"/>
      <c r="G43" s="2" t="s">
        <v>79</v>
      </c>
      <c r="H43" s="8"/>
      <c r="I43" s="8"/>
      <c r="J43" s="8"/>
      <c r="K43" s="8"/>
      <c r="L43" s="8"/>
      <c r="M43" s="8"/>
      <c r="N43" s="8">
        <v>3600</v>
      </c>
      <c r="O43" s="8">
        <v>3600</v>
      </c>
      <c r="R43" s="8"/>
      <c r="S43" s="8"/>
      <c r="T43" s="8"/>
    </row>
    <row r="44" spans="3:20">
      <c r="C44" s="307" t="s">
        <v>588</v>
      </c>
      <c r="E44" s="137"/>
      <c r="G44" s="2" t="s">
        <v>509</v>
      </c>
      <c r="H44" s="8"/>
      <c r="I44" s="8"/>
      <c r="J44" s="8">
        <v>1000</v>
      </c>
      <c r="K44" s="8"/>
      <c r="L44" s="8">
        <v>1000</v>
      </c>
      <c r="M44" s="8"/>
      <c r="N44" s="8">
        <v>12468</v>
      </c>
      <c r="O44" s="2" t="s">
        <v>527</v>
      </c>
      <c r="R44" s="8"/>
      <c r="S44" s="8"/>
      <c r="T44" s="8"/>
    </row>
    <row r="45" spans="3:20">
      <c r="E45" s="137"/>
      <c r="G45" s="358" t="s">
        <v>510</v>
      </c>
      <c r="H45" s="8">
        <v>3600</v>
      </c>
      <c r="I45" s="8"/>
      <c r="J45" s="8">
        <v>3600</v>
      </c>
      <c r="K45" s="8"/>
      <c r="L45" s="8">
        <v>3600</v>
      </c>
      <c r="M45" s="8"/>
      <c r="N45" s="8">
        <v>6234</v>
      </c>
      <c r="O45" s="2" t="s">
        <v>529</v>
      </c>
      <c r="R45" s="8"/>
      <c r="S45" s="8"/>
      <c r="T45" s="8"/>
    </row>
    <row r="46" spans="3:20">
      <c r="E46" s="137"/>
      <c r="G46" s="137" t="s">
        <v>511</v>
      </c>
      <c r="H46" s="8">
        <v>12468</v>
      </c>
      <c r="I46" s="8">
        <f>N47+N48+N49</f>
        <v>2201</v>
      </c>
      <c r="J46" s="8">
        <v>10069</v>
      </c>
      <c r="K46" s="8"/>
      <c r="L46" s="8">
        <v>10069</v>
      </c>
      <c r="M46" s="8"/>
      <c r="N46" s="8">
        <v>1199</v>
      </c>
      <c r="O46" s="2" t="s">
        <v>530</v>
      </c>
      <c r="R46" s="8"/>
      <c r="S46" s="8"/>
      <c r="T46" s="8"/>
    </row>
    <row r="47" spans="3:20">
      <c r="E47" s="137"/>
      <c r="G47" s="2" t="s">
        <v>512</v>
      </c>
      <c r="H47" s="8">
        <v>3000</v>
      </c>
      <c r="I47" s="8"/>
      <c r="J47" s="8">
        <v>3000</v>
      </c>
      <c r="K47" s="8"/>
      <c r="L47" s="8">
        <v>3000</v>
      </c>
      <c r="M47" s="8"/>
      <c r="N47" s="8">
        <v>1320</v>
      </c>
      <c r="O47" s="2" t="s">
        <v>531</v>
      </c>
      <c r="R47" s="8"/>
      <c r="S47" s="8"/>
      <c r="T47" s="8"/>
    </row>
    <row r="48" spans="3:20">
      <c r="E48" s="137"/>
      <c r="F48" s="2" t="s">
        <v>579</v>
      </c>
      <c r="G48" s="2" t="s">
        <v>95</v>
      </c>
      <c r="H48" s="8">
        <v>7880</v>
      </c>
      <c r="I48" s="8">
        <v>640</v>
      </c>
      <c r="J48" s="8">
        <v>8800</v>
      </c>
      <c r="K48" s="8"/>
      <c r="L48" s="8">
        <v>8800</v>
      </c>
      <c r="M48" s="8"/>
      <c r="N48" s="8">
        <v>734</v>
      </c>
      <c r="O48" s="2" t="s">
        <v>532</v>
      </c>
      <c r="R48" s="8"/>
      <c r="S48" s="8"/>
      <c r="T48" s="8"/>
    </row>
    <row r="49" spans="3:20">
      <c r="E49" s="137"/>
      <c r="G49" s="2" t="s">
        <v>463</v>
      </c>
      <c r="H49" s="8">
        <v>129</v>
      </c>
      <c r="I49" s="8"/>
      <c r="J49" s="8">
        <v>288</v>
      </c>
      <c r="K49" s="8"/>
      <c r="L49" s="8">
        <v>288</v>
      </c>
      <c r="M49" s="8"/>
      <c r="N49" s="8">
        <v>147</v>
      </c>
      <c r="O49" s="2" t="s">
        <v>533</v>
      </c>
      <c r="R49" s="8"/>
      <c r="S49" s="8"/>
      <c r="T49" s="8"/>
    </row>
    <row r="50" spans="3:20">
      <c r="E50" s="137"/>
      <c r="H50" s="229">
        <f>SUM(H41:H49)</f>
        <v>35510</v>
      </c>
      <c r="I50" s="229">
        <f>SUM(I41:I49)</f>
        <v>2841</v>
      </c>
      <c r="J50" s="229">
        <f>SUM(J41:J49)</f>
        <v>35190</v>
      </c>
      <c r="K50" s="229"/>
      <c r="L50" s="229">
        <f>SUM(L41:L49)</f>
        <v>35190</v>
      </c>
      <c r="R50" s="8"/>
      <c r="S50" s="8"/>
      <c r="T50" s="8"/>
    </row>
    <row r="51" spans="3:20">
      <c r="E51" s="137"/>
      <c r="H51" s="8">
        <f>F41-H50</f>
        <v>0</v>
      </c>
      <c r="R51" s="8"/>
      <c r="S51" s="8"/>
      <c r="T51" s="8"/>
    </row>
    <row r="52" spans="3:20">
      <c r="E52" s="137"/>
      <c r="R52" s="8"/>
      <c r="S52" s="8"/>
      <c r="T52" s="8"/>
    </row>
    <row r="53" spans="3:20">
      <c r="E53" s="394"/>
      <c r="G53" s="8"/>
      <c r="H53" s="8"/>
      <c r="I53" s="8" t="s">
        <v>256</v>
      </c>
      <c r="J53" s="359" t="s">
        <v>513</v>
      </c>
      <c r="K53" s="357"/>
      <c r="L53" s="384" t="s">
        <v>514</v>
      </c>
      <c r="S53" s="8"/>
    </row>
    <row r="54" spans="3:20">
      <c r="E54" s="885" t="s">
        <v>597</v>
      </c>
      <c r="F54" s="8">
        <v>58602</v>
      </c>
      <c r="G54" s="2" t="s">
        <v>319</v>
      </c>
      <c r="H54" s="8">
        <v>1000</v>
      </c>
      <c r="I54" s="8"/>
      <c r="J54" s="8">
        <v>1000</v>
      </c>
      <c r="K54" s="8"/>
      <c r="L54" s="8">
        <v>1000</v>
      </c>
      <c r="M54" s="8">
        <v>1000</v>
      </c>
      <c r="N54" s="2" t="s">
        <v>319</v>
      </c>
    </row>
    <row r="55" spans="3:20">
      <c r="C55" s="546" t="s">
        <v>606</v>
      </c>
      <c r="D55" s="137"/>
      <c r="E55" s="886"/>
      <c r="G55" s="2" t="s">
        <v>369</v>
      </c>
      <c r="H55" s="531">
        <v>16493</v>
      </c>
      <c r="I55" s="8"/>
      <c r="J55" s="8">
        <v>16495</v>
      </c>
      <c r="K55" s="8"/>
      <c r="L55" s="8">
        <v>16495</v>
      </c>
      <c r="M55" s="8">
        <v>288</v>
      </c>
      <c r="N55" s="2" t="s">
        <v>578</v>
      </c>
    </row>
    <row r="56" spans="3:20">
      <c r="C56" s="307" t="s">
        <v>589</v>
      </c>
      <c r="E56" s="885"/>
      <c r="G56" s="2" t="s">
        <v>79</v>
      </c>
      <c r="H56" s="8"/>
      <c r="I56" s="8"/>
      <c r="J56" s="8"/>
      <c r="K56" s="8"/>
      <c r="L56" s="8"/>
      <c r="M56" s="8">
        <v>3600</v>
      </c>
      <c r="N56" s="8">
        <v>3600</v>
      </c>
    </row>
    <row r="57" spans="3:20">
      <c r="E57" s="137"/>
      <c r="G57" s="2" t="s">
        <v>509</v>
      </c>
      <c r="H57" s="8"/>
      <c r="I57" s="8"/>
      <c r="J57" s="8">
        <v>1000</v>
      </c>
      <c r="K57" s="8"/>
      <c r="L57" s="8">
        <v>1000</v>
      </c>
      <c r="M57" s="8">
        <v>24396</v>
      </c>
      <c r="N57" s="2" t="s">
        <v>527</v>
      </c>
    </row>
    <row r="58" spans="3:20">
      <c r="E58" s="137"/>
      <c r="G58" s="358" t="s">
        <v>510</v>
      </c>
      <c r="H58" s="8">
        <v>3600</v>
      </c>
      <c r="I58" s="8"/>
      <c r="J58" s="8">
        <v>3600</v>
      </c>
      <c r="K58" s="8"/>
      <c r="L58" s="8">
        <v>3600</v>
      </c>
      <c r="M58" s="8">
        <v>13833</v>
      </c>
      <c r="N58" s="2" t="s">
        <v>529</v>
      </c>
    </row>
    <row r="59" spans="3:20">
      <c r="E59" s="137"/>
      <c r="G59" s="137" t="s">
        <v>511</v>
      </c>
      <c r="H59" s="8">
        <v>24936</v>
      </c>
      <c r="I59" s="8">
        <v>4305</v>
      </c>
      <c r="J59" s="8">
        <v>24100</v>
      </c>
      <c r="K59" s="8"/>
      <c r="L59" s="8">
        <v>24100</v>
      </c>
      <c r="M59" s="8">
        <v>2660</v>
      </c>
      <c r="N59" s="2" t="s">
        <v>530</v>
      </c>
    </row>
    <row r="60" spans="3:20">
      <c r="E60" s="137"/>
      <c r="G60" s="2" t="s">
        <v>512</v>
      </c>
      <c r="H60" s="8">
        <v>3000</v>
      </c>
      <c r="I60" s="8"/>
      <c r="J60" s="8">
        <v>3000</v>
      </c>
      <c r="K60" s="8"/>
      <c r="L60" s="8">
        <v>3000</v>
      </c>
      <c r="M60" s="8">
        <v>2583</v>
      </c>
      <c r="N60" s="2" t="s">
        <v>531</v>
      </c>
    </row>
    <row r="61" spans="3:20">
      <c r="F61" s="2" t="s">
        <v>579</v>
      </c>
      <c r="G61" s="2" t="s">
        <v>95</v>
      </c>
      <c r="H61" s="8">
        <v>7880</v>
      </c>
      <c r="I61" s="8">
        <v>640</v>
      </c>
      <c r="J61" s="8">
        <v>8800</v>
      </c>
      <c r="K61" s="8"/>
      <c r="L61" s="8">
        <v>8800</v>
      </c>
      <c r="M61" s="8">
        <v>1435</v>
      </c>
      <c r="N61" s="2" t="s">
        <v>532</v>
      </c>
    </row>
    <row r="62" spans="3:20">
      <c r="G62" s="2" t="s">
        <v>463</v>
      </c>
      <c r="H62" s="8">
        <v>1693</v>
      </c>
      <c r="I62" s="8"/>
      <c r="J62" s="8">
        <v>288</v>
      </c>
      <c r="K62" s="8"/>
      <c r="L62" s="8">
        <v>288</v>
      </c>
      <c r="M62" s="8">
        <v>287</v>
      </c>
      <c r="N62" s="2" t="s">
        <v>533</v>
      </c>
    </row>
    <row r="63" spans="3:20">
      <c r="H63" s="229">
        <f>SUM(H54:H62)</f>
        <v>58602</v>
      </c>
      <c r="I63" s="229">
        <f>SUM(I54:I62)</f>
        <v>4945</v>
      </c>
      <c r="J63" s="229">
        <f>SUM(J54:J62)</f>
        <v>58283</v>
      </c>
      <c r="K63" s="229"/>
      <c r="L63" s="229">
        <f>SUM(L54:L62)</f>
        <v>58283</v>
      </c>
    </row>
    <row r="64" spans="3:20">
      <c r="H64" s="8">
        <f>F54-H63</f>
        <v>0</v>
      </c>
    </row>
    <row r="66" spans="3:15">
      <c r="E66" s="8"/>
      <c r="G66" s="8"/>
      <c r="H66" s="8"/>
      <c r="I66" s="8" t="s">
        <v>256</v>
      </c>
      <c r="J66" s="359" t="s">
        <v>513</v>
      </c>
      <c r="K66" s="357"/>
      <c r="L66" s="595" t="s">
        <v>514</v>
      </c>
      <c r="M66" s="595"/>
    </row>
    <row r="67" spans="3:15">
      <c r="E67" s="356" t="s">
        <v>598</v>
      </c>
      <c r="F67" s="8">
        <v>10100</v>
      </c>
      <c r="G67" s="2" t="s">
        <v>319</v>
      </c>
      <c r="H67" s="8">
        <v>100</v>
      </c>
      <c r="I67" s="8"/>
      <c r="J67" s="8">
        <v>100</v>
      </c>
      <c r="K67" s="8"/>
      <c r="L67" s="8"/>
      <c r="M67" s="8"/>
      <c r="N67" s="8"/>
      <c r="O67" s="2" t="s">
        <v>319</v>
      </c>
    </row>
    <row r="68" spans="3:15">
      <c r="C68" s="3" t="s">
        <v>607</v>
      </c>
      <c r="D68" s="137"/>
      <c r="E68" s="378"/>
      <c r="G68" s="2" t="s">
        <v>369</v>
      </c>
      <c r="H68" s="8"/>
      <c r="I68" s="8"/>
      <c r="J68" s="8"/>
      <c r="K68" s="8"/>
      <c r="L68" s="8"/>
      <c r="M68" s="8"/>
      <c r="N68" s="8"/>
      <c r="O68" s="2" t="s">
        <v>527</v>
      </c>
    </row>
    <row r="69" spans="3:15">
      <c r="C69" s="3" t="s">
        <v>608</v>
      </c>
      <c r="E69" s="356"/>
      <c r="G69" s="2" t="s">
        <v>79</v>
      </c>
      <c r="H69" s="8">
        <v>10000</v>
      </c>
      <c r="I69" s="8">
        <v>1100</v>
      </c>
      <c r="J69" s="8">
        <v>10000</v>
      </c>
      <c r="K69" s="8"/>
      <c r="L69" s="8">
        <v>10000</v>
      </c>
      <c r="M69" s="8"/>
      <c r="N69" s="8"/>
      <c r="O69" s="2" t="s">
        <v>528</v>
      </c>
    </row>
    <row r="70" spans="3:15">
      <c r="C70" s="91"/>
      <c r="G70" s="2" t="s">
        <v>509</v>
      </c>
      <c r="H70" s="8"/>
      <c r="I70" s="8"/>
      <c r="J70" s="8"/>
      <c r="K70" s="8"/>
      <c r="L70" s="8"/>
      <c r="M70" s="8"/>
      <c r="N70" s="8"/>
      <c r="O70" s="2" t="s">
        <v>529</v>
      </c>
    </row>
    <row r="71" spans="3:15">
      <c r="C71" s="91"/>
      <c r="G71" s="358" t="s">
        <v>510</v>
      </c>
      <c r="H71" s="8"/>
      <c r="I71" s="8"/>
      <c r="J71" s="8"/>
      <c r="K71" s="8"/>
      <c r="L71" s="8"/>
      <c r="M71" s="8"/>
      <c r="N71" s="8"/>
      <c r="O71" s="2" t="s">
        <v>530</v>
      </c>
    </row>
    <row r="72" spans="3:15">
      <c r="G72" s="137" t="s">
        <v>511</v>
      </c>
      <c r="H72" s="8"/>
      <c r="I72" s="8"/>
      <c r="J72" s="8"/>
      <c r="K72" s="8"/>
      <c r="L72" s="8"/>
      <c r="M72" s="8"/>
      <c r="N72" s="8"/>
      <c r="O72" s="2" t="s">
        <v>531</v>
      </c>
    </row>
    <row r="73" spans="3:15">
      <c r="G73" s="2" t="s">
        <v>512</v>
      </c>
      <c r="H73" s="511"/>
      <c r="I73" s="8"/>
      <c r="J73" s="8">
        <v>800</v>
      </c>
      <c r="K73" s="8"/>
      <c r="L73" s="8"/>
      <c r="M73" s="8"/>
      <c r="N73" s="8"/>
      <c r="O73" s="2" t="s">
        <v>532</v>
      </c>
    </row>
    <row r="74" spans="3:15">
      <c r="G74" s="2" t="s">
        <v>95</v>
      </c>
      <c r="H74" s="511"/>
      <c r="I74" s="8" t="s">
        <v>576</v>
      </c>
      <c r="J74" s="8">
        <v>2200</v>
      </c>
      <c r="K74" s="8"/>
      <c r="L74" s="8"/>
      <c r="M74" s="8"/>
      <c r="N74" s="8"/>
      <c r="O74" s="2" t="s">
        <v>533</v>
      </c>
    </row>
    <row r="75" spans="3:15">
      <c r="G75" s="2" t="s">
        <v>463</v>
      </c>
      <c r="H75" s="8"/>
      <c r="I75" s="8"/>
      <c r="J75" s="8"/>
      <c r="K75" s="8"/>
      <c r="L75" s="8"/>
      <c r="M75" s="8"/>
      <c r="N75" s="8"/>
    </row>
    <row r="76" spans="3:15">
      <c r="H76" s="229">
        <f>SUM(H67:H75)</f>
        <v>10100</v>
      </c>
      <c r="I76" s="229">
        <f>SUM(I67:I75)</f>
        <v>1100</v>
      </c>
      <c r="J76" s="229">
        <f>SUM(J67:J75)</f>
        <v>13100</v>
      </c>
      <c r="K76" s="229"/>
      <c r="L76" s="229">
        <f>SUM(L67:L75)</f>
        <v>10000</v>
      </c>
      <c r="M76" s="229">
        <f>SUM(M67:M75)</f>
        <v>0</v>
      </c>
      <c r="N76" s="385">
        <f>SUM(L76:M76)</f>
        <v>10000</v>
      </c>
    </row>
    <row r="77" spans="3:15">
      <c r="H77" s="2">
        <f>F67-H76</f>
        <v>0</v>
      </c>
    </row>
    <row r="79" spans="3:15">
      <c r="E79" s="8"/>
      <c r="G79" s="8"/>
      <c r="H79" s="8"/>
      <c r="I79" s="8" t="s">
        <v>256</v>
      </c>
      <c r="J79" s="359" t="s">
        <v>513</v>
      </c>
      <c r="K79" s="357"/>
      <c r="L79" s="595" t="s">
        <v>514</v>
      </c>
      <c r="M79" s="595"/>
    </row>
    <row r="80" spans="3:15">
      <c r="E80" s="356" t="s">
        <v>599</v>
      </c>
      <c r="F80" s="8">
        <v>21892</v>
      </c>
      <c r="G80" s="2" t="s">
        <v>319</v>
      </c>
      <c r="H80" s="8">
        <v>1000</v>
      </c>
      <c r="I80" s="8"/>
      <c r="J80" s="8">
        <v>1000</v>
      </c>
      <c r="K80" s="8"/>
      <c r="L80" s="8">
        <v>1000</v>
      </c>
      <c r="M80" s="8"/>
      <c r="N80" s="8"/>
      <c r="O80" s="2" t="s">
        <v>319</v>
      </c>
    </row>
    <row r="81" spans="3:20">
      <c r="C81" s="3" t="s">
        <v>609</v>
      </c>
      <c r="E81" s="378"/>
      <c r="G81" s="2" t="s">
        <v>369</v>
      </c>
      <c r="H81" s="8">
        <v>3363</v>
      </c>
      <c r="I81" s="8"/>
      <c r="J81" s="8">
        <v>3363</v>
      </c>
      <c r="K81" s="8"/>
      <c r="L81" s="8">
        <v>3363</v>
      </c>
      <c r="M81" s="8"/>
      <c r="N81" s="8"/>
      <c r="O81" s="2" t="s">
        <v>527</v>
      </c>
    </row>
    <row r="82" spans="3:20">
      <c r="E82" s="356"/>
      <c r="G82" s="2" t="s">
        <v>79</v>
      </c>
      <c r="H82" s="8"/>
      <c r="I82" s="8"/>
      <c r="J82" s="8"/>
      <c r="K82" s="8"/>
      <c r="L82" s="8"/>
      <c r="M82" s="8"/>
      <c r="N82" s="8"/>
      <c r="O82" s="2" t="s">
        <v>528</v>
      </c>
    </row>
    <row r="83" spans="3:20">
      <c r="G83" s="2" t="s">
        <v>509</v>
      </c>
      <c r="H83" s="8"/>
      <c r="I83" s="8"/>
      <c r="J83" s="8">
        <v>1000</v>
      </c>
      <c r="K83" s="8"/>
      <c r="L83" s="8">
        <v>1000</v>
      </c>
      <c r="M83" s="8"/>
      <c r="N83" s="8"/>
      <c r="O83" s="2" t="s">
        <v>529</v>
      </c>
    </row>
    <row r="84" spans="3:20">
      <c r="G84" s="358" t="s">
        <v>510</v>
      </c>
      <c r="H84" s="8">
        <v>3600</v>
      </c>
      <c r="I84" s="8"/>
      <c r="J84" s="8">
        <v>3600</v>
      </c>
      <c r="K84" s="8"/>
      <c r="L84" s="8">
        <v>3600</v>
      </c>
      <c r="M84" s="8"/>
      <c r="N84" s="8"/>
      <c r="O84" s="2" t="s">
        <v>530</v>
      </c>
      <c r="R84" s="8"/>
      <c r="S84" s="8"/>
      <c r="T84" s="8"/>
    </row>
    <row r="85" spans="3:20">
      <c r="G85" s="137" t="s">
        <v>511</v>
      </c>
      <c r="H85" s="8">
        <v>3767</v>
      </c>
      <c r="I85" s="8">
        <v>1215</v>
      </c>
      <c r="J85" s="8">
        <v>3767</v>
      </c>
      <c r="K85" s="8"/>
      <c r="L85" s="8">
        <v>3767</v>
      </c>
      <c r="M85" s="8"/>
      <c r="N85" s="8"/>
      <c r="O85" s="2" t="s">
        <v>531</v>
      </c>
      <c r="R85" s="8"/>
      <c r="S85" s="8"/>
      <c r="T85" s="8"/>
    </row>
    <row r="86" spans="3:20">
      <c r="G86" s="2" t="s">
        <v>512</v>
      </c>
      <c r="H86" s="511"/>
      <c r="I86" s="8"/>
      <c r="J86" s="8">
        <v>3000</v>
      </c>
      <c r="K86" s="8"/>
      <c r="L86" s="8">
        <v>3000</v>
      </c>
      <c r="M86" s="8"/>
      <c r="N86" s="8"/>
      <c r="O86" s="2" t="s">
        <v>532</v>
      </c>
      <c r="R86" s="8"/>
      <c r="S86" s="8"/>
      <c r="T86" s="8">
        <f t="shared" ref="T86" si="7">SUM(R86:S86)</f>
        <v>0</v>
      </c>
    </row>
    <row r="87" spans="3:20">
      <c r="G87" s="2" t="s">
        <v>95</v>
      </c>
      <c r="H87" s="8">
        <v>8800</v>
      </c>
      <c r="I87" s="8">
        <v>1100</v>
      </c>
      <c r="J87" s="8">
        <v>8800</v>
      </c>
      <c r="K87" s="8"/>
      <c r="L87" s="8">
        <v>8800</v>
      </c>
      <c r="M87" s="8"/>
      <c r="N87" s="8"/>
      <c r="O87" s="2" t="s">
        <v>533</v>
      </c>
      <c r="R87" s="8"/>
      <c r="S87" s="8"/>
      <c r="T87" s="8"/>
    </row>
    <row r="88" spans="3:20">
      <c r="G88" s="2" t="s">
        <v>463</v>
      </c>
      <c r="H88" s="8">
        <v>1362</v>
      </c>
      <c r="I88" s="8"/>
      <c r="J88" s="8"/>
      <c r="K88" s="8"/>
      <c r="L88" s="8"/>
      <c r="M88" s="8"/>
      <c r="N88" s="8"/>
      <c r="R88" s="8"/>
      <c r="S88" s="8"/>
      <c r="T88" s="8"/>
    </row>
    <row r="89" spans="3:20">
      <c r="H89" s="229">
        <f>SUM(H80:H88)</f>
        <v>21892</v>
      </c>
      <c r="I89" s="229">
        <f>SUM(I80:I88)</f>
        <v>2315</v>
      </c>
      <c r="J89" s="229">
        <f>SUM(J80:J88)</f>
        <v>24530</v>
      </c>
      <c r="K89" s="229"/>
      <c r="L89" s="229">
        <f>SUM(L80:L88)</f>
        <v>24530</v>
      </c>
      <c r="M89" s="229">
        <f>SUM(M80:M88)</f>
        <v>0</v>
      </c>
      <c r="N89" s="385">
        <f>SUM(L89:M89)</f>
        <v>24530</v>
      </c>
      <c r="R89" s="8"/>
      <c r="S89" s="8"/>
      <c r="T89" s="8"/>
    </row>
    <row r="90" spans="3:20">
      <c r="H90" s="8">
        <f>F80-H89</f>
        <v>0</v>
      </c>
    </row>
    <row r="93" spans="3:20">
      <c r="E93" s="8"/>
      <c r="G93" s="8"/>
      <c r="H93" s="8"/>
      <c r="I93" s="8" t="s">
        <v>256</v>
      </c>
      <c r="J93" s="359" t="s">
        <v>513</v>
      </c>
      <c r="K93" s="357"/>
      <c r="L93" s="595" t="s">
        <v>514</v>
      </c>
      <c r="M93" s="595"/>
    </row>
    <row r="94" spans="3:20">
      <c r="C94" s="3" t="s">
        <v>610</v>
      </c>
      <c r="D94" s="8"/>
      <c r="E94" s="356" t="s">
        <v>600</v>
      </c>
      <c r="F94" s="8">
        <v>271560</v>
      </c>
      <c r="G94" s="2" t="s">
        <v>319</v>
      </c>
      <c r="H94" s="8">
        <v>1000</v>
      </c>
      <c r="I94" s="8"/>
      <c r="J94" s="8">
        <v>1000</v>
      </c>
      <c r="K94" s="8"/>
      <c r="L94" s="8">
        <v>1000</v>
      </c>
      <c r="M94" s="8">
        <v>1000</v>
      </c>
      <c r="N94" s="8"/>
      <c r="O94" s="2" t="s">
        <v>319</v>
      </c>
    </row>
    <row r="95" spans="3:20">
      <c r="C95" s="9" t="s">
        <v>566</v>
      </c>
      <c r="D95" s="509"/>
      <c r="E95" s="378"/>
      <c r="G95" s="2" t="s">
        <v>369</v>
      </c>
      <c r="H95" s="8"/>
      <c r="I95" s="8"/>
      <c r="J95" s="8"/>
      <c r="K95" s="8"/>
      <c r="L95" s="8"/>
      <c r="M95" s="8">
        <v>77720</v>
      </c>
      <c r="N95" s="8"/>
      <c r="O95" s="2" t="s">
        <v>527</v>
      </c>
    </row>
    <row r="96" spans="3:20">
      <c r="C96" s="307" t="s">
        <v>569</v>
      </c>
      <c r="E96" s="356"/>
      <c r="G96" s="2" t="s">
        <v>79</v>
      </c>
      <c r="H96" s="8"/>
      <c r="I96" s="8"/>
      <c r="J96" s="8"/>
      <c r="K96" s="8"/>
      <c r="L96" s="8"/>
      <c r="M96" s="8"/>
      <c r="N96" s="8"/>
      <c r="O96" s="2" t="s">
        <v>528</v>
      </c>
    </row>
    <row r="97" spans="3:18">
      <c r="C97" s="307" t="s">
        <v>568</v>
      </c>
      <c r="G97" s="2" t="s">
        <v>509</v>
      </c>
      <c r="H97" s="8">
        <v>1000</v>
      </c>
      <c r="I97" s="8"/>
      <c r="J97" s="8">
        <v>1000</v>
      </c>
      <c r="K97" s="8"/>
      <c r="L97" s="8">
        <v>1000</v>
      </c>
      <c r="M97" s="8">
        <v>1000</v>
      </c>
      <c r="N97" s="8"/>
      <c r="O97" s="2" t="s">
        <v>529</v>
      </c>
      <c r="R97" s="8"/>
    </row>
    <row r="98" spans="3:18">
      <c r="C98" s="307" t="s">
        <v>570</v>
      </c>
      <c r="G98" s="358" t="s">
        <v>510</v>
      </c>
      <c r="H98" s="8">
        <v>3600</v>
      </c>
      <c r="I98" s="8"/>
      <c r="J98" s="8">
        <v>3600</v>
      </c>
      <c r="K98" s="8"/>
      <c r="L98" s="8">
        <v>3600</v>
      </c>
      <c r="M98" s="8">
        <v>3600</v>
      </c>
      <c r="N98" s="8"/>
      <c r="O98" s="2" t="s">
        <v>530</v>
      </c>
      <c r="R98" s="8"/>
    </row>
    <row r="99" spans="3:18">
      <c r="C99" s="9" t="s">
        <v>567</v>
      </c>
      <c r="G99" s="137" t="s">
        <v>511</v>
      </c>
      <c r="H99" s="8">
        <v>254870</v>
      </c>
      <c r="I99" s="8"/>
      <c r="J99" s="8">
        <v>254870</v>
      </c>
      <c r="K99" s="8"/>
      <c r="L99" s="8">
        <v>254870</v>
      </c>
      <c r="M99" s="8">
        <v>70301</v>
      </c>
      <c r="N99" s="8"/>
      <c r="O99" s="2" t="s">
        <v>531</v>
      </c>
      <c r="R99" s="8"/>
    </row>
    <row r="100" spans="3:18">
      <c r="C100" s="307" t="s">
        <v>571</v>
      </c>
      <c r="G100" s="2" t="s">
        <v>512</v>
      </c>
      <c r="H100" s="8">
        <v>5000</v>
      </c>
      <c r="I100" s="8"/>
      <c r="J100" s="8">
        <v>5000</v>
      </c>
      <c r="K100" s="8"/>
      <c r="L100" s="8">
        <v>5000</v>
      </c>
      <c r="M100" s="8">
        <v>5000</v>
      </c>
      <c r="N100" s="8"/>
      <c r="O100" s="2" t="s">
        <v>532</v>
      </c>
      <c r="R100" s="8"/>
    </row>
    <row r="101" spans="3:18">
      <c r="G101" s="2" t="s">
        <v>95</v>
      </c>
      <c r="H101" s="511"/>
      <c r="I101" s="8" t="s">
        <v>576</v>
      </c>
      <c r="J101" s="8">
        <v>6600</v>
      </c>
      <c r="K101" s="8"/>
      <c r="L101" s="8">
        <v>6600</v>
      </c>
      <c r="M101" s="8"/>
      <c r="N101" s="8"/>
      <c r="O101" s="2" t="s">
        <v>533</v>
      </c>
      <c r="R101" s="8"/>
    </row>
    <row r="102" spans="3:18">
      <c r="G102" s="2" t="s">
        <v>463</v>
      </c>
      <c r="H102" s="8">
        <v>6090</v>
      </c>
      <c r="I102" s="8"/>
      <c r="J102" s="8"/>
      <c r="K102" s="8"/>
      <c r="L102" s="8"/>
      <c r="M102" s="8"/>
      <c r="N102" s="8"/>
    </row>
    <row r="103" spans="3:18">
      <c r="H103" s="229">
        <f>SUM(H94:H102)</f>
        <v>271560</v>
      </c>
      <c r="I103" s="229">
        <f>SUM(I94:I102)</f>
        <v>0</v>
      </c>
      <c r="J103" s="229">
        <f>SUM(J94:J102)</f>
        <v>272070</v>
      </c>
      <c r="K103" s="229"/>
      <c r="L103" s="229">
        <f>SUM(L94:L102)</f>
        <v>272070</v>
      </c>
      <c r="M103" s="229">
        <f>SUM(M94:M102)</f>
        <v>158621</v>
      </c>
      <c r="N103" s="385">
        <f>SUM(L103:M103)</f>
        <v>430691</v>
      </c>
    </row>
    <row r="104" spans="3:18">
      <c r="H104" s="8">
        <f>F94-H103</f>
        <v>0</v>
      </c>
    </row>
    <row r="107" spans="3:18">
      <c r="E107" s="8"/>
      <c r="G107" s="8"/>
      <c r="H107" s="8"/>
      <c r="I107" s="8" t="s">
        <v>256</v>
      </c>
      <c r="J107" s="359" t="s">
        <v>513</v>
      </c>
      <c r="K107" s="357"/>
      <c r="L107" s="595" t="s">
        <v>514</v>
      </c>
      <c r="M107" s="595"/>
    </row>
    <row r="108" spans="3:18">
      <c r="E108" s="356" t="s">
        <v>601</v>
      </c>
      <c r="F108" s="8">
        <v>195276</v>
      </c>
      <c r="G108" s="2" t="s">
        <v>319</v>
      </c>
      <c r="H108" s="8"/>
      <c r="I108" s="8"/>
      <c r="J108" s="8">
        <v>1000</v>
      </c>
      <c r="K108" s="8"/>
      <c r="L108" s="8"/>
      <c r="M108" s="8"/>
      <c r="N108" s="8"/>
      <c r="O108" s="2" t="s">
        <v>319</v>
      </c>
    </row>
    <row r="109" spans="3:18">
      <c r="C109" s="3" t="s">
        <v>611</v>
      </c>
      <c r="E109" s="378"/>
      <c r="G109" s="2" t="s">
        <v>369</v>
      </c>
      <c r="H109" s="8"/>
      <c r="I109" s="8"/>
      <c r="J109" s="8">
        <v>70132</v>
      </c>
      <c r="K109" s="8"/>
      <c r="L109" s="8">
        <v>70132</v>
      </c>
      <c r="M109" s="8"/>
      <c r="N109" s="8"/>
      <c r="O109" s="2" t="s">
        <v>527</v>
      </c>
    </row>
    <row r="110" spans="3:18">
      <c r="E110" s="356"/>
      <c r="G110" s="2" t="s">
        <v>79</v>
      </c>
      <c r="H110" s="8"/>
      <c r="I110" s="8"/>
      <c r="J110" s="8"/>
      <c r="K110" s="8"/>
      <c r="L110" s="8"/>
      <c r="M110" s="8"/>
      <c r="N110" s="8"/>
      <c r="O110" s="2" t="s">
        <v>528</v>
      </c>
    </row>
    <row r="111" spans="3:18">
      <c r="G111" s="2" t="s">
        <v>509</v>
      </c>
      <c r="H111" s="8"/>
      <c r="I111" s="8"/>
      <c r="J111" s="8">
        <v>1000</v>
      </c>
      <c r="K111" s="8"/>
      <c r="L111" s="8">
        <v>1000</v>
      </c>
      <c r="M111" s="8"/>
      <c r="N111" s="8"/>
      <c r="O111" s="2" t="s">
        <v>529</v>
      </c>
    </row>
    <row r="112" spans="3:18">
      <c r="G112" s="358" t="s">
        <v>510</v>
      </c>
      <c r="H112" s="8"/>
      <c r="I112" s="8"/>
      <c r="J112" s="8">
        <v>3600</v>
      </c>
      <c r="K112" s="8"/>
      <c r="L112" s="8">
        <v>3600</v>
      </c>
      <c r="M112" s="8"/>
      <c r="N112" s="8"/>
      <c r="O112" s="2" t="s">
        <v>530</v>
      </c>
    </row>
    <row r="113" spans="3:15">
      <c r="G113" s="137" t="s">
        <v>511</v>
      </c>
      <c r="H113" s="8"/>
      <c r="I113" s="8"/>
      <c r="J113" s="8">
        <v>107152</v>
      </c>
      <c r="K113" s="8"/>
      <c r="L113" s="8">
        <v>107152</v>
      </c>
      <c r="M113" s="8"/>
      <c r="N113" s="8"/>
      <c r="O113" s="2" t="s">
        <v>531</v>
      </c>
    </row>
    <row r="114" spans="3:15">
      <c r="G114" s="2" t="s">
        <v>512</v>
      </c>
      <c r="H114" s="8"/>
      <c r="I114" s="8"/>
      <c r="J114" s="8">
        <v>3000</v>
      </c>
      <c r="K114" s="8"/>
      <c r="L114" s="8"/>
      <c r="M114" s="8"/>
      <c r="N114" s="8"/>
      <c r="O114" s="2" t="s">
        <v>532</v>
      </c>
    </row>
    <row r="115" spans="3:15">
      <c r="G115" s="2" t="s">
        <v>95</v>
      </c>
      <c r="H115" s="8"/>
      <c r="I115" s="8"/>
      <c r="J115" s="8">
        <v>8800</v>
      </c>
      <c r="K115" s="8"/>
      <c r="L115" s="8"/>
      <c r="M115" s="8"/>
      <c r="N115" s="8"/>
      <c r="O115" s="2" t="s">
        <v>533</v>
      </c>
    </row>
    <row r="116" spans="3:15">
      <c r="G116" s="2" t="s">
        <v>463</v>
      </c>
      <c r="H116" s="8"/>
      <c r="I116" s="8"/>
      <c r="J116" s="8">
        <v>592</v>
      </c>
      <c r="K116" s="8"/>
      <c r="L116" s="8"/>
      <c r="M116" s="8"/>
      <c r="N116" s="8"/>
    </row>
    <row r="117" spans="3:15">
      <c r="H117" s="229">
        <f>SUM(H108:H116)</f>
        <v>0</v>
      </c>
      <c r="I117" s="229">
        <f>SUM(I108:I116)</f>
        <v>0</v>
      </c>
      <c r="J117" s="229">
        <f>SUM(J108:J116)</f>
        <v>195276</v>
      </c>
      <c r="K117" s="229"/>
      <c r="L117" s="229">
        <f>SUM(L108:L116)</f>
        <v>181884</v>
      </c>
      <c r="M117" s="229">
        <f>SUM(M108:M116)</f>
        <v>0</v>
      </c>
      <c r="N117" s="385">
        <f>SUM(L117:M117)</f>
        <v>181884</v>
      </c>
    </row>
    <row r="118" spans="3:15">
      <c r="H118" s="8">
        <f>F108-H117</f>
        <v>195276</v>
      </c>
    </row>
    <row r="121" spans="3:15">
      <c r="E121" s="8"/>
      <c r="G121" s="8"/>
      <c r="H121" s="8"/>
      <c r="I121" s="8" t="s">
        <v>256</v>
      </c>
      <c r="J121" s="359" t="s">
        <v>513</v>
      </c>
      <c r="K121" s="357"/>
      <c r="L121" s="595" t="s">
        <v>514</v>
      </c>
      <c r="M121" s="595"/>
    </row>
    <row r="122" spans="3:15">
      <c r="E122" s="356" t="s">
        <v>602</v>
      </c>
      <c r="F122" s="8">
        <v>27980</v>
      </c>
      <c r="G122" s="2" t="s">
        <v>319</v>
      </c>
      <c r="H122" s="8">
        <v>100</v>
      </c>
      <c r="I122" s="8"/>
      <c r="J122" s="8">
        <v>100</v>
      </c>
      <c r="K122" s="8"/>
      <c r="L122" s="8"/>
      <c r="M122" s="8"/>
      <c r="N122" s="8"/>
      <c r="O122" s="2" t="s">
        <v>319</v>
      </c>
    </row>
    <row r="123" spans="3:15">
      <c r="C123" s="3" t="s">
        <v>612</v>
      </c>
      <c r="E123" s="378"/>
      <c r="G123" s="2" t="s">
        <v>369</v>
      </c>
      <c r="H123" s="8"/>
      <c r="I123" s="8"/>
      <c r="J123" s="8"/>
      <c r="K123" s="8"/>
      <c r="L123" s="8"/>
      <c r="M123" s="8"/>
      <c r="N123" s="8"/>
      <c r="O123" s="2" t="s">
        <v>527</v>
      </c>
    </row>
    <row r="124" spans="3:15">
      <c r="E124" s="356"/>
      <c r="G124" s="2" t="s">
        <v>79</v>
      </c>
      <c r="H124" s="8">
        <v>20000</v>
      </c>
      <c r="I124" s="8">
        <v>2200</v>
      </c>
      <c r="J124" s="8">
        <v>20000</v>
      </c>
      <c r="K124" s="8"/>
      <c r="L124" s="8">
        <v>20000</v>
      </c>
      <c r="M124" s="8"/>
      <c r="N124" s="8"/>
      <c r="O124" s="2" t="s">
        <v>528</v>
      </c>
    </row>
    <row r="125" spans="3:15">
      <c r="G125" s="2" t="s">
        <v>509</v>
      </c>
      <c r="H125" s="8"/>
      <c r="I125" s="8"/>
      <c r="J125" s="8"/>
      <c r="K125" s="8"/>
      <c r="L125" s="8"/>
      <c r="M125" s="8"/>
      <c r="N125" s="8"/>
      <c r="O125" s="2" t="s">
        <v>529</v>
      </c>
    </row>
    <row r="126" spans="3:15">
      <c r="G126" s="358" t="s">
        <v>510</v>
      </c>
      <c r="H126" s="8"/>
      <c r="I126" s="8"/>
      <c r="J126" s="8"/>
      <c r="K126" s="8"/>
      <c r="L126" s="8"/>
      <c r="M126" s="8"/>
      <c r="N126" s="8"/>
      <c r="O126" s="2" t="s">
        <v>530</v>
      </c>
    </row>
    <row r="127" spans="3:15">
      <c r="G127" s="137" t="s">
        <v>511</v>
      </c>
      <c r="H127" s="8"/>
      <c r="I127" s="8"/>
      <c r="J127" s="8"/>
      <c r="K127" s="8"/>
      <c r="L127" s="8"/>
      <c r="M127" s="8"/>
      <c r="N127" s="8"/>
      <c r="O127" s="2" t="s">
        <v>531</v>
      </c>
    </row>
    <row r="128" spans="3:15">
      <c r="G128" s="2" t="s">
        <v>512</v>
      </c>
      <c r="H128" s="511"/>
      <c r="I128" s="8"/>
      <c r="J128" s="8">
        <v>2400</v>
      </c>
      <c r="K128" s="8"/>
      <c r="L128" s="8"/>
      <c r="M128" s="8"/>
      <c r="N128" s="8"/>
      <c r="O128" s="2" t="s">
        <v>532</v>
      </c>
    </row>
    <row r="129" spans="3:15">
      <c r="F129" s="545" t="s">
        <v>585</v>
      </c>
      <c r="G129" s="2" t="s">
        <v>95</v>
      </c>
      <c r="H129" s="58">
        <v>7880</v>
      </c>
      <c r="I129" s="8">
        <v>680</v>
      </c>
      <c r="J129" s="8">
        <v>8800</v>
      </c>
      <c r="K129" s="8"/>
      <c r="L129" s="8"/>
      <c r="M129" s="8"/>
      <c r="N129" s="8"/>
      <c r="O129" s="2" t="s">
        <v>533</v>
      </c>
    </row>
    <row r="130" spans="3:15">
      <c r="G130" s="2" t="s">
        <v>463</v>
      </c>
      <c r="H130" s="8"/>
      <c r="I130" s="8"/>
      <c r="J130" s="8"/>
      <c r="K130" s="8"/>
      <c r="L130" s="8"/>
      <c r="M130" s="8"/>
      <c r="N130" s="8"/>
    </row>
    <row r="131" spans="3:15">
      <c r="H131" s="229">
        <f>SUM(H122:H130)</f>
        <v>27980</v>
      </c>
      <c r="I131" s="229">
        <f>SUM(I122:I130)</f>
        <v>2880</v>
      </c>
      <c r="J131" s="229">
        <f>SUM(J122:J130)</f>
        <v>31300</v>
      </c>
      <c r="K131" s="229"/>
      <c r="L131" s="229">
        <f>SUM(L122:L130)</f>
        <v>20000</v>
      </c>
      <c r="M131" s="229">
        <f>SUM(M122:M130)</f>
        <v>0</v>
      </c>
      <c r="N131" s="385">
        <f>SUM(L131:M131)</f>
        <v>20000</v>
      </c>
    </row>
    <row r="132" spans="3:15">
      <c r="H132" s="8">
        <f>F122-H131</f>
        <v>0</v>
      </c>
    </row>
    <row r="134" spans="3:15">
      <c r="E134" s="8"/>
      <c r="F134" s="173" t="s">
        <v>582</v>
      </c>
      <c r="G134" s="8"/>
      <c r="H134" s="8"/>
      <c r="I134" s="8" t="s">
        <v>256</v>
      </c>
      <c r="J134" s="359" t="s">
        <v>513</v>
      </c>
      <c r="K134" s="357"/>
      <c r="L134" s="595" t="s">
        <v>514</v>
      </c>
      <c r="M134" s="595"/>
    </row>
    <row r="135" spans="3:15">
      <c r="E135" s="356" t="s">
        <v>603</v>
      </c>
      <c r="F135" s="512">
        <v>113082</v>
      </c>
      <c r="G135" s="2" t="s">
        <v>319</v>
      </c>
      <c r="H135" s="8">
        <v>1000</v>
      </c>
      <c r="I135" s="8"/>
      <c r="J135" s="8">
        <v>1000</v>
      </c>
      <c r="K135" s="8"/>
      <c r="L135" s="8"/>
      <c r="M135" s="8"/>
      <c r="N135" s="8"/>
      <c r="O135" s="2" t="s">
        <v>319</v>
      </c>
    </row>
    <row r="136" spans="3:15">
      <c r="C136" s="3" t="s">
        <v>612</v>
      </c>
      <c r="E136" s="378"/>
      <c r="G136" s="2" t="s">
        <v>369</v>
      </c>
      <c r="H136" s="8">
        <v>39681</v>
      </c>
      <c r="I136" s="8"/>
      <c r="J136" s="8">
        <v>39681</v>
      </c>
      <c r="K136" s="8"/>
      <c r="L136" s="8">
        <v>39681</v>
      </c>
      <c r="M136" s="8"/>
      <c r="N136" s="8"/>
      <c r="O136" s="2" t="s">
        <v>527</v>
      </c>
    </row>
    <row r="137" spans="3:15">
      <c r="E137" s="356"/>
      <c r="G137" s="2" t="s">
        <v>79</v>
      </c>
      <c r="H137" s="8"/>
      <c r="I137" s="8"/>
      <c r="J137" s="8"/>
      <c r="K137" s="8"/>
      <c r="L137" s="8"/>
      <c r="M137" s="8"/>
      <c r="N137" s="8"/>
      <c r="O137" s="2" t="s">
        <v>528</v>
      </c>
    </row>
    <row r="138" spans="3:15">
      <c r="G138" s="2" t="s">
        <v>509</v>
      </c>
      <c r="H138" s="8"/>
      <c r="I138" s="8"/>
      <c r="J138" s="8">
        <v>1000</v>
      </c>
      <c r="K138" s="8"/>
      <c r="L138" s="8">
        <v>1000</v>
      </c>
      <c r="M138" s="8"/>
      <c r="N138" s="8"/>
      <c r="O138" s="2" t="s">
        <v>529</v>
      </c>
    </row>
    <row r="139" spans="3:15">
      <c r="G139" s="358" t="s">
        <v>510</v>
      </c>
      <c r="H139" s="8">
        <v>3600</v>
      </c>
      <c r="I139" s="8"/>
      <c r="J139" s="8">
        <v>3600</v>
      </c>
      <c r="K139" s="8"/>
      <c r="L139" s="8">
        <v>3600</v>
      </c>
      <c r="M139" s="8"/>
      <c r="N139" s="8"/>
      <c r="O139" s="2" t="s">
        <v>530</v>
      </c>
    </row>
    <row r="140" spans="3:15">
      <c r="G140" s="137" t="s">
        <v>511</v>
      </c>
      <c r="H140" s="8">
        <v>60001</v>
      </c>
      <c r="I140" s="8">
        <v>8650</v>
      </c>
      <c r="J140" s="8">
        <v>60001</v>
      </c>
      <c r="K140" s="8"/>
      <c r="L140" s="8">
        <v>60001</v>
      </c>
      <c r="M140" s="8"/>
      <c r="N140" s="8"/>
      <c r="O140" s="2" t="s">
        <v>531</v>
      </c>
    </row>
    <row r="141" spans="3:15">
      <c r="G141" s="2" t="s">
        <v>512</v>
      </c>
      <c r="H141" s="511"/>
      <c r="I141" s="8"/>
      <c r="J141" s="8">
        <v>3000</v>
      </c>
      <c r="K141" s="8"/>
      <c r="L141" s="8"/>
      <c r="M141" s="8"/>
      <c r="N141" s="8"/>
      <c r="O141" s="2" t="s">
        <v>532</v>
      </c>
    </row>
    <row r="142" spans="3:15">
      <c r="G142" s="2" t="s">
        <v>95</v>
      </c>
      <c r="H142" s="8">
        <v>8800</v>
      </c>
      <c r="I142" s="8">
        <v>820</v>
      </c>
      <c r="J142" s="8">
        <v>8800</v>
      </c>
      <c r="K142" s="8"/>
      <c r="L142" s="8"/>
      <c r="M142" s="8"/>
      <c r="N142" s="8"/>
      <c r="O142" s="2" t="s">
        <v>533</v>
      </c>
    </row>
    <row r="143" spans="3:15">
      <c r="G143" s="2" t="s">
        <v>463</v>
      </c>
      <c r="H143" s="8"/>
      <c r="I143" s="8"/>
      <c r="J143" s="8"/>
      <c r="K143" s="8"/>
      <c r="L143" s="8"/>
      <c r="M143" s="8"/>
      <c r="N143" s="8"/>
    </row>
    <row r="144" spans="3:15">
      <c r="H144" s="229">
        <f>SUM(H135:H143)</f>
        <v>113082</v>
      </c>
      <c r="I144" s="229">
        <f>SUM(I135:I143)</f>
        <v>9470</v>
      </c>
      <c r="J144" s="229">
        <f>SUM(J135:J143)</f>
        <v>117082</v>
      </c>
      <c r="K144" s="229"/>
      <c r="L144" s="229">
        <f>SUM(L135:L143)</f>
        <v>104282</v>
      </c>
      <c r="M144" s="229">
        <f>SUM(M135:M143)</f>
        <v>0</v>
      </c>
      <c r="N144" s="385">
        <f>SUM(L144:M144)</f>
        <v>104282</v>
      </c>
    </row>
  </sheetData>
  <mergeCells count="16">
    <mergeCell ref="L79:M79"/>
    <mergeCell ref="L93:M93"/>
    <mergeCell ref="L107:M107"/>
    <mergeCell ref="L121:M121"/>
    <mergeCell ref="L134:M134"/>
    <mergeCell ref="L66:M66"/>
    <mergeCell ref="L28:O28"/>
    <mergeCell ref="N1:O1"/>
    <mergeCell ref="L1:M1"/>
    <mergeCell ref="P1:AA1"/>
    <mergeCell ref="E1:K1"/>
    <mergeCell ref="A15:D15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9"/>
  <sheetViews>
    <sheetView workbookViewId="0">
      <pane ySplit="2" topLeftCell="A3" activePane="bottomLeft" state="frozen"/>
      <selection pane="bottomLeft" activeCell="F40" sqref="F40"/>
    </sheetView>
  </sheetViews>
  <sheetFormatPr defaultRowHeight="11.25"/>
  <cols>
    <col min="1" max="1" width="8.140625" style="3" bestFit="1" customWidth="1"/>
    <col min="2" max="2" width="5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44" t="s">
        <v>19</v>
      </c>
      <c r="B1" s="746" t="s">
        <v>354</v>
      </c>
      <c r="C1" s="746" t="s">
        <v>87</v>
      </c>
      <c r="D1" s="748" t="s">
        <v>355</v>
      </c>
      <c r="E1" s="749"/>
      <c r="F1" s="749"/>
      <c r="G1" s="750" t="s">
        <v>323</v>
      </c>
      <c r="H1" s="751"/>
      <c r="I1" s="740" t="s">
        <v>324</v>
      </c>
      <c r="J1" s="740"/>
      <c r="K1" s="264"/>
      <c r="L1" s="265"/>
      <c r="M1" s="741" t="s">
        <v>356</v>
      </c>
      <c r="N1" s="741"/>
      <c r="O1" s="741"/>
      <c r="P1" s="265"/>
      <c r="Q1" s="741" t="s">
        <v>357</v>
      </c>
      <c r="R1" s="741"/>
      <c r="S1" s="741"/>
      <c r="T1" s="741"/>
      <c r="U1" s="266"/>
      <c r="V1" s="742" t="s">
        <v>323</v>
      </c>
      <c r="W1" s="742" t="s">
        <v>358</v>
      </c>
      <c r="X1" s="742" t="s">
        <v>359</v>
      </c>
      <c r="Y1" s="266"/>
      <c r="Z1" s="734" t="s">
        <v>360</v>
      </c>
      <c r="AA1" s="735"/>
      <c r="AB1" s="735"/>
      <c r="AC1" s="735"/>
      <c r="AD1" s="736"/>
    </row>
    <row r="2" spans="1:30" ht="12" thickBot="1">
      <c r="A2" s="745"/>
      <c r="B2" s="747"/>
      <c r="C2" s="747"/>
      <c r="D2" s="211" t="s">
        <v>332</v>
      </c>
      <c r="E2" s="211" t="s">
        <v>338</v>
      </c>
      <c r="F2" s="151" t="s">
        <v>339</v>
      </c>
      <c r="G2" s="212" t="s">
        <v>361</v>
      </c>
      <c r="H2" s="213" t="s">
        <v>362</v>
      </c>
      <c r="I2" s="212" t="s">
        <v>363</v>
      </c>
      <c r="J2" s="214" t="s">
        <v>364</v>
      </c>
      <c r="K2" s="267" t="s">
        <v>365</v>
      </c>
      <c r="L2" s="268"/>
      <c r="M2" s="269" t="s">
        <v>368</v>
      </c>
      <c r="N2" s="269" t="s">
        <v>366</v>
      </c>
      <c r="O2" s="269" t="s">
        <v>367</v>
      </c>
      <c r="P2" s="268"/>
      <c r="Q2" s="270" t="s">
        <v>368</v>
      </c>
      <c r="R2" s="271">
        <v>1.2999999999999999E-2</v>
      </c>
      <c r="S2" s="271">
        <v>6.4999999999999997E-3</v>
      </c>
      <c r="T2" s="272">
        <v>1.25E-3</v>
      </c>
      <c r="U2" s="273"/>
      <c r="V2" s="743"/>
      <c r="W2" s="743"/>
      <c r="X2" s="743"/>
      <c r="Y2" s="273"/>
      <c r="Z2" s="274" t="s">
        <v>368</v>
      </c>
      <c r="AA2" s="274" t="s">
        <v>366</v>
      </c>
      <c r="AB2" s="275" t="s">
        <v>367</v>
      </c>
      <c r="AC2" s="274" t="s">
        <v>358</v>
      </c>
      <c r="AD2" s="274" t="s">
        <v>359</v>
      </c>
    </row>
    <row r="3" spans="1:30" s="18" customFormat="1">
      <c r="A3" s="123" t="str">
        <f>'1-συμβολαια'!A3</f>
        <v>1ο</v>
      </c>
      <c r="B3" s="123" t="str">
        <f>'1-συμβολαια'!C3</f>
        <v>*γονική οριζόντιας ΨΙΛΗ ΚΥΡΙΟΤΗΤΑ</v>
      </c>
      <c r="C3" s="215">
        <f>'1-συμβολαια'!D3</f>
        <v>3973657</v>
      </c>
      <c r="D3" s="215">
        <f>'8-κ-15-17'!D3</f>
        <v>0</v>
      </c>
      <c r="E3" s="215">
        <f>'8-κ-15-17'!M3</f>
        <v>25828.770500000002</v>
      </c>
      <c r="F3" s="215">
        <f>'8-κ-15-17'!V3</f>
        <v>4967.07125</v>
      </c>
      <c r="G3" s="215">
        <f>'2-δικαιώμ'!I3</f>
        <v>4485.94956</v>
      </c>
      <c r="H3" s="215">
        <f>'2-δικαιώμ'!J3</f>
        <v>50</v>
      </c>
      <c r="I3" s="215">
        <f>'2-δικαιώμ'!K3</f>
        <v>2542.1941999999999</v>
      </c>
      <c r="J3" s="215">
        <f>'2-δικαιώμ'!L3</f>
        <v>508.43883999999997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4535.94956</v>
      </c>
      <c r="W3" s="12">
        <f>'2-δικαιώμ'!K3</f>
        <v>2542.1941999999999</v>
      </c>
      <c r="X3" s="12">
        <f>'2-δικαιώμ'!L3</f>
        <v>508.43883999999997</v>
      </c>
      <c r="Z3" s="12"/>
      <c r="AA3" s="12"/>
      <c r="AB3" s="12"/>
      <c r="AC3" s="12"/>
      <c r="AD3" s="12"/>
    </row>
    <row r="4" spans="1:30" s="18" customFormat="1">
      <c r="A4" s="123"/>
      <c r="B4" s="123" t="str">
        <f>'1-συμβολαια'!C4</f>
        <v>*γονική αέρινης στήλης</v>
      </c>
      <c r="C4" s="215">
        <f>'1-συμβολαια'!D4</f>
        <v>498432</v>
      </c>
      <c r="D4" s="215">
        <f>'8-κ-15-17'!D4</f>
        <v>0</v>
      </c>
      <c r="E4" s="215">
        <f>'8-κ-15-17'!M4</f>
        <v>3239.8080000000004</v>
      </c>
      <c r="F4" s="215">
        <f>'8-κ-15-17'!V4</f>
        <v>623.04</v>
      </c>
      <c r="G4" s="215">
        <f>'2-δικαιώμ'!I4</f>
        <v>732.70655999999997</v>
      </c>
      <c r="H4" s="215">
        <f>'2-δικαιώμ'!J4</f>
        <v>50</v>
      </c>
      <c r="I4" s="215">
        <f>'2-δικαιώμ'!K4</f>
        <v>457.05920000000009</v>
      </c>
      <c r="J4" s="215">
        <f>'2-δικαιώμ'!L4</f>
        <v>91.411840000000012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782.70655999999997</v>
      </c>
      <c r="W4" s="12">
        <f>'2-δικαιώμ'!K4</f>
        <v>457.05920000000009</v>
      </c>
      <c r="X4" s="12">
        <f>'2-δικαιώμ'!L4</f>
        <v>91.411840000000012</v>
      </c>
      <c r="Z4" s="12"/>
      <c r="AA4" s="12"/>
      <c r="AB4" s="12"/>
      <c r="AC4" s="12"/>
      <c r="AD4" s="12"/>
    </row>
    <row r="5" spans="1:30" s="18" customFormat="1">
      <c r="A5" s="123"/>
      <c r="B5" s="123" t="str">
        <f>'1-συμβολαια'!C5</f>
        <v>οριζόντιος ΣΥΣΤΑΣΗ</v>
      </c>
      <c r="C5" s="215">
        <f>'1-συμβολαια'!D5</f>
        <v>0</v>
      </c>
      <c r="D5" s="215">
        <f>'8-κ-15-17'!D5</f>
        <v>0</v>
      </c>
      <c r="E5" s="215">
        <f>'8-κ-15-17'!M5</f>
        <v>0</v>
      </c>
      <c r="F5" s="215">
        <f>'8-κ-15-17'!V5</f>
        <v>0</v>
      </c>
      <c r="G5" s="215">
        <f>'2-δικαιώμ'!I5</f>
        <v>0</v>
      </c>
      <c r="H5" s="215">
        <f>'2-δικαιώμ'!J5</f>
        <v>1000</v>
      </c>
      <c r="I5" s="215">
        <f>'2-δικαιώμ'!K5</f>
        <v>1000</v>
      </c>
      <c r="J5" s="215">
        <f>'2-δικαιώμ'!L5</f>
        <v>200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1000</v>
      </c>
      <c r="W5" s="12">
        <f>'2-δικαιώμ'!K5</f>
        <v>1000</v>
      </c>
      <c r="X5" s="12">
        <f>'2-δικαιώμ'!L5</f>
        <v>200</v>
      </c>
      <c r="Z5" s="12"/>
      <c r="AA5" s="12"/>
      <c r="AB5" s="12"/>
      <c r="AC5" s="12"/>
      <c r="AD5" s="12"/>
    </row>
    <row r="6" spans="1:30" s="18" customFormat="1">
      <c r="A6" s="123" t="str">
        <f>'1-συμβολαια'!A6</f>
        <v>2ο</v>
      </c>
      <c r="B6" s="123" t="str">
        <f>'1-συμβολαια'!C6</f>
        <v>*γονική με ΠΑΡΑΚΡΑΤΗΣΗ ΕΠΙΚΑΡΠΙΑΣ</v>
      </c>
      <c r="C6" s="215">
        <f>'1-συμβολαια'!D6</f>
        <v>959087</v>
      </c>
      <c r="D6" s="215">
        <f>'8-κ-15-17'!D6</f>
        <v>0</v>
      </c>
      <c r="E6" s="215">
        <f>'8-κ-15-17'!M6</f>
        <v>6234.0655000000006</v>
      </c>
      <c r="F6" s="215">
        <f>'8-κ-15-17'!V6</f>
        <v>1198.8587500000001</v>
      </c>
      <c r="G6" s="215">
        <f>'2-δικαιώμ'!I6</f>
        <v>1230.21396</v>
      </c>
      <c r="H6" s="215">
        <f>'2-δικαιώμ'!J6</f>
        <v>50</v>
      </c>
      <c r="I6" s="215">
        <f>'2-δικαιώμ'!K6</f>
        <v>733.45220000000006</v>
      </c>
      <c r="J6" s="215">
        <f>'2-δικαιώμ'!L6</f>
        <v>146.69044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1280.21396</v>
      </c>
      <c r="W6" s="12">
        <f>'2-δικαιώμ'!K6</f>
        <v>733.45220000000006</v>
      </c>
      <c r="X6" s="12">
        <f>'2-δικαιώμ'!L6</f>
        <v>146.69044</v>
      </c>
      <c r="Z6" s="12"/>
      <c r="AA6" s="12"/>
      <c r="AB6" s="12"/>
      <c r="AC6" s="12"/>
      <c r="AD6" s="12"/>
    </row>
    <row r="7" spans="1:30" s="18" customFormat="1">
      <c r="A7" s="123" t="str">
        <f>'1-συμβολαια'!A7</f>
        <v>3ο</v>
      </c>
      <c r="B7" s="123" t="str">
        <f>'1-συμβολαια'!C7</f>
        <v>*γονική με ΠΑΡΑΚΡΑΤΗΣΗ ΕΠΙΚΑΡΠΙΑΣ</v>
      </c>
      <c r="C7" s="215">
        <f>'1-συμβολαια'!D7</f>
        <v>2128353</v>
      </c>
      <c r="D7" s="215">
        <f>'8-κ-15-17'!D7</f>
        <v>0</v>
      </c>
      <c r="E7" s="215">
        <f>'8-κ-15-17'!M7</f>
        <v>13834.294500000002</v>
      </c>
      <c r="F7" s="215">
        <f>'8-κ-15-17'!V7</f>
        <v>2660.4412499999999</v>
      </c>
      <c r="G7" s="215">
        <f>'2-δικαιώμ'!I7</f>
        <v>2493.02124</v>
      </c>
      <c r="H7" s="215">
        <f>'2-δικαιώμ'!J7</f>
        <v>50</v>
      </c>
      <c r="I7" s="215">
        <f>'2-δικαιώμ'!K7</f>
        <v>1435.0118000000002</v>
      </c>
      <c r="J7" s="215">
        <f>'2-δικαιώμ'!L7</f>
        <v>287.00236000000001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2543.02124</v>
      </c>
      <c r="W7" s="12">
        <f>'2-δικαιώμ'!K7</f>
        <v>1435.0118000000002</v>
      </c>
      <c r="X7" s="12">
        <f>'2-δικαιώμ'!L7</f>
        <v>287.00236000000001</v>
      </c>
      <c r="Z7" s="12"/>
      <c r="AA7" s="12"/>
      <c r="AB7" s="12"/>
      <c r="AC7" s="12"/>
      <c r="AD7" s="12"/>
    </row>
    <row r="8" spans="1:30" s="18" customFormat="1">
      <c r="A8" s="123" t="str">
        <f>'1-συμβολαια'!A8</f>
        <v>4ο</v>
      </c>
      <c r="B8" s="123" t="str">
        <f>'1-συμβολαια'!C8</f>
        <v>κληρονομιάς ΑΠΟΔΟΧΗ</v>
      </c>
      <c r="C8" s="215">
        <f>'1-συμβολαια'!D8</f>
        <v>0</v>
      </c>
      <c r="D8" s="215">
        <f>'8-κ-15-17'!D8</f>
        <v>0</v>
      </c>
      <c r="E8" s="215">
        <f>'8-κ-15-17'!M8</f>
        <v>0</v>
      </c>
      <c r="F8" s="215">
        <f>'8-κ-15-17'!V8</f>
        <v>0</v>
      </c>
      <c r="G8" s="215">
        <f>'2-δικαιώμ'!I8</f>
        <v>0</v>
      </c>
      <c r="H8" s="215">
        <f>'2-δικαιώμ'!J8</f>
        <v>500</v>
      </c>
      <c r="I8" s="215">
        <f>'2-δικαιώμ'!K8</f>
        <v>500</v>
      </c>
      <c r="J8" s="215">
        <f>'2-δικαιώμ'!L8</f>
        <v>100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500</v>
      </c>
      <c r="W8" s="12">
        <f>'2-δικαιώμ'!K8</f>
        <v>500</v>
      </c>
      <c r="X8" s="12">
        <f>'2-δικαιώμ'!L8</f>
        <v>100</v>
      </c>
      <c r="Z8" s="12"/>
      <c r="AA8" s="12"/>
      <c r="AB8" s="12"/>
      <c r="AC8" s="12"/>
      <c r="AD8" s="12"/>
    </row>
    <row r="9" spans="1:30" s="18" customFormat="1">
      <c r="A9" s="123" t="str">
        <f>'1-συμβολαια'!A9</f>
        <v>5ο</v>
      </c>
      <c r="B9" s="123" t="str">
        <f>'1-συμβολαια'!C9</f>
        <v>δωρεα</v>
      </c>
      <c r="C9" s="215">
        <f>'1-συμβολαια'!D9</f>
        <v>433943</v>
      </c>
      <c r="D9" s="215">
        <f>'8-κ-15-17'!D9</f>
        <v>0</v>
      </c>
      <c r="E9" s="215">
        <f>'8-κ-15-17'!M9</f>
        <v>2820.6295000000005</v>
      </c>
      <c r="F9" s="215">
        <f>'8-κ-15-17'!V9</f>
        <v>542.42875000000004</v>
      </c>
      <c r="G9" s="215">
        <f>'2-δικαιώμ'!I9</f>
        <v>663.05844000000002</v>
      </c>
      <c r="H9" s="215">
        <f>'2-δικαιώμ'!J9</f>
        <v>50</v>
      </c>
      <c r="I9" s="215">
        <f>'2-δικαιώμ'!K9</f>
        <v>418.36580000000004</v>
      </c>
      <c r="J9" s="215">
        <f>'2-δικαιώμ'!L9</f>
        <v>83.67316000000001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713.05844000000002</v>
      </c>
      <c r="W9" s="12">
        <f>'2-δικαιώμ'!K9</f>
        <v>418.36580000000004</v>
      </c>
      <c r="X9" s="12">
        <f>'2-δικαιώμ'!L9</f>
        <v>83.67316000000001</v>
      </c>
      <c r="Z9" s="12"/>
      <c r="AA9" s="12"/>
      <c r="AB9" s="12"/>
      <c r="AC9" s="12"/>
      <c r="AD9" s="12"/>
    </row>
    <row r="10" spans="1:30" s="18" customFormat="1">
      <c r="A10" s="123" t="str">
        <f>'1-συμβολαια'!A10</f>
        <v>6ο</v>
      </c>
      <c r="B10" s="123" t="str">
        <f>'1-συμβολαια'!C10</f>
        <v>διανομη</v>
      </c>
      <c r="C10" s="215">
        <f>'1-συμβολαια'!D10</f>
        <v>21359181</v>
      </c>
      <c r="D10" s="215">
        <f>'8-κ-15-17'!D10</f>
        <v>0</v>
      </c>
      <c r="E10" s="215">
        <f>'8-κ-15-17'!M10</f>
        <v>0</v>
      </c>
      <c r="F10" s="215">
        <f>'8-κ-15-17'!V10</f>
        <v>0</v>
      </c>
      <c r="G10" s="215">
        <f>'2-δικαιώμ'!I10</f>
        <v>23262.315479999997</v>
      </c>
      <c r="H10" s="215">
        <f>'2-δικαιώμ'!J10</f>
        <v>50</v>
      </c>
      <c r="I10" s="215">
        <f>'2-δικαιώμ'!K10</f>
        <v>12973.508600000001</v>
      </c>
      <c r="J10" s="215">
        <f>'2-δικαιώμ'!L10</f>
        <v>2594.70172</v>
      </c>
      <c r="M10" s="25"/>
      <c r="N10" s="25"/>
      <c r="O10" s="25"/>
      <c r="Q10" s="12"/>
      <c r="R10" s="12"/>
      <c r="S10" s="12"/>
      <c r="T10" s="12"/>
      <c r="V10" s="12">
        <f>'2-δικαιώμ'!I10+'2-δικαιώμ'!J10</f>
        <v>23312.315479999997</v>
      </c>
      <c r="W10" s="12">
        <f>'2-δικαιώμ'!K10</f>
        <v>12973.508600000001</v>
      </c>
      <c r="X10" s="12">
        <f>'2-δικαιώμ'!L10</f>
        <v>2594.70172</v>
      </c>
      <c r="Z10" s="12"/>
      <c r="AA10" s="12"/>
      <c r="AB10" s="12"/>
      <c r="AC10" s="12"/>
      <c r="AD10" s="12"/>
    </row>
    <row r="11" spans="1:30" s="18" customFormat="1">
      <c r="A11" s="123"/>
      <c r="B11" s="123" t="str">
        <f>'1-συμβολαια'!C11</f>
        <v>εξισορόπηση διαφοράς διανεμομένων</v>
      </c>
      <c r="C11" s="215">
        <f>'1-συμβολαια'!D11</f>
        <v>5978432</v>
      </c>
      <c r="D11" s="215">
        <f>'8-κ-15-17'!D11</f>
        <v>77719.616000000009</v>
      </c>
      <c r="E11" s="215">
        <f>'8-κ-15-17'!M11</f>
        <v>0</v>
      </c>
      <c r="F11" s="215">
        <f>'8-κ-15-17'!V11</f>
        <v>0</v>
      </c>
      <c r="G11" s="215">
        <f>'2-δικαιώμ'!I11</f>
        <v>6651.1065600000002</v>
      </c>
      <c r="H11" s="215">
        <f>'2-δικαιώμ'!J11</f>
        <v>50</v>
      </c>
      <c r="I11" s="215">
        <f>'2-δικαιώμ'!K11</f>
        <v>3745.0592000000006</v>
      </c>
      <c r="J11" s="215">
        <f>'2-δικαιώμ'!L11</f>
        <v>749.01184000000012</v>
      </c>
      <c r="M11" s="25"/>
      <c r="N11" s="25"/>
      <c r="O11" s="25"/>
      <c r="Q11" s="12"/>
      <c r="R11" s="12"/>
      <c r="S11" s="12"/>
      <c r="T11" s="12"/>
      <c r="V11" s="12">
        <f>'2-δικαιώμ'!I11+'2-δικαιώμ'!J11</f>
        <v>6701.1065600000002</v>
      </c>
      <c r="W11" s="12">
        <f>'2-δικαιώμ'!K11</f>
        <v>3745.0592000000006</v>
      </c>
      <c r="X11" s="12">
        <f>'2-δικαιώμ'!L11</f>
        <v>749.01184000000012</v>
      </c>
      <c r="Z11" s="12"/>
      <c r="AA11" s="12"/>
      <c r="AB11" s="12"/>
      <c r="AC11" s="12"/>
      <c r="AD11" s="12"/>
    </row>
    <row r="12" spans="1:30" s="18" customFormat="1">
      <c r="A12" s="123" t="str">
        <f>'1-συμβολαια'!A12</f>
        <v>7ο</v>
      </c>
      <c r="B12" s="123" t="str">
        <f>'1-συμβολαια'!C12</f>
        <v>δωρεα</v>
      </c>
      <c r="C12" s="215">
        <f>'1-συμβολαια'!D12</f>
        <v>9049320</v>
      </c>
      <c r="D12" s="215">
        <f>'8-κ-15-17'!D12</f>
        <v>0</v>
      </c>
      <c r="E12" s="215">
        <f>'8-κ-15-17'!M12</f>
        <v>58820.58</v>
      </c>
      <c r="F12" s="215">
        <f>'8-κ-15-17'!V12</f>
        <v>11311.65</v>
      </c>
      <c r="G12" s="215">
        <f>'2-δικαιώμ'!I12</f>
        <v>9967.6655999999984</v>
      </c>
      <c r="H12" s="215">
        <f>'2-δικαιώμ'!J12</f>
        <v>50</v>
      </c>
      <c r="I12" s="215">
        <f>'2-δικαιώμ'!K12</f>
        <v>5587.5920000000006</v>
      </c>
      <c r="J12" s="215">
        <f>'2-δικαιώμ'!L12</f>
        <v>1117.5183999999999</v>
      </c>
      <c r="M12" s="25"/>
      <c r="N12" s="25"/>
      <c r="O12" s="25"/>
      <c r="Q12" s="12"/>
      <c r="R12" s="12"/>
      <c r="S12" s="12"/>
      <c r="T12" s="12"/>
      <c r="V12" s="12">
        <f>'2-δικαιώμ'!I12+'2-δικαιώμ'!J12</f>
        <v>10017.665599999998</v>
      </c>
      <c r="W12" s="12">
        <f>'2-δικαιώμ'!K12</f>
        <v>5587.5920000000006</v>
      </c>
      <c r="X12" s="12">
        <f>'2-δικαιώμ'!L12</f>
        <v>1117.5183999999999</v>
      </c>
      <c r="Z12" s="12"/>
      <c r="AA12" s="12"/>
      <c r="AB12" s="12"/>
      <c r="AC12" s="12"/>
      <c r="AD12" s="12"/>
    </row>
    <row r="13" spans="1:30" s="18" customFormat="1">
      <c r="A13" s="123" t="str">
        <f>'1-συμβολαια'!A13</f>
        <v>8ο</v>
      </c>
      <c r="B13" s="123" t="str">
        <f>'1-συμβολαια'!C13</f>
        <v>οριζόντιος ΣΥΣΤΑΣΗ</v>
      </c>
      <c r="C13" s="215">
        <f>'1-συμβολαια'!D13</f>
        <v>0</v>
      </c>
      <c r="D13" s="215">
        <f>'8-κ-15-17'!D14</f>
        <v>0</v>
      </c>
      <c r="E13" s="215">
        <f>'8-κ-15-17'!M14</f>
        <v>33280.747500000005</v>
      </c>
      <c r="F13" s="215">
        <f>'8-κ-15-17'!V14</f>
        <v>6400.1437500000002</v>
      </c>
      <c r="G13" s="215">
        <f>'2-δικαιώμ'!I14</f>
        <v>5724.1242000000002</v>
      </c>
      <c r="H13" s="215">
        <f>'2-δικαιώμ'!J14</f>
        <v>50</v>
      </c>
      <c r="I13" s="215">
        <f>'2-δικαιώμ'!K14</f>
        <v>3230.0690000000004</v>
      </c>
      <c r="J13" s="215">
        <f>'2-δικαιώμ'!L14</f>
        <v>646.01380000000006</v>
      </c>
      <c r="M13" s="25"/>
      <c r="N13" s="25"/>
      <c r="O13" s="25"/>
      <c r="Q13" s="12"/>
      <c r="R13" s="12"/>
      <c r="S13" s="12"/>
      <c r="T13" s="12"/>
      <c r="V13" s="12">
        <f>'2-δικαιώμ'!I14+'2-δικαιώμ'!J14</f>
        <v>5774.1242000000002</v>
      </c>
      <c r="W13" s="12">
        <f>'2-δικαιώμ'!K14</f>
        <v>3230.0690000000004</v>
      </c>
      <c r="X13" s="12">
        <f>'2-δικαιώμ'!L14</f>
        <v>646.01380000000006</v>
      </c>
      <c r="Z13" s="12"/>
      <c r="AA13" s="12"/>
      <c r="AB13" s="12"/>
      <c r="AC13" s="12"/>
      <c r="AD13" s="12"/>
    </row>
    <row r="14" spans="1:30" s="18" customFormat="1">
      <c r="A14" s="123" t="str">
        <f>'1-συμβολαια'!A14</f>
        <v>9ο</v>
      </c>
      <c r="B14" s="123" t="str">
        <f>'1-συμβολαια'!C14</f>
        <v>γονικη</v>
      </c>
      <c r="C14" s="215">
        <f>'1-συμβολαια'!D14</f>
        <v>5120115</v>
      </c>
      <c r="D14" s="215">
        <f>'8-κ-15-17'!D15</f>
        <v>77719.616000000009</v>
      </c>
      <c r="E14" s="215">
        <f>'8-κ-15-17'!M15</f>
        <v>144058.89550000001</v>
      </c>
      <c r="F14" s="215">
        <f>'8-κ-15-17'!V15</f>
        <v>27703.633749999997</v>
      </c>
      <c r="G14" s="215">
        <f>'2-δικαιώμ'!I15</f>
        <v>55210.161599999992</v>
      </c>
      <c r="H14" s="215">
        <f>'2-δικαιώμ'!J15</f>
        <v>2950</v>
      </c>
      <c r="I14" s="215">
        <f>'2-δικαιώμ'!K15</f>
        <v>33622.312000000005</v>
      </c>
      <c r="J14" s="215">
        <f>'2-δικαιώμ'!L15</f>
        <v>6724.4624000000003</v>
      </c>
      <c r="M14" s="25"/>
      <c r="N14" s="25"/>
      <c r="O14" s="25"/>
      <c r="Q14" s="12"/>
      <c r="R14" s="12"/>
      <c r="S14" s="12"/>
      <c r="T14" s="12"/>
      <c r="V14" s="12">
        <f>'2-δικαιώμ'!I15+'2-δικαιώμ'!J15</f>
        <v>58160.161599999992</v>
      </c>
      <c r="W14" s="12">
        <f>'2-δικαιώμ'!K15</f>
        <v>33622.312000000005</v>
      </c>
      <c r="X14" s="12">
        <f>'2-δικαιώμ'!L15</f>
        <v>6724.4624000000003</v>
      </c>
      <c r="Z14" s="12"/>
      <c r="AA14" s="12"/>
      <c r="AB14" s="12"/>
      <c r="AC14" s="12"/>
      <c r="AD14" s="12"/>
    </row>
    <row r="15" spans="1:30">
      <c r="A15" s="737" t="str">
        <f>'1-συμβολαια'!A15</f>
        <v>σύνολο</v>
      </c>
      <c r="B15" s="738"/>
      <c r="C15" s="739"/>
      <c r="D15" s="200">
        <f t="shared" ref="D15:J15" si="0">SUM(D3:D14)</f>
        <v>155439.23200000002</v>
      </c>
      <c r="E15" s="200">
        <f t="shared" si="0"/>
        <v>288117.79100000003</v>
      </c>
      <c r="F15" s="200">
        <f t="shared" si="0"/>
        <v>55407.267499999994</v>
      </c>
      <c r="G15" s="200">
        <f t="shared" si="0"/>
        <v>110420.32319999998</v>
      </c>
      <c r="H15" s="200">
        <f t="shared" si="0"/>
        <v>4900</v>
      </c>
      <c r="I15" s="200">
        <f t="shared" si="0"/>
        <v>66244.624000000011</v>
      </c>
      <c r="J15" s="200">
        <f t="shared" si="0"/>
        <v>13248.924800000001</v>
      </c>
    </row>
    <row r="18" spans="2:12">
      <c r="B18" s="91"/>
      <c r="D18" s="2"/>
      <c r="E18" s="2"/>
      <c r="F18" s="2"/>
      <c r="G18" s="2"/>
      <c r="H18" s="2"/>
      <c r="I18" s="2"/>
      <c r="J18" s="2"/>
    </row>
    <row r="19" spans="2:12" ht="12.75">
      <c r="B19" s="226" t="s">
        <v>399</v>
      </c>
      <c r="D19" s="2"/>
      <c r="E19" s="2"/>
      <c r="F19" s="2"/>
      <c r="G19" s="161">
        <v>50</v>
      </c>
      <c r="H19" s="5"/>
      <c r="I19" s="5" t="s">
        <v>403</v>
      </c>
      <c r="J19" s="2"/>
      <c r="K19" s="3" t="s">
        <v>428</v>
      </c>
    </row>
    <row r="20" spans="2:12" ht="12.75">
      <c r="B20" s="227" t="s">
        <v>400</v>
      </c>
      <c r="D20" s="2"/>
      <c r="E20" s="2"/>
      <c r="F20" s="2"/>
      <c r="G20" s="116">
        <v>150</v>
      </c>
      <c r="H20" s="3">
        <v>191</v>
      </c>
      <c r="I20" s="3" t="s">
        <v>404</v>
      </c>
      <c r="J20" s="2"/>
      <c r="L20" s="116" t="s">
        <v>429</v>
      </c>
    </row>
    <row r="21" spans="2:12" ht="15.75">
      <c r="B21" s="241" t="s">
        <v>401</v>
      </c>
      <c r="D21" s="2"/>
      <c r="E21" s="2"/>
      <c r="F21" s="2"/>
      <c r="G21" s="2"/>
      <c r="H21" s="5">
        <v>250</v>
      </c>
      <c r="I21" s="5" t="s">
        <v>134</v>
      </c>
      <c r="J21" s="2"/>
    </row>
    <row r="22" spans="2:12">
      <c r="B22" s="91"/>
      <c r="D22" s="2"/>
      <c r="E22" s="2"/>
      <c r="F22" s="2"/>
      <c r="G22" s="2"/>
      <c r="H22" s="5">
        <v>500</v>
      </c>
      <c r="I22" s="3" t="s">
        <v>405</v>
      </c>
      <c r="J22" s="2"/>
    </row>
    <row r="23" spans="2:12">
      <c r="B23" s="91"/>
      <c r="D23" s="2"/>
      <c r="E23" s="2"/>
      <c r="F23" s="2"/>
      <c r="G23" s="2"/>
      <c r="H23" s="234">
        <v>1260</v>
      </c>
      <c r="I23" s="5" t="s">
        <v>406</v>
      </c>
      <c r="J23" s="5"/>
    </row>
    <row r="24" spans="2:12">
      <c r="B24" s="91"/>
      <c r="D24" s="2"/>
      <c r="E24" s="2"/>
      <c r="F24" s="2"/>
      <c r="G24" s="2"/>
      <c r="H24" s="2"/>
      <c r="I24" s="2"/>
      <c r="J24" s="2"/>
    </row>
    <row r="25" spans="2:12">
      <c r="B25" s="91"/>
      <c r="D25" s="2"/>
      <c r="E25" s="2"/>
      <c r="F25" s="2"/>
      <c r="G25" s="2"/>
      <c r="H25" s="2"/>
      <c r="I25" s="2"/>
      <c r="J25" s="2"/>
    </row>
    <row r="26" spans="2:12">
      <c r="B26" s="91"/>
      <c r="D26" s="2"/>
      <c r="E26" s="2"/>
      <c r="F26" s="2"/>
      <c r="G26" s="2"/>
      <c r="H26" s="2"/>
      <c r="I26" s="2"/>
      <c r="J26" s="2"/>
    </row>
    <row r="27" spans="2:12">
      <c r="B27" s="92"/>
      <c r="C27" s="5"/>
      <c r="D27" s="4"/>
      <c r="E27" s="4"/>
      <c r="F27" s="4"/>
      <c r="G27" s="4"/>
      <c r="H27" s="2"/>
      <c r="I27" s="2"/>
      <c r="J27" s="2"/>
    </row>
    <row r="28" spans="2:12">
      <c r="B28" s="5"/>
      <c r="C28" s="5"/>
      <c r="D28" s="5"/>
      <c r="E28" s="5"/>
      <c r="F28" s="5"/>
      <c r="G28" s="5"/>
    </row>
    <row r="29" spans="2:12">
      <c r="B29" s="375"/>
      <c r="C29" s="5"/>
      <c r="D29" s="5"/>
      <c r="E29" s="5"/>
      <c r="F29" s="58"/>
      <c r="G29" s="58"/>
      <c r="H29" s="8"/>
      <c r="I29" s="8"/>
    </row>
    <row r="30" spans="2:12">
      <c r="B30" s="5"/>
      <c r="C30" s="5"/>
      <c r="D30" s="5"/>
      <c r="E30" s="5"/>
      <c r="F30" s="58"/>
      <c r="G30" s="58"/>
      <c r="H30" s="8"/>
      <c r="I30" s="8"/>
    </row>
    <row r="31" spans="2:12">
      <c r="B31" s="5"/>
      <c r="C31" s="5"/>
      <c r="D31" s="5"/>
      <c r="E31" s="5"/>
      <c r="F31" s="58"/>
      <c r="G31" s="58"/>
      <c r="H31" s="8"/>
      <c r="I31" s="8"/>
    </row>
    <row r="32" spans="2:12">
      <c r="B32" s="5"/>
      <c r="C32" s="5"/>
      <c r="D32" s="5"/>
      <c r="E32" s="5"/>
      <c r="F32" s="58"/>
      <c r="G32" s="58"/>
      <c r="H32" s="8"/>
      <c r="I32" s="8"/>
    </row>
    <row r="33" spans="2:9">
      <c r="B33" s="5"/>
      <c r="C33" s="5"/>
      <c r="D33" s="5"/>
      <c r="E33" s="5"/>
      <c r="F33" s="58"/>
      <c r="G33" s="58"/>
      <c r="H33" s="8"/>
      <c r="I33" s="8"/>
    </row>
    <row r="34" spans="2:9">
      <c r="B34" s="5"/>
      <c r="C34" s="5"/>
      <c r="D34" s="5"/>
      <c r="E34" s="5"/>
      <c r="F34" s="58"/>
      <c r="G34" s="58"/>
      <c r="H34" s="8"/>
      <c r="I34" s="8"/>
    </row>
    <row r="35" spans="2:9">
      <c r="B35" s="375"/>
      <c r="C35" s="5"/>
      <c r="D35" s="5"/>
      <c r="E35" s="5"/>
      <c r="F35" s="58"/>
      <c r="G35" s="58"/>
      <c r="H35" s="8"/>
      <c r="I35" s="8"/>
    </row>
    <row r="36" spans="2:9">
      <c r="B36" s="5"/>
      <c r="C36" s="5"/>
      <c r="D36" s="5"/>
      <c r="E36" s="5"/>
      <c r="F36" s="58"/>
      <c r="G36" s="58"/>
      <c r="H36" s="8"/>
      <c r="I36" s="8"/>
    </row>
    <row r="37" spans="2:9">
      <c r="B37" s="5"/>
      <c r="C37" s="5"/>
      <c r="D37" s="5"/>
      <c r="E37" s="5"/>
      <c r="F37" s="58"/>
      <c r="G37" s="58"/>
      <c r="H37" s="8"/>
      <c r="I37" s="8"/>
    </row>
    <row r="38" spans="2:9">
      <c r="B38" s="5"/>
      <c r="C38" s="5"/>
      <c r="D38" s="5"/>
      <c r="E38" s="5"/>
      <c r="F38" s="58"/>
      <c r="G38" s="58"/>
      <c r="H38" s="8"/>
      <c r="I38" s="2"/>
    </row>
    <row r="39" spans="2:9">
      <c r="B39" s="5"/>
      <c r="C39" s="5"/>
      <c r="D39" s="5"/>
      <c r="E39" s="5"/>
      <c r="F39" s="58"/>
      <c r="G39" s="58"/>
      <c r="H39" s="8"/>
      <c r="I39" s="2"/>
    </row>
  </sheetData>
  <mergeCells count="13">
    <mergeCell ref="Z1:AD1"/>
    <mergeCell ref="A15:C1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2"/>
  <sheetViews>
    <sheetView workbookViewId="0">
      <pane ySplit="2" topLeftCell="A3" activePane="bottomLeft" state="frozen"/>
      <selection pane="bottomLeft" activeCell="L12" sqref="L12"/>
    </sheetView>
  </sheetViews>
  <sheetFormatPr defaultRowHeight="11.25"/>
  <cols>
    <col min="1" max="1" width="10.42578125" style="8" bestFit="1" customWidth="1"/>
    <col min="2" max="2" width="63.140625" style="9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4" s="6" customFormat="1" ht="34.5" customHeight="1">
      <c r="A1" s="624" t="s">
        <v>1</v>
      </c>
      <c r="B1" s="626" t="s">
        <v>0</v>
      </c>
      <c r="C1" s="670" t="s">
        <v>7</v>
      </c>
      <c r="D1" s="757" t="s">
        <v>45</v>
      </c>
      <c r="E1" s="758"/>
      <c r="F1" s="758"/>
      <c r="G1" s="759" t="s">
        <v>431</v>
      </c>
      <c r="H1" s="760"/>
      <c r="I1" s="760"/>
      <c r="J1" s="760"/>
      <c r="K1" s="761"/>
      <c r="L1" s="755" t="s">
        <v>57</v>
      </c>
      <c r="M1" s="752" t="s">
        <v>29</v>
      </c>
      <c r="N1" s="753"/>
      <c r="O1" s="753"/>
      <c r="P1" s="753"/>
      <c r="Q1" s="753"/>
      <c r="R1" s="753"/>
      <c r="S1" s="754"/>
    </row>
    <row r="2" spans="1:24" ht="34.5" customHeight="1" thickBot="1">
      <c r="A2" s="625"/>
      <c r="B2" s="627"/>
      <c r="C2" s="671"/>
      <c r="D2" s="238" t="s">
        <v>319</v>
      </c>
      <c r="E2" s="238" t="s">
        <v>430</v>
      </c>
      <c r="F2" s="244" t="s">
        <v>92</v>
      </c>
      <c r="G2" s="242" t="s">
        <v>319</v>
      </c>
      <c r="H2" s="243" t="s">
        <v>323</v>
      </c>
      <c r="I2" s="243" t="s">
        <v>432</v>
      </c>
      <c r="J2" s="243" t="s">
        <v>324</v>
      </c>
      <c r="K2" s="240" t="s">
        <v>33</v>
      </c>
      <c r="L2" s="756"/>
      <c r="M2" s="615"/>
      <c r="N2" s="616"/>
      <c r="O2" s="616"/>
      <c r="P2" s="616"/>
      <c r="Q2" s="616"/>
      <c r="R2" s="616"/>
      <c r="S2" s="617"/>
    </row>
    <row r="3" spans="1:24" s="339" customFormat="1" ht="14.25">
      <c r="A3" s="433" t="str">
        <f>'1-συμβολαια'!A3</f>
        <v>1ο</v>
      </c>
      <c r="B3" s="335" t="str">
        <f>'1-συμβολαια'!C3</f>
        <v>*γονική οριζόντιας ΨΙΛΗ ΚΥΡΙΟΤΗΤΑ</v>
      </c>
      <c r="C3" s="336">
        <f>'1-συμβολαια'!D3</f>
        <v>3973657</v>
      </c>
      <c r="D3" s="337">
        <v>1000</v>
      </c>
      <c r="E3" s="370"/>
      <c r="F3" s="565"/>
      <c r="G3" s="370"/>
      <c r="H3" s="370"/>
      <c r="I3" s="370"/>
      <c r="J3" s="370"/>
      <c r="K3" s="338"/>
      <c r="L3" s="338"/>
      <c r="M3" s="304"/>
      <c r="N3" s="304" t="s">
        <v>437</v>
      </c>
      <c r="O3" s="304" t="s">
        <v>133</v>
      </c>
      <c r="P3" s="304" t="s">
        <v>438</v>
      </c>
      <c r="Q3" s="304" t="s">
        <v>439</v>
      </c>
      <c r="R3" s="304" t="s">
        <v>440</v>
      </c>
      <c r="S3" s="74"/>
    </row>
    <row r="4" spans="1:24" s="339" customFormat="1" ht="14.25">
      <c r="A4" s="433">
        <f>'1-συμβολαια'!A4</f>
        <v>0</v>
      </c>
      <c r="B4" s="335" t="str">
        <f>'1-συμβολαια'!C4</f>
        <v>*γονική αέρινης στήλης</v>
      </c>
      <c r="C4" s="336">
        <f>'1-συμβολαια'!D4</f>
        <v>498432</v>
      </c>
      <c r="D4" s="337"/>
      <c r="E4" s="370"/>
      <c r="F4" s="565"/>
      <c r="G4" s="370"/>
      <c r="H4" s="370"/>
      <c r="I4" s="370"/>
      <c r="J4" s="370"/>
      <c r="K4" s="338"/>
      <c r="L4" s="338"/>
      <c r="M4" s="304" t="s">
        <v>138</v>
      </c>
      <c r="N4" s="304" t="s">
        <v>437</v>
      </c>
      <c r="O4" s="304" t="s">
        <v>133</v>
      </c>
      <c r="P4" s="304" t="s">
        <v>438</v>
      </c>
      <c r="Q4" s="304" t="s">
        <v>439</v>
      </c>
      <c r="R4" s="304" t="s">
        <v>440</v>
      </c>
      <c r="S4" s="74"/>
    </row>
    <row r="5" spans="1:24" s="339" customFormat="1" ht="14.25">
      <c r="A5" s="433">
        <f>'1-συμβολαια'!A5</f>
        <v>0</v>
      </c>
      <c r="B5" s="335" t="str">
        <f>'1-συμβολαια'!C5</f>
        <v>οριζόντιος ΣΥΣΤΑΣΗ</v>
      </c>
      <c r="C5" s="336">
        <f>'1-συμβολαια'!D5</f>
        <v>0</v>
      </c>
      <c r="D5" s="337">
        <v>100</v>
      </c>
      <c r="E5" s="370"/>
      <c r="F5" s="565"/>
      <c r="G5" s="370"/>
      <c r="H5" s="370"/>
      <c r="I5" s="370"/>
      <c r="J5" s="370"/>
      <c r="K5" s="338"/>
      <c r="L5" s="338"/>
      <c r="M5" s="304" t="s">
        <v>138</v>
      </c>
      <c r="N5" s="304" t="s">
        <v>437</v>
      </c>
      <c r="O5" s="304" t="s">
        <v>133</v>
      </c>
      <c r="P5" s="304" t="s">
        <v>438</v>
      </c>
      <c r="Q5" s="304" t="s">
        <v>439</v>
      </c>
      <c r="R5" s="304" t="s">
        <v>440</v>
      </c>
      <c r="S5" s="74"/>
    </row>
    <row r="6" spans="1:24" s="339" customFormat="1" ht="14.25">
      <c r="A6" s="566" t="str">
        <f>'1-συμβολαια'!A6</f>
        <v>2ο</v>
      </c>
      <c r="B6" s="335" t="str">
        <f>'1-συμβολαια'!C6</f>
        <v>*γονική με ΠΑΡΑΚΡΑΤΗΣΗ ΕΠΙΚΑΡΠΙΑΣ</v>
      </c>
      <c r="C6" s="336">
        <f>'1-συμβολαια'!D6</f>
        <v>959087</v>
      </c>
      <c r="D6" s="337">
        <v>1000</v>
      </c>
      <c r="E6" s="370"/>
      <c r="F6" s="565"/>
      <c r="G6" s="370"/>
      <c r="H6" s="370"/>
      <c r="I6" s="370"/>
      <c r="J6" s="370"/>
      <c r="K6" s="338"/>
      <c r="L6" s="338"/>
      <c r="M6" s="304" t="s">
        <v>138</v>
      </c>
      <c r="N6" s="304" t="s">
        <v>437</v>
      </c>
      <c r="O6" s="304" t="s">
        <v>133</v>
      </c>
      <c r="P6" s="304" t="s">
        <v>438</v>
      </c>
      <c r="Q6" s="304" t="s">
        <v>439</v>
      </c>
      <c r="R6" s="304" t="s">
        <v>440</v>
      </c>
      <c r="S6" s="74"/>
    </row>
    <row r="7" spans="1:24" s="339" customFormat="1" ht="14.25">
      <c r="A7" s="433" t="str">
        <f>'1-συμβολαια'!A7</f>
        <v>3ο</v>
      </c>
      <c r="B7" s="335" t="str">
        <f>'1-συμβολαια'!C7</f>
        <v>*γονική με ΠΑΡΑΚΡΑΤΗΣΗ ΕΠΙΚΑΡΠΙΑΣ</v>
      </c>
      <c r="C7" s="336">
        <f>'1-συμβολαια'!D7</f>
        <v>2128353</v>
      </c>
      <c r="D7" s="337">
        <v>1000</v>
      </c>
      <c r="E7" s="370"/>
      <c r="F7" s="565"/>
      <c r="G7" s="370"/>
      <c r="H7" s="370"/>
      <c r="I7" s="370"/>
      <c r="J7" s="370"/>
      <c r="K7" s="338"/>
      <c r="L7" s="338"/>
      <c r="M7" s="304" t="s">
        <v>138</v>
      </c>
      <c r="N7" s="304" t="s">
        <v>437</v>
      </c>
      <c r="O7" s="304" t="s">
        <v>133</v>
      </c>
      <c r="P7" s="304" t="s">
        <v>438</v>
      </c>
      <c r="Q7" s="304" t="s">
        <v>439</v>
      </c>
      <c r="R7" s="304" t="s">
        <v>440</v>
      </c>
      <c r="S7" s="74"/>
    </row>
    <row r="8" spans="1:24" s="339" customFormat="1" ht="14.25">
      <c r="A8" s="566" t="str">
        <f>'1-συμβολαια'!A8</f>
        <v>4ο</v>
      </c>
      <c r="B8" s="335" t="str">
        <f>'1-συμβολαια'!C8</f>
        <v>κληρονομιάς ΑΠΟΔΟΧΗ</v>
      </c>
      <c r="C8" s="336">
        <f>'1-συμβολαια'!D8</f>
        <v>0</v>
      </c>
      <c r="D8" s="370"/>
      <c r="E8" s="370"/>
      <c r="F8" s="565"/>
      <c r="G8" s="370"/>
      <c r="H8" s="370"/>
      <c r="I8" s="370"/>
      <c r="J8" s="370"/>
      <c r="K8" s="338"/>
      <c r="L8" s="338"/>
      <c r="M8" s="304" t="s">
        <v>138</v>
      </c>
      <c r="N8" s="304" t="s">
        <v>437</v>
      </c>
      <c r="O8" s="304" t="s">
        <v>133</v>
      </c>
      <c r="P8" s="304" t="s">
        <v>438</v>
      </c>
      <c r="Q8" s="304" t="s">
        <v>439</v>
      </c>
      <c r="R8" s="304" t="s">
        <v>440</v>
      </c>
      <c r="S8" s="74"/>
    </row>
    <row r="9" spans="1:24" s="339" customFormat="1" ht="14.25">
      <c r="A9" s="433" t="str">
        <f>'1-συμβολαια'!A9</f>
        <v>5ο</v>
      </c>
      <c r="B9" s="335" t="str">
        <f>'1-συμβολαια'!C9</f>
        <v>δωρεα</v>
      </c>
      <c r="C9" s="336">
        <f>'1-συμβολαια'!D9</f>
        <v>433943</v>
      </c>
      <c r="D9" s="370"/>
      <c r="E9" s="370"/>
      <c r="F9" s="565"/>
      <c r="G9" s="370"/>
      <c r="H9" s="370"/>
      <c r="I9" s="370"/>
      <c r="J9" s="370"/>
      <c r="K9" s="338"/>
      <c r="L9" s="338"/>
      <c r="M9" s="304" t="s">
        <v>138</v>
      </c>
      <c r="N9" s="304" t="s">
        <v>437</v>
      </c>
      <c r="O9" s="304" t="s">
        <v>133</v>
      </c>
      <c r="P9" s="304" t="s">
        <v>438</v>
      </c>
      <c r="Q9" s="304" t="s">
        <v>439</v>
      </c>
      <c r="R9" s="304" t="s">
        <v>440</v>
      </c>
      <c r="S9" s="74"/>
    </row>
    <row r="10" spans="1:24" s="339" customFormat="1" ht="14.25">
      <c r="A10" s="566" t="str">
        <f>'1-συμβολαια'!A10</f>
        <v>6ο</v>
      </c>
      <c r="B10" s="335" t="str">
        <f>'1-συμβολαια'!C10</f>
        <v>διανομη</v>
      </c>
      <c r="C10" s="336">
        <f>'1-συμβολαια'!D10</f>
        <v>21359181</v>
      </c>
      <c r="D10" s="370"/>
      <c r="E10" s="370"/>
      <c r="F10" s="565"/>
      <c r="G10" s="370"/>
      <c r="H10" s="370"/>
      <c r="I10" s="370"/>
      <c r="J10" s="370"/>
      <c r="K10" s="338"/>
      <c r="L10" s="338"/>
      <c r="M10" s="304" t="s">
        <v>138</v>
      </c>
      <c r="N10" s="304" t="s">
        <v>437</v>
      </c>
      <c r="O10" s="304" t="s">
        <v>133</v>
      </c>
      <c r="P10" s="304" t="s">
        <v>438</v>
      </c>
      <c r="Q10" s="304" t="s">
        <v>439</v>
      </c>
      <c r="R10" s="304" t="s">
        <v>440</v>
      </c>
      <c r="S10" s="74"/>
    </row>
    <row r="11" spans="1:24" s="339" customFormat="1" ht="14.25">
      <c r="A11" s="566">
        <f>'1-συμβολαια'!A11</f>
        <v>0</v>
      </c>
      <c r="B11" s="335" t="str">
        <f>'1-συμβολαια'!C11</f>
        <v>εξισορόπηση διαφοράς διανεμομένων</v>
      </c>
      <c r="C11" s="336">
        <f>'1-συμβολαια'!D11</f>
        <v>5978432</v>
      </c>
      <c r="D11" s="370"/>
      <c r="E11" s="370"/>
      <c r="F11" s="565"/>
      <c r="G11" s="370"/>
      <c r="H11" s="370"/>
      <c r="I11" s="370"/>
      <c r="J11" s="370"/>
      <c r="K11" s="338"/>
      <c r="L11" s="338">
        <v>1000</v>
      </c>
      <c r="M11" s="304" t="s">
        <v>138</v>
      </c>
      <c r="N11" s="304" t="s">
        <v>437</v>
      </c>
      <c r="O11" s="304" t="s">
        <v>133</v>
      </c>
      <c r="P11" s="304" t="s">
        <v>438</v>
      </c>
      <c r="Q11" s="304" t="s">
        <v>439</v>
      </c>
      <c r="R11" s="304" t="s">
        <v>440</v>
      </c>
      <c r="S11" s="74"/>
    </row>
    <row r="12" spans="1:24" s="339" customFormat="1" ht="14.25">
      <c r="A12" s="433" t="str">
        <f>'1-συμβολαια'!A12</f>
        <v>7ο</v>
      </c>
      <c r="B12" s="335" t="str">
        <f>'1-συμβολαια'!C12</f>
        <v>δωρεα</v>
      </c>
      <c r="C12" s="336">
        <f>'1-συμβολαια'!D12</f>
        <v>9049320</v>
      </c>
      <c r="D12" s="370"/>
      <c r="E12" s="370"/>
      <c r="F12" s="565"/>
      <c r="G12" s="370"/>
      <c r="H12" s="370"/>
      <c r="I12" s="370"/>
      <c r="J12" s="370"/>
      <c r="K12" s="338"/>
      <c r="L12" s="338"/>
      <c r="M12" s="304" t="s">
        <v>138</v>
      </c>
      <c r="N12" s="304" t="s">
        <v>437</v>
      </c>
      <c r="O12" s="304" t="s">
        <v>133</v>
      </c>
      <c r="P12" s="304" t="s">
        <v>438</v>
      </c>
      <c r="Q12" s="304" t="s">
        <v>439</v>
      </c>
      <c r="R12" s="304" t="s">
        <v>440</v>
      </c>
      <c r="S12" s="74"/>
    </row>
    <row r="13" spans="1:24" s="339" customFormat="1" ht="14.25">
      <c r="A13" s="566" t="str">
        <f>'1-συμβολαια'!A13</f>
        <v>8ο</v>
      </c>
      <c r="B13" s="335" t="str">
        <f>'1-συμβολαια'!C13</f>
        <v>οριζόντιος ΣΥΣΤΑΣΗ</v>
      </c>
      <c r="C13" s="336">
        <f>'1-συμβολαια'!D13</f>
        <v>0</v>
      </c>
      <c r="D13" s="370"/>
      <c r="E13" s="370"/>
      <c r="F13" s="565"/>
      <c r="G13" s="370"/>
      <c r="H13" s="370"/>
      <c r="I13" s="370"/>
      <c r="J13" s="370"/>
      <c r="K13" s="338"/>
      <c r="L13" s="338"/>
      <c r="M13" s="304" t="s">
        <v>138</v>
      </c>
      <c r="N13" s="304" t="s">
        <v>437</v>
      </c>
      <c r="O13" s="304" t="s">
        <v>133</v>
      </c>
      <c r="P13" s="304" t="s">
        <v>438</v>
      </c>
      <c r="Q13" s="304" t="s">
        <v>439</v>
      </c>
      <c r="R13" s="304" t="s">
        <v>440</v>
      </c>
      <c r="S13" s="74"/>
    </row>
    <row r="14" spans="1:24" s="339" customFormat="1" ht="14.25">
      <c r="A14" s="433" t="str">
        <f>'1-συμβολαια'!A14</f>
        <v>9ο</v>
      </c>
      <c r="B14" s="335" t="str">
        <f>'1-συμβολαια'!C14</f>
        <v>γονικη</v>
      </c>
      <c r="C14" s="336">
        <f>'1-συμβολαια'!D14</f>
        <v>5120115</v>
      </c>
      <c r="D14" s="370"/>
      <c r="E14" s="370"/>
      <c r="F14" s="565"/>
      <c r="G14" s="370"/>
      <c r="H14" s="370"/>
      <c r="I14" s="370"/>
      <c r="J14" s="370"/>
      <c r="K14" s="338"/>
      <c r="L14" s="338"/>
      <c r="M14" s="304" t="s">
        <v>138</v>
      </c>
      <c r="N14" s="304" t="s">
        <v>437</v>
      </c>
      <c r="O14" s="304" t="s">
        <v>133</v>
      </c>
      <c r="P14" s="304" t="s">
        <v>438</v>
      </c>
      <c r="Q14" s="304" t="s">
        <v>439</v>
      </c>
      <c r="R14" s="304" t="s">
        <v>440</v>
      </c>
      <c r="S14" s="74"/>
    </row>
    <row r="15" spans="1:24" ht="15.75">
      <c r="A15" s="642" t="s">
        <v>56</v>
      </c>
      <c r="B15" s="643"/>
      <c r="C15" s="643"/>
      <c r="D15" s="245">
        <f t="shared" ref="D15:L15" si="0">SUM(D3:D14)</f>
        <v>3100</v>
      </c>
      <c r="E15" s="245">
        <f t="shared" si="0"/>
        <v>0</v>
      </c>
      <c r="F15" s="245">
        <f t="shared" si="0"/>
        <v>0</v>
      </c>
      <c r="G15" s="245">
        <f t="shared" si="0"/>
        <v>0</v>
      </c>
      <c r="H15" s="245">
        <f t="shared" si="0"/>
        <v>0</v>
      </c>
      <c r="I15" s="245">
        <f t="shared" si="0"/>
        <v>0</v>
      </c>
      <c r="J15" s="245">
        <f t="shared" si="0"/>
        <v>0</v>
      </c>
      <c r="K15" s="245">
        <f t="shared" si="0"/>
        <v>0</v>
      </c>
      <c r="L15" s="245">
        <f t="shared" si="0"/>
        <v>1000</v>
      </c>
    </row>
    <row r="16" spans="1:24" ht="15.75">
      <c r="M16" s="128" t="s">
        <v>103</v>
      </c>
      <c r="N16" s="143"/>
      <c r="O16" s="143"/>
      <c r="P16" s="143"/>
      <c r="Q16" s="143"/>
      <c r="R16" s="143"/>
      <c r="S16" s="143"/>
      <c r="T16" s="121"/>
      <c r="U16" s="121"/>
      <c r="V16" s="121"/>
      <c r="W16" s="121"/>
      <c r="X16" s="5"/>
    </row>
    <row r="17" spans="2:25" ht="15.75">
      <c r="M17" s="239"/>
      <c r="N17" s="128" t="s">
        <v>433</v>
      </c>
      <c r="O17" s="239"/>
      <c r="P17" s="239"/>
      <c r="Q17" s="239"/>
      <c r="R17" s="239"/>
      <c r="S17" s="239"/>
      <c r="T17" s="239"/>
      <c r="U17" s="239"/>
      <c r="V17" s="239"/>
      <c r="W17" s="247"/>
      <c r="X17" s="247"/>
      <c r="Y17" s="247"/>
    </row>
    <row r="18" spans="2:25" ht="15.75">
      <c r="M18" s="247"/>
      <c r="N18" s="247"/>
      <c r="O18" s="143" t="s">
        <v>104</v>
      </c>
      <c r="P18" s="143"/>
      <c r="Q18" s="143"/>
      <c r="R18" s="143"/>
      <c r="S18" s="143"/>
      <c r="T18" s="143"/>
      <c r="U18" s="143"/>
      <c r="V18" s="143"/>
      <c r="W18" s="143"/>
      <c r="X18" s="247"/>
      <c r="Y18" s="246"/>
    </row>
    <row r="19" spans="2:25" ht="15.75">
      <c r="B19" s="134"/>
      <c r="M19" s="247"/>
      <c r="N19" s="247"/>
      <c r="O19" s="247"/>
      <c r="P19" s="248" t="s">
        <v>434</v>
      </c>
      <c r="Q19" s="247"/>
      <c r="R19" s="247"/>
      <c r="S19" s="248"/>
      <c r="T19" s="248"/>
      <c r="U19" s="248"/>
      <c r="V19" s="248"/>
      <c r="W19" s="248"/>
      <c r="X19" s="248"/>
      <c r="Y19" s="246"/>
    </row>
    <row r="20" spans="2:25" ht="15.75">
      <c r="B20" s="135"/>
      <c r="M20" s="247"/>
      <c r="N20" s="247"/>
      <c r="O20" s="247"/>
      <c r="P20" s="247"/>
      <c r="Q20" s="143" t="s">
        <v>435</v>
      </c>
      <c r="R20" s="143"/>
      <c r="S20" s="143"/>
      <c r="T20" s="248"/>
      <c r="U20" s="248"/>
      <c r="V20" s="143"/>
      <c r="W20" s="143"/>
      <c r="X20" s="143"/>
      <c r="Y20" s="246"/>
    </row>
    <row r="21" spans="2:25" ht="15.75">
      <c r="M21" s="247"/>
      <c r="N21" s="247"/>
      <c r="O21" s="247"/>
      <c r="P21" s="247"/>
      <c r="Q21" s="247"/>
      <c r="R21" s="248" t="s">
        <v>436</v>
      </c>
      <c r="S21" s="248"/>
      <c r="T21" s="248"/>
      <c r="U21" s="248"/>
      <c r="V21" s="248"/>
      <c r="W21" s="248"/>
      <c r="X21" s="248"/>
      <c r="Y21" s="246"/>
    </row>
    <row r="22" spans="2:25" ht="15.75">
      <c r="B22" s="134"/>
      <c r="T22" s="130"/>
      <c r="Y22" s="246"/>
    </row>
    <row r="23" spans="2:25" ht="15.75">
      <c r="B23" s="135"/>
      <c r="T23" s="130"/>
    </row>
    <row r="24" spans="2:25" ht="15.75">
      <c r="B24" s="307"/>
      <c r="C24" s="3"/>
      <c r="D24" s="5"/>
      <c r="E24" s="8"/>
      <c r="T24" s="130"/>
    </row>
    <row r="25" spans="2:25" ht="15.75">
      <c r="B25" s="3"/>
      <c r="C25" s="3"/>
      <c r="D25" s="5"/>
      <c r="E25" s="8"/>
      <c r="T25" s="130"/>
    </row>
    <row r="26" spans="2:25">
      <c r="B26" s="3"/>
      <c r="C26" s="3"/>
      <c r="D26" s="5"/>
      <c r="E26" s="8"/>
    </row>
    <row r="27" spans="2:25">
      <c r="B27" s="3"/>
      <c r="C27" s="3"/>
      <c r="D27" s="5"/>
      <c r="E27" s="8"/>
    </row>
    <row r="28" spans="2:25">
      <c r="B28" s="3"/>
      <c r="C28" s="3"/>
      <c r="D28" s="5"/>
      <c r="E28" s="8"/>
    </row>
    <row r="29" spans="2:25">
      <c r="B29" s="3"/>
      <c r="C29" s="3"/>
      <c r="D29" s="5"/>
      <c r="E29" s="8"/>
    </row>
    <row r="30" spans="2:25">
      <c r="B30" s="307"/>
      <c r="C30" s="3"/>
      <c r="D30" s="5"/>
      <c r="E30" s="58"/>
    </row>
    <row r="31" spans="2:25">
      <c r="B31" s="3"/>
      <c r="C31" s="3"/>
      <c r="D31" s="5"/>
      <c r="E31" s="58"/>
    </row>
    <row r="32" spans="2:25">
      <c r="B32" s="3"/>
      <c r="C32" s="3"/>
      <c r="D32" s="5"/>
      <c r="E32" s="58"/>
    </row>
  </sheetData>
  <mergeCells count="8">
    <mergeCell ref="M1:S2"/>
    <mergeCell ref="L1:L2"/>
    <mergeCell ref="A15:C1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4"/>
  <sheetViews>
    <sheetView workbookViewId="0">
      <pane ySplit="2" topLeftCell="A3" activePane="bottomLeft" state="frozen"/>
      <selection pane="bottomLeft" activeCell="B26" sqref="B26"/>
    </sheetView>
  </sheetViews>
  <sheetFormatPr defaultRowHeight="15"/>
  <cols>
    <col min="1" max="1" width="11.5703125" style="103" bestFit="1" customWidth="1"/>
    <col min="2" max="2" width="43.570312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624" t="s">
        <v>1</v>
      </c>
      <c r="B1" s="762" t="s">
        <v>0</v>
      </c>
      <c r="C1" s="764" t="s">
        <v>145</v>
      </c>
      <c r="D1" s="764"/>
      <c r="E1" s="764"/>
      <c r="F1" s="765" t="s">
        <v>29</v>
      </c>
      <c r="G1" s="766"/>
      <c r="H1" s="766"/>
      <c r="I1" s="766"/>
      <c r="J1" s="766"/>
      <c r="K1" s="766"/>
      <c r="L1" s="766"/>
      <c r="M1" s="766"/>
      <c r="N1" s="766"/>
      <c r="O1" s="766"/>
      <c r="P1" s="766"/>
      <c r="Q1" s="766"/>
      <c r="R1" s="766"/>
      <c r="S1" s="766"/>
      <c r="T1" s="766"/>
      <c r="U1" s="766"/>
      <c r="V1" s="767"/>
    </row>
    <row r="2" spans="1:22" ht="16.5" thickBot="1">
      <c r="A2" s="625"/>
      <c r="B2" s="763"/>
      <c r="C2" s="101" t="s">
        <v>23</v>
      </c>
      <c r="D2" s="106" t="s">
        <v>9</v>
      </c>
      <c r="E2" s="109" t="s">
        <v>33</v>
      </c>
      <c r="F2" s="292">
        <v>61</v>
      </c>
      <c r="G2" s="292">
        <v>62</v>
      </c>
      <c r="H2" s="292">
        <v>63</v>
      </c>
      <c r="I2" s="293">
        <v>64</v>
      </c>
      <c r="J2" s="294" t="s">
        <v>470</v>
      </c>
      <c r="K2" s="294" t="s">
        <v>471</v>
      </c>
      <c r="L2" s="294" t="s">
        <v>472</v>
      </c>
      <c r="M2" s="295">
        <v>65</v>
      </c>
      <c r="N2" s="296" t="s">
        <v>473</v>
      </c>
      <c r="O2" s="296" t="s">
        <v>474</v>
      </c>
      <c r="P2" s="296" t="s">
        <v>475</v>
      </c>
      <c r="Q2" s="296" t="s">
        <v>476</v>
      </c>
      <c r="R2" s="296" t="s">
        <v>477</v>
      </c>
      <c r="S2" s="292">
        <v>67</v>
      </c>
      <c r="T2" s="176"/>
      <c r="U2" s="176"/>
      <c r="V2" s="291"/>
    </row>
    <row r="3" spans="1:22" s="140" customFormat="1">
      <c r="A3" s="434" t="str">
        <f>'1-συμβολαια'!A3</f>
        <v>1ο</v>
      </c>
      <c r="B3" s="340" t="str">
        <f>'1-συμβολαια'!C3</f>
        <v>*γονική οριζόντιας ΨΙΛΗ ΚΥΡΙΟΤΗΤΑ</v>
      </c>
      <c r="C3" s="312"/>
      <c r="D3" s="341"/>
      <c r="E3" s="341"/>
      <c r="F3" s="313"/>
      <c r="G3" s="313"/>
      <c r="H3" s="431"/>
      <c r="I3" s="432"/>
      <c r="J3" s="432"/>
      <c r="K3" s="432"/>
      <c r="L3" s="432"/>
      <c r="M3" s="432"/>
      <c r="N3" s="313"/>
      <c r="O3" s="313"/>
      <c r="P3" s="313"/>
      <c r="Q3" s="313"/>
      <c r="R3" s="313"/>
      <c r="S3" s="313"/>
      <c r="T3" s="313"/>
      <c r="U3" s="313"/>
      <c r="V3" s="313"/>
    </row>
    <row r="4" spans="1:22" s="140" customFormat="1">
      <c r="A4" s="434">
        <f>'1-συμβολαια'!A4</f>
        <v>0</v>
      </c>
      <c r="B4" s="340" t="str">
        <f>'1-συμβολαια'!C4</f>
        <v>*γονική αέρινης στήλης</v>
      </c>
      <c r="C4" s="312"/>
      <c r="D4" s="341"/>
      <c r="E4" s="341"/>
      <c r="F4" s="313"/>
      <c r="G4" s="313"/>
      <c r="H4" s="431"/>
      <c r="I4" s="432"/>
      <c r="J4" s="432"/>
      <c r="K4" s="432"/>
      <c r="L4" s="432"/>
      <c r="M4" s="432"/>
      <c r="N4" s="313"/>
      <c r="O4" s="313"/>
      <c r="P4" s="313"/>
      <c r="Q4" s="313"/>
      <c r="R4" s="313"/>
      <c r="S4" s="313"/>
      <c r="T4" s="313"/>
      <c r="U4" s="313"/>
      <c r="V4" s="313"/>
    </row>
    <row r="5" spans="1:22" s="140" customFormat="1">
      <c r="A5" s="434">
        <f>'1-συμβολαια'!A5</f>
        <v>0</v>
      </c>
      <c r="B5" s="340" t="str">
        <f>'1-συμβολαια'!C5</f>
        <v>οριζόντιος ΣΥΣΤΑΣΗ</v>
      </c>
      <c r="C5" s="312"/>
      <c r="D5" s="341"/>
      <c r="E5" s="341"/>
      <c r="F5" s="313"/>
      <c r="G5" s="313"/>
      <c r="H5" s="431"/>
      <c r="I5" s="432"/>
      <c r="J5" s="432"/>
      <c r="K5" s="432"/>
      <c r="L5" s="432"/>
      <c r="M5" s="432"/>
      <c r="N5" s="313"/>
      <c r="O5" s="313"/>
      <c r="P5" s="313"/>
      <c r="Q5" s="313"/>
      <c r="R5" s="313"/>
      <c r="S5" s="313"/>
      <c r="T5" s="313"/>
      <c r="U5" s="313"/>
      <c r="V5" s="313"/>
    </row>
    <row r="6" spans="1:22" s="140" customFormat="1">
      <c r="A6" s="567" t="str">
        <f>'1-συμβολαια'!A6</f>
        <v>2ο</v>
      </c>
      <c r="B6" s="340" t="str">
        <f>'1-συμβολαια'!C6</f>
        <v>*γονική με ΠΑΡΑΚΡΑΤΗΣΗ ΕΠΙΚΑΡΠΙΑΣ</v>
      </c>
      <c r="C6" s="312"/>
      <c r="D6" s="341"/>
      <c r="E6" s="341"/>
      <c r="F6" s="313"/>
      <c r="G6" s="313"/>
      <c r="H6" s="431"/>
      <c r="I6" s="432"/>
      <c r="J6" s="432"/>
      <c r="K6" s="432"/>
      <c r="L6" s="432"/>
      <c r="M6" s="432"/>
      <c r="N6" s="313"/>
      <c r="O6" s="313"/>
      <c r="P6" s="313"/>
      <c r="Q6" s="313"/>
      <c r="R6" s="313"/>
      <c r="S6" s="313"/>
      <c r="T6" s="313"/>
      <c r="U6" s="313"/>
      <c r="V6" s="313"/>
    </row>
    <row r="7" spans="1:22" s="140" customFormat="1">
      <c r="A7" s="434" t="str">
        <f>'1-συμβολαια'!A7</f>
        <v>3ο</v>
      </c>
      <c r="B7" s="340" t="str">
        <f>'1-συμβολαια'!C7</f>
        <v>*γονική με ΠΑΡΑΚΡΑΤΗΣΗ ΕΠΙΚΑΡΠΙΑΣ</v>
      </c>
      <c r="C7" s="312"/>
      <c r="D7" s="341"/>
      <c r="E7" s="341"/>
      <c r="F7" s="313"/>
      <c r="G7" s="313"/>
      <c r="H7" s="431"/>
      <c r="I7" s="432"/>
      <c r="J7" s="432"/>
      <c r="K7" s="432"/>
      <c r="L7" s="432"/>
      <c r="M7" s="432"/>
      <c r="N7" s="313"/>
      <c r="O7" s="313"/>
      <c r="P7" s="313"/>
      <c r="Q7" s="313"/>
      <c r="R7" s="313"/>
      <c r="S7" s="313"/>
      <c r="T7" s="313"/>
      <c r="U7" s="313"/>
      <c r="V7" s="313"/>
    </row>
    <row r="8" spans="1:22" s="140" customFormat="1">
      <c r="A8" s="567" t="str">
        <f>'1-συμβολαια'!A8</f>
        <v>4ο</v>
      </c>
      <c r="B8" s="340" t="str">
        <f>'1-συμβολαια'!C8</f>
        <v>κληρονομιάς ΑΠΟΔΟΧΗ</v>
      </c>
      <c r="C8" s="312"/>
      <c r="D8" s="341"/>
      <c r="E8" s="341"/>
      <c r="F8" s="313"/>
      <c r="G8" s="313"/>
      <c r="H8" s="431"/>
      <c r="I8" s="432"/>
      <c r="J8" s="432"/>
      <c r="K8" s="432"/>
      <c r="L8" s="432"/>
      <c r="M8" s="432"/>
      <c r="N8" s="313"/>
      <c r="O8" s="313"/>
      <c r="P8" s="313"/>
      <c r="Q8" s="313"/>
      <c r="R8" s="313"/>
      <c r="S8" s="313"/>
      <c r="T8" s="313"/>
      <c r="U8" s="313"/>
      <c r="V8" s="313"/>
    </row>
    <row r="9" spans="1:22" s="140" customFormat="1">
      <c r="A9" s="434" t="str">
        <f>'1-συμβολαια'!A9</f>
        <v>5ο</v>
      </c>
      <c r="B9" s="340" t="str">
        <f>'1-συμβολαια'!C9</f>
        <v>δωρεα</v>
      </c>
      <c r="C9" s="312"/>
      <c r="D9" s="341"/>
      <c r="E9" s="341"/>
      <c r="F9" s="313"/>
      <c r="G9" s="313"/>
      <c r="H9" s="431"/>
      <c r="I9" s="432"/>
      <c r="J9" s="432"/>
      <c r="K9" s="432"/>
      <c r="L9" s="432"/>
      <c r="M9" s="432"/>
      <c r="N9" s="313"/>
      <c r="O9" s="313"/>
      <c r="P9" s="313"/>
      <c r="Q9" s="313"/>
      <c r="R9" s="313"/>
      <c r="S9" s="313"/>
      <c r="T9" s="313"/>
      <c r="U9" s="313"/>
      <c r="V9" s="313"/>
    </row>
    <row r="10" spans="1:22" s="140" customFormat="1">
      <c r="A10" s="567" t="str">
        <f>'1-συμβολαια'!A10</f>
        <v>6ο</v>
      </c>
      <c r="B10" s="340" t="str">
        <f>'1-συμβολαια'!C10</f>
        <v>διανομη</v>
      </c>
      <c r="C10" s="312"/>
      <c r="D10" s="341"/>
      <c r="E10" s="341"/>
      <c r="F10" s="313"/>
      <c r="G10" s="313"/>
      <c r="H10" s="431"/>
      <c r="I10" s="432"/>
      <c r="J10" s="432"/>
      <c r="K10" s="432"/>
      <c r="L10" s="432"/>
      <c r="M10" s="432"/>
      <c r="N10" s="313"/>
      <c r="O10" s="313"/>
      <c r="P10" s="313"/>
      <c r="Q10" s="313"/>
      <c r="R10" s="313"/>
      <c r="S10" s="313"/>
      <c r="T10" s="313"/>
      <c r="U10" s="313"/>
      <c r="V10" s="313"/>
    </row>
    <row r="11" spans="1:22" s="140" customFormat="1">
      <c r="A11" s="567">
        <f>'1-συμβολαια'!A11</f>
        <v>0</v>
      </c>
      <c r="B11" s="340" t="str">
        <f>'1-συμβολαια'!C11</f>
        <v>εξισορόπηση διαφοράς διανεμομένων</v>
      </c>
      <c r="C11" s="312">
        <f>'1-συμβολαια'!L11</f>
        <v>86706.006400000013</v>
      </c>
      <c r="D11" s="341">
        <f>'1-συμβολαια'!N11</f>
        <v>0</v>
      </c>
      <c r="E11" s="341">
        <f t="shared" ref="E11" si="0">C11-D11</f>
        <v>86706.006400000013</v>
      </c>
      <c r="F11" s="313">
        <v>61</v>
      </c>
      <c r="G11" s="313">
        <v>62</v>
      </c>
      <c r="H11" s="431"/>
      <c r="I11" s="432"/>
      <c r="J11" s="432"/>
      <c r="K11" s="432"/>
      <c r="L11" s="432"/>
      <c r="M11" s="432">
        <v>1</v>
      </c>
      <c r="N11" s="313"/>
      <c r="O11" s="313"/>
      <c r="P11" s="313"/>
      <c r="Q11" s="313"/>
      <c r="R11" s="313"/>
      <c r="S11" s="313"/>
      <c r="T11" s="313"/>
      <c r="U11" s="313"/>
      <c r="V11" s="313"/>
    </row>
    <row r="12" spans="1:22" s="140" customFormat="1">
      <c r="A12" s="434" t="str">
        <f>'1-συμβολαια'!A12</f>
        <v>7ο</v>
      </c>
      <c r="B12" s="340" t="str">
        <f>'1-συμβολαια'!C12</f>
        <v>δωρεα</v>
      </c>
      <c r="C12" s="312"/>
      <c r="D12" s="341"/>
      <c r="E12" s="341"/>
      <c r="F12" s="313"/>
      <c r="G12" s="313"/>
      <c r="H12" s="431"/>
      <c r="I12" s="432"/>
      <c r="J12" s="432"/>
      <c r="K12" s="432"/>
      <c r="L12" s="432"/>
      <c r="M12" s="432"/>
      <c r="N12" s="313"/>
      <c r="O12" s="313"/>
      <c r="P12" s="313"/>
      <c r="Q12" s="313"/>
      <c r="R12" s="313"/>
      <c r="S12" s="313"/>
      <c r="T12" s="313"/>
      <c r="U12" s="313"/>
      <c r="V12" s="313"/>
    </row>
    <row r="13" spans="1:22" s="140" customFormat="1">
      <c r="A13" s="567" t="str">
        <f>'1-συμβολαια'!A13</f>
        <v>8ο</v>
      </c>
      <c r="B13" s="340" t="str">
        <f>'1-συμβολαια'!C13</f>
        <v>οριζόντιος ΣΥΣΤΑΣΗ</v>
      </c>
      <c r="C13" s="312"/>
      <c r="D13" s="341"/>
      <c r="E13" s="341"/>
      <c r="F13" s="313"/>
      <c r="G13" s="313"/>
      <c r="H13" s="431"/>
      <c r="I13" s="432"/>
      <c r="J13" s="432"/>
      <c r="K13" s="432"/>
      <c r="L13" s="432"/>
      <c r="M13" s="432"/>
      <c r="N13" s="313"/>
      <c r="O13" s="313"/>
      <c r="P13" s="313"/>
      <c r="Q13" s="313"/>
      <c r="R13" s="313"/>
      <c r="S13" s="313"/>
      <c r="T13" s="313"/>
      <c r="U13" s="313"/>
      <c r="V13" s="313"/>
    </row>
    <row r="14" spans="1:22" s="140" customFormat="1">
      <c r="A14" s="434" t="str">
        <f>'1-συμβολαια'!A14</f>
        <v>9ο</v>
      </c>
      <c r="B14" s="340" t="str">
        <f>'1-συμβολαια'!C14</f>
        <v>γονικη</v>
      </c>
      <c r="C14" s="312"/>
      <c r="D14" s="341"/>
      <c r="E14" s="341"/>
      <c r="F14" s="313"/>
      <c r="G14" s="313"/>
      <c r="H14" s="431"/>
      <c r="I14" s="432"/>
      <c r="J14" s="432"/>
      <c r="K14" s="432"/>
      <c r="L14" s="432"/>
      <c r="M14" s="432"/>
      <c r="N14" s="313"/>
      <c r="O14" s="313"/>
      <c r="P14" s="313"/>
      <c r="Q14" s="313"/>
      <c r="R14" s="313"/>
      <c r="S14" s="313"/>
      <c r="T14" s="313"/>
      <c r="U14" s="313"/>
      <c r="V14" s="313"/>
    </row>
    <row r="15" spans="1:22" ht="15.75">
      <c r="A15" s="642" t="s">
        <v>47</v>
      </c>
      <c r="B15" s="643"/>
      <c r="C15" s="107">
        <f>SUM(C3:C14)</f>
        <v>86706.006400000013</v>
      </c>
      <c r="D15" s="107">
        <f>SUM(D3:D14)</f>
        <v>0</v>
      </c>
      <c r="E15" s="107">
        <f>SUM(E3:E14)</f>
        <v>86706.006400000013</v>
      </c>
      <c r="I15" s="69">
        <f t="shared" ref="I15:T15" si="1">SUM(I3:I14)</f>
        <v>0</v>
      </c>
      <c r="J15" s="69">
        <f t="shared" si="1"/>
        <v>0</v>
      </c>
      <c r="K15" s="69">
        <f t="shared" si="1"/>
        <v>0</v>
      </c>
      <c r="L15" s="69">
        <f t="shared" si="1"/>
        <v>0</v>
      </c>
      <c r="M15" s="69">
        <f t="shared" si="1"/>
        <v>1</v>
      </c>
      <c r="N15" s="69">
        <f t="shared" si="1"/>
        <v>0</v>
      </c>
      <c r="O15" s="69">
        <f t="shared" si="1"/>
        <v>0</v>
      </c>
      <c r="P15" s="69">
        <f t="shared" si="1"/>
        <v>0</v>
      </c>
      <c r="Q15" s="69">
        <f t="shared" si="1"/>
        <v>0</v>
      </c>
      <c r="R15" s="69">
        <f t="shared" si="1"/>
        <v>0</v>
      </c>
      <c r="S15" s="69">
        <f t="shared" si="1"/>
        <v>0</v>
      </c>
      <c r="T15" s="69">
        <f t="shared" si="1"/>
        <v>0</v>
      </c>
    </row>
    <row r="16" spans="1:22"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</row>
    <row r="17" spans="2:22" ht="15.75">
      <c r="F17" s="157" t="s">
        <v>242</v>
      </c>
      <c r="G17" s="128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8"/>
    </row>
    <row r="18" spans="2:22" ht="15.75">
      <c r="F18" s="299"/>
      <c r="G18" s="143" t="s">
        <v>243</v>
      </c>
      <c r="H18" s="297"/>
      <c r="I18" s="297"/>
      <c r="J18" s="297"/>
      <c r="K18" s="297"/>
      <c r="L18" s="297"/>
      <c r="M18" s="297"/>
      <c r="N18" s="297"/>
      <c r="O18" s="297"/>
      <c r="P18" s="297"/>
      <c r="Q18" s="297"/>
      <c r="R18" s="297"/>
      <c r="S18" s="297"/>
      <c r="T18" s="297"/>
      <c r="U18" s="297"/>
      <c r="V18" s="298"/>
    </row>
    <row r="19" spans="2:22" ht="15.75">
      <c r="F19" s="298"/>
      <c r="G19" s="298"/>
      <c r="H19" s="157" t="s">
        <v>244</v>
      </c>
      <c r="I19" s="128"/>
      <c r="J19" s="128"/>
      <c r="K19" s="128"/>
      <c r="L19" s="297"/>
      <c r="M19" s="297"/>
      <c r="N19" s="297"/>
      <c r="O19" s="297"/>
      <c r="P19" s="297"/>
      <c r="Q19" s="297"/>
      <c r="R19" s="297"/>
      <c r="S19" s="297"/>
      <c r="T19" s="297"/>
      <c r="U19" s="297"/>
      <c r="V19" s="298"/>
    </row>
    <row r="20" spans="2:22" ht="15.75">
      <c r="F20" s="298"/>
      <c r="G20" s="299"/>
      <c r="H20" s="298"/>
      <c r="I20" s="143" t="s">
        <v>264</v>
      </c>
      <c r="J20" s="143"/>
      <c r="K20" s="143"/>
      <c r="L20" s="300"/>
      <c r="M20" s="300"/>
      <c r="N20" s="300"/>
      <c r="O20" s="300"/>
      <c r="P20" s="300"/>
      <c r="Q20" s="300"/>
      <c r="R20" s="300"/>
      <c r="S20" s="300"/>
      <c r="T20" s="300"/>
      <c r="U20" s="297"/>
      <c r="V20" s="298"/>
    </row>
    <row r="21" spans="2:22" ht="15.75">
      <c r="F21" s="298"/>
      <c r="G21" s="299"/>
      <c r="H21" s="298"/>
      <c r="I21" s="143"/>
      <c r="J21" s="157" t="s">
        <v>478</v>
      </c>
      <c r="K21" s="143"/>
      <c r="L21" s="300"/>
      <c r="M21" s="300"/>
      <c r="N21" s="300"/>
      <c r="O21" s="300"/>
      <c r="P21" s="300"/>
      <c r="Q21" s="300"/>
      <c r="R21" s="300"/>
      <c r="S21" s="300"/>
      <c r="T21" s="300"/>
      <c r="U21" s="297"/>
      <c r="V21" s="298"/>
    </row>
    <row r="22" spans="2:22" ht="15.75">
      <c r="F22" s="298"/>
      <c r="G22" s="299"/>
      <c r="H22" s="298"/>
      <c r="I22" s="143"/>
      <c r="J22" s="143"/>
      <c r="K22" s="143" t="s">
        <v>479</v>
      </c>
      <c r="L22" s="300"/>
      <c r="M22" s="300"/>
      <c r="N22" s="300"/>
      <c r="O22" s="300"/>
      <c r="P22" s="300"/>
      <c r="Q22" s="300"/>
      <c r="R22" s="300"/>
      <c r="S22" s="300"/>
      <c r="T22" s="300"/>
      <c r="U22" s="297"/>
      <c r="V22" s="298"/>
    </row>
    <row r="23" spans="2:22" ht="15.75">
      <c r="F23" s="298"/>
      <c r="G23" s="298"/>
      <c r="H23" s="297"/>
      <c r="I23" s="300"/>
      <c r="J23" s="300"/>
      <c r="K23" s="300"/>
      <c r="L23" s="157" t="s">
        <v>480</v>
      </c>
      <c r="M23" s="300"/>
      <c r="N23" s="300"/>
      <c r="O23" s="300"/>
      <c r="P23" s="300"/>
      <c r="Q23" s="300"/>
      <c r="R23" s="300"/>
      <c r="S23" s="300"/>
      <c r="T23" s="300"/>
      <c r="U23" s="297"/>
      <c r="V23" s="298"/>
    </row>
    <row r="24" spans="2:22" ht="15.75">
      <c r="B24" s="134"/>
      <c r="C24" s="105">
        <f>SUM(C16:C17)</f>
        <v>0</v>
      </c>
      <c r="F24" s="297"/>
      <c r="G24" s="297"/>
      <c r="H24" s="297"/>
      <c r="I24" s="300"/>
      <c r="J24" s="300"/>
      <c r="K24" s="300"/>
      <c r="L24" s="300"/>
      <c r="M24" s="143" t="s">
        <v>265</v>
      </c>
      <c r="N24" s="300"/>
      <c r="O24" s="300"/>
      <c r="P24" s="300"/>
      <c r="Q24" s="300"/>
      <c r="R24" s="300"/>
      <c r="S24" s="300"/>
      <c r="T24" s="300"/>
      <c r="U24" s="297"/>
      <c r="V24" s="298"/>
    </row>
    <row r="25" spans="2:22" ht="15.75">
      <c r="B25" s="135"/>
      <c r="F25" s="298"/>
      <c r="G25" s="298"/>
      <c r="H25" s="297"/>
      <c r="I25" s="300"/>
      <c r="J25" s="300"/>
      <c r="K25" s="300"/>
      <c r="L25" s="300"/>
      <c r="M25" s="300"/>
      <c r="N25" s="157" t="s">
        <v>481</v>
      </c>
      <c r="O25" s="300"/>
      <c r="P25" s="300"/>
      <c r="Q25" s="300"/>
      <c r="R25" s="300"/>
      <c r="S25" s="300"/>
      <c r="T25" s="300"/>
      <c r="U25" s="297"/>
      <c r="V25" s="298"/>
    </row>
    <row r="26" spans="2:22" ht="15.75">
      <c r="F26" s="298"/>
      <c r="G26" s="298"/>
      <c r="H26" s="297"/>
      <c r="I26" s="300"/>
      <c r="J26" s="300"/>
      <c r="K26" s="300"/>
      <c r="L26" s="300"/>
      <c r="M26" s="300"/>
      <c r="N26" s="300"/>
      <c r="O26" s="143" t="s">
        <v>482</v>
      </c>
      <c r="P26" s="300"/>
      <c r="Q26" s="300"/>
      <c r="R26" s="300"/>
      <c r="S26" s="300"/>
      <c r="T26" s="300"/>
      <c r="U26" s="297"/>
      <c r="V26" s="298"/>
    </row>
    <row r="27" spans="2:22" ht="15.75">
      <c r="F27" s="298"/>
      <c r="G27" s="298"/>
      <c r="H27" s="297"/>
      <c r="I27" s="300"/>
      <c r="J27" s="300"/>
      <c r="K27" s="300"/>
      <c r="L27" s="300"/>
      <c r="M27" s="300"/>
      <c r="N27" s="300"/>
      <c r="O27" s="300"/>
      <c r="P27" s="157" t="s">
        <v>266</v>
      </c>
      <c r="Q27" s="300"/>
      <c r="R27" s="300"/>
      <c r="S27" s="300"/>
      <c r="T27" s="300"/>
      <c r="U27" s="297"/>
      <c r="V27" s="298"/>
    </row>
    <row r="28" spans="2:22" ht="15.75">
      <c r="F28" s="298"/>
      <c r="G28" s="298"/>
      <c r="H28" s="297"/>
      <c r="I28" s="300"/>
      <c r="J28" s="300"/>
      <c r="K28" s="300"/>
      <c r="L28" s="300"/>
      <c r="M28" s="300"/>
      <c r="N28" s="300"/>
      <c r="O28" s="300"/>
      <c r="P28" s="300"/>
      <c r="Q28" s="143" t="s">
        <v>267</v>
      </c>
      <c r="R28" s="143"/>
      <c r="S28" s="143"/>
      <c r="T28" s="300"/>
      <c r="U28" s="297"/>
      <c r="V28" s="298"/>
    </row>
    <row r="29" spans="2:22" ht="15.75">
      <c r="F29" s="298"/>
      <c r="G29" s="298"/>
      <c r="H29" s="297"/>
      <c r="I29" s="300"/>
      <c r="J29" s="300"/>
      <c r="K29" s="300"/>
      <c r="L29" s="300"/>
      <c r="M29" s="300"/>
      <c r="N29" s="300"/>
      <c r="O29" s="300"/>
      <c r="P29" s="300"/>
      <c r="Q29" s="300"/>
      <c r="R29" s="157" t="s">
        <v>268</v>
      </c>
      <c r="S29" s="300"/>
      <c r="T29" s="300"/>
      <c r="U29" s="297"/>
      <c r="V29" s="298"/>
    </row>
    <row r="30" spans="2:22" ht="15.75">
      <c r="F30" s="298"/>
      <c r="G30" s="298"/>
      <c r="H30" s="297"/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143" t="s">
        <v>269</v>
      </c>
      <c r="T30" s="300"/>
      <c r="U30" s="297"/>
      <c r="V30" s="298"/>
    </row>
    <row r="31" spans="2:22" ht="15.75">
      <c r="F31" s="298"/>
      <c r="G31" s="298"/>
      <c r="H31" s="297"/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157" t="s">
        <v>483</v>
      </c>
      <c r="U31" s="297"/>
      <c r="V31" s="298"/>
    </row>
    <row r="32" spans="2:22">
      <c r="F32" s="298"/>
      <c r="G32" s="298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97"/>
      <c r="T32" s="297"/>
      <c r="U32" s="297"/>
      <c r="V32" s="298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8:21"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</row>
    <row r="37" spans="8:21"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</row>
    <row r="38" spans="8:21"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</row>
    <row r="39" spans="8:21"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</row>
    <row r="40" spans="8:21"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</row>
    <row r="41" spans="8:21"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</row>
    <row r="42" spans="8:21"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</row>
    <row r="43" spans="8:21"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</row>
    <row r="44" spans="8:21"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</row>
  </sheetData>
  <mergeCells count="5">
    <mergeCell ref="A1:A2"/>
    <mergeCell ref="B1:B2"/>
    <mergeCell ref="C1:E1"/>
    <mergeCell ref="A15:B1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6"/>
  <sheetViews>
    <sheetView workbookViewId="0">
      <pane ySplit="2" topLeftCell="A3" activePane="bottomLeft" state="frozen"/>
      <selection pane="bottomLeft" activeCell="I20" sqref="I20:I40"/>
    </sheetView>
  </sheetViews>
  <sheetFormatPr defaultRowHeight="11.25"/>
  <cols>
    <col min="1" max="1" width="9" style="8" customWidth="1"/>
    <col min="2" max="2" width="29.140625" style="145" bestFit="1" customWidth="1"/>
    <col min="3" max="3" width="11.140625" style="2" customWidth="1"/>
    <col min="4" max="4" width="10.28515625" style="2" customWidth="1"/>
    <col min="5" max="6" width="10.28515625" style="82" customWidth="1"/>
    <col min="7" max="7" width="10.7109375" style="82" customWidth="1"/>
    <col min="8" max="8" width="11.140625" style="82" customWidth="1"/>
    <col min="9" max="9" width="7.85546875" style="82" customWidth="1"/>
    <col min="10" max="10" width="10.28515625" style="82" customWidth="1"/>
    <col min="11" max="11" width="8.28515625" style="82" customWidth="1"/>
    <col min="12" max="12" width="8.85546875" style="82" customWidth="1"/>
    <col min="13" max="14" width="7.140625" style="82" customWidth="1"/>
    <col min="15" max="15" width="8.7109375" style="82" customWidth="1"/>
    <col min="16" max="16" width="8.5703125" style="82" customWidth="1"/>
    <col min="17" max="17" width="8.140625" style="82" customWidth="1"/>
    <col min="18" max="18" width="7.140625" style="82" customWidth="1"/>
    <col min="19" max="19" width="8.28515625" style="82" customWidth="1"/>
    <col min="20" max="20" width="7.140625" style="82" customWidth="1"/>
    <col min="21" max="21" width="9.7109375" style="82" customWidth="1"/>
    <col min="2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9" style="82" customWidth="1"/>
    <col min="30" max="30" width="16.28515625" style="82" customWidth="1"/>
    <col min="31" max="31" width="8.85546875" style="82" customWidth="1"/>
    <col min="32" max="32" width="8.425781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9.7109375" style="82" customWidth="1"/>
    <col min="45" max="45" width="8.42578125" style="82" customWidth="1"/>
    <col min="46" max="46" width="6.140625" style="82" customWidth="1"/>
    <col min="47" max="47" width="10.14062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1" width="6.140625" style="82" customWidth="1"/>
    <col min="62" max="62" width="8.140625" style="82" customWidth="1"/>
    <col min="63" max="63" width="6.140625" style="82" customWidth="1"/>
    <col min="64" max="64" width="7.7109375" style="82" customWidth="1"/>
    <col min="65" max="65" width="5.5703125" style="82" customWidth="1"/>
    <col min="66" max="66" width="10.5703125" style="374" customWidth="1"/>
    <col min="67" max="72" width="10.5703125" style="82" customWidth="1"/>
    <col min="73" max="74" width="12.42578125" style="83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87" t="s">
        <v>1</v>
      </c>
      <c r="B1" s="780" t="s">
        <v>0</v>
      </c>
      <c r="C1" s="783" t="s">
        <v>95</v>
      </c>
      <c r="D1" s="784"/>
      <c r="E1" s="771" t="s">
        <v>96</v>
      </c>
      <c r="F1" s="771"/>
      <c r="G1" s="771"/>
      <c r="H1" s="772" t="s">
        <v>174</v>
      </c>
      <c r="I1" s="772"/>
      <c r="J1" s="771" t="s">
        <v>178</v>
      </c>
      <c r="K1" s="771"/>
      <c r="L1" s="771"/>
      <c r="M1" s="771"/>
      <c r="N1" s="771"/>
      <c r="O1" s="771"/>
      <c r="P1" s="771"/>
      <c r="Q1" s="771"/>
      <c r="R1" s="771"/>
      <c r="S1" s="771"/>
      <c r="T1" s="771"/>
      <c r="U1" s="771"/>
      <c r="V1" s="771"/>
      <c r="W1" s="771"/>
      <c r="X1" s="771"/>
      <c r="Y1" s="771"/>
      <c r="Z1" s="771"/>
      <c r="AA1" s="771"/>
      <c r="AB1" s="771"/>
      <c r="AC1" s="771"/>
      <c r="AD1" s="771"/>
      <c r="AE1" s="782" t="s">
        <v>179</v>
      </c>
      <c r="AF1" s="782"/>
      <c r="AG1" s="782"/>
      <c r="AH1" s="782"/>
      <c r="AI1" s="782"/>
      <c r="AJ1" s="782"/>
      <c r="AK1" s="782"/>
      <c r="AL1" s="782"/>
      <c r="AM1" s="782"/>
      <c r="AN1" s="782"/>
      <c r="AO1" s="782"/>
      <c r="AP1" s="782"/>
      <c r="AQ1" s="782"/>
      <c r="AR1" s="782"/>
      <c r="AS1" s="773" t="s">
        <v>195</v>
      </c>
      <c r="AT1" s="774"/>
      <c r="AU1" s="774"/>
      <c r="AV1" s="774"/>
      <c r="AW1" s="774"/>
      <c r="AX1" s="775"/>
      <c r="AY1" s="776" t="s">
        <v>199</v>
      </c>
      <c r="AZ1" s="777"/>
      <c r="BA1" s="777"/>
      <c r="BB1" s="778"/>
      <c r="BC1" s="779" t="s">
        <v>187</v>
      </c>
      <c r="BD1" s="779"/>
      <c r="BE1" s="779"/>
      <c r="BF1" s="779"/>
      <c r="BG1" s="779"/>
      <c r="BH1" s="779"/>
      <c r="BI1" s="779"/>
      <c r="BJ1" s="779"/>
      <c r="BK1" s="779"/>
      <c r="BL1" s="779"/>
      <c r="BM1" s="779"/>
      <c r="BN1" s="779"/>
      <c r="BO1" s="785" t="s">
        <v>518</v>
      </c>
      <c r="BP1" s="786"/>
      <c r="BQ1" s="786"/>
      <c r="BR1" s="786"/>
      <c r="BS1" s="786"/>
      <c r="BT1" s="787"/>
      <c r="BU1" s="768" t="s">
        <v>291</v>
      </c>
      <c r="BV1" s="768"/>
      <c r="BW1" s="768"/>
    </row>
    <row r="2" spans="1:75" ht="23.25" thickBot="1">
      <c r="A2" s="588"/>
      <c r="B2" s="781"/>
      <c r="C2" s="165"/>
      <c r="D2" s="185" t="s">
        <v>93</v>
      </c>
      <c r="E2" s="148"/>
      <c r="F2" s="186" t="s">
        <v>93</v>
      </c>
      <c r="G2" s="147" t="s">
        <v>173</v>
      </c>
      <c r="H2" s="148"/>
      <c r="I2" s="214" t="s">
        <v>93</v>
      </c>
      <c r="J2" s="148" t="s">
        <v>245</v>
      </c>
      <c r="K2" s="148" t="s">
        <v>246</v>
      </c>
      <c r="L2" s="148" t="s">
        <v>247</v>
      </c>
      <c r="M2" s="148" t="s">
        <v>248</v>
      </c>
      <c r="N2" s="148" t="s">
        <v>249</v>
      </c>
      <c r="O2" s="148" t="s">
        <v>500</v>
      </c>
      <c r="P2" s="148" t="s">
        <v>250</v>
      </c>
      <c r="Q2" s="148" t="s">
        <v>466</v>
      </c>
      <c r="R2" s="148" t="s">
        <v>467</v>
      </c>
      <c r="S2" s="148" t="s">
        <v>494</v>
      </c>
      <c r="T2" s="148" t="s">
        <v>503</v>
      </c>
      <c r="U2" s="148" t="s">
        <v>251</v>
      </c>
      <c r="V2" s="148" t="s">
        <v>252</v>
      </c>
      <c r="W2" s="148" t="s">
        <v>253</v>
      </c>
      <c r="X2" s="148" t="s">
        <v>284</v>
      </c>
      <c r="Y2" s="148" t="s">
        <v>282</v>
      </c>
      <c r="Z2" s="148" t="s">
        <v>283</v>
      </c>
      <c r="AA2" s="148"/>
      <c r="AB2" s="148"/>
      <c r="AC2" s="148" t="s">
        <v>47</v>
      </c>
      <c r="AD2" s="146" t="s">
        <v>29</v>
      </c>
      <c r="AE2" s="148" t="s">
        <v>180</v>
      </c>
      <c r="AF2" s="148" t="s">
        <v>181</v>
      </c>
      <c r="AG2" s="148" t="s">
        <v>182</v>
      </c>
      <c r="AH2" s="148" t="s">
        <v>184</v>
      </c>
      <c r="AI2" s="148" t="s">
        <v>185</v>
      </c>
      <c r="AJ2" s="148" t="s">
        <v>186</v>
      </c>
      <c r="AK2" s="148" t="s">
        <v>270</v>
      </c>
      <c r="AL2" s="148" t="s">
        <v>271</v>
      </c>
      <c r="AM2" s="148" t="s">
        <v>272</v>
      </c>
      <c r="AN2" s="148" t="s">
        <v>496</v>
      </c>
      <c r="AO2" s="148" t="s">
        <v>497</v>
      </c>
      <c r="AP2" s="148"/>
      <c r="AQ2" s="148"/>
      <c r="AR2" s="151" t="s">
        <v>47</v>
      </c>
      <c r="AS2" s="148" t="s">
        <v>192</v>
      </c>
      <c r="AT2" s="148" t="s">
        <v>193</v>
      </c>
      <c r="AU2" s="148" t="s">
        <v>196</v>
      </c>
      <c r="AV2" s="148" t="s">
        <v>194</v>
      </c>
      <c r="AW2" s="148" t="s">
        <v>198</v>
      </c>
      <c r="AX2" s="146" t="s">
        <v>47</v>
      </c>
      <c r="AY2" s="148" t="s">
        <v>203</v>
      </c>
      <c r="AZ2" s="148" t="s">
        <v>204</v>
      </c>
      <c r="BA2" s="148" t="s">
        <v>205</v>
      </c>
      <c r="BB2" s="149" t="s">
        <v>47</v>
      </c>
      <c r="BC2" s="148" t="s">
        <v>213</v>
      </c>
      <c r="BD2" s="148" t="s">
        <v>214</v>
      </c>
      <c r="BE2" s="148" t="s">
        <v>217</v>
      </c>
      <c r="BF2" s="148" t="s">
        <v>222</v>
      </c>
      <c r="BG2" s="148" t="s">
        <v>223</v>
      </c>
      <c r="BH2" s="148" t="s">
        <v>224</v>
      </c>
      <c r="BI2" s="148" t="s">
        <v>286</v>
      </c>
      <c r="BJ2" s="148" t="s">
        <v>287</v>
      </c>
      <c r="BK2" s="148" t="s">
        <v>484</v>
      </c>
      <c r="BL2" s="148" t="s">
        <v>485</v>
      </c>
      <c r="BM2" s="148"/>
      <c r="BN2" s="372" t="s">
        <v>47</v>
      </c>
      <c r="BO2" s="148"/>
      <c r="BP2" s="148"/>
      <c r="BQ2" s="148"/>
      <c r="BR2" s="148"/>
      <c r="BS2" s="148"/>
      <c r="BT2" s="151" t="s">
        <v>519</v>
      </c>
      <c r="BU2" s="436" t="s">
        <v>140</v>
      </c>
      <c r="BV2" s="437" t="s">
        <v>520</v>
      </c>
      <c r="BW2" s="183" t="s">
        <v>290</v>
      </c>
    </row>
    <row r="3" spans="1:75" s="5" customFormat="1">
      <c r="A3" s="438" t="str">
        <f>'1-συμβολαια'!A3</f>
        <v>1ο</v>
      </c>
      <c r="B3" s="342" t="str">
        <f>'1-συμβολαια'!C3</f>
        <v>*γονική οριζόντιας ΨΙΛΗ ΚΥΡΙΟΤΗΤΑ</v>
      </c>
      <c r="C3" s="435">
        <f>'5-αντίγρ'!AN3</f>
        <v>14700</v>
      </c>
      <c r="D3" s="435">
        <f>'5-αντίγρ'!AM3</f>
        <v>1600</v>
      </c>
      <c r="E3" s="286">
        <f>'6-μεταγρ'!O3</f>
        <v>4000</v>
      </c>
      <c r="F3" s="286">
        <f>'6-μεταγρ'!M3+'6-μεταγρ'!N3</f>
        <v>1600</v>
      </c>
      <c r="G3" s="287">
        <f>'6-μεταγρ'!P3</f>
        <v>0</v>
      </c>
      <c r="H3" s="286">
        <f>'7-προςΔΟΥ'!U3</f>
        <v>41900</v>
      </c>
      <c r="I3" s="286">
        <f>'7-προςΔΟΥ'!K3</f>
        <v>605</v>
      </c>
      <c r="J3" s="285">
        <v>5100</v>
      </c>
      <c r="K3" s="285">
        <v>5100</v>
      </c>
      <c r="L3" s="285">
        <v>5100</v>
      </c>
      <c r="M3" s="285"/>
      <c r="N3" s="285"/>
      <c r="O3" s="285"/>
      <c r="P3" s="285">
        <v>5100</v>
      </c>
      <c r="Q3" s="285"/>
      <c r="R3" s="285"/>
      <c r="S3" s="285">
        <v>5100</v>
      </c>
      <c r="T3" s="285"/>
      <c r="U3" s="285"/>
      <c r="V3" s="285"/>
      <c r="W3" s="285"/>
      <c r="X3" s="285"/>
      <c r="Y3" s="285"/>
      <c r="Z3" s="285"/>
      <c r="AA3" s="285"/>
      <c r="AB3" s="285"/>
      <c r="AC3" s="285">
        <f t="shared" ref="AC3:AC5" si="0">SUM(J3:AB3)-W3-Y3</f>
        <v>25500</v>
      </c>
      <c r="AD3" s="285"/>
      <c r="AE3" s="285">
        <v>3300</v>
      </c>
      <c r="AF3" s="285"/>
      <c r="AG3" s="285">
        <v>3300</v>
      </c>
      <c r="AH3" s="285"/>
      <c r="AI3" s="285"/>
      <c r="AJ3" s="285"/>
      <c r="AK3" s="285"/>
      <c r="AL3" s="285"/>
      <c r="AM3" s="285"/>
      <c r="AN3" s="285"/>
      <c r="AO3" s="285"/>
      <c r="AP3" s="285"/>
      <c r="AQ3" s="285"/>
      <c r="AR3" s="285">
        <f t="shared" ref="AR3:AR5" si="1">SUM(AE3:AQ3)</f>
        <v>6600</v>
      </c>
      <c r="AS3" s="285">
        <v>5300</v>
      </c>
      <c r="AT3" s="285"/>
      <c r="AU3" s="285">
        <f>2*1100+2000</f>
        <v>4200</v>
      </c>
      <c r="AV3" s="285"/>
      <c r="AW3" s="285"/>
      <c r="AX3" s="285">
        <f t="shared" ref="AX3:AX5" si="2">SUM(AS3:AW3)</f>
        <v>9500</v>
      </c>
      <c r="AY3" s="285"/>
      <c r="AZ3" s="285"/>
      <c r="BA3" s="285"/>
      <c r="BB3" s="285">
        <f t="shared" ref="BB3:BB5" si="3">SUM(AY3:BA3)</f>
        <v>0</v>
      </c>
      <c r="BC3" s="285"/>
      <c r="BD3" s="285"/>
      <c r="BE3" s="285"/>
      <c r="BF3" s="285"/>
      <c r="BG3" s="285"/>
      <c r="BH3" s="285"/>
      <c r="BI3" s="285"/>
      <c r="BJ3" s="285"/>
      <c r="BK3" s="285">
        <v>100</v>
      </c>
      <c r="BL3" s="285">
        <v>150</v>
      </c>
      <c r="BM3" s="282"/>
      <c r="BN3" s="285">
        <f t="shared" ref="BN3:BN5" si="4">SUM(BC3:BM3)-BJ3</f>
        <v>250</v>
      </c>
      <c r="BO3" s="287"/>
      <c r="BP3" s="287"/>
      <c r="BQ3" s="287"/>
      <c r="BR3" s="287"/>
      <c r="BS3" s="287"/>
      <c r="BT3" s="287">
        <f t="shared" ref="BT3:BT5" si="5">SUM(BO3:BS3)</f>
        <v>0</v>
      </c>
      <c r="BU3" s="287">
        <f t="shared" ref="BU3:BU5" si="6">C3+E3+H3+AC3-W3-Y3+AR3+AX3+BB3+BN3-BJ3+BT3-BS3</f>
        <v>102450</v>
      </c>
      <c r="BV3" s="287">
        <f t="shared" ref="BV3:BV5" si="7">D3+F3+I3+W3+Y3+BJ3+BS3</f>
        <v>3805</v>
      </c>
      <c r="BW3" s="332"/>
    </row>
    <row r="4" spans="1:75" s="5" customFormat="1">
      <c r="A4" s="438">
        <f>'1-συμβολαια'!A4</f>
        <v>0</v>
      </c>
      <c r="B4" s="342" t="str">
        <f>'1-συμβολαια'!C4</f>
        <v>*γονική αέρινης στήλης</v>
      </c>
      <c r="C4" s="435">
        <f>'5-αντίγρ'!AN4</f>
        <v>0</v>
      </c>
      <c r="D4" s="435">
        <f>'5-αντίγρ'!AM4</f>
        <v>0</v>
      </c>
      <c r="E4" s="286">
        <f>'6-μεταγρ'!O4</f>
        <v>4000</v>
      </c>
      <c r="F4" s="286">
        <f>'6-μεταγρ'!M4+'6-μεταγρ'!N4</f>
        <v>1600</v>
      </c>
      <c r="G4" s="287">
        <f>'6-μεταγρ'!P4</f>
        <v>0</v>
      </c>
      <c r="H4" s="286">
        <f>'7-προςΔΟΥ'!U4</f>
        <v>30200</v>
      </c>
      <c r="I4" s="286">
        <f>'7-προςΔΟΥ'!K4</f>
        <v>605</v>
      </c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5">
        <f t="shared" si="0"/>
        <v>0</v>
      </c>
      <c r="AD4" s="285"/>
      <c r="AE4" s="285"/>
      <c r="AF4" s="285"/>
      <c r="AG4" s="285"/>
      <c r="AH4" s="285"/>
      <c r="AI4" s="285"/>
      <c r="AJ4" s="285"/>
      <c r="AK4" s="285"/>
      <c r="AL4" s="285"/>
      <c r="AM4" s="285"/>
      <c r="AN4" s="285"/>
      <c r="AO4" s="285"/>
      <c r="AP4" s="285"/>
      <c r="AQ4" s="285"/>
      <c r="AR4" s="285">
        <f t="shared" si="1"/>
        <v>0</v>
      </c>
      <c r="AS4" s="285"/>
      <c r="AT4" s="285"/>
      <c r="AU4" s="285"/>
      <c r="AV4" s="285"/>
      <c r="AW4" s="285"/>
      <c r="AX4" s="285">
        <f t="shared" si="2"/>
        <v>0</v>
      </c>
      <c r="AY4" s="285"/>
      <c r="AZ4" s="285"/>
      <c r="BA4" s="285"/>
      <c r="BB4" s="285">
        <f t="shared" si="3"/>
        <v>0</v>
      </c>
      <c r="BC4" s="285"/>
      <c r="BD4" s="285"/>
      <c r="BE4" s="285"/>
      <c r="BF4" s="285"/>
      <c r="BG4" s="285"/>
      <c r="BH4" s="285"/>
      <c r="BI4" s="285"/>
      <c r="BJ4" s="285"/>
      <c r="BK4" s="285"/>
      <c r="BL4" s="285"/>
      <c r="BM4" s="282"/>
      <c r="BN4" s="285">
        <f t="shared" si="4"/>
        <v>0</v>
      </c>
      <c r="BO4" s="287"/>
      <c r="BP4" s="287"/>
      <c r="BQ4" s="287"/>
      <c r="BR4" s="287"/>
      <c r="BS4" s="287"/>
      <c r="BT4" s="287">
        <f t="shared" si="5"/>
        <v>0</v>
      </c>
      <c r="BU4" s="287">
        <f t="shared" si="6"/>
        <v>34200</v>
      </c>
      <c r="BV4" s="287">
        <f t="shared" si="7"/>
        <v>2205</v>
      </c>
      <c r="BW4" s="332"/>
    </row>
    <row r="5" spans="1:75" s="5" customFormat="1" ht="12" thickBot="1">
      <c r="A5" s="537">
        <f>'1-συμβολαια'!A5</f>
        <v>0</v>
      </c>
      <c r="B5" s="538" t="str">
        <f>'1-συμβολαια'!C5</f>
        <v>οριζόντιος ΣΥΣΤΑΣΗ</v>
      </c>
      <c r="C5" s="570">
        <f>'5-αντίγρ'!AN5</f>
        <v>2200</v>
      </c>
      <c r="D5" s="570">
        <f>'5-αντίγρ'!AM5</f>
        <v>800</v>
      </c>
      <c r="E5" s="571">
        <f>'6-μεταγρ'!O5</f>
        <v>4000</v>
      </c>
      <c r="F5" s="571">
        <f>'6-μεταγρ'!M5+'6-μεταγρ'!N5</f>
        <v>1600</v>
      </c>
      <c r="G5" s="572">
        <f>'6-μεταγρ'!P5</f>
        <v>0</v>
      </c>
      <c r="H5" s="571">
        <f>'7-προςΔΟΥ'!U5</f>
        <v>38400</v>
      </c>
      <c r="I5" s="571">
        <f>'7-προςΔΟΥ'!K5</f>
        <v>605</v>
      </c>
      <c r="J5" s="572"/>
      <c r="K5" s="572"/>
      <c r="L5" s="572"/>
      <c r="M5" s="572"/>
      <c r="N5" s="572"/>
      <c r="O5" s="572"/>
      <c r="P5" s="572"/>
      <c r="Q5" s="572"/>
      <c r="R5" s="572"/>
      <c r="S5" s="572"/>
      <c r="T5" s="572"/>
      <c r="U5" s="572"/>
      <c r="V5" s="572"/>
      <c r="W5" s="572"/>
      <c r="X5" s="572"/>
      <c r="Y5" s="572"/>
      <c r="Z5" s="572"/>
      <c r="AA5" s="572"/>
      <c r="AB5" s="572"/>
      <c r="AC5" s="572">
        <f t="shared" si="0"/>
        <v>0</v>
      </c>
      <c r="AD5" s="572"/>
      <c r="AE5" s="572">
        <v>2200</v>
      </c>
      <c r="AF5" s="572"/>
      <c r="AG5" s="572">
        <v>2200</v>
      </c>
      <c r="AH5" s="572"/>
      <c r="AI5" s="572"/>
      <c r="AJ5" s="572"/>
      <c r="AK5" s="572"/>
      <c r="AL5" s="572"/>
      <c r="AM5" s="572"/>
      <c r="AN5" s="572"/>
      <c r="AO5" s="572"/>
      <c r="AP5" s="572"/>
      <c r="AQ5" s="572"/>
      <c r="AR5" s="572">
        <f t="shared" si="1"/>
        <v>4400</v>
      </c>
      <c r="AS5" s="572"/>
      <c r="AT5" s="572"/>
      <c r="AU5" s="572"/>
      <c r="AV5" s="572"/>
      <c r="AW5" s="572"/>
      <c r="AX5" s="572">
        <f t="shared" si="2"/>
        <v>0</v>
      </c>
      <c r="AY5" s="572"/>
      <c r="AZ5" s="572"/>
      <c r="BA5" s="572"/>
      <c r="BB5" s="572">
        <f t="shared" si="3"/>
        <v>0</v>
      </c>
      <c r="BC5" s="572"/>
      <c r="BD5" s="572"/>
      <c r="BE5" s="572"/>
      <c r="BF5" s="572"/>
      <c r="BG5" s="572"/>
      <c r="BH5" s="572"/>
      <c r="BI5" s="572"/>
      <c r="BJ5" s="572"/>
      <c r="BK5" s="572"/>
      <c r="BL5" s="572"/>
      <c r="BM5" s="533"/>
      <c r="BN5" s="572">
        <f t="shared" si="4"/>
        <v>0</v>
      </c>
      <c r="BO5" s="572"/>
      <c r="BP5" s="572"/>
      <c r="BQ5" s="572"/>
      <c r="BR5" s="572"/>
      <c r="BS5" s="572"/>
      <c r="BT5" s="572">
        <f t="shared" si="5"/>
        <v>0</v>
      </c>
      <c r="BU5" s="572">
        <f t="shared" si="6"/>
        <v>49000</v>
      </c>
      <c r="BV5" s="572">
        <f t="shared" si="7"/>
        <v>3005</v>
      </c>
      <c r="BW5" s="573"/>
    </row>
    <row r="6" spans="1:75" s="5" customFormat="1">
      <c r="A6" s="574" t="str">
        <f>'1-συμβολαια'!A6</f>
        <v>2ο</v>
      </c>
      <c r="B6" s="535" t="str">
        <f>'1-συμβολαια'!C6</f>
        <v>*γονική με ΠΑΡΑΚΡΑΤΗΣΗ ΕΠΙΚΑΡΠΙΑΣ</v>
      </c>
      <c r="C6" s="435">
        <f>'5-αντίγρ'!AN6</f>
        <v>12500</v>
      </c>
      <c r="D6" s="435">
        <f>'5-αντίγρ'!AM6</f>
        <v>1600</v>
      </c>
      <c r="E6" s="286">
        <f>'6-μεταγρ'!O6</f>
        <v>4000</v>
      </c>
      <c r="F6" s="286">
        <f>'6-μεταγρ'!M6+'6-μεταγρ'!N6</f>
        <v>1600</v>
      </c>
      <c r="G6" s="287">
        <f>'6-μεταγρ'!P6</f>
        <v>0</v>
      </c>
      <c r="H6" s="286">
        <f>'7-προςΔΟΥ'!U6</f>
        <v>26900</v>
      </c>
      <c r="I6" s="286">
        <f>'7-προςΔΟΥ'!K6</f>
        <v>605</v>
      </c>
      <c r="J6" s="287">
        <v>5100</v>
      </c>
      <c r="K6" s="287">
        <v>5100</v>
      </c>
      <c r="L6" s="287">
        <v>5100</v>
      </c>
      <c r="M6" s="287"/>
      <c r="N6" s="287"/>
      <c r="O6" s="287"/>
      <c r="P6" s="287"/>
      <c r="Q6" s="287"/>
      <c r="R6" s="287"/>
      <c r="S6" s="287">
        <v>5100</v>
      </c>
      <c r="T6" s="287"/>
      <c r="U6" s="287"/>
      <c r="V6" s="287"/>
      <c r="W6" s="287"/>
      <c r="X6" s="287"/>
      <c r="Y6" s="287"/>
      <c r="Z6" s="287"/>
      <c r="AA6" s="287"/>
      <c r="AB6" s="287"/>
      <c r="AC6" s="287">
        <f t="shared" ref="AC6:AC14" si="8">SUM(J6:AB6)-W6-Y6</f>
        <v>20400</v>
      </c>
      <c r="AD6" s="287"/>
      <c r="AE6" s="287">
        <v>2200</v>
      </c>
      <c r="AF6" s="287"/>
      <c r="AG6" s="287">
        <v>2200</v>
      </c>
      <c r="AH6" s="287">
        <v>2200</v>
      </c>
      <c r="AI6" s="287"/>
      <c r="AJ6" s="287"/>
      <c r="AK6" s="287"/>
      <c r="AL6" s="287"/>
      <c r="AM6" s="287"/>
      <c r="AN6" s="287"/>
      <c r="AO6" s="287"/>
      <c r="AP6" s="287"/>
      <c r="AQ6" s="287"/>
      <c r="AR6" s="287">
        <f t="shared" ref="AR6:AR14" si="9">SUM(AE6:AQ6)</f>
        <v>6600</v>
      </c>
      <c r="AS6" s="287">
        <v>2200</v>
      </c>
      <c r="AT6" s="287"/>
      <c r="AU6" s="287"/>
      <c r="AV6" s="287"/>
      <c r="AW6" s="287"/>
      <c r="AX6" s="287">
        <f t="shared" ref="AX6:AX14" si="10">SUM(AS6:AW6)</f>
        <v>2200</v>
      </c>
      <c r="AY6" s="287"/>
      <c r="AZ6" s="287"/>
      <c r="BA6" s="287"/>
      <c r="BB6" s="287">
        <f t="shared" ref="BB6:BB14" si="11">SUM(AY6:BA6)</f>
        <v>0</v>
      </c>
      <c r="BC6" s="287"/>
      <c r="BD6" s="287"/>
      <c r="BE6" s="287"/>
      <c r="BF6" s="287"/>
      <c r="BG6" s="287"/>
      <c r="BH6" s="287"/>
      <c r="BI6" s="287"/>
      <c r="BJ6" s="287"/>
      <c r="BK6" s="287">
        <v>100</v>
      </c>
      <c r="BL6" s="287">
        <v>100</v>
      </c>
      <c r="BM6" s="532"/>
      <c r="BN6" s="287">
        <f t="shared" ref="BN6:BN14" si="12">SUM(BC6:BM6)-BJ6</f>
        <v>200</v>
      </c>
      <c r="BO6" s="287"/>
      <c r="BP6" s="287"/>
      <c r="BQ6" s="287"/>
      <c r="BR6" s="287"/>
      <c r="BS6" s="287"/>
      <c r="BT6" s="287">
        <f t="shared" ref="BT6:BT14" si="13">SUM(BO6:BS6)</f>
        <v>0</v>
      </c>
      <c r="BU6" s="287">
        <f t="shared" ref="BU6:BU14" si="14">C6+E6+H6+AC6-W6-Y6+AR6+AX6+BB6+BN6-BJ6+BT6-BS6</f>
        <v>72800</v>
      </c>
      <c r="BV6" s="287">
        <f t="shared" ref="BV6:BV14" si="15">D6+F6+I6+W6+Y6+BJ6+BS6</f>
        <v>3805</v>
      </c>
      <c r="BW6" s="346"/>
    </row>
    <row r="7" spans="1:75" s="5" customFormat="1">
      <c r="A7" s="438" t="str">
        <f>'1-συμβολαια'!A7</f>
        <v>3ο</v>
      </c>
      <c r="B7" s="342" t="str">
        <f>'1-συμβολαια'!C7</f>
        <v>*γονική με ΠΑΡΑΚΡΑΤΗΣΗ ΕΠΙΚΑΡΠΙΑΣ</v>
      </c>
      <c r="C7" s="435">
        <f>'5-αντίγρ'!AN7</f>
        <v>12500</v>
      </c>
      <c r="D7" s="435">
        <f>'5-αντίγρ'!AM7</f>
        <v>1600</v>
      </c>
      <c r="E7" s="286">
        <f>'6-μεταγρ'!O7</f>
        <v>4000</v>
      </c>
      <c r="F7" s="286">
        <f>'6-μεταγρ'!M7+'6-μεταγρ'!N7</f>
        <v>1600</v>
      </c>
      <c r="G7" s="287">
        <f>'6-μεταγρ'!P7</f>
        <v>0</v>
      </c>
      <c r="H7" s="286">
        <f>'7-προςΔΟΥ'!U7</f>
        <v>13700</v>
      </c>
      <c r="I7" s="286">
        <f>'7-προςΔΟΥ'!K7</f>
        <v>605</v>
      </c>
      <c r="J7" s="285">
        <v>5100</v>
      </c>
      <c r="K7" s="285">
        <v>5100</v>
      </c>
      <c r="L7" s="285">
        <v>5100</v>
      </c>
      <c r="M7" s="285"/>
      <c r="N7" s="285"/>
      <c r="O7" s="285"/>
      <c r="P7" s="285"/>
      <c r="Q7" s="285"/>
      <c r="R7" s="285"/>
      <c r="S7" s="285">
        <v>5100</v>
      </c>
      <c r="T7" s="285"/>
      <c r="U7" s="285"/>
      <c r="V7" s="285"/>
      <c r="W7" s="285"/>
      <c r="X7" s="285"/>
      <c r="Y7" s="285"/>
      <c r="Z7" s="285"/>
      <c r="AA7" s="285"/>
      <c r="AB7" s="285"/>
      <c r="AC7" s="285">
        <f t="shared" si="8"/>
        <v>20400</v>
      </c>
      <c r="AD7" s="285"/>
      <c r="AE7" s="285">
        <v>2200</v>
      </c>
      <c r="AF7" s="285">
        <v>2200</v>
      </c>
      <c r="AG7" s="285">
        <v>2200</v>
      </c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>
        <f t="shared" si="9"/>
        <v>6600</v>
      </c>
      <c r="AS7" s="285">
        <v>2200</v>
      </c>
      <c r="AT7" s="285"/>
      <c r="AU7" s="285"/>
      <c r="AV7" s="285"/>
      <c r="AW7" s="285"/>
      <c r="AX7" s="285">
        <f t="shared" si="10"/>
        <v>2200</v>
      </c>
      <c r="AY7" s="285"/>
      <c r="AZ7" s="285"/>
      <c r="BA7" s="285"/>
      <c r="BB7" s="285">
        <f t="shared" si="11"/>
        <v>0</v>
      </c>
      <c r="BC7" s="285"/>
      <c r="BD7" s="285"/>
      <c r="BE7" s="285"/>
      <c r="BF7" s="285"/>
      <c r="BG7" s="285"/>
      <c r="BH7" s="285"/>
      <c r="BI7" s="285"/>
      <c r="BJ7" s="285"/>
      <c r="BK7" s="285">
        <v>100</v>
      </c>
      <c r="BL7" s="285">
        <v>100</v>
      </c>
      <c r="BM7" s="282"/>
      <c r="BN7" s="285">
        <f t="shared" si="12"/>
        <v>200</v>
      </c>
      <c r="BO7" s="287"/>
      <c r="BP7" s="287"/>
      <c r="BQ7" s="287"/>
      <c r="BR7" s="287"/>
      <c r="BS7" s="287"/>
      <c r="BT7" s="287">
        <f t="shared" si="13"/>
        <v>0</v>
      </c>
      <c r="BU7" s="287">
        <f t="shared" si="14"/>
        <v>59600</v>
      </c>
      <c r="BV7" s="287">
        <f t="shared" si="15"/>
        <v>3805</v>
      </c>
      <c r="BW7" s="332"/>
    </row>
    <row r="8" spans="1:75" s="5" customFormat="1">
      <c r="A8" s="568" t="str">
        <f>'1-συμβολαια'!A8</f>
        <v>4ο</v>
      </c>
      <c r="B8" s="342" t="str">
        <f>'1-συμβολαια'!C8</f>
        <v>κληρονομιάς ΑΠΟΔΟΧΗ</v>
      </c>
      <c r="C8" s="435">
        <f>'5-αντίγρ'!AN8</f>
        <v>8100</v>
      </c>
      <c r="D8" s="435">
        <f>'5-αντίγρ'!AM8</f>
        <v>1600</v>
      </c>
      <c r="E8" s="286">
        <f>'6-μεταγρ'!O8</f>
        <v>4000</v>
      </c>
      <c r="F8" s="286">
        <f>'6-μεταγρ'!M8+'6-μεταγρ'!N8</f>
        <v>1600</v>
      </c>
      <c r="G8" s="287">
        <f>'6-μεταγρ'!P8</f>
        <v>0</v>
      </c>
      <c r="H8" s="286">
        <f>'7-προςΔΟΥ'!U8</f>
        <v>25900</v>
      </c>
      <c r="I8" s="286">
        <f>'7-προςΔΟΥ'!K8</f>
        <v>605</v>
      </c>
      <c r="J8" s="285">
        <v>10200</v>
      </c>
      <c r="K8" s="285">
        <v>10200</v>
      </c>
      <c r="L8" s="285">
        <v>10200</v>
      </c>
      <c r="M8" s="285">
        <v>5100</v>
      </c>
      <c r="N8" s="285">
        <v>5100</v>
      </c>
      <c r="O8" s="285">
        <v>5100</v>
      </c>
      <c r="P8" s="285"/>
      <c r="Q8" s="285"/>
      <c r="R8" s="285"/>
      <c r="S8" s="285">
        <v>10200</v>
      </c>
      <c r="T8" s="285"/>
      <c r="U8" s="285">
        <v>11100</v>
      </c>
      <c r="V8" s="285">
        <v>5100</v>
      </c>
      <c r="W8" s="285"/>
      <c r="X8" s="285"/>
      <c r="Y8" s="285"/>
      <c r="Z8" s="285"/>
      <c r="AA8" s="285"/>
      <c r="AB8" s="285"/>
      <c r="AC8" s="285">
        <f t="shared" si="8"/>
        <v>72300</v>
      </c>
      <c r="AD8" s="285"/>
      <c r="AE8" s="285">
        <v>4400</v>
      </c>
      <c r="AF8" s="285">
        <v>4400</v>
      </c>
      <c r="AG8" s="285">
        <v>4400</v>
      </c>
      <c r="AH8" s="285"/>
      <c r="AI8" s="285"/>
      <c r="AJ8" s="285"/>
      <c r="AK8" s="285"/>
      <c r="AL8" s="285">
        <v>8800</v>
      </c>
      <c r="AM8" s="285"/>
      <c r="AN8" s="285"/>
      <c r="AO8" s="285"/>
      <c r="AP8" s="285"/>
      <c r="AQ8" s="285"/>
      <c r="AR8" s="285">
        <f t="shared" si="9"/>
        <v>22000</v>
      </c>
      <c r="AS8" s="285">
        <v>7700</v>
      </c>
      <c r="AT8" s="285"/>
      <c r="AU8" s="285"/>
      <c r="AV8" s="285"/>
      <c r="AW8" s="285"/>
      <c r="AX8" s="285">
        <f t="shared" si="10"/>
        <v>7700</v>
      </c>
      <c r="AY8" s="285"/>
      <c r="AZ8" s="285"/>
      <c r="BA8" s="285"/>
      <c r="BB8" s="285">
        <f t="shared" si="11"/>
        <v>0</v>
      </c>
      <c r="BC8" s="285"/>
      <c r="BD8" s="285"/>
      <c r="BE8" s="285"/>
      <c r="BF8" s="285"/>
      <c r="BG8" s="285"/>
      <c r="BH8" s="285"/>
      <c r="BI8" s="285"/>
      <c r="BJ8" s="285"/>
      <c r="BK8" s="285">
        <v>100</v>
      </c>
      <c r="BL8" s="285">
        <v>200</v>
      </c>
      <c r="BM8" s="282"/>
      <c r="BN8" s="285">
        <f t="shared" si="12"/>
        <v>300</v>
      </c>
      <c r="BO8" s="287">
        <v>1100</v>
      </c>
      <c r="BP8" s="287">
        <v>2200</v>
      </c>
      <c r="BQ8" s="287">
        <v>2200</v>
      </c>
      <c r="BR8" s="287"/>
      <c r="BS8" s="287">
        <v>685</v>
      </c>
      <c r="BT8" s="287">
        <f t="shared" si="13"/>
        <v>6185</v>
      </c>
      <c r="BU8" s="287">
        <f t="shared" si="14"/>
        <v>145800</v>
      </c>
      <c r="BV8" s="287">
        <f t="shared" si="15"/>
        <v>4490</v>
      </c>
      <c r="BW8" s="332"/>
    </row>
    <row r="9" spans="1:75" s="5" customFormat="1" ht="12" thickBot="1">
      <c r="A9" s="537" t="str">
        <f>'1-συμβολαια'!A9</f>
        <v>5ο</v>
      </c>
      <c r="B9" s="538" t="str">
        <f>'1-συμβολαια'!C9</f>
        <v>δωρεα</v>
      </c>
      <c r="C9" s="570">
        <f>'5-αντίγρ'!AN9</f>
        <v>23200</v>
      </c>
      <c r="D9" s="570">
        <f>'5-αντίγρ'!AM9</f>
        <v>1600</v>
      </c>
      <c r="E9" s="571">
        <f>'6-μεταγρ'!O9</f>
        <v>4000</v>
      </c>
      <c r="F9" s="571">
        <f>'6-μεταγρ'!M9+'6-μεταγρ'!N9</f>
        <v>1600</v>
      </c>
      <c r="G9" s="572">
        <f>'6-μεταγρ'!P9</f>
        <v>0</v>
      </c>
      <c r="H9" s="571">
        <f>'7-προςΔΟΥ'!U9</f>
        <v>13700</v>
      </c>
      <c r="I9" s="571">
        <f>'7-προςΔΟΥ'!K9</f>
        <v>605</v>
      </c>
      <c r="J9" s="572">
        <v>5100</v>
      </c>
      <c r="K9" s="572">
        <v>5100</v>
      </c>
      <c r="L9" s="572">
        <v>5100</v>
      </c>
      <c r="M9" s="572"/>
      <c r="N9" s="572"/>
      <c r="O9" s="572"/>
      <c r="P9" s="572"/>
      <c r="Q9" s="572"/>
      <c r="R9" s="572"/>
      <c r="S9" s="572">
        <v>5100</v>
      </c>
      <c r="T9" s="572"/>
      <c r="U9" s="572"/>
      <c r="V9" s="572"/>
      <c r="W9" s="572"/>
      <c r="X9" s="572"/>
      <c r="Y9" s="572"/>
      <c r="Z9" s="572"/>
      <c r="AA9" s="572"/>
      <c r="AB9" s="572"/>
      <c r="AC9" s="572">
        <f t="shared" si="8"/>
        <v>20400</v>
      </c>
      <c r="AD9" s="572"/>
      <c r="AE9" s="572">
        <v>5500</v>
      </c>
      <c r="AF9" s="572">
        <v>5500</v>
      </c>
      <c r="AG9" s="572">
        <v>5500</v>
      </c>
      <c r="AH9" s="572"/>
      <c r="AI9" s="572"/>
      <c r="AJ9" s="572"/>
      <c r="AK9" s="572"/>
      <c r="AL9" s="572">
        <v>4400</v>
      </c>
      <c r="AM9" s="572"/>
      <c r="AN9" s="572"/>
      <c r="AO9" s="572"/>
      <c r="AP9" s="572"/>
      <c r="AQ9" s="572"/>
      <c r="AR9" s="572">
        <f t="shared" si="9"/>
        <v>20900</v>
      </c>
      <c r="AS9" s="572">
        <v>5500</v>
      </c>
      <c r="AT9" s="572"/>
      <c r="AU9" s="572"/>
      <c r="AV9" s="572"/>
      <c r="AW9" s="572"/>
      <c r="AX9" s="572">
        <f t="shared" si="10"/>
        <v>5500</v>
      </c>
      <c r="AY9" s="572"/>
      <c r="AZ9" s="572"/>
      <c r="BA9" s="572"/>
      <c r="BB9" s="572">
        <f t="shared" si="11"/>
        <v>0</v>
      </c>
      <c r="BC9" s="572"/>
      <c r="BD9" s="572"/>
      <c r="BE9" s="572"/>
      <c r="BF9" s="572"/>
      <c r="BG9" s="572"/>
      <c r="BH9" s="572"/>
      <c r="BI9" s="572"/>
      <c r="BJ9" s="572">
        <v>489</v>
      </c>
      <c r="BK9" s="572">
        <v>100</v>
      </c>
      <c r="BL9" s="572">
        <v>250</v>
      </c>
      <c r="BM9" s="533"/>
      <c r="BN9" s="572">
        <f t="shared" si="12"/>
        <v>350</v>
      </c>
      <c r="BO9" s="572"/>
      <c r="BP9" s="572"/>
      <c r="BQ9" s="572"/>
      <c r="BR9" s="572"/>
      <c r="BS9" s="572"/>
      <c r="BT9" s="572">
        <f t="shared" si="13"/>
        <v>0</v>
      </c>
      <c r="BU9" s="572">
        <f t="shared" si="14"/>
        <v>87561</v>
      </c>
      <c r="BV9" s="572">
        <f t="shared" si="15"/>
        <v>4294</v>
      </c>
      <c r="BW9" s="573"/>
    </row>
    <row r="10" spans="1:75" s="5" customFormat="1">
      <c r="A10" s="574" t="str">
        <f>'1-συμβολαια'!A10</f>
        <v>6ο</v>
      </c>
      <c r="B10" s="535" t="str">
        <f>'1-συμβολαια'!C10</f>
        <v>διανομη</v>
      </c>
      <c r="C10" s="435">
        <f>'5-αντίγρ'!AN10</f>
        <v>27600</v>
      </c>
      <c r="D10" s="435">
        <f>'5-αντίγρ'!AM10</f>
        <v>1600</v>
      </c>
      <c r="E10" s="286">
        <f>'6-μεταγρ'!O10</f>
        <v>4000</v>
      </c>
      <c r="F10" s="286">
        <f>'6-μεταγρ'!M10+'6-μεταγρ'!N10</f>
        <v>1600</v>
      </c>
      <c r="G10" s="287">
        <f>'6-μεταγρ'!P10</f>
        <v>0</v>
      </c>
      <c r="H10" s="286">
        <f>'7-προςΔΟΥ'!U10</f>
        <v>13700</v>
      </c>
      <c r="I10" s="286">
        <f>'7-προςΔΟΥ'!K10</f>
        <v>605</v>
      </c>
      <c r="J10" s="287">
        <v>5100</v>
      </c>
      <c r="K10" s="287">
        <v>5100</v>
      </c>
      <c r="L10" s="287">
        <v>5100</v>
      </c>
      <c r="M10" s="287"/>
      <c r="N10" s="287"/>
      <c r="O10" s="287"/>
      <c r="P10" s="287"/>
      <c r="Q10" s="287"/>
      <c r="R10" s="287"/>
      <c r="S10" s="287">
        <v>5100</v>
      </c>
      <c r="T10" s="287"/>
      <c r="U10" s="287"/>
      <c r="V10" s="287"/>
      <c r="W10" s="287"/>
      <c r="X10" s="287"/>
      <c r="Y10" s="287"/>
      <c r="Z10" s="287"/>
      <c r="AA10" s="287"/>
      <c r="AB10" s="287"/>
      <c r="AC10" s="287">
        <f t="shared" si="8"/>
        <v>20400</v>
      </c>
      <c r="AD10" s="287"/>
      <c r="AE10" s="287">
        <v>4400</v>
      </c>
      <c r="AF10" s="287">
        <v>4400</v>
      </c>
      <c r="AG10" s="287">
        <v>4400</v>
      </c>
      <c r="AH10" s="287"/>
      <c r="AI10" s="287"/>
      <c r="AJ10" s="287"/>
      <c r="AK10" s="287"/>
      <c r="AL10" s="287">
        <v>4400</v>
      </c>
      <c r="AM10" s="287"/>
      <c r="AN10" s="287"/>
      <c r="AO10" s="287"/>
      <c r="AP10" s="287"/>
      <c r="AQ10" s="287"/>
      <c r="AR10" s="287">
        <f t="shared" si="9"/>
        <v>17600</v>
      </c>
      <c r="AS10" s="287">
        <v>4400</v>
      </c>
      <c r="AT10" s="287"/>
      <c r="AU10" s="287"/>
      <c r="AV10" s="287"/>
      <c r="AW10" s="287"/>
      <c r="AX10" s="287">
        <f t="shared" si="10"/>
        <v>4400</v>
      </c>
      <c r="AY10" s="287"/>
      <c r="AZ10" s="287"/>
      <c r="BA10" s="287"/>
      <c r="BB10" s="287">
        <f t="shared" si="11"/>
        <v>0</v>
      </c>
      <c r="BC10" s="287"/>
      <c r="BD10" s="287"/>
      <c r="BE10" s="287"/>
      <c r="BF10" s="287"/>
      <c r="BG10" s="287"/>
      <c r="BH10" s="287"/>
      <c r="BI10" s="287"/>
      <c r="BJ10" s="287">
        <v>489</v>
      </c>
      <c r="BK10" s="287">
        <v>100</v>
      </c>
      <c r="BL10" s="287">
        <v>200</v>
      </c>
      <c r="BM10" s="532"/>
      <c r="BN10" s="287">
        <f t="shared" si="12"/>
        <v>300</v>
      </c>
      <c r="BO10" s="287"/>
      <c r="BP10" s="287"/>
      <c r="BQ10" s="287"/>
      <c r="BR10" s="287"/>
      <c r="BS10" s="287"/>
      <c r="BT10" s="287">
        <f t="shared" si="13"/>
        <v>0</v>
      </c>
      <c r="BU10" s="287">
        <f t="shared" si="14"/>
        <v>87511</v>
      </c>
      <c r="BV10" s="287">
        <f t="shared" si="15"/>
        <v>4294</v>
      </c>
      <c r="BW10" s="346"/>
    </row>
    <row r="11" spans="1:75" s="5" customFormat="1" ht="12" thickBot="1">
      <c r="A11" s="569">
        <f>'1-συμβολαια'!A11</f>
        <v>0</v>
      </c>
      <c r="B11" s="538" t="str">
        <f>'1-συμβολαια'!C11</f>
        <v>εξισορόπηση διαφοράς διανεμομένων</v>
      </c>
      <c r="C11" s="570">
        <f>'5-αντίγρ'!AN11</f>
        <v>0</v>
      </c>
      <c r="D11" s="570">
        <f>'5-αντίγρ'!AM11</f>
        <v>0</v>
      </c>
      <c r="E11" s="571">
        <f>'6-μεταγρ'!O11</f>
        <v>0</v>
      </c>
      <c r="F11" s="571">
        <f>'6-μεταγρ'!M11+'6-μεταγρ'!N11</f>
        <v>0</v>
      </c>
      <c r="G11" s="572">
        <f>'6-μεταγρ'!P11</f>
        <v>0</v>
      </c>
      <c r="H11" s="571">
        <f>'7-προςΔΟΥ'!U11</f>
        <v>0</v>
      </c>
      <c r="I11" s="571">
        <f>'7-προςΔΟΥ'!K11</f>
        <v>0</v>
      </c>
      <c r="J11" s="572"/>
      <c r="K11" s="572"/>
      <c r="L11" s="572"/>
      <c r="M11" s="572"/>
      <c r="N11" s="572"/>
      <c r="O11" s="572"/>
      <c r="P11" s="572"/>
      <c r="Q11" s="572"/>
      <c r="R11" s="572"/>
      <c r="S11" s="572"/>
      <c r="T11" s="572"/>
      <c r="U11" s="572"/>
      <c r="V11" s="572"/>
      <c r="W11" s="572"/>
      <c r="X11" s="572"/>
      <c r="Y11" s="572"/>
      <c r="Z11" s="572"/>
      <c r="AA11" s="572"/>
      <c r="AB11" s="572"/>
      <c r="AC11" s="572">
        <f t="shared" si="8"/>
        <v>0</v>
      </c>
      <c r="AD11" s="572"/>
      <c r="AE11" s="572"/>
      <c r="AF11" s="572"/>
      <c r="AG11" s="572"/>
      <c r="AH11" s="572"/>
      <c r="AI11" s="572"/>
      <c r="AJ11" s="572"/>
      <c r="AK11" s="572"/>
      <c r="AL11" s="572"/>
      <c r="AM11" s="572"/>
      <c r="AN11" s="572"/>
      <c r="AO11" s="572"/>
      <c r="AP11" s="572"/>
      <c r="AQ11" s="572"/>
      <c r="AR11" s="572">
        <f t="shared" si="9"/>
        <v>0</v>
      </c>
      <c r="AS11" s="572"/>
      <c r="AT11" s="572"/>
      <c r="AU11" s="572"/>
      <c r="AV11" s="572"/>
      <c r="AW11" s="572"/>
      <c r="AX11" s="572">
        <f t="shared" si="10"/>
        <v>0</v>
      </c>
      <c r="AY11" s="572"/>
      <c r="AZ11" s="572"/>
      <c r="BA11" s="572"/>
      <c r="BB11" s="572">
        <f t="shared" si="11"/>
        <v>0</v>
      </c>
      <c r="BC11" s="572"/>
      <c r="BD11" s="572"/>
      <c r="BE11" s="572"/>
      <c r="BF11" s="572"/>
      <c r="BG11" s="572"/>
      <c r="BH11" s="572"/>
      <c r="BI11" s="572"/>
      <c r="BJ11" s="572"/>
      <c r="BK11" s="572"/>
      <c r="BL11" s="572"/>
      <c r="BM11" s="533"/>
      <c r="BN11" s="572">
        <f t="shared" si="12"/>
        <v>0</v>
      </c>
      <c r="BO11" s="572"/>
      <c r="BP11" s="572"/>
      <c r="BQ11" s="572"/>
      <c r="BR11" s="572"/>
      <c r="BS11" s="572"/>
      <c r="BT11" s="572">
        <f t="shared" si="13"/>
        <v>0</v>
      </c>
      <c r="BU11" s="572">
        <f t="shared" si="14"/>
        <v>0</v>
      </c>
      <c r="BV11" s="572">
        <f t="shared" si="15"/>
        <v>0</v>
      </c>
      <c r="BW11" s="573"/>
    </row>
    <row r="12" spans="1:75" s="5" customFormat="1">
      <c r="A12" s="534" t="str">
        <f>'1-συμβολαια'!A12</f>
        <v>7ο</v>
      </c>
      <c r="B12" s="535" t="str">
        <f>'1-συμβολαια'!C12</f>
        <v>δωρεα</v>
      </c>
      <c r="C12" s="435">
        <f>'5-αντίγρ'!AN12</f>
        <v>23200</v>
      </c>
      <c r="D12" s="435">
        <f>'5-αντίγρ'!AM12</f>
        <v>1600</v>
      </c>
      <c r="E12" s="286">
        <f>'6-μεταγρ'!O12</f>
        <v>4000</v>
      </c>
      <c r="F12" s="286">
        <f>'6-μεταγρ'!M12+'6-μεταγρ'!N12</f>
        <v>2255</v>
      </c>
      <c r="G12" s="287">
        <f>'6-μεταγρ'!P12</f>
        <v>0</v>
      </c>
      <c r="H12" s="286">
        <f>'7-προςΔΟΥ'!U12</f>
        <v>13700</v>
      </c>
      <c r="I12" s="286">
        <f>'7-προςΔΟΥ'!K12</f>
        <v>605</v>
      </c>
      <c r="J12" s="287">
        <v>5100</v>
      </c>
      <c r="K12" s="287">
        <v>5100</v>
      </c>
      <c r="L12" s="287">
        <v>5100</v>
      </c>
      <c r="M12" s="287"/>
      <c r="N12" s="287"/>
      <c r="O12" s="287"/>
      <c r="P12" s="287"/>
      <c r="Q12" s="287"/>
      <c r="R12" s="287"/>
      <c r="S12" s="287">
        <v>5100</v>
      </c>
      <c r="T12" s="287"/>
      <c r="U12" s="287"/>
      <c r="V12" s="287"/>
      <c r="W12" s="287"/>
      <c r="X12" s="287"/>
      <c r="Y12" s="287"/>
      <c r="Z12" s="287"/>
      <c r="AA12" s="287"/>
      <c r="AB12" s="287"/>
      <c r="AC12" s="287">
        <f t="shared" si="8"/>
        <v>20400</v>
      </c>
      <c r="AD12" s="287"/>
      <c r="AE12" s="287">
        <v>4400</v>
      </c>
      <c r="AF12" s="287">
        <v>4400</v>
      </c>
      <c r="AG12" s="287">
        <v>4400</v>
      </c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>
        <f t="shared" si="9"/>
        <v>13200</v>
      </c>
      <c r="AS12" s="287">
        <v>4400</v>
      </c>
      <c r="AT12" s="287"/>
      <c r="AU12" s="287"/>
      <c r="AV12" s="287"/>
      <c r="AW12" s="287"/>
      <c r="AX12" s="287">
        <f t="shared" si="10"/>
        <v>4400</v>
      </c>
      <c r="AY12" s="287"/>
      <c r="AZ12" s="287"/>
      <c r="BA12" s="287"/>
      <c r="BB12" s="287">
        <f t="shared" si="11"/>
        <v>0</v>
      </c>
      <c r="BC12" s="287"/>
      <c r="BD12" s="287"/>
      <c r="BE12" s="287"/>
      <c r="BF12" s="287"/>
      <c r="BG12" s="287"/>
      <c r="BH12" s="287"/>
      <c r="BI12" s="287"/>
      <c r="BJ12" s="287">
        <v>489</v>
      </c>
      <c r="BK12" s="287">
        <v>100</v>
      </c>
      <c r="BL12" s="287">
        <v>200</v>
      </c>
      <c r="BM12" s="532"/>
      <c r="BN12" s="287">
        <f t="shared" si="12"/>
        <v>300</v>
      </c>
      <c r="BO12" s="287">
        <v>1100</v>
      </c>
      <c r="BP12" s="287">
        <v>2200</v>
      </c>
      <c r="BQ12" s="287">
        <v>4400</v>
      </c>
      <c r="BR12" s="287"/>
      <c r="BS12" s="287">
        <v>685</v>
      </c>
      <c r="BT12" s="287">
        <f t="shared" si="13"/>
        <v>8385</v>
      </c>
      <c r="BU12" s="287">
        <f t="shared" si="14"/>
        <v>86411</v>
      </c>
      <c r="BV12" s="287">
        <f t="shared" si="15"/>
        <v>5634</v>
      </c>
      <c r="BW12" s="346"/>
    </row>
    <row r="13" spans="1:75" s="5" customFormat="1">
      <c r="A13" s="568" t="str">
        <f>'1-συμβολαια'!A13</f>
        <v>8ο</v>
      </c>
      <c r="B13" s="342" t="str">
        <f>'1-συμβολαια'!C13</f>
        <v>οριζόντιος ΣΥΣΤΑΣΗ</v>
      </c>
      <c r="C13" s="435">
        <f>'5-αντίγρ'!AN13</f>
        <v>23200</v>
      </c>
      <c r="D13" s="435">
        <f>'5-αντίγρ'!AM13</f>
        <v>1600</v>
      </c>
      <c r="E13" s="286">
        <f>'6-μεταγρ'!O13</f>
        <v>4000</v>
      </c>
      <c r="F13" s="286">
        <f>'6-μεταγρ'!M13+'6-μεταγρ'!N13</f>
        <v>1600</v>
      </c>
      <c r="G13" s="287">
        <f>'6-μεταγρ'!P14</f>
        <v>0</v>
      </c>
      <c r="H13" s="286">
        <f>'7-προςΔΟΥ'!U13</f>
        <v>17700</v>
      </c>
      <c r="I13" s="286">
        <f>'7-προςΔΟΥ'!K13</f>
        <v>605</v>
      </c>
      <c r="J13" s="285">
        <v>5100</v>
      </c>
      <c r="K13" s="285">
        <v>5100</v>
      </c>
      <c r="L13" s="285">
        <v>5100</v>
      </c>
      <c r="M13" s="285"/>
      <c r="N13" s="285"/>
      <c r="O13" s="285"/>
      <c r="P13" s="285"/>
      <c r="Q13" s="285"/>
      <c r="R13" s="285"/>
      <c r="S13" s="285">
        <v>5100</v>
      </c>
      <c r="T13" s="285"/>
      <c r="U13" s="285"/>
      <c r="V13" s="285"/>
      <c r="W13" s="285"/>
      <c r="X13" s="285"/>
      <c r="Y13" s="285"/>
      <c r="Z13" s="285"/>
      <c r="AA13" s="285"/>
      <c r="AB13" s="285"/>
      <c r="AC13" s="285">
        <f t="shared" si="8"/>
        <v>20400</v>
      </c>
      <c r="AD13" s="285"/>
      <c r="AE13" s="285">
        <v>1100</v>
      </c>
      <c r="AF13" s="285">
        <v>1100</v>
      </c>
      <c r="AG13" s="285">
        <v>1100</v>
      </c>
      <c r="AH13" s="285"/>
      <c r="AI13" s="285"/>
      <c r="AJ13" s="285"/>
      <c r="AK13" s="285"/>
      <c r="AL13" s="285">
        <v>1100</v>
      </c>
      <c r="AM13" s="285"/>
      <c r="AN13" s="285"/>
      <c r="AO13" s="285"/>
      <c r="AP13" s="285"/>
      <c r="AQ13" s="285"/>
      <c r="AR13" s="285">
        <f t="shared" si="9"/>
        <v>4400</v>
      </c>
      <c r="AS13" s="285">
        <v>1100</v>
      </c>
      <c r="AT13" s="285"/>
      <c r="AU13" s="285"/>
      <c r="AV13" s="285"/>
      <c r="AW13" s="285"/>
      <c r="AX13" s="285">
        <v>3100</v>
      </c>
      <c r="AY13" s="285"/>
      <c r="AZ13" s="285"/>
      <c r="BA13" s="285"/>
      <c r="BB13" s="285">
        <f t="shared" si="11"/>
        <v>0</v>
      </c>
      <c r="BC13" s="285"/>
      <c r="BD13" s="285"/>
      <c r="BE13" s="285"/>
      <c r="BF13" s="285"/>
      <c r="BG13" s="285"/>
      <c r="BH13" s="285"/>
      <c r="BI13" s="285"/>
      <c r="BJ13" s="285">
        <v>489</v>
      </c>
      <c r="BK13" s="285">
        <v>100</v>
      </c>
      <c r="BL13" s="285">
        <v>50</v>
      </c>
      <c r="BM13" s="282"/>
      <c r="BN13" s="285">
        <f t="shared" si="12"/>
        <v>150</v>
      </c>
      <c r="BO13" s="287"/>
      <c r="BP13" s="287"/>
      <c r="BQ13" s="287"/>
      <c r="BR13" s="287"/>
      <c r="BS13" s="287"/>
      <c r="BT13" s="287">
        <f t="shared" si="13"/>
        <v>0</v>
      </c>
      <c r="BU13" s="287">
        <f t="shared" si="14"/>
        <v>72461</v>
      </c>
      <c r="BV13" s="287">
        <f t="shared" si="15"/>
        <v>4294</v>
      </c>
      <c r="BW13" s="332"/>
    </row>
    <row r="14" spans="1:75" s="5" customFormat="1">
      <c r="A14" s="438" t="str">
        <f>'1-συμβολαια'!A14</f>
        <v>9ο</v>
      </c>
      <c r="B14" s="342" t="str">
        <f>'1-συμβολαια'!C14</f>
        <v>γονικη</v>
      </c>
      <c r="C14" s="435">
        <f>'5-αντίγρ'!AN14</f>
        <v>23200</v>
      </c>
      <c r="D14" s="435">
        <f>'5-αντίγρ'!AM14</f>
        <v>1600</v>
      </c>
      <c r="E14" s="286">
        <f>'6-μεταγρ'!O14</f>
        <v>4000</v>
      </c>
      <c r="F14" s="286">
        <f>'6-μεταγρ'!M14+'6-μεταγρ'!N14</f>
        <v>1600</v>
      </c>
      <c r="G14" s="287">
        <f>'6-μεταγρ'!P15</f>
        <v>0</v>
      </c>
      <c r="H14" s="286">
        <f>'7-προςΔΟΥ'!U14</f>
        <v>13700</v>
      </c>
      <c r="I14" s="286">
        <f>'7-προςΔΟΥ'!K14</f>
        <v>605</v>
      </c>
      <c r="J14" s="285">
        <v>5100</v>
      </c>
      <c r="K14" s="285">
        <v>5100</v>
      </c>
      <c r="L14" s="285">
        <v>5100</v>
      </c>
      <c r="M14" s="285"/>
      <c r="N14" s="285"/>
      <c r="O14" s="285"/>
      <c r="P14" s="285"/>
      <c r="Q14" s="285"/>
      <c r="R14" s="285"/>
      <c r="S14" s="285">
        <v>5100</v>
      </c>
      <c r="T14" s="285"/>
      <c r="U14" s="285"/>
      <c r="V14" s="285"/>
      <c r="W14" s="285"/>
      <c r="X14" s="285"/>
      <c r="Y14" s="285"/>
      <c r="Z14" s="285"/>
      <c r="AA14" s="285"/>
      <c r="AB14" s="285"/>
      <c r="AC14" s="285">
        <f t="shared" si="8"/>
        <v>20400</v>
      </c>
      <c r="AD14" s="285"/>
      <c r="AE14" s="285">
        <v>2200</v>
      </c>
      <c r="AF14" s="285">
        <v>2200</v>
      </c>
      <c r="AG14" s="285">
        <v>2200</v>
      </c>
      <c r="AH14" s="285"/>
      <c r="AI14" s="285"/>
      <c r="AJ14" s="285"/>
      <c r="AK14" s="285"/>
      <c r="AL14" s="285">
        <v>1100</v>
      </c>
      <c r="AM14" s="285"/>
      <c r="AN14" s="285"/>
      <c r="AO14" s="285"/>
      <c r="AP14" s="285"/>
      <c r="AQ14" s="285"/>
      <c r="AR14" s="285">
        <f t="shared" si="9"/>
        <v>7700</v>
      </c>
      <c r="AS14" s="285">
        <v>2200</v>
      </c>
      <c r="AT14" s="285"/>
      <c r="AU14" s="285"/>
      <c r="AV14" s="285"/>
      <c r="AW14" s="285"/>
      <c r="AX14" s="285">
        <f t="shared" si="10"/>
        <v>2200</v>
      </c>
      <c r="AY14" s="285"/>
      <c r="AZ14" s="285"/>
      <c r="BA14" s="285"/>
      <c r="BB14" s="285">
        <f t="shared" si="11"/>
        <v>0</v>
      </c>
      <c r="BC14" s="285"/>
      <c r="BD14" s="285"/>
      <c r="BE14" s="285"/>
      <c r="BF14" s="285"/>
      <c r="BG14" s="285"/>
      <c r="BH14" s="285"/>
      <c r="BI14" s="285"/>
      <c r="BJ14" s="285">
        <v>489</v>
      </c>
      <c r="BK14" s="285">
        <v>100</v>
      </c>
      <c r="BL14" s="285">
        <v>100</v>
      </c>
      <c r="BM14" s="282"/>
      <c r="BN14" s="285">
        <f t="shared" si="12"/>
        <v>200</v>
      </c>
      <c r="BO14" s="287"/>
      <c r="BP14" s="287"/>
      <c r="BQ14" s="287"/>
      <c r="BR14" s="287"/>
      <c r="BS14" s="287"/>
      <c r="BT14" s="287">
        <f t="shared" si="13"/>
        <v>0</v>
      </c>
      <c r="BU14" s="287">
        <f t="shared" si="14"/>
        <v>70911</v>
      </c>
      <c r="BV14" s="287">
        <f t="shared" si="15"/>
        <v>4294</v>
      </c>
      <c r="BW14" s="332"/>
    </row>
    <row r="15" spans="1:75" s="8" customFormat="1">
      <c r="A15" s="769" t="s">
        <v>47</v>
      </c>
      <c r="B15" s="770"/>
      <c r="C15" s="154">
        <f t="shared" ref="C15:AC15" si="16">SUM(C3:C14)</f>
        <v>170400</v>
      </c>
      <c r="D15" s="154">
        <f t="shared" si="16"/>
        <v>15200</v>
      </c>
      <c r="E15" s="154">
        <f t="shared" si="16"/>
        <v>44000</v>
      </c>
      <c r="F15" s="154">
        <f t="shared" si="16"/>
        <v>18255</v>
      </c>
      <c r="G15" s="154">
        <f t="shared" si="16"/>
        <v>0</v>
      </c>
      <c r="H15" s="154">
        <f t="shared" si="16"/>
        <v>249500</v>
      </c>
      <c r="I15" s="154">
        <f t="shared" si="16"/>
        <v>6655</v>
      </c>
      <c r="J15" s="154">
        <f t="shared" si="16"/>
        <v>51000</v>
      </c>
      <c r="K15" s="154">
        <f t="shared" si="16"/>
        <v>51000</v>
      </c>
      <c r="L15" s="154">
        <f t="shared" si="16"/>
        <v>51000</v>
      </c>
      <c r="M15" s="154">
        <f t="shared" si="16"/>
        <v>5100</v>
      </c>
      <c r="N15" s="154">
        <f t="shared" si="16"/>
        <v>5100</v>
      </c>
      <c r="O15" s="154">
        <f t="shared" si="16"/>
        <v>5100</v>
      </c>
      <c r="P15" s="154">
        <f t="shared" si="16"/>
        <v>5100</v>
      </c>
      <c r="Q15" s="154">
        <f t="shared" si="16"/>
        <v>0</v>
      </c>
      <c r="R15" s="154">
        <f t="shared" si="16"/>
        <v>0</v>
      </c>
      <c r="S15" s="154">
        <f t="shared" si="16"/>
        <v>51000</v>
      </c>
      <c r="T15" s="154">
        <f t="shared" si="16"/>
        <v>0</v>
      </c>
      <c r="U15" s="154">
        <f t="shared" si="16"/>
        <v>11100</v>
      </c>
      <c r="V15" s="154">
        <f t="shared" si="16"/>
        <v>5100</v>
      </c>
      <c r="W15" s="154">
        <f t="shared" si="16"/>
        <v>0</v>
      </c>
      <c r="X15" s="154">
        <f t="shared" si="16"/>
        <v>0</v>
      </c>
      <c r="Y15" s="154">
        <f t="shared" si="16"/>
        <v>0</v>
      </c>
      <c r="Z15" s="154">
        <f t="shared" si="16"/>
        <v>0</v>
      </c>
      <c r="AA15" s="154">
        <f t="shared" si="16"/>
        <v>0</v>
      </c>
      <c r="AB15" s="154">
        <f t="shared" si="16"/>
        <v>0</v>
      </c>
      <c r="AC15" s="154">
        <f t="shared" si="16"/>
        <v>240600</v>
      </c>
      <c r="AD15" s="154"/>
      <c r="AE15" s="154">
        <f t="shared" ref="AE15:BJ15" si="17">SUM(AE3:AE14)</f>
        <v>31900</v>
      </c>
      <c r="AF15" s="154">
        <f t="shared" si="17"/>
        <v>24200</v>
      </c>
      <c r="AG15" s="154">
        <f t="shared" si="17"/>
        <v>31900</v>
      </c>
      <c r="AH15" s="154">
        <f t="shared" si="17"/>
        <v>2200</v>
      </c>
      <c r="AI15" s="154">
        <f t="shared" si="17"/>
        <v>0</v>
      </c>
      <c r="AJ15" s="443">
        <f t="shared" si="17"/>
        <v>0</v>
      </c>
      <c r="AK15" s="154">
        <f t="shared" si="17"/>
        <v>0</v>
      </c>
      <c r="AL15" s="154">
        <f t="shared" si="17"/>
        <v>19800</v>
      </c>
      <c r="AM15" s="154">
        <f t="shared" si="17"/>
        <v>0</v>
      </c>
      <c r="AN15" s="154">
        <f t="shared" si="17"/>
        <v>0</v>
      </c>
      <c r="AO15" s="154">
        <f t="shared" si="17"/>
        <v>0</v>
      </c>
      <c r="AP15" s="154">
        <f t="shared" si="17"/>
        <v>0</v>
      </c>
      <c r="AQ15" s="154">
        <f t="shared" si="17"/>
        <v>0</v>
      </c>
      <c r="AR15" s="154">
        <f t="shared" si="17"/>
        <v>110000</v>
      </c>
      <c r="AS15" s="154">
        <f t="shared" si="17"/>
        <v>35000</v>
      </c>
      <c r="AT15" s="444">
        <f t="shared" si="17"/>
        <v>0</v>
      </c>
      <c r="AU15" s="154">
        <f t="shared" si="17"/>
        <v>4200</v>
      </c>
      <c r="AV15" s="444">
        <f t="shared" si="17"/>
        <v>0</v>
      </c>
      <c r="AW15" s="444">
        <f t="shared" si="17"/>
        <v>0</v>
      </c>
      <c r="AX15" s="154">
        <f t="shared" si="17"/>
        <v>41200</v>
      </c>
      <c r="AY15" s="154">
        <f t="shared" si="17"/>
        <v>0</v>
      </c>
      <c r="AZ15" s="444">
        <f t="shared" si="17"/>
        <v>0</v>
      </c>
      <c r="BA15" s="154">
        <f t="shared" si="17"/>
        <v>0</v>
      </c>
      <c r="BB15" s="154">
        <f t="shared" si="17"/>
        <v>0</v>
      </c>
      <c r="BC15" s="154">
        <f t="shared" si="17"/>
        <v>0</v>
      </c>
      <c r="BD15" s="154">
        <f t="shared" si="17"/>
        <v>0</v>
      </c>
      <c r="BE15" s="154">
        <f t="shared" si="17"/>
        <v>0</v>
      </c>
      <c r="BF15" s="154">
        <f t="shared" si="17"/>
        <v>0</v>
      </c>
      <c r="BG15" s="154">
        <f t="shared" si="17"/>
        <v>0</v>
      </c>
      <c r="BH15" s="154">
        <f t="shared" si="17"/>
        <v>0</v>
      </c>
      <c r="BI15" s="154">
        <f t="shared" si="17"/>
        <v>0</v>
      </c>
      <c r="BJ15" s="154">
        <f t="shared" si="17"/>
        <v>2445</v>
      </c>
      <c r="BK15" s="154">
        <f t="shared" ref="BK15:BL15" si="18">SUM(BK3:BK14)</f>
        <v>900</v>
      </c>
      <c r="BL15" s="154">
        <f t="shared" si="18"/>
        <v>1350</v>
      </c>
      <c r="BM15" s="154">
        <f>SUM(BM3:BM14)</f>
        <v>0</v>
      </c>
      <c r="BN15" s="154">
        <f>SUM(BN3:BN14)</f>
        <v>2250</v>
      </c>
      <c r="BO15" s="154">
        <f t="shared" ref="BO15:BT15" si="19">SUM(BO3:BO14)</f>
        <v>2200</v>
      </c>
      <c r="BP15" s="154">
        <f t="shared" si="19"/>
        <v>4400</v>
      </c>
      <c r="BQ15" s="154">
        <f t="shared" si="19"/>
        <v>6600</v>
      </c>
      <c r="BR15" s="154">
        <f t="shared" si="19"/>
        <v>0</v>
      </c>
      <c r="BS15" s="154">
        <f t="shared" si="19"/>
        <v>1370</v>
      </c>
      <c r="BT15" s="154">
        <f t="shared" si="19"/>
        <v>14570</v>
      </c>
      <c r="BU15" s="154">
        <f>SUM(BU3:BU14)</f>
        <v>868705</v>
      </c>
      <c r="BV15" s="154">
        <f>SUM(BV3:BV14)</f>
        <v>43925</v>
      </c>
      <c r="BW15" s="444"/>
    </row>
    <row r="16" spans="1:75" ht="11.25" customHeight="1"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8"/>
      <c r="BO16" s="2"/>
      <c r="BP16" s="2"/>
      <c r="BQ16" s="2"/>
      <c r="BR16" s="2"/>
      <c r="BS16" s="2"/>
      <c r="BT16" s="2"/>
      <c r="BU16" s="8"/>
      <c r="BV16" s="8"/>
      <c r="BW16" s="2"/>
    </row>
    <row r="17" spans="2:75" ht="11.25" customHeight="1">
      <c r="C17" s="131"/>
      <c r="D17" s="131"/>
      <c r="E17" s="2"/>
      <c r="F17" s="2"/>
      <c r="G17" s="2"/>
      <c r="H17" s="2"/>
      <c r="I17" s="2"/>
      <c r="J17" s="161" t="s">
        <v>442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18" t="s">
        <v>453</v>
      </c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152" t="s">
        <v>188</v>
      </c>
      <c r="AT17" s="2"/>
      <c r="AU17" s="2"/>
      <c r="AV17" s="2"/>
      <c r="AW17" s="2"/>
      <c r="AX17" s="2"/>
      <c r="AY17" s="152" t="s">
        <v>200</v>
      </c>
      <c r="AZ17" s="2"/>
      <c r="BA17" s="2"/>
      <c r="BB17" s="2"/>
      <c r="BC17" s="152" t="s">
        <v>212</v>
      </c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8"/>
      <c r="BO17" s="2" t="s">
        <v>521</v>
      </c>
      <c r="BP17" s="2"/>
      <c r="BQ17" s="2"/>
      <c r="BR17" s="2"/>
      <c r="BS17" s="2"/>
      <c r="BT17" s="2"/>
      <c r="BU17" s="8"/>
      <c r="BV17" s="8"/>
      <c r="BW17" s="2"/>
    </row>
    <row r="18" spans="2:75" ht="11.25" customHeight="1">
      <c r="C18" s="131"/>
      <c r="D18" s="131"/>
      <c r="E18" s="2"/>
      <c r="F18" s="2"/>
      <c r="G18" s="2"/>
      <c r="H18" s="2"/>
      <c r="I18" s="2"/>
      <c r="J18" s="4"/>
      <c r="K18" s="161" t="s">
        <v>443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161" t="s">
        <v>183</v>
      </c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53" t="s">
        <v>191</v>
      </c>
      <c r="AU18" s="2"/>
      <c r="AV18" s="2"/>
      <c r="AW18" s="2"/>
      <c r="AX18" s="2"/>
      <c r="AY18" s="2"/>
      <c r="AZ18" s="252" t="s">
        <v>201</v>
      </c>
      <c r="BA18" s="2"/>
      <c r="BB18" s="2"/>
      <c r="BC18" s="2"/>
      <c r="BD18" s="173" t="s">
        <v>215</v>
      </c>
      <c r="BE18" s="2"/>
      <c r="BF18" s="2"/>
      <c r="BG18" s="2"/>
      <c r="BH18" s="2"/>
      <c r="BI18" s="2"/>
      <c r="BJ18" s="2"/>
      <c r="BK18" s="2"/>
      <c r="BL18" s="2"/>
      <c r="BM18" s="2"/>
      <c r="BN18" s="8"/>
      <c r="BO18" s="2"/>
      <c r="BP18" s="2" t="s">
        <v>522</v>
      </c>
      <c r="BQ18" s="2"/>
      <c r="BR18" s="2"/>
      <c r="BS18" s="2"/>
      <c r="BT18" s="2"/>
      <c r="BU18" s="8"/>
      <c r="BV18" s="8"/>
      <c r="BW18" s="2"/>
    </row>
    <row r="19" spans="2:75" ht="11.25" customHeight="1">
      <c r="C19" s="131"/>
      <c r="D19" s="131"/>
      <c r="E19" s="2"/>
      <c r="F19" s="2"/>
      <c r="G19" s="2"/>
      <c r="H19" s="2"/>
      <c r="I19" s="2"/>
      <c r="J19" s="4"/>
      <c r="K19" s="4"/>
      <c r="L19" s="161" t="s">
        <v>444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18" t="s">
        <v>454</v>
      </c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152" t="s">
        <v>189</v>
      </c>
      <c r="AV19" s="2"/>
      <c r="AW19" s="2"/>
      <c r="AX19" s="2"/>
      <c r="AY19" s="2"/>
      <c r="AZ19" s="2"/>
      <c r="BA19" s="152" t="s">
        <v>202</v>
      </c>
      <c r="BB19" s="2"/>
      <c r="BC19" s="2"/>
      <c r="BD19" s="2"/>
      <c r="BE19" s="152" t="s">
        <v>216</v>
      </c>
      <c r="BF19" s="2"/>
      <c r="BG19" s="2"/>
      <c r="BH19" s="2"/>
      <c r="BI19" s="2"/>
      <c r="BJ19" s="2"/>
      <c r="BK19" s="2"/>
      <c r="BL19" s="2"/>
      <c r="BM19" s="2"/>
      <c r="BN19" s="8"/>
      <c r="BO19" s="2"/>
      <c r="BP19" s="2"/>
      <c r="BQ19" s="2" t="s">
        <v>31</v>
      </c>
      <c r="BR19" s="2"/>
      <c r="BS19" s="2"/>
      <c r="BT19" s="2"/>
      <c r="BU19" s="8"/>
      <c r="BV19" s="8"/>
      <c r="BW19" s="2"/>
    </row>
    <row r="20" spans="2:75" ht="11.25" customHeight="1">
      <c r="C20" s="131"/>
      <c r="D20" s="131"/>
      <c r="E20" s="2"/>
      <c r="F20" s="2"/>
      <c r="G20" s="2"/>
      <c r="H20" s="2"/>
      <c r="I20" s="527" t="s">
        <v>595</v>
      </c>
      <c r="J20" s="4"/>
      <c r="K20" s="4"/>
      <c r="L20" s="4"/>
      <c r="M20" s="175" t="s">
        <v>445</v>
      </c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116" t="s">
        <v>455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8">
        <v>2000</v>
      </c>
      <c r="AT20" s="2"/>
      <c r="AU20" s="2"/>
      <c r="AV20" s="253" t="s">
        <v>190</v>
      </c>
      <c r="AW20" s="2"/>
      <c r="AX20" s="2"/>
      <c r="AY20" s="2"/>
      <c r="AZ20" s="2"/>
      <c r="BA20" s="2"/>
      <c r="BB20" s="2"/>
      <c r="BC20" s="2"/>
      <c r="BD20" s="2"/>
      <c r="BE20" s="2"/>
      <c r="BF20" s="173" t="s">
        <v>218</v>
      </c>
      <c r="BG20" s="2"/>
      <c r="BH20" s="2"/>
      <c r="BI20" s="2"/>
      <c r="BJ20" s="2"/>
      <c r="BK20" s="2"/>
      <c r="BL20" s="2"/>
      <c r="BM20" s="2"/>
      <c r="BN20" s="8"/>
      <c r="BO20" s="2"/>
      <c r="BP20" s="2"/>
      <c r="BQ20" s="2"/>
      <c r="BR20" s="2" t="s">
        <v>523</v>
      </c>
      <c r="BS20" s="2"/>
      <c r="BT20" s="2"/>
      <c r="BU20" s="8"/>
      <c r="BV20" s="8"/>
      <c r="BW20" s="2"/>
    </row>
    <row r="21" spans="2:75" ht="11.25" customHeight="1">
      <c r="B21" s="3"/>
      <c r="C21" s="8"/>
      <c r="D21" s="131"/>
      <c r="E21" s="2"/>
      <c r="F21" s="2"/>
      <c r="G21" s="2"/>
      <c r="H21" s="2"/>
      <c r="I21" s="394" t="s">
        <v>583</v>
      </c>
      <c r="J21" s="4"/>
      <c r="K21" s="4"/>
      <c r="L21" s="4"/>
      <c r="M21" s="4"/>
      <c r="N21" s="152" t="s">
        <v>446</v>
      </c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2"/>
      <c r="AH21" s="2"/>
      <c r="AI21" s="18" t="s">
        <v>456</v>
      </c>
      <c r="AJ21" s="2"/>
      <c r="AK21" s="2"/>
      <c r="AL21" s="2"/>
      <c r="AM21" s="2"/>
      <c r="AN21" s="2"/>
      <c r="AO21" s="2"/>
      <c r="AP21" s="2"/>
      <c r="AQ21" s="2"/>
      <c r="AR21" s="2"/>
      <c r="AS21" s="8">
        <v>1100</v>
      </c>
      <c r="AT21" s="2"/>
      <c r="AU21" s="2"/>
      <c r="AV21" s="2"/>
      <c r="AW21" s="252" t="s">
        <v>197</v>
      </c>
      <c r="AX21" s="2"/>
      <c r="AY21" s="2"/>
      <c r="AZ21" s="2"/>
      <c r="BA21" s="2"/>
      <c r="BB21" s="2"/>
      <c r="BC21" s="2"/>
      <c r="BD21" s="2"/>
      <c r="BE21" s="2"/>
      <c r="BF21" s="2"/>
      <c r="BG21" s="152" t="s">
        <v>219</v>
      </c>
      <c r="BH21" s="2"/>
      <c r="BI21" s="2"/>
      <c r="BJ21" s="2"/>
      <c r="BK21" s="2"/>
      <c r="BL21" s="2"/>
      <c r="BM21" s="2"/>
      <c r="BN21" s="8"/>
      <c r="BO21" s="2"/>
      <c r="BP21" s="2"/>
      <c r="BQ21" s="2"/>
      <c r="BR21" s="2"/>
      <c r="BS21" s="2" t="s">
        <v>59</v>
      </c>
      <c r="BT21" s="2"/>
      <c r="BU21" s="8"/>
      <c r="BV21" s="8"/>
    </row>
    <row r="22" spans="2:75" ht="11.25" customHeight="1">
      <c r="B22" s="307"/>
      <c r="C22" s="8"/>
      <c r="D22" s="131"/>
      <c r="E22" s="2"/>
      <c r="F22" s="2"/>
      <c r="G22" s="2"/>
      <c r="H22" s="2"/>
      <c r="I22" s="394" t="s">
        <v>583</v>
      </c>
      <c r="J22" s="4"/>
      <c r="K22" s="4"/>
      <c r="L22" s="4"/>
      <c r="M22" s="4"/>
      <c r="N22" s="4"/>
      <c r="O22" s="152" t="s">
        <v>501</v>
      </c>
      <c r="P22" s="4"/>
      <c r="Q22" s="175"/>
      <c r="R22" s="175"/>
      <c r="S22" s="175"/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2"/>
      <c r="AG22" s="2"/>
      <c r="AH22" s="2"/>
      <c r="AI22" s="2"/>
      <c r="AJ22" s="251" t="s">
        <v>457</v>
      </c>
      <c r="AK22" s="116"/>
      <c r="AL22" s="116"/>
      <c r="AM22" s="116"/>
      <c r="AN22" s="116"/>
      <c r="AO22" s="116"/>
      <c r="AP22" s="116"/>
      <c r="AQ22" s="116"/>
      <c r="AR22" s="2"/>
      <c r="AS22" s="2"/>
      <c r="AT22" s="2"/>
      <c r="AU22" s="2"/>
      <c r="AV22" s="2"/>
      <c r="AW22" s="2"/>
      <c r="AX22" s="2"/>
      <c r="AY22" s="2"/>
      <c r="AZ22" s="2"/>
      <c r="BA22" s="152" t="s">
        <v>208</v>
      </c>
      <c r="BB22" s="2"/>
      <c r="BC22" s="2"/>
      <c r="BD22" s="2"/>
      <c r="BE22" s="2"/>
      <c r="BF22" s="2"/>
      <c r="BG22" s="2"/>
      <c r="BH22" s="173" t="s">
        <v>220</v>
      </c>
      <c r="BI22" s="2"/>
      <c r="BJ22" s="2"/>
      <c r="BK22" s="2"/>
      <c r="BL22" s="2"/>
      <c r="BM22" s="2"/>
      <c r="BN22" s="8"/>
      <c r="BO22" s="2"/>
      <c r="BP22" s="2"/>
      <c r="BQ22" s="2"/>
      <c r="BR22" s="2"/>
      <c r="BS22" s="2"/>
      <c r="BT22" s="2"/>
      <c r="BU22" s="8"/>
      <c r="BV22" s="8"/>
    </row>
    <row r="23" spans="2:75">
      <c r="B23" s="307"/>
      <c r="C23" s="8"/>
      <c r="D23" s="82"/>
      <c r="E23" s="2"/>
      <c r="F23" s="2"/>
      <c r="G23" s="2"/>
      <c r="H23" s="2"/>
      <c r="I23" s="394" t="s">
        <v>584</v>
      </c>
      <c r="J23" s="4"/>
      <c r="K23" s="4"/>
      <c r="L23" s="4"/>
      <c r="M23" s="4"/>
      <c r="N23" s="4"/>
      <c r="O23" s="4"/>
      <c r="P23" s="175" t="s">
        <v>447</v>
      </c>
      <c r="Q23" s="175"/>
      <c r="R23" s="175"/>
      <c r="S23" s="175"/>
      <c r="T23" s="4"/>
      <c r="U23" s="4"/>
      <c r="V23" s="4"/>
      <c r="W23" s="4"/>
      <c r="X23" s="4"/>
      <c r="Y23" s="4"/>
      <c r="Z23" s="4"/>
      <c r="AA23" s="4"/>
      <c r="AB23" s="4"/>
      <c r="AC23" s="2"/>
      <c r="AD23" s="2"/>
      <c r="AE23" s="2"/>
      <c r="AF23" s="2"/>
      <c r="AG23" s="2"/>
      <c r="AH23" s="2"/>
      <c r="AI23" s="2"/>
      <c r="AJ23" s="2"/>
      <c r="AK23" s="160" t="s">
        <v>458</v>
      </c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53" t="s">
        <v>206</v>
      </c>
      <c r="BB23" s="2"/>
      <c r="BC23" s="2"/>
      <c r="BD23" s="2"/>
      <c r="BE23" s="2"/>
      <c r="BF23" s="2"/>
      <c r="BG23" s="2"/>
      <c r="BH23" s="2"/>
      <c r="BI23" s="152" t="s">
        <v>221</v>
      </c>
      <c r="BJ23" s="2"/>
      <c r="BK23" s="2"/>
      <c r="BL23" s="2"/>
      <c r="BM23" s="2"/>
      <c r="BN23" s="8"/>
      <c r="BO23" s="2"/>
      <c r="BP23" s="2"/>
      <c r="BQ23" s="2"/>
      <c r="BR23" s="2"/>
      <c r="BS23" s="2"/>
      <c r="BT23" s="2"/>
      <c r="BU23" s="8"/>
      <c r="BV23" s="8"/>
    </row>
    <row r="24" spans="2:75">
      <c r="B24" s="135"/>
      <c r="C24" s="8"/>
      <c r="D24" s="82"/>
      <c r="E24" s="2"/>
      <c r="F24" s="2"/>
      <c r="G24" s="2"/>
      <c r="H24" s="2"/>
      <c r="I24" s="526" t="s">
        <v>596</v>
      </c>
      <c r="J24" s="4"/>
      <c r="K24" s="4"/>
      <c r="L24" s="4"/>
      <c r="M24" s="4"/>
      <c r="N24" s="4"/>
      <c r="O24" s="4"/>
      <c r="P24" s="4"/>
      <c r="Q24" s="152" t="s">
        <v>468</v>
      </c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2"/>
      <c r="AD24" s="2"/>
      <c r="AE24" s="2"/>
      <c r="AF24" s="2"/>
      <c r="AG24" s="2"/>
      <c r="AH24" s="2"/>
      <c r="AI24" s="2"/>
      <c r="AJ24" s="2"/>
      <c r="AK24" s="2"/>
      <c r="AL24" s="116" t="s">
        <v>498</v>
      </c>
      <c r="AM24" s="116"/>
      <c r="AN24" s="116"/>
      <c r="AO24" s="116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152" t="s">
        <v>207</v>
      </c>
      <c r="BB24" s="2"/>
      <c r="BC24" s="2"/>
      <c r="BD24" s="2"/>
      <c r="BE24" s="2"/>
      <c r="BF24" s="2"/>
      <c r="BG24" s="2"/>
      <c r="BH24" s="2"/>
      <c r="BI24" s="2"/>
      <c r="BJ24" s="173" t="s">
        <v>288</v>
      </c>
      <c r="BK24" s="173"/>
      <c r="BL24" s="173"/>
      <c r="BM24" s="2"/>
      <c r="BN24" s="8"/>
      <c r="BO24" s="2"/>
      <c r="BP24" s="2"/>
      <c r="BQ24" s="2"/>
      <c r="BR24" s="2"/>
      <c r="BS24" s="2"/>
      <c r="BT24" s="2"/>
      <c r="BU24" s="8"/>
      <c r="BV24" s="8"/>
    </row>
    <row r="25" spans="2:75">
      <c r="B25" s="89"/>
      <c r="C25" s="8"/>
      <c r="D25" s="82"/>
      <c r="E25" s="2"/>
      <c r="F25" s="2"/>
      <c r="G25" s="2"/>
      <c r="H25" s="2"/>
      <c r="I25" s="394" t="s">
        <v>572</v>
      </c>
      <c r="J25" s="4"/>
      <c r="K25" s="4"/>
      <c r="L25" s="4"/>
      <c r="M25" s="4"/>
      <c r="N25" s="4"/>
      <c r="O25" s="4"/>
      <c r="P25" s="4"/>
      <c r="Q25" s="4"/>
      <c r="R25" s="174" t="s">
        <v>469</v>
      </c>
      <c r="S25" s="175"/>
      <c r="T25" s="4"/>
      <c r="U25" s="4"/>
      <c r="V25" s="4"/>
      <c r="W25" s="4"/>
      <c r="X25" s="4"/>
      <c r="Y25" s="4"/>
      <c r="Z25" s="4"/>
      <c r="AA25" s="4"/>
      <c r="AB25" s="4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160" t="s">
        <v>499</v>
      </c>
      <c r="AN25" s="2"/>
      <c r="AO25" s="160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173" t="s">
        <v>209</v>
      </c>
      <c r="BB25" s="2"/>
      <c r="BC25" s="2"/>
      <c r="BD25" s="2"/>
      <c r="BE25" s="2"/>
      <c r="BF25" s="2"/>
      <c r="BG25" s="2"/>
      <c r="BH25" s="2"/>
      <c r="BI25" s="2"/>
      <c r="BJ25" s="2"/>
      <c r="BK25" s="152" t="s">
        <v>487</v>
      </c>
      <c r="BL25" s="152"/>
      <c r="BM25" s="2"/>
      <c r="BN25" s="8"/>
      <c r="BO25" s="2"/>
      <c r="BP25" s="2"/>
      <c r="BQ25" s="2"/>
      <c r="BR25" s="2"/>
      <c r="BS25" s="2"/>
      <c r="BT25" s="2"/>
      <c r="BU25" s="8"/>
      <c r="BV25" s="8"/>
    </row>
    <row r="26" spans="2:75">
      <c r="B26" s="89"/>
      <c r="C26" s="8"/>
      <c r="D26" s="82"/>
      <c r="E26" s="86"/>
      <c r="F26" s="86"/>
      <c r="G26" s="86"/>
      <c r="H26" s="86"/>
      <c r="I26" s="527" t="s">
        <v>597</v>
      </c>
      <c r="J26" s="86"/>
      <c r="K26" s="86"/>
      <c r="L26" s="86"/>
      <c r="M26" s="86"/>
      <c r="N26" s="4"/>
      <c r="O26" s="4"/>
      <c r="P26" s="4"/>
      <c r="Q26" s="4"/>
      <c r="R26" s="4"/>
      <c r="S26" s="152" t="s">
        <v>495</v>
      </c>
      <c r="T26" s="4"/>
      <c r="U26" s="4"/>
      <c r="V26" s="4"/>
      <c r="W26" s="4"/>
      <c r="X26" s="4"/>
      <c r="Y26" s="4"/>
      <c r="Z26" s="4"/>
      <c r="AA26" s="4"/>
      <c r="AB26" s="4"/>
      <c r="AC26" s="2"/>
      <c r="AD26" s="2"/>
      <c r="AE26" s="2"/>
      <c r="AF26" s="2"/>
      <c r="AG26" s="86"/>
      <c r="AH26" s="86"/>
      <c r="AI26" s="86"/>
      <c r="AJ26" s="86"/>
      <c r="AK26" s="86"/>
      <c r="AL26" s="86"/>
      <c r="AM26" s="86"/>
      <c r="AN26" s="116" t="s">
        <v>524</v>
      </c>
      <c r="AO26" s="11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178" t="s">
        <v>254</v>
      </c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175" t="s">
        <v>486</v>
      </c>
      <c r="BM26" s="86"/>
      <c r="BN26" s="373"/>
      <c r="BO26" s="86"/>
      <c r="BP26" s="86"/>
      <c r="BQ26" s="86"/>
      <c r="BR26" s="86"/>
      <c r="BS26" s="86"/>
      <c r="BT26" s="86"/>
      <c r="BU26" s="8"/>
      <c r="BV26" s="8"/>
    </row>
    <row r="27" spans="2:75">
      <c r="B27" s="89"/>
      <c r="C27" s="8"/>
      <c r="D27" s="82"/>
      <c r="I27" s="394" t="s">
        <v>572</v>
      </c>
      <c r="J27" s="86"/>
      <c r="K27" s="86"/>
      <c r="L27" s="86"/>
      <c r="M27" s="86"/>
      <c r="N27" s="86"/>
      <c r="O27" s="86"/>
      <c r="P27" s="4"/>
      <c r="Q27" s="4"/>
      <c r="R27" s="4"/>
      <c r="S27" s="4"/>
      <c r="T27" s="175" t="s">
        <v>502</v>
      </c>
      <c r="U27" s="4"/>
      <c r="V27" s="4"/>
      <c r="W27" s="4"/>
      <c r="X27" s="4"/>
      <c r="Y27" s="4"/>
      <c r="Z27" s="4"/>
      <c r="AA27" s="4"/>
      <c r="AB27" s="4"/>
      <c r="AC27" s="2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2"/>
      <c r="AO27" s="160" t="s">
        <v>525</v>
      </c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179" t="s">
        <v>255</v>
      </c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373"/>
      <c r="BO27" s="86"/>
      <c r="BP27" s="86"/>
      <c r="BQ27" s="86"/>
      <c r="BR27" s="86"/>
      <c r="BS27" s="86"/>
      <c r="BT27" s="86"/>
      <c r="BU27" s="8"/>
      <c r="BV27" s="8"/>
    </row>
    <row r="28" spans="2:75">
      <c r="B28" s="3"/>
      <c r="C28" s="8"/>
      <c r="D28" s="82"/>
      <c r="I28" s="526" t="s">
        <v>598</v>
      </c>
      <c r="L28" s="86"/>
      <c r="M28" s="86"/>
      <c r="N28" s="86"/>
      <c r="O28" s="86"/>
      <c r="P28" s="4"/>
      <c r="Q28" s="4"/>
      <c r="R28" s="4"/>
      <c r="S28" s="4"/>
      <c r="T28" s="4"/>
      <c r="U28" s="175" t="s">
        <v>448</v>
      </c>
      <c r="V28" s="4"/>
      <c r="W28" s="4"/>
      <c r="X28" s="4"/>
      <c r="Y28" s="4"/>
      <c r="Z28" s="4"/>
      <c r="AA28" s="4"/>
      <c r="AB28" s="4"/>
      <c r="AC28" s="2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178" t="s">
        <v>256</v>
      </c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373"/>
      <c r="BO28" s="86"/>
      <c r="BP28" s="86"/>
      <c r="BQ28" s="86"/>
      <c r="BR28" s="86"/>
      <c r="BS28" s="86"/>
      <c r="BT28" s="86"/>
      <c r="BU28" s="8"/>
      <c r="BV28" s="8"/>
    </row>
    <row r="29" spans="2:75">
      <c r="B29" s="307"/>
      <c r="C29" s="8"/>
      <c r="D29" s="82"/>
      <c r="I29" s="394">
        <v>4</v>
      </c>
      <c r="L29" s="86"/>
      <c r="M29" s="86"/>
      <c r="N29" s="86"/>
      <c r="O29" s="86"/>
      <c r="P29" s="86"/>
      <c r="Q29" s="86"/>
      <c r="R29" s="86"/>
      <c r="S29" s="86"/>
      <c r="T29" s="4"/>
      <c r="U29" s="4"/>
      <c r="V29" s="152" t="s">
        <v>449</v>
      </c>
      <c r="W29" s="4"/>
      <c r="X29" s="4"/>
      <c r="Y29" s="4"/>
      <c r="Z29" s="4"/>
      <c r="AA29" s="4"/>
      <c r="AB29" s="4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373"/>
      <c r="BO29" s="86"/>
      <c r="BP29" s="86"/>
      <c r="BQ29" s="86"/>
      <c r="BR29" s="86"/>
      <c r="BS29" s="86"/>
      <c r="BT29" s="86"/>
      <c r="BU29" s="86"/>
      <c r="BV29" s="86"/>
    </row>
    <row r="30" spans="2:75">
      <c r="B30" s="3"/>
      <c r="C30" s="8"/>
      <c r="D30" s="82"/>
      <c r="I30" s="527" t="s">
        <v>599</v>
      </c>
      <c r="L30" s="86"/>
      <c r="M30" s="86"/>
      <c r="N30" s="86"/>
      <c r="O30" s="86"/>
      <c r="P30" s="86"/>
      <c r="Q30" s="86"/>
      <c r="R30" s="86"/>
      <c r="S30" s="86"/>
      <c r="T30" s="4"/>
      <c r="U30" s="4"/>
      <c r="V30" s="4"/>
      <c r="W30" s="174" t="s">
        <v>450</v>
      </c>
      <c r="X30" s="4"/>
      <c r="Y30" s="4"/>
      <c r="Z30" s="4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373"/>
      <c r="BO30" s="86"/>
      <c r="BP30" s="86"/>
      <c r="BQ30" s="86"/>
      <c r="BR30" s="86"/>
      <c r="BS30" s="86"/>
      <c r="BT30" s="86"/>
      <c r="BU30" s="8"/>
      <c r="BV30" s="8"/>
    </row>
    <row r="31" spans="2:75">
      <c r="B31" s="3"/>
      <c r="C31" s="8"/>
      <c r="I31" s="394" t="s">
        <v>577</v>
      </c>
      <c r="L31" s="86"/>
      <c r="M31" s="86"/>
      <c r="N31" s="86"/>
      <c r="O31" s="86"/>
      <c r="P31" s="86"/>
      <c r="Q31" s="86"/>
      <c r="R31" s="86"/>
      <c r="S31" s="86"/>
      <c r="T31" s="4"/>
      <c r="U31" s="4"/>
      <c r="V31" s="4"/>
      <c r="W31" s="4"/>
      <c r="X31" s="175" t="s">
        <v>451</v>
      </c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373"/>
      <c r="BO31" s="86"/>
      <c r="BP31" s="86"/>
      <c r="BQ31" s="86"/>
      <c r="BR31" s="86"/>
      <c r="BS31" s="86"/>
      <c r="BT31" s="86"/>
    </row>
    <row r="32" spans="2:75">
      <c r="I32" s="526" t="s">
        <v>600</v>
      </c>
      <c r="K32" s="3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152" t="s">
        <v>285</v>
      </c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373"/>
      <c r="BO32" s="86"/>
      <c r="BP32" s="86"/>
      <c r="BQ32" s="86"/>
      <c r="BR32" s="86"/>
      <c r="BS32" s="86"/>
      <c r="BT32" s="86"/>
    </row>
    <row r="33" spans="9:72">
      <c r="I33" s="528" t="s">
        <v>591</v>
      </c>
      <c r="K33" s="3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175" t="s">
        <v>452</v>
      </c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373"/>
      <c r="BO33" s="86"/>
      <c r="BP33" s="86"/>
      <c r="BQ33" s="86"/>
      <c r="BR33" s="86"/>
      <c r="BS33" s="86"/>
      <c r="BT33" s="86"/>
    </row>
    <row r="34" spans="9:72">
      <c r="I34" s="528" t="s">
        <v>575</v>
      </c>
      <c r="K34" s="3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373"/>
      <c r="BO34" s="86"/>
      <c r="BP34" s="86"/>
      <c r="BQ34" s="86"/>
      <c r="BR34" s="86"/>
      <c r="BS34" s="86"/>
      <c r="BT34" s="86"/>
    </row>
    <row r="35" spans="9:72">
      <c r="I35" s="527" t="s">
        <v>601</v>
      </c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373"/>
      <c r="BO35" s="86"/>
      <c r="BP35" s="86"/>
      <c r="BQ35" s="86"/>
      <c r="BR35" s="86"/>
      <c r="BS35" s="86"/>
      <c r="BT35" s="86"/>
    </row>
    <row r="36" spans="9:72">
      <c r="I36" s="394" t="s">
        <v>574</v>
      </c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373"/>
      <c r="BO36" s="86"/>
      <c r="BP36" s="86"/>
      <c r="BQ36" s="86"/>
      <c r="BR36" s="86"/>
      <c r="BS36" s="86"/>
      <c r="BT36" s="86"/>
    </row>
    <row r="37" spans="9:72">
      <c r="I37" s="526" t="s">
        <v>602</v>
      </c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373"/>
      <c r="BO37" s="86"/>
      <c r="BP37" s="86"/>
      <c r="BQ37" s="86"/>
      <c r="BR37" s="86"/>
      <c r="BS37" s="86"/>
      <c r="BT37" s="86"/>
    </row>
    <row r="38" spans="9:72">
      <c r="I38" s="394" t="s">
        <v>573</v>
      </c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373"/>
      <c r="BO38" s="86"/>
      <c r="BP38" s="86"/>
      <c r="BQ38" s="86"/>
      <c r="BR38" s="86"/>
      <c r="BS38" s="86"/>
      <c r="BT38" s="86"/>
    </row>
    <row r="39" spans="9:72">
      <c r="I39" s="527" t="s">
        <v>603</v>
      </c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373"/>
      <c r="BO39" s="86"/>
      <c r="BP39" s="86"/>
      <c r="BQ39" s="86"/>
      <c r="BR39" s="86"/>
      <c r="BS39" s="86"/>
      <c r="BT39" s="86"/>
    </row>
    <row r="40" spans="9:72">
      <c r="I40" s="394" t="s">
        <v>572</v>
      </c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373"/>
      <c r="BO40" s="86"/>
      <c r="BP40" s="86"/>
      <c r="BQ40" s="86"/>
      <c r="BR40" s="86"/>
      <c r="BS40" s="86"/>
      <c r="BT40" s="86"/>
    </row>
    <row r="41" spans="9:72"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373"/>
      <c r="BO41" s="86"/>
      <c r="BP41" s="86"/>
      <c r="BQ41" s="86"/>
      <c r="BR41" s="86"/>
      <c r="BS41" s="86"/>
      <c r="BT41" s="86"/>
    </row>
    <row r="42" spans="9:72"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373"/>
      <c r="BO42" s="86"/>
      <c r="BP42" s="86"/>
      <c r="BQ42" s="86"/>
      <c r="BR42" s="86"/>
      <c r="BS42" s="86"/>
      <c r="BT42" s="86"/>
    </row>
    <row r="43" spans="9:72"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373"/>
      <c r="BO43" s="86"/>
      <c r="BP43" s="86"/>
      <c r="BQ43" s="86"/>
      <c r="BR43" s="86"/>
      <c r="BS43" s="86"/>
      <c r="BT43" s="86"/>
    </row>
    <row r="44" spans="9:72"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373"/>
      <c r="BO44" s="86"/>
      <c r="BP44" s="86"/>
      <c r="BQ44" s="86"/>
      <c r="BR44" s="86"/>
      <c r="BS44" s="86"/>
      <c r="BT44" s="86"/>
    </row>
    <row r="45" spans="9:72"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373"/>
      <c r="BO45" s="86"/>
      <c r="BP45" s="86"/>
      <c r="BQ45" s="86"/>
      <c r="BR45" s="86"/>
      <c r="BS45" s="86"/>
      <c r="BT45" s="86"/>
    </row>
    <row r="46" spans="9:72"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373"/>
      <c r="BO46" s="86"/>
      <c r="BP46" s="86"/>
      <c r="BQ46" s="86"/>
      <c r="BR46" s="86"/>
      <c r="BS46" s="86"/>
      <c r="BT46" s="86"/>
    </row>
  </sheetData>
  <mergeCells count="13">
    <mergeCell ref="BU1:BW1"/>
    <mergeCell ref="A15:B1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9"/>
  <sheetViews>
    <sheetView workbookViewId="0">
      <pane ySplit="2" topLeftCell="A3" activePane="bottomLeft" state="frozen"/>
      <selection pane="bottomLeft" activeCell="Q32" sqref="Q32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29.140625" style="89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6" width="9" style="2" bestFit="1" customWidth="1"/>
    <col min="17" max="17" width="8.85546875" style="2" bestFit="1" customWidth="1"/>
    <col min="18" max="18" width="10.28515625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800" t="s">
        <v>1</v>
      </c>
      <c r="B1" s="802" t="s">
        <v>2</v>
      </c>
      <c r="C1" s="804" t="s">
        <v>0</v>
      </c>
      <c r="D1" s="806" t="s">
        <v>7</v>
      </c>
      <c r="E1" s="795" t="s">
        <v>6</v>
      </c>
      <c r="F1" s="796"/>
      <c r="G1" s="797" t="s">
        <v>5</v>
      </c>
      <c r="H1" s="798"/>
      <c r="I1" s="795" t="s">
        <v>64</v>
      </c>
      <c r="J1" s="796"/>
      <c r="K1" s="792" t="s">
        <v>9</v>
      </c>
      <c r="L1" s="583" t="s">
        <v>459</v>
      </c>
      <c r="M1" s="794"/>
      <c r="N1" s="583" t="s">
        <v>84</v>
      </c>
      <c r="O1" s="584"/>
      <c r="P1" s="584"/>
      <c r="Q1" s="584"/>
      <c r="R1" s="584"/>
      <c r="S1" s="788" t="s">
        <v>86</v>
      </c>
      <c r="T1" s="788"/>
      <c r="U1" s="788"/>
      <c r="V1" s="788"/>
      <c r="W1" s="788"/>
      <c r="X1" s="788"/>
    </row>
    <row r="2" spans="1:24" ht="15.75" customHeight="1" thickBot="1">
      <c r="A2" s="801"/>
      <c r="B2" s="803"/>
      <c r="C2" s="805"/>
      <c r="D2" s="671"/>
      <c r="E2" s="62"/>
      <c r="F2" s="35" t="s">
        <v>9</v>
      </c>
      <c r="G2" s="62"/>
      <c r="H2" s="63" t="s">
        <v>9</v>
      </c>
      <c r="I2" s="62"/>
      <c r="J2" s="35" t="s">
        <v>9</v>
      </c>
      <c r="K2" s="793"/>
      <c r="L2" s="249"/>
      <c r="M2" s="177" t="s">
        <v>9</v>
      </c>
      <c r="N2" s="180" t="s">
        <v>141</v>
      </c>
      <c r="O2" s="180" t="s">
        <v>459</v>
      </c>
      <c r="P2" s="180" t="s">
        <v>369</v>
      </c>
      <c r="Q2" s="180" t="s">
        <v>59</v>
      </c>
      <c r="R2" s="180" t="s">
        <v>140</v>
      </c>
      <c r="S2" s="789" t="s">
        <v>465</v>
      </c>
      <c r="T2" s="790"/>
      <c r="U2" s="790"/>
      <c r="V2" s="790"/>
      <c r="W2" s="791"/>
      <c r="X2" s="181" t="s">
        <v>47</v>
      </c>
    </row>
    <row r="3" spans="1:24" s="5" customFormat="1">
      <c r="A3" s="322" t="str">
        <f>'1-συμβολαια'!A3</f>
        <v>1ο</v>
      </c>
      <c r="B3" s="343">
        <f>'1-συμβολαια'!B3</f>
        <v>36137</v>
      </c>
      <c r="C3" s="342" t="str">
        <f>'1-συμβολαια'!C3</f>
        <v>*γονική οριζόντιας ΨΙΛΗ ΚΥΡΙΟΤΗΤΑ</v>
      </c>
      <c r="D3" s="344">
        <f>'1-συμβολαια'!D3</f>
        <v>3973657</v>
      </c>
      <c r="E3" s="278"/>
      <c r="F3" s="278"/>
      <c r="G3" s="278"/>
      <c r="H3" s="278"/>
      <c r="I3" s="278"/>
      <c r="J3" s="278"/>
      <c r="K3" s="279">
        <f>'1-συμβολαια'!N3</f>
        <v>59024</v>
      </c>
      <c r="L3" s="279">
        <f>'2-δικαιώμ'!O3+'5-αντίγρ'!O3</f>
        <v>9401.5825999999997</v>
      </c>
      <c r="M3" s="279">
        <v>8858</v>
      </c>
      <c r="N3" s="279">
        <f>'1-συμβολαια'!O3</f>
        <v>13418.301399999997</v>
      </c>
      <c r="O3" s="279">
        <f t="shared" ref="O3:O5" si="0">L3-M3</f>
        <v>543.58259999999973</v>
      </c>
      <c r="P3" s="279">
        <f>'8-κ-15-17'!AG3</f>
        <v>488.84175000000323</v>
      </c>
      <c r="Q3" s="279">
        <f>'11-χαρτόσ'!L3+'13-ντιΜιΧο'!BV3</f>
        <v>3805</v>
      </c>
      <c r="R3" s="279">
        <f>'13-ντιΜιΧο'!BU3</f>
        <v>102450</v>
      </c>
      <c r="S3" s="288"/>
      <c r="T3" s="281"/>
      <c r="U3" s="281"/>
      <c r="V3" s="281"/>
      <c r="W3" s="281"/>
      <c r="X3" s="284"/>
    </row>
    <row r="4" spans="1:24" s="5" customFormat="1">
      <c r="A4" s="438">
        <f>'1-συμβολαια'!A4</f>
        <v>0</v>
      </c>
      <c r="B4" s="343">
        <f>'1-συμβολαια'!B4</f>
        <v>0</v>
      </c>
      <c r="C4" s="342" t="str">
        <f>'1-συμβολαια'!C4</f>
        <v>*γονική αέρινης στήλης</v>
      </c>
      <c r="D4" s="344">
        <f>'1-συμβολαια'!D4</f>
        <v>498432</v>
      </c>
      <c r="E4" s="278"/>
      <c r="F4" s="278"/>
      <c r="G4" s="278"/>
      <c r="H4" s="278"/>
      <c r="I4" s="278"/>
      <c r="J4" s="278"/>
      <c r="K4" s="279">
        <f>'1-συμβολαια'!N4</f>
        <v>2616</v>
      </c>
      <c r="L4" s="279">
        <f>'2-δικαιώμ'!O4+'5-αντίγρ'!O4</f>
        <v>1331.1776</v>
      </c>
      <c r="M4" s="279">
        <v>1331</v>
      </c>
      <c r="N4" s="279">
        <f>'1-συμβολαια'!O4</f>
        <v>11694.006400000002</v>
      </c>
      <c r="O4" s="279">
        <f t="shared" si="0"/>
        <v>0.17759999999998399</v>
      </c>
      <c r="P4" s="279">
        <f>'8-κ-15-17'!AG4</f>
        <v>-0.15199999999958891</v>
      </c>
      <c r="Q4" s="279">
        <f>'11-χαρτόσ'!L4+'13-ντιΜιΧο'!BV4</f>
        <v>2205</v>
      </c>
      <c r="R4" s="279">
        <f>'13-ντιΜιΧο'!BU4</f>
        <v>34200</v>
      </c>
      <c r="S4" s="288"/>
      <c r="T4" s="281"/>
      <c r="U4" s="281"/>
      <c r="V4" s="281"/>
      <c r="W4" s="281"/>
      <c r="X4" s="284"/>
    </row>
    <row r="5" spans="1:24" s="5" customFormat="1" ht="12" thickBot="1">
      <c r="A5" s="537">
        <f>'1-συμβολαια'!A5</f>
        <v>0</v>
      </c>
      <c r="B5" s="516">
        <f>'1-συμβολαια'!B5</f>
        <v>0</v>
      </c>
      <c r="C5" s="538" t="str">
        <f>'1-συμβολαια'!C5</f>
        <v>οριζόντιος ΣΥΣΤΑΣΗ</v>
      </c>
      <c r="D5" s="539">
        <f>'1-συμβολαια'!D5</f>
        <v>0</v>
      </c>
      <c r="E5" s="454"/>
      <c r="F5" s="454"/>
      <c r="G5" s="454"/>
      <c r="H5" s="454"/>
      <c r="I5" s="454"/>
      <c r="J5" s="454"/>
      <c r="K5" s="459">
        <f>'1-συμβολαια'!N5</f>
        <v>17700</v>
      </c>
      <c r="L5" s="459">
        <f>'2-δικαιώμ'!O5+'5-αντίγρ'!O5</f>
        <v>2200</v>
      </c>
      <c r="M5" s="459">
        <v>2200</v>
      </c>
      <c r="N5" s="459">
        <f>'1-συμβολαια'!O5</f>
        <v>11000</v>
      </c>
      <c r="O5" s="459">
        <f t="shared" si="0"/>
        <v>0</v>
      </c>
      <c r="P5" s="459">
        <f>'8-κ-15-17'!AG5</f>
        <v>0</v>
      </c>
      <c r="Q5" s="459">
        <f>'11-χαρτόσ'!L5+'13-ντιΜιΧο'!BV5</f>
        <v>3005</v>
      </c>
      <c r="R5" s="459">
        <f>'13-ντιΜιΧο'!BU5</f>
        <v>49000</v>
      </c>
      <c r="S5" s="540"/>
      <c r="T5" s="461"/>
      <c r="U5" s="461"/>
      <c r="V5" s="461"/>
      <c r="W5" s="461"/>
      <c r="X5" s="460"/>
    </row>
    <row r="6" spans="1:24" s="5" customFormat="1">
      <c r="A6" s="574" t="str">
        <f>'1-συμβολαια'!A6</f>
        <v>2ο</v>
      </c>
      <c r="B6" s="343">
        <f>'1-συμβολαια'!B6</f>
        <v>36157</v>
      </c>
      <c r="C6" s="535" t="str">
        <f>'1-συμβολαια'!C6</f>
        <v>*γονική με ΠΑΡΑΚΡΑΤΗΣΗ ΕΠΙΚΑΡΠΙΑΣ</v>
      </c>
      <c r="D6" s="536">
        <f>'1-συμβολαια'!D6</f>
        <v>959087</v>
      </c>
      <c r="E6" s="309"/>
      <c r="F6" s="309"/>
      <c r="G6" s="309"/>
      <c r="H6" s="309"/>
      <c r="I6" s="309"/>
      <c r="J6" s="309"/>
      <c r="K6" s="279">
        <f>'1-συμβολαια'!N6</f>
        <v>23948</v>
      </c>
      <c r="L6" s="279">
        <f>'2-δικαιώμ'!O6+'5-αντίγρ'!O6</f>
        <v>3128.3566000000001</v>
      </c>
      <c r="M6" s="279">
        <v>2841</v>
      </c>
      <c r="N6" s="279">
        <f>'1-συμβολαια'!O6</f>
        <v>4892.6873999999989</v>
      </c>
      <c r="O6" s="279">
        <f t="shared" ref="O6:O14" si="1">L6-M6</f>
        <v>287.35660000000007</v>
      </c>
      <c r="P6" s="279">
        <f>'8-κ-15-17'!AG6</f>
        <v>-7.5749999999061401E-2</v>
      </c>
      <c r="Q6" s="279">
        <f>'11-χαρτόσ'!L6+'13-ντιΜιΧο'!BV6</f>
        <v>3805</v>
      </c>
      <c r="R6" s="279">
        <f>'13-ντιΜιΧο'!BU6</f>
        <v>72800</v>
      </c>
      <c r="S6" s="288"/>
      <c r="T6" s="456"/>
      <c r="U6" s="456"/>
      <c r="V6" s="456"/>
      <c r="W6" s="456"/>
      <c r="X6" s="280"/>
    </row>
    <row r="7" spans="1:24" s="5" customFormat="1">
      <c r="A7" s="438" t="str">
        <f>'1-συμβολαια'!A7</f>
        <v>3ο</v>
      </c>
      <c r="B7" s="343">
        <f>'1-συμβολαια'!B7</f>
        <v>36157</v>
      </c>
      <c r="C7" s="342" t="str">
        <f>'1-συμβολαια'!C7</f>
        <v>*γονική με ΠΑΡΑΚΡΑΤΗΣΗ ΕΠΙΚΑΡΠΙΑΣ</v>
      </c>
      <c r="D7" s="344">
        <f>'1-συμβολαια'!D7</f>
        <v>2128353</v>
      </c>
      <c r="E7" s="278"/>
      <c r="F7" s="278"/>
      <c r="G7" s="278"/>
      <c r="H7" s="278"/>
      <c r="I7" s="278"/>
      <c r="J7" s="278"/>
      <c r="K7" s="279">
        <f>'1-συμβολαια'!N7</f>
        <v>35876</v>
      </c>
      <c r="L7" s="279">
        <f>'2-δικαιώμ'!O7+'5-αντίγρ'!O7</f>
        <v>5233.0354000000007</v>
      </c>
      <c r="M7" s="279">
        <v>4945</v>
      </c>
      <c r="N7" s="279">
        <f>'1-συμβολαια'!O7</f>
        <v>4891.2005999999965</v>
      </c>
      <c r="O7" s="279">
        <f t="shared" si="1"/>
        <v>288.03540000000066</v>
      </c>
      <c r="P7" s="279">
        <f>'8-κ-15-17'!AG7</f>
        <v>1.7357499999998254</v>
      </c>
      <c r="Q7" s="279">
        <f>'11-χαρτόσ'!L7+'13-ντιΜιΧο'!BV7</f>
        <v>3805</v>
      </c>
      <c r="R7" s="279">
        <f>'13-ντιΜιΧο'!BU7</f>
        <v>59600</v>
      </c>
      <c r="S7" s="288"/>
      <c r="T7" s="281"/>
      <c r="U7" s="281"/>
      <c r="V7" s="281"/>
      <c r="W7" s="281"/>
      <c r="X7" s="284"/>
    </row>
    <row r="8" spans="1:24" s="5" customFormat="1">
      <c r="A8" s="568" t="str">
        <f>'1-συμβολαια'!A8</f>
        <v>4ο</v>
      </c>
      <c r="B8" s="343">
        <f>'1-συμβολαια'!B8</f>
        <v>36992</v>
      </c>
      <c r="C8" s="342" t="str">
        <f>'1-συμβολαια'!C8</f>
        <v>κληρονομιάς ΑΠΟΔΟΧΗ</v>
      </c>
      <c r="D8" s="344">
        <f>'1-συμβολαια'!D8</f>
        <v>0</v>
      </c>
      <c r="E8" s="278"/>
      <c r="F8" s="278"/>
      <c r="G8" s="278"/>
      <c r="H8" s="278"/>
      <c r="I8" s="278"/>
      <c r="J8" s="278"/>
      <c r="K8" s="279">
        <f>'1-συμβολαια'!N8</f>
        <v>8900</v>
      </c>
      <c r="L8" s="279">
        <f>'2-δικαιώμ'!O8+'5-αντίγρ'!O8</f>
        <v>2068</v>
      </c>
      <c r="M8" s="279">
        <v>1100</v>
      </c>
      <c r="N8" s="279">
        <f>'1-συμβολαια'!O8</f>
        <v>48732</v>
      </c>
      <c r="O8" s="279">
        <f t="shared" si="1"/>
        <v>968</v>
      </c>
      <c r="P8" s="279">
        <f>'8-κ-15-17'!AG8</f>
        <v>0</v>
      </c>
      <c r="Q8" s="279">
        <f>'11-χαρτόσ'!L8+'13-ντιΜιΧο'!BV8</f>
        <v>4490</v>
      </c>
      <c r="R8" s="279">
        <f>'13-ντιΜιΧο'!BU8</f>
        <v>145800</v>
      </c>
      <c r="S8" s="288"/>
      <c r="T8" s="281"/>
      <c r="U8" s="281"/>
      <c r="V8" s="281"/>
      <c r="W8" s="281"/>
      <c r="X8" s="284"/>
    </row>
    <row r="9" spans="1:24" s="5" customFormat="1" ht="12" thickBot="1">
      <c r="A9" s="537" t="str">
        <f>'1-συμβολαια'!A9</f>
        <v>5ο</v>
      </c>
      <c r="B9" s="516">
        <f>'1-συμβολαια'!B9</f>
        <v>36992</v>
      </c>
      <c r="C9" s="538" t="str">
        <f>'1-συμβολαια'!C9</f>
        <v>δωρεα</v>
      </c>
      <c r="D9" s="539">
        <f>'1-συμβολαια'!D9</f>
        <v>433943</v>
      </c>
      <c r="E9" s="454"/>
      <c r="F9" s="454"/>
      <c r="G9" s="454"/>
      <c r="H9" s="454"/>
      <c r="I9" s="454"/>
      <c r="J9" s="454"/>
      <c r="K9" s="459">
        <f>'1-συμβολαια'!N9</f>
        <v>15214</v>
      </c>
      <c r="L9" s="459">
        <f>'2-δικαιώμ'!O9+'5-αντίγρ'!O9</f>
        <v>3635.0974000000001</v>
      </c>
      <c r="M9" s="459">
        <v>2315</v>
      </c>
      <c r="N9" s="459">
        <f>'1-συμβολαια'!O9</f>
        <v>32018.2186</v>
      </c>
      <c r="O9" s="459">
        <f t="shared" si="1"/>
        <v>1320.0974000000001</v>
      </c>
      <c r="P9" s="459">
        <f>'8-κ-15-17'!AG9</f>
        <v>5.8250000000498403E-2</v>
      </c>
      <c r="Q9" s="459">
        <f>'11-χαρτόσ'!L9+'13-ντιΜιΧο'!BV9</f>
        <v>4294</v>
      </c>
      <c r="R9" s="459">
        <f>'13-ντιΜιΧο'!BU9</f>
        <v>87561</v>
      </c>
      <c r="S9" s="540"/>
      <c r="T9" s="461"/>
      <c r="U9" s="461"/>
      <c r="V9" s="461"/>
      <c r="W9" s="461"/>
      <c r="X9" s="460"/>
    </row>
    <row r="10" spans="1:24" s="5" customFormat="1">
      <c r="A10" s="574" t="str">
        <f>'1-συμβολαια'!A10</f>
        <v>6ο</v>
      </c>
      <c r="B10" s="343">
        <f>'1-συμβολαια'!B10</f>
        <v>36992</v>
      </c>
      <c r="C10" s="535" t="str">
        <f>'1-συμβολαια'!C10</f>
        <v>διανομη</v>
      </c>
      <c r="D10" s="536">
        <f>'1-συμβολαια'!D10</f>
        <v>21359181</v>
      </c>
      <c r="E10" s="309"/>
      <c r="F10" s="309"/>
      <c r="G10" s="309"/>
      <c r="H10" s="309"/>
      <c r="I10" s="309"/>
      <c r="J10" s="309"/>
      <c r="K10" s="279">
        <f>'1-συμβολαια'!N10</f>
        <v>232573</v>
      </c>
      <c r="L10" s="279">
        <f>'2-δικαιώμ'!O10+'5-αντίγρ'!O10</f>
        <v>41784.525799999996</v>
      </c>
      <c r="M10" s="279">
        <v>37987</v>
      </c>
      <c r="N10" s="279">
        <f>'1-συμβολαια'!O10</f>
        <v>25312.646199999988</v>
      </c>
      <c r="O10" s="279">
        <f t="shared" si="1"/>
        <v>3797.5257999999958</v>
      </c>
      <c r="P10" s="279">
        <f>'8-κ-15-17'!AG10</f>
        <v>0</v>
      </c>
      <c r="Q10" s="279">
        <f>'11-χαρτόσ'!L10+'13-ντιΜιΧο'!BV10</f>
        <v>4294</v>
      </c>
      <c r="R10" s="279">
        <f>'13-ντιΜιΧο'!BU10</f>
        <v>87511</v>
      </c>
      <c r="S10" s="288"/>
      <c r="T10" s="456"/>
      <c r="U10" s="456"/>
      <c r="V10" s="456"/>
      <c r="W10" s="456"/>
      <c r="X10" s="280"/>
    </row>
    <row r="11" spans="1:24" s="5" customFormat="1" ht="12" thickBot="1">
      <c r="A11" s="569">
        <f>'1-συμβολαια'!A11</f>
        <v>0</v>
      </c>
      <c r="B11" s="516">
        <f>'1-συμβολαια'!B11</f>
        <v>0</v>
      </c>
      <c r="C11" s="538" t="str">
        <f>'1-συμβολαια'!C11</f>
        <v>εξισορόπηση διαφοράς διανεμομένων</v>
      </c>
      <c r="D11" s="539">
        <f>'1-συμβολαια'!D11</f>
        <v>5978432</v>
      </c>
      <c r="E11" s="454"/>
      <c r="F11" s="454"/>
      <c r="G11" s="454"/>
      <c r="H11" s="454"/>
      <c r="I11" s="454"/>
      <c r="J11" s="454"/>
      <c r="K11" s="459">
        <f>'1-συμβολαια'!N11</f>
        <v>0</v>
      </c>
      <c r="L11" s="459">
        <f>'2-δικαιώμ'!O11+'5-αντίγρ'!O11</f>
        <v>11195.177599999999</v>
      </c>
      <c r="M11" s="459"/>
      <c r="N11" s="459">
        <f>'1-συμβολαια'!O11</f>
        <v>86706.006400000013</v>
      </c>
      <c r="O11" s="459">
        <f t="shared" si="1"/>
        <v>11195.177599999999</v>
      </c>
      <c r="P11" s="459">
        <f>'8-κ-15-17'!AG11</f>
        <v>77719.616000000009</v>
      </c>
      <c r="Q11" s="459">
        <f>'11-χαρτόσ'!L11+'13-ντιΜιΧο'!BV11</f>
        <v>1000</v>
      </c>
      <c r="R11" s="459">
        <f>'13-ντιΜιΧο'!BU11</f>
        <v>0</v>
      </c>
      <c r="S11" s="540"/>
      <c r="T11" s="461"/>
      <c r="U11" s="461"/>
      <c r="V11" s="461"/>
      <c r="W11" s="461"/>
      <c r="X11" s="460"/>
    </row>
    <row r="12" spans="1:24" s="5" customFormat="1">
      <c r="A12" s="534" t="str">
        <f>'1-συμβολαια'!A12</f>
        <v>7ο</v>
      </c>
      <c r="B12" s="343">
        <f>'1-συμβολαια'!B12</f>
        <v>36992</v>
      </c>
      <c r="C12" s="535" t="str">
        <f>'1-συμβολαια'!C12</f>
        <v>δωρεα</v>
      </c>
      <c r="D12" s="536">
        <f>'1-συμβολαια'!D12</f>
        <v>9049320</v>
      </c>
      <c r="E12" s="309"/>
      <c r="F12" s="309"/>
      <c r="G12" s="309"/>
      <c r="H12" s="309"/>
      <c r="I12" s="309"/>
      <c r="J12" s="309"/>
      <c r="K12" s="279">
        <f>'1-συμβολαια'!N12</f>
        <v>108421</v>
      </c>
      <c r="L12" s="279">
        <f>'2-δικαιώμ'!O12+'5-αντίγρ'!O12</f>
        <v>18658.775999999998</v>
      </c>
      <c r="M12" s="279">
        <v>15723</v>
      </c>
      <c r="N12" s="279">
        <f>'1-συμβολαια'!O12</f>
        <v>18772.063999999998</v>
      </c>
      <c r="O12" s="279">
        <f t="shared" si="1"/>
        <v>2935.775999999998</v>
      </c>
      <c r="P12" s="279">
        <f>'8-κ-15-17'!AG12</f>
        <v>0.22999999999592546</v>
      </c>
      <c r="Q12" s="279">
        <f>'11-χαρτόσ'!L12+'13-ντιΜιΧο'!BV12</f>
        <v>5634</v>
      </c>
      <c r="R12" s="279">
        <f>'13-ντιΜιΧο'!BU12</f>
        <v>86411</v>
      </c>
      <c r="S12" s="288"/>
      <c r="T12" s="456"/>
      <c r="U12" s="456"/>
      <c r="V12" s="456"/>
      <c r="W12" s="456"/>
      <c r="X12" s="280"/>
    </row>
    <row r="13" spans="1:24" s="5" customFormat="1">
      <c r="A13" s="568" t="str">
        <f>'1-συμβολαια'!A13</f>
        <v>8ο</v>
      </c>
      <c r="B13" s="343">
        <f>'1-συμβολαια'!B13</f>
        <v>37023</v>
      </c>
      <c r="C13" s="342" t="str">
        <f>'1-συμβολαια'!C13</f>
        <v>οριζόντιος ΣΥΣΤΑΣΗ</v>
      </c>
      <c r="D13" s="344">
        <f>'1-συμβολαια'!D13</f>
        <v>0</v>
      </c>
      <c r="E13" s="278"/>
      <c r="F13" s="278"/>
      <c r="G13" s="278"/>
      <c r="H13" s="278"/>
      <c r="I13" s="278"/>
      <c r="J13" s="278"/>
      <c r="K13" s="279">
        <f>'1-συμβολαια'!N13</f>
        <v>25000</v>
      </c>
      <c r="L13" s="279">
        <f>'2-δικαιώμ'!O13+'5-αντίγρ'!O13</f>
        <v>3168</v>
      </c>
      <c r="M13" s="279">
        <v>2880</v>
      </c>
      <c r="N13" s="279">
        <f>'1-συμβολαια'!O13</f>
        <v>8532</v>
      </c>
      <c r="O13" s="279">
        <f t="shared" si="1"/>
        <v>288</v>
      </c>
      <c r="P13" s="279">
        <f>'8-κ-15-17'!AG13</f>
        <v>0</v>
      </c>
      <c r="Q13" s="279">
        <f>'11-χαρτόσ'!L13+'13-ντιΜιΧο'!BV13</f>
        <v>4294</v>
      </c>
      <c r="R13" s="279">
        <f>'13-ντιΜιΧο'!BU13</f>
        <v>72461</v>
      </c>
      <c r="S13" s="288"/>
      <c r="T13" s="281"/>
      <c r="U13" s="281"/>
      <c r="V13" s="281"/>
      <c r="W13" s="281"/>
      <c r="X13" s="284"/>
    </row>
    <row r="14" spans="1:24" s="5" customFormat="1">
      <c r="A14" s="438" t="str">
        <f>'1-συμβολαια'!A14</f>
        <v>9ο</v>
      </c>
      <c r="B14" s="343">
        <f>'1-συμβολαια'!B14</f>
        <v>37023</v>
      </c>
      <c r="C14" s="342" t="str">
        <f>'1-συμβολαια'!C14</f>
        <v>γονικη</v>
      </c>
      <c r="D14" s="344">
        <f>'1-συμβολαια'!D14</f>
        <v>5120115</v>
      </c>
      <c r="E14" s="278"/>
      <c r="F14" s="278"/>
      <c r="G14" s="278"/>
      <c r="H14" s="278"/>
      <c r="I14" s="278"/>
      <c r="J14" s="278"/>
      <c r="K14" s="279">
        <f>'1-συμβολαια'!N14</f>
        <v>62931</v>
      </c>
      <c r="L14" s="279">
        <f>'2-δικαιώμ'!O14+'5-αντίγρ'!O14</f>
        <v>10618.207000000002</v>
      </c>
      <c r="M14" s="279">
        <v>9470</v>
      </c>
      <c r="N14" s="279">
        <f>'1-συμβολαια'!O14</f>
        <v>8352.1730000000098</v>
      </c>
      <c r="O14" s="279">
        <f t="shared" si="1"/>
        <v>1148.2070000000022</v>
      </c>
      <c r="P14" s="279">
        <f>'8-κ-15-17'!AG14</f>
        <v>-0.10874999999214197</v>
      </c>
      <c r="Q14" s="279">
        <f>'11-χαρτόσ'!L14+'13-ντιΜιΧο'!BV14</f>
        <v>4294</v>
      </c>
      <c r="R14" s="279">
        <f>'13-ντιΜιΧο'!BU14</f>
        <v>70911</v>
      </c>
      <c r="S14" s="288"/>
      <c r="T14" s="281"/>
      <c r="U14" s="281"/>
      <c r="V14" s="281"/>
      <c r="W14" s="281"/>
      <c r="X14" s="284"/>
    </row>
    <row r="15" spans="1:24">
      <c r="A15" s="799" t="s">
        <v>56</v>
      </c>
      <c r="B15" s="799"/>
      <c r="C15" s="799"/>
      <c r="D15" s="799"/>
      <c r="E15" s="255">
        <f t="shared" ref="E15:X15" si="2">SUM(E3:E13)</f>
        <v>0</v>
      </c>
      <c r="F15" s="255">
        <f t="shared" si="2"/>
        <v>0</v>
      </c>
      <c r="G15" s="255">
        <f t="shared" si="2"/>
        <v>0</v>
      </c>
      <c r="H15" s="255">
        <f t="shared" si="2"/>
        <v>0</v>
      </c>
      <c r="I15" s="255">
        <f t="shared" si="2"/>
        <v>0</v>
      </c>
      <c r="J15" s="255">
        <f t="shared" si="2"/>
        <v>0</v>
      </c>
      <c r="K15" s="255">
        <f t="shared" si="2"/>
        <v>529272</v>
      </c>
      <c r="L15" s="255">
        <f t="shared" si="2"/>
        <v>101803.72899999999</v>
      </c>
      <c r="M15" s="255">
        <f>SUM(M3:M14)</f>
        <v>89650</v>
      </c>
      <c r="N15" s="255">
        <f t="shared" si="2"/>
        <v>265969.13099999999</v>
      </c>
      <c r="O15" s="255">
        <f t="shared" si="2"/>
        <v>21623.728999999992</v>
      </c>
      <c r="P15" s="255">
        <f t="shared" si="2"/>
        <v>78210.254000000015</v>
      </c>
      <c r="Q15" s="255">
        <f t="shared" si="2"/>
        <v>40631</v>
      </c>
      <c r="R15" s="255">
        <f t="shared" si="2"/>
        <v>797794</v>
      </c>
      <c r="S15" s="289">
        <f t="shared" si="2"/>
        <v>0</v>
      </c>
      <c r="T15" s="289">
        <f t="shared" si="2"/>
        <v>0</v>
      </c>
      <c r="U15" s="289">
        <f t="shared" si="2"/>
        <v>0</v>
      </c>
      <c r="V15" s="289">
        <f t="shared" si="2"/>
        <v>0</v>
      </c>
      <c r="W15" s="289">
        <f t="shared" si="2"/>
        <v>0</v>
      </c>
      <c r="X15" s="290">
        <f t="shared" si="2"/>
        <v>0</v>
      </c>
    </row>
    <row r="17" spans="1:28" s="5" customFormat="1">
      <c r="A17" s="58"/>
      <c r="B17" s="110"/>
      <c r="C17" s="111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112"/>
      <c r="T17" s="83"/>
      <c r="U17" s="83"/>
      <c r="V17" s="83"/>
      <c r="W17" s="83"/>
      <c r="X17" s="83"/>
      <c r="Y17" s="83"/>
      <c r="Z17" s="83"/>
      <c r="AA17" s="83"/>
      <c r="AB17" s="83"/>
    </row>
    <row r="18" spans="1:28" s="5" customFormat="1">
      <c r="A18" s="58"/>
      <c r="B18" s="110"/>
      <c r="C18" s="111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112"/>
      <c r="T18" s="83"/>
      <c r="U18" s="83"/>
      <c r="V18" s="83"/>
      <c r="W18" s="83"/>
      <c r="X18" s="83"/>
      <c r="Y18" s="83"/>
      <c r="Z18" s="83"/>
      <c r="AA18" s="83"/>
      <c r="AB18" s="83"/>
    </row>
    <row r="19" spans="1:28">
      <c r="T19" s="83"/>
      <c r="U19" s="83"/>
      <c r="V19" s="83"/>
      <c r="W19" s="83"/>
      <c r="X19" s="83"/>
      <c r="Y19" s="83"/>
      <c r="Z19" s="83"/>
      <c r="AA19" s="83"/>
      <c r="AB19" s="83"/>
    </row>
  </sheetData>
  <mergeCells count="13">
    <mergeCell ref="E1:F1"/>
    <mergeCell ref="G1:H1"/>
    <mergeCell ref="I1:J1"/>
    <mergeCell ref="A15:D15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9"/>
  <sheetViews>
    <sheetView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09" t="s">
        <v>76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  <c r="N1" s="809"/>
      <c r="O1" s="809"/>
      <c r="P1" s="809"/>
      <c r="Q1" s="809"/>
    </row>
    <row r="2" spans="1:17" s="9" customFormat="1" ht="23.25" customHeight="1" thickBot="1">
      <c r="A2" s="258" t="s">
        <v>19</v>
      </c>
      <c r="B2" s="810" t="s">
        <v>29</v>
      </c>
      <c r="C2" s="811"/>
      <c r="D2" s="812"/>
      <c r="E2" s="813" t="s">
        <v>86</v>
      </c>
      <c r="F2" s="814"/>
      <c r="G2" s="814"/>
      <c r="H2" s="815"/>
      <c r="I2" s="816" t="s">
        <v>86</v>
      </c>
      <c r="J2" s="817"/>
      <c r="K2" s="817"/>
      <c r="L2" s="818"/>
      <c r="M2" s="259" t="s">
        <v>38</v>
      </c>
      <c r="N2" s="259" t="s">
        <v>39</v>
      </c>
      <c r="O2" s="259" t="s">
        <v>40</v>
      </c>
      <c r="P2" s="259" t="s">
        <v>41</v>
      </c>
      <c r="Q2" s="259" t="s">
        <v>42</v>
      </c>
    </row>
    <row r="3" spans="1:17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29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29" t="str">
        <f>'1-συμβολαια'!A6</f>
        <v>2ο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29" t="str">
        <f>'1-συμβολαια'!A7</f>
        <v>3ο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29" t="str">
        <f>'1-συμβολαια'!A8</f>
        <v>4ο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29" t="str">
        <f>'1-συμβολαια'!A9</f>
        <v>5ο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29" t="str">
        <f>'1-συμβολαια'!A10</f>
        <v>6ο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29">
        <f>'1-συμβολαια'!A11</f>
        <v>0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>
      <c r="A12" s="29" t="str">
        <f>'1-συμβολαια'!A12</f>
        <v>7ο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>
      <c r="A13" s="29" t="str">
        <f>'1-συμβολαια'!A13</f>
        <v>8ο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>
      <c r="A14" s="29" t="str">
        <f>'1-συμβολαια'!A14</f>
        <v>9ο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6" spans="1:17" ht="15.75" customHeight="1">
      <c r="B16" s="807" t="s">
        <v>105</v>
      </c>
      <c r="C16" s="807"/>
      <c r="D16" s="807"/>
      <c r="E16" s="807"/>
      <c r="F16" s="807"/>
      <c r="G16" s="807"/>
      <c r="H16" s="807"/>
      <c r="I16" s="807"/>
      <c r="J16" s="807"/>
      <c r="K16" s="807"/>
      <c r="L16" s="3"/>
      <c r="M16" s="3"/>
      <c r="N16" s="3"/>
      <c r="O16" s="3"/>
      <c r="P16" s="3"/>
      <c r="Q16" s="3"/>
    </row>
    <row r="17" spans="1:23" ht="15.75" customHeight="1">
      <c r="C17" s="808" t="s">
        <v>106</v>
      </c>
      <c r="D17" s="808"/>
      <c r="E17" s="808"/>
      <c r="F17" s="808"/>
      <c r="G17" s="808"/>
      <c r="H17" s="808"/>
      <c r="I17" s="808"/>
      <c r="J17" s="808"/>
      <c r="K17" s="808"/>
      <c r="L17" s="3"/>
      <c r="M17" s="3"/>
      <c r="N17" s="3"/>
      <c r="O17" s="3"/>
      <c r="P17" s="3"/>
      <c r="Q17" s="3"/>
    </row>
    <row r="18" spans="1:23" ht="15.75" customHeight="1">
      <c r="D18" s="807" t="s">
        <v>289</v>
      </c>
      <c r="E18" s="807"/>
      <c r="F18" s="807"/>
      <c r="G18" s="807"/>
      <c r="H18" s="807"/>
      <c r="I18" s="807"/>
      <c r="J18" s="807"/>
      <c r="K18" s="807"/>
      <c r="L18" s="807"/>
      <c r="M18" s="807"/>
      <c r="N18" s="807"/>
      <c r="O18" s="807"/>
      <c r="P18" s="3"/>
      <c r="Q18" s="3"/>
    </row>
    <row r="19" spans="1:23" s="5" customFormat="1" ht="15.75" customHeight="1">
      <c r="A19" s="58"/>
      <c r="B19" s="256"/>
      <c r="C19" s="256"/>
      <c r="D19" s="257"/>
      <c r="E19" s="808" t="s">
        <v>460</v>
      </c>
      <c r="F19" s="808"/>
      <c r="G19" s="808"/>
      <c r="H19" s="808"/>
      <c r="I19" s="808"/>
      <c r="J19" s="808"/>
      <c r="K19" s="808"/>
      <c r="L19" s="808"/>
      <c r="M19" s="808"/>
      <c r="N19" s="3"/>
      <c r="O19" s="3"/>
      <c r="P19" s="3"/>
      <c r="Q19" s="3"/>
    </row>
    <row r="20" spans="1:23" s="5" customFormat="1" ht="15.75" customHeight="1">
      <c r="A20" s="58"/>
      <c r="B20" s="256"/>
      <c r="C20" s="256"/>
      <c r="D20" s="257"/>
      <c r="E20" s="6"/>
      <c r="F20" s="807" t="s">
        <v>128</v>
      </c>
      <c r="G20" s="807"/>
      <c r="H20" s="807"/>
      <c r="I20" s="807"/>
      <c r="J20" s="807"/>
      <c r="K20" s="807"/>
      <c r="L20" s="807"/>
      <c r="M20" s="807"/>
      <c r="N20" s="807"/>
      <c r="O20" s="807"/>
      <c r="P20" s="807"/>
      <c r="Q20" s="3"/>
    </row>
    <row r="21" spans="1:23" s="5" customFormat="1" ht="15.75" customHeight="1">
      <c r="A21" s="58"/>
      <c r="B21" s="256"/>
      <c r="C21" s="256"/>
      <c r="D21" s="257"/>
      <c r="E21" s="6"/>
      <c r="F21" s="6"/>
      <c r="G21" s="808" t="s">
        <v>461</v>
      </c>
      <c r="H21" s="808"/>
      <c r="I21" s="808"/>
      <c r="J21" s="808"/>
      <c r="K21" s="808"/>
      <c r="L21" s="808"/>
      <c r="M21" s="808"/>
      <c r="N21" s="808"/>
      <c r="O21" s="808"/>
      <c r="P21" s="808"/>
      <c r="Q21" s="808"/>
    </row>
    <row r="22" spans="1:23" s="5" customFormat="1" ht="15.75" customHeight="1">
      <c r="A22" s="58"/>
      <c r="B22" s="256"/>
      <c r="C22" s="256"/>
      <c r="D22" s="257"/>
      <c r="E22" s="6"/>
      <c r="F22" s="6"/>
      <c r="G22" s="250"/>
      <c r="H22" s="807" t="s">
        <v>107</v>
      </c>
      <c r="I22" s="807"/>
      <c r="J22" s="807"/>
      <c r="K22" s="807"/>
      <c r="L22" s="807"/>
      <c r="M22" s="807"/>
      <c r="N22" s="807"/>
      <c r="O22" s="3"/>
      <c r="P22" s="3"/>
      <c r="Q22" s="3"/>
      <c r="R22" s="3"/>
      <c r="S22" s="3"/>
      <c r="T22" s="3"/>
      <c r="U22" s="3"/>
      <c r="V22" s="3"/>
      <c r="W22" s="3"/>
    </row>
    <row r="23" spans="1:23" s="5" customFormat="1" ht="15.75" customHeight="1">
      <c r="A23" s="58"/>
      <c r="B23" s="256"/>
      <c r="C23" s="256"/>
      <c r="D23" s="257"/>
      <c r="E23" s="6"/>
      <c r="F23" s="6"/>
      <c r="G23" s="250"/>
      <c r="H23" s="6"/>
      <c r="I23" s="808" t="s">
        <v>108</v>
      </c>
      <c r="J23" s="808"/>
      <c r="K23" s="808"/>
      <c r="L23" s="808"/>
      <c r="M23" s="808"/>
      <c r="N23" s="808"/>
      <c r="O23" s="808"/>
      <c r="P23" s="808"/>
      <c r="Q23" s="808"/>
      <c r="R23" s="808"/>
      <c r="S23" s="3"/>
      <c r="T23" s="3"/>
      <c r="U23" s="3"/>
      <c r="V23" s="3"/>
      <c r="W23" s="3"/>
    </row>
    <row r="24" spans="1:23" s="5" customFormat="1" ht="15.75" customHeight="1">
      <c r="A24" s="58"/>
      <c r="B24" s="256"/>
      <c r="C24" s="256"/>
      <c r="D24" s="257"/>
      <c r="E24" s="6"/>
      <c r="F24" s="6"/>
      <c r="G24" s="250"/>
      <c r="H24" s="6"/>
      <c r="I24" s="6"/>
      <c r="J24" s="807" t="s">
        <v>109</v>
      </c>
      <c r="K24" s="807"/>
      <c r="L24" s="807"/>
      <c r="M24" s="807"/>
      <c r="N24" s="807"/>
      <c r="O24" s="807"/>
      <c r="P24" s="807"/>
      <c r="Q24" s="807"/>
      <c r="R24" s="3"/>
      <c r="S24" s="3"/>
      <c r="T24" s="3"/>
      <c r="U24" s="3"/>
      <c r="V24" s="3"/>
      <c r="W24" s="3"/>
    </row>
    <row r="25" spans="1:23" s="5" customFormat="1" ht="15.75" customHeight="1">
      <c r="A25" s="58"/>
      <c r="B25" s="256"/>
      <c r="C25" s="256"/>
      <c r="D25" s="257"/>
      <c r="E25" s="6"/>
      <c r="F25" s="6"/>
      <c r="G25" s="250"/>
      <c r="H25" s="6"/>
      <c r="I25" s="6"/>
      <c r="J25" s="6"/>
      <c r="K25" s="819" t="s">
        <v>129</v>
      </c>
      <c r="L25" s="819"/>
      <c r="M25" s="819"/>
      <c r="N25" s="819"/>
      <c r="O25" s="819"/>
      <c r="P25" s="819"/>
      <c r="Q25" s="819"/>
      <c r="R25" s="819"/>
      <c r="S25" s="819"/>
      <c r="T25" s="819"/>
      <c r="U25" s="819"/>
      <c r="V25" s="3"/>
      <c r="W25" s="3"/>
    </row>
    <row r="26" spans="1:23" s="5" customFormat="1" ht="15.75" customHeight="1">
      <c r="A26" s="58"/>
      <c r="B26" s="256"/>
      <c r="C26" s="256"/>
      <c r="D26" s="257"/>
      <c r="E26" s="6"/>
      <c r="F26" s="6"/>
      <c r="G26" s="250"/>
      <c r="H26" s="6"/>
      <c r="I26" s="6"/>
      <c r="J26" s="6"/>
      <c r="K26" s="6"/>
      <c r="L26" s="807" t="s">
        <v>110</v>
      </c>
      <c r="M26" s="807"/>
      <c r="N26" s="807"/>
      <c r="O26" s="807"/>
      <c r="P26" s="807"/>
      <c r="Q26" s="807"/>
      <c r="R26" s="807"/>
      <c r="S26" s="807"/>
      <c r="T26" s="3"/>
      <c r="U26" s="3"/>
      <c r="V26" s="3"/>
      <c r="W26" s="3"/>
    </row>
    <row r="27" spans="1:23" s="5" customFormat="1" ht="15.75" customHeight="1">
      <c r="A27" s="58"/>
      <c r="B27" s="256"/>
      <c r="C27" s="256"/>
      <c r="D27" s="257"/>
      <c r="E27" s="6"/>
      <c r="F27" s="6"/>
      <c r="G27" s="250"/>
      <c r="H27" s="6"/>
      <c r="I27" s="6"/>
      <c r="J27" s="6"/>
      <c r="K27" s="6"/>
      <c r="L27" s="3"/>
      <c r="M27" s="808" t="s">
        <v>111</v>
      </c>
      <c r="N27" s="808"/>
      <c r="O27" s="808"/>
      <c r="P27" s="808"/>
      <c r="Q27" s="808"/>
      <c r="R27" s="808"/>
      <c r="S27" s="808"/>
      <c r="T27" s="808"/>
      <c r="U27" s="3"/>
      <c r="V27" s="3"/>
      <c r="W27" s="3"/>
    </row>
    <row r="28" spans="1:23" s="5" customFormat="1" ht="15.75" customHeight="1">
      <c r="A28" s="58"/>
      <c r="B28" s="256"/>
      <c r="C28" s="256"/>
      <c r="D28" s="257"/>
      <c r="E28" s="6"/>
      <c r="F28" s="6"/>
      <c r="G28" s="250"/>
      <c r="H28" s="6"/>
      <c r="I28" s="6"/>
      <c r="J28" s="6"/>
      <c r="K28" s="6"/>
      <c r="L28" s="3"/>
      <c r="M28" s="3"/>
      <c r="N28" s="807" t="s">
        <v>112</v>
      </c>
      <c r="O28" s="807"/>
      <c r="P28" s="807"/>
      <c r="Q28" s="807"/>
      <c r="R28" s="807"/>
      <c r="S28" s="807"/>
      <c r="T28" s="807"/>
      <c r="U28" s="807"/>
      <c r="V28" s="807"/>
      <c r="W28" s="807"/>
    </row>
    <row r="29" spans="1:23" s="5" customFormat="1" ht="15.75" customHeight="1">
      <c r="A29" s="58"/>
      <c r="B29" s="256"/>
      <c r="C29" s="256"/>
      <c r="D29" s="257"/>
      <c r="E29" s="6"/>
      <c r="F29" s="6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</sheetData>
  <mergeCells count="17">
    <mergeCell ref="J24:Q24"/>
    <mergeCell ref="K25:U25"/>
    <mergeCell ref="L26:S26"/>
    <mergeCell ref="M27:T27"/>
    <mergeCell ref="N28:W28"/>
    <mergeCell ref="A1:Q1"/>
    <mergeCell ref="B2:D2"/>
    <mergeCell ref="E2:H2"/>
    <mergeCell ref="I2:L2"/>
    <mergeCell ref="B16:K16"/>
    <mergeCell ref="H22:N22"/>
    <mergeCell ref="I23:R23"/>
    <mergeCell ref="C17:K17"/>
    <mergeCell ref="D18:O18"/>
    <mergeCell ref="E19:M19"/>
    <mergeCell ref="F20:P20"/>
    <mergeCell ref="G21:Q2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3"/>
  <sheetViews>
    <sheetView workbookViewId="0">
      <pane ySplit="2" topLeftCell="A3" activePane="bottomLeft" state="frozen"/>
      <selection pane="bottomLeft" activeCell="J36" sqref="J36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809" t="s">
        <v>76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  <c r="N1" s="809"/>
      <c r="O1" s="809"/>
      <c r="P1" s="809"/>
      <c r="Q1" s="809"/>
      <c r="R1" s="809"/>
      <c r="S1" s="809"/>
      <c r="T1" s="809"/>
    </row>
    <row r="2" spans="1:20" s="9" customFormat="1" ht="23.25" customHeight="1" thickBot="1">
      <c r="A2" s="258" t="s">
        <v>19</v>
      </c>
      <c r="B2" s="810" t="s">
        <v>29</v>
      </c>
      <c r="C2" s="811"/>
      <c r="D2" s="812"/>
      <c r="E2" s="813" t="s">
        <v>86</v>
      </c>
      <c r="F2" s="814"/>
      <c r="G2" s="815"/>
      <c r="H2" s="820" t="s">
        <v>86</v>
      </c>
      <c r="I2" s="821"/>
      <c r="J2" s="822"/>
      <c r="K2" s="816" t="s">
        <v>86</v>
      </c>
      <c r="L2" s="817"/>
      <c r="M2" s="818"/>
      <c r="N2" s="259" t="s">
        <v>36</v>
      </c>
      <c r="O2" s="259" t="s">
        <v>37</v>
      </c>
      <c r="P2" s="259" t="s">
        <v>38</v>
      </c>
      <c r="Q2" s="259" t="s">
        <v>39</v>
      </c>
      <c r="R2" s="259" t="s">
        <v>40</v>
      </c>
      <c r="S2" s="259" t="s">
        <v>41</v>
      </c>
      <c r="T2" s="259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 t="str">
        <f>'1-συμβολαια'!A6</f>
        <v>2ο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29" t="str">
        <f>'1-συμβολαια'!A7</f>
        <v>3ο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29" t="str">
        <f>'1-συμβολαια'!A8</f>
        <v>4ο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8" customFormat="1">
      <c r="A9" s="29" t="str">
        <f>'1-συμβολαια'!A9</f>
        <v>5ο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8" customFormat="1">
      <c r="A10" s="29" t="str">
        <f>'1-συμβολαια'!A10</f>
        <v>6ο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8" customFormat="1">
      <c r="A11" s="29">
        <f>'1-συμβολαια'!A11</f>
        <v>0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s="18" customFormat="1">
      <c r="A12" s="29" t="str">
        <f>'1-συμβολαια'!A12</f>
        <v>7ο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</row>
    <row r="13" spans="1:20" s="18" customFormat="1">
      <c r="A13" s="29" t="str">
        <f>'1-συμβολαια'!A13</f>
        <v>8ο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</row>
    <row r="14" spans="1:20" s="18" customFormat="1">
      <c r="A14" s="29" t="str">
        <f>'1-συμβολαια'!A14</f>
        <v>9ο</v>
      </c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</row>
    <row r="16" spans="1:20" ht="15.75">
      <c r="B16" s="807" t="s">
        <v>113</v>
      </c>
      <c r="C16" s="807"/>
      <c r="D16" s="807"/>
      <c r="E16" s="807"/>
      <c r="F16" s="807"/>
      <c r="G16" s="807"/>
      <c r="H16" s="807"/>
      <c r="I16" s="120"/>
      <c r="J16" s="6"/>
      <c r="K16" s="6"/>
      <c r="L16" s="3"/>
      <c r="M16" s="3"/>
      <c r="N16" s="3"/>
      <c r="O16" s="3"/>
    </row>
    <row r="17" spans="2:15" ht="15.75">
      <c r="B17" s="6"/>
      <c r="C17" s="808" t="s">
        <v>114</v>
      </c>
      <c r="D17" s="808"/>
      <c r="E17" s="808"/>
      <c r="F17" s="808"/>
      <c r="G17" s="808"/>
      <c r="H17" s="808"/>
      <c r="I17" s="808"/>
      <c r="J17" s="6"/>
      <c r="K17" s="6"/>
      <c r="L17" s="3"/>
      <c r="M17" s="3"/>
      <c r="N17" s="3"/>
      <c r="O17" s="3"/>
    </row>
    <row r="18" spans="2:15" ht="15.75" customHeight="1">
      <c r="B18" s="6"/>
      <c r="C18" s="6"/>
      <c r="D18" s="807" t="s">
        <v>115</v>
      </c>
      <c r="E18" s="807"/>
      <c r="F18" s="807"/>
      <c r="G18" s="807"/>
      <c r="H18" s="807"/>
      <c r="I18" s="807"/>
      <c r="J18" s="807"/>
      <c r="K18" s="807"/>
      <c r="L18" s="3"/>
      <c r="M18" s="3"/>
      <c r="N18" s="3"/>
      <c r="O18" s="3"/>
    </row>
    <row r="19" spans="2:15" ht="15.75" customHeight="1">
      <c r="B19" s="6"/>
      <c r="C19" s="6"/>
      <c r="D19" s="6"/>
      <c r="E19" s="823" t="s">
        <v>120</v>
      </c>
      <c r="F19" s="823"/>
      <c r="G19" s="823"/>
      <c r="H19" s="823"/>
      <c r="I19" s="823"/>
      <c r="J19" s="823"/>
      <c r="K19" s="823"/>
      <c r="L19" s="823"/>
      <c r="M19" s="3"/>
      <c r="N19" s="3"/>
      <c r="O19" s="3"/>
    </row>
    <row r="20" spans="2:15" ht="15.75" customHeight="1">
      <c r="B20" s="6"/>
      <c r="C20" s="6"/>
      <c r="D20" s="6"/>
      <c r="E20" s="6"/>
      <c r="F20" s="807" t="s">
        <v>116</v>
      </c>
      <c r="G20" s="807"/>
      <c r="H20" s="807"/>
      <c r="I20" s="807"/>
      <c r="J20" s="807"/>
      <c r="K20" s="807"/>
      <c r="L20" s="807"/>
      <c r="M20" s="3"/>
      <c r="N20" s="3"/>
      <c r="O20" s="3"/>
    </row>
    <row r="21" spans="2:15" ht="15.75" customHeight="1">
      <c r="B21" s="6"/>
      <c r="C21" s="6"/>
      <c r="D21" s="6"/>
      <c r="E21" s="6"/>
      <c r="F21" s="6"/>
      <c r="G21" s="808" t="s">
        <v>117</v>
      </c>
      <c r="H21" s="808"/>
      <c r="I21" s="808"/>
      <c r="J21" s="808"/>
      <c r="K21" s="808"/>
      <c r="L21" s="808"/>
      <c r="M21" s="808"/>
      <c r="N21" s="3"/>
      <c r="O21" s="3"/>
    </row>
    <row r="22" spans="2:15" ht="15.75">
      <c r="B22" s="6"/>
      <c r="C22" s="6"/>
      <c r="D22" s="6"/>
      <c r="E22" s="6"/>
      <c r="F22" s="6"/>
      <c r="G22" s="6"/>
      <c r="H22" s="807" t="s">
        <v>118</v>
      </c>
      <c r="I22" s="807"/>
      <c r="J22" s="807"/>
      <c r="K22" s="807"/>
      <c r="L22" s="807"/>
      <c r="M22" s="807"/>
      <c r="N22" s="807"/>
      <c r="O22" s="3"/>
    </row>
    <row r="23" spans="2:15" ht="15.75">
      <c r="B23" s="6"/>
      <c r="C23" s="6"/>
      <c r="D23" s="6"/>
      <c r="E23" s="6"/>
      <c r="F23" s="6"/>
      <c r="G23" s="6"/>
      <c r="H23" s="6"/>
      <c r="I23" s="808" t="s">
        <v>119</v>
      </c>
      <c r="J23" s="808"/>
      <c r="K23" s="808"/>
      <c r="L23" s="808"/>
      <c r="M23" s="808"/>
      <c r="N23" s="808"/>
      <c r="O23" s="808"/>
    </row>
  </sheetData>
  <mergeCells count="13">
    <mergeCell ref="G21:M21"/>
    <mergeCell ref="H22:N22"/>
    <mergeCell ref="I23:O23"/>
    <mergeCell ref="B16:H16"/>
    <mergeCell ref="C17:I17"/>
    <mergeCell ref="D18:K18"/>
    <mergeCell ref="E19:L19"/>
    <mergeCell ref="F20:L2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3"/>
  <sheetViews>
    <sheetView zoomScaleNormal="100"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7.570312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655" t="s">
        <v>66</v>
      </c>
      <c r="B1" s="655"/>
      <c r="C1" s="825" t="s">
        <v>67</v>
      </c>
      <c r="D1" s="825"/>
      <c r="E1" s="655" t="s">
        <v>0</v>
      </c>
      <c r="F1" s="655"/>
      <c r="G1" s="656" t="s">
        <v>10</v>
      </c>
      <c r="H1" s="656"/>
      <c r="I1" s="656"/>
      <c r="J1" s="655" t="s">
        <v>8</v>
      </c>
      <c r="K1" s="655"/>
      <c r="L1" s="826" t="s">
        <v>462</v>
      </c>
      <c r="M1" s="827"/>
      <c r="N1" s="827"/>
      <c r="O1" s="828"/>
      <c r="P1" s="824" t="s">
        <v>65</v>
      </c>
      <c r="Q1" s="824"/>
      <c r="R1" s="656" t="s">
        <v>55</v>
      </c>
      <c r="S1" s="656"/>
      <c r="T1" s="831" t="s">
        <v>46</v>
      </c>
      <c r="U1" s="829" t="s">
        <v>86</v>
      </c>
      <c r="V1" s="829"/>
      <c r="W1" s="829"/>
      <c r="X1" s="829"/>
      <c r="Y1" s="829"/>
      <c r="Z1" s="829"/>
      <c r="AA1" s="829"/>
      <c r="AB1" s="829"/>
      <c r="AC1" s="829"/>
    </row>
    <row r="2" spans="1:29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319</v>
      </c>
      <c r="M2" s="73" t="s">
        <v>323</v>
      </c>
      <c r="N2" s="73" t="s">
        <v>324</v>
      </c>
      <c r="O2" s="254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832"/>
      <c r="U2" s="830"/>
      <c r="V2" s="830"/>
      <c r="W2" s="830"/>
      <c r="X2" s="830"/>
      <c r="Y2" s="830"/>
      <c r="Z2" s="830"/>
      <c r="AA2" s="830"/>
      <c r="AB2" s="830"/>
      <c r="AC2" s="830"/>
    </row>
    <row r="3" spans="1:29" s="18" customFormat="1">
      <c r="A3" s="13" t="str">
        <f>'1-συμβολαια'!A3</f>
        <v>1ο</v>
      </c>
      <c r="B3" s="50"/>
      <c r="C3" s="80">
        <f>'1-συμβολαια'!B3</f>
        <v>36137</v>
      </c>
      <c r="D3" s="19"/>
      <c r="E3" s="90" t="str">
        <f>'1-συμβολαια'!C3</f>
        <v>*γονική οριζόντιας ΨΙΛΗ ΚΥΡΙΟΤΗΤΑ</v>
      </c>
      <c r="F3" s="14"/>
      <c r="G3" s="15" t="str">
        <f>'4-πολλυπρ'!D3</f>
        <v>???</v>
      </c>
      <c r="H3" s="15" t="str">
        <f>'4-πολλυπρ'!I3</f>
        <v>???</v>
      </c>
      <c r="I3" s="20"/>
      <c r="J3" s="20">
        <f>'1-συμβολαια'!D3</f>
        <v>3973657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1815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29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0" t="str">
        <f>'1-συμβολαια'!C4</f>
        <v>*γονική αέρινης στήλης</v>
      </c>
      <c r="F4" s="14"/>
      <c r="G4" s="15" t="str">
        <f>'4-πολλυπρ'!D4</f>
        <v>???</v>
      </c>
      <c r="H4" s="15" t="str">
        <f>'4-πολλυπρ'!I4</f>
        <v>???</v>
      </c>
      <c r="I4" s="20"/>
      <c r="J4" s="20">
        <f>'1-συμβολαια'!D4</f>
        <v>498432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29" s="18" customFormat="1">
      <c r="A5" s="13">
        <f>'1-συμβολαια'!A5</f>
        <v>0</v>
      </c>
      <c r="B5" s="50"/>
      <c r="C5" s="80">
        <f>'1-συμβολαια'!B5</f>
        <v>0</v>
      </c>
      <c r="D5" s="19"/>
      <c r="E5" s="90" t="str">
        <f>'1-συμβολαια'!C5</f>
        <v>οριζόντιος ΣΥΣΤΑΣΗ</v>
      </c>
      <c r="F5" s="14"/>
      <c r="G5" s="15" t="str">
        <f>'4-πολλυπρ'!D5</f>
        <v>???</v>
      </c>
      <c r="H5" s="15">
        <f>'4-πολλυπρ'!I5</f>
        <v>0</v>
      </c>
      <c r="I5" s="20"/>
      <c r="J5" s="20">
        <f>'1-συμβολαια'!D5</f>
        <v>0</v>
      </c>
      <c r="K5" s="20"/>
      <c r="L5" s="27">
        <f>'11-χαρτόσ'!D5</f>
        <v>100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5"/>
      <c r="V5" s="85"/>
      <c r="W5" s="81"/>
      <c r="X5" s="25"/>
      <c r="Y5" s="25"/>
      <c r="Z5" s="25"/>
      <c r="AA5" s="25"/>
      <c r="AB5" s="25"/>
      <c r="AC5" s="25"/>
    </row>
    <row r="6" spans="1:29" s="18" customFormat="1">
      <c r="A6" s="13" t="str">
        <f>'1-συμβολαια'!A6</f>
        <v>2ο</v>
      </c>
      <c r="B6" s="50"/>
      <c r="C6" s="80">
        <f>'1-συμβολαια'!B6</f>
        <v>36157</v>
      </c>
      <c r="D6" s="19"/>
      <c r="E6" s="90" t="str">
        <f>'1-συμβολαια'!C6</f>
        <v>*γονική με ΠΑΡΑΚΡΑΤΗΣΗ ΕΠΙΚΑΡΠΙΑΣ</v>
      </c>
      <c r="F6" s="14"/>
      <c r="G6" s="15" t="str">
        <f>'4-πολλυπρ'!D6</f>
        <v>???</v>
      </c>
      <c r="H6" s="15" t="str">
        <f>'4-πολλυπρ'!I6</f>
        <v>???</v>
      </c>
      <c r="I6" s="20"/>
      <c r="J6" s="20">
        <f>'1-συμβολαια'!D6</f>
        <v>959087</v>
      </c>
      <c r="K6" s="20"/>
      <c r="L6" s="27">
        <f>'11-χαρτόσ'!D6</f>
        <v>1000</v>
      </c>
      <c r="M6" s="27"/>
      <c r="N6" s="27"/>
      <c r="O6" s="21"/>
      <c r="P6" s="17" t="e">
        <f>#REF!-R6</f>
        <v>#REF!</v>
      </c>
      <c r="Q6" s="16"/>
      <c r="R6" s="22">
        <f>'5-αντίγρ'!Q6</f>
        <v>968</v>
      </c>
      <c r="S6" s="23"/>
      <c r="T6" s="24"/>
      <c r="U6" s="85"/>
      <c r="V6" s="85"/>
      <c r="W6" s="81"/>
      <c r="X6" s="25"/>
      <c r="Y6" s="25"/>
      <c r="Z6" s="25"/>
      <c r="AA6" s="25"/>
      <c r="AB6" s="25"/>
      <c r="AC6" s="25"/>
    </row>
    <row r="7" spans="1:29" s="18" customFormat="1">
      <c r="A7" s="13" t="str">
        <f>'1-συμβολαια'!A7</f>
        <v>3ο</v>
      </c>
      <c r="B7" s="50"/>
      <c r="C7" s="80">
        <f>'1-συμβολαια'!B7</f>
        <v>36157</v>
      </c>
      <c r="D7" s="19"/>
      <c r="E7" s="90" t="str">
        <f>'1-συμβολαια'!C7</f>
        <v>*γονική με ΠΑΡΑΚΡΑΤΗΣΗ ΕΠΙΚΑΡΠΙΑΣ</v>
      </c>
      <c r="F7" s="14"/>
      <c r="G7" s="15" t="str">
        <f>'4-πολλυπρ'!D7</f>
        <v>???</v>
      </c>
      <c r="H7" s="15" t="str">
        <f>'4-πολλυπρ'!I7</f>
        <v>???</v>
      </c>
      <c r="I7" s="20"/>
      <c r="J7" s="20">
        <f>'1-συμβολαια'!D7</f>
        <v>2128353</v>
      </c>
      <c r="K7" s="20"/>
      <c r="L7" s="27">
        <f>'11-χαρτόσ'!D7</f>
        <v>1000</v>
      </c>
      <c r="M7" s="27"/>
      <c r="N7" s="27"/>
      <c r="O7" s="21"/>
      <c r="P7" s="17" t="e">
        <f>#REF!-R7</f>
        <v>#REF!</v>
      </c>
      <c r="Q7" s="16"/>
      <c r="R7" s="22">
        <f>'5-αντίγρ'!Q7</f>
        <v>968</v>
      </c>
      <c r="S7" s="23"/>
      <c r="T7" s="24"/>
      <c r="U7" s="85"/>
      <c r="V7" s="85"/>
      <c r="W7" s="81"/>
      <c r="X7" s="25"/>
      <c r="Y7" s="25"/>
      <c r="Z7" s="25"/>
      <c r="AA7" s="25"/>
      <c r="AB7" s="25"/>
      <c r="AC7" s="25"/>
    </row>
    <row r="8" spans="1:29" s="18" customFormat="1">
      <c r="A8" s="13" t="str">
        <f>'1-συμβολαια'!A8</f>
        <v>4ο</v>
      </c>
      <c r="B8" s="50"/>
      <c r="C8" s="80">
        <f>'1-συμβολαια'!B8</f>
        <v>36992</v>
      </c>
      <c r="D8" s="19"/>
      <c r="E8" s="90" t="str">
        <f>'1-συμβολαια'!C8</f>
        <v>κληρονομιάς ΑΠΟΔΟΧΗ</v>
      </c>
      <c r="F8" s="14"/>
      <c r="G8" s="15" t="str">
        <f>'4-πολλυπρ'!D8</f>
        <v>???</v>
      </c>
      <c r="H8" s="15" t="str">
        <f>'4-πολλυπρ'!I8</f>
        <v>???</v>
      </c>
      <c r="I8" s="20"/>
      <c r="J8" s="20">
        <f>'1-συμβολαια'!D8</f>
        <v>0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968</v>
      </c>
      <c r="S8" s="23"/>
      <c r="T8" s="24"/>
      <c r="U8" s="85"/>
      <c r="V8" s="85"/>
      <c r="W8" s="81"/>
      <c r="X8" s="25"/>
      <c r="Y8" s="25"/>
      <c r="Z8" s="25"/>
      <c r="AA8" s="25"/>
      <c r="AB8" s="25"/>
      <c r="AC8" s="25"/>
    </row>
    <row r="9" spans="1:29" s="18" customFormat="1">
      <c r="A9" s="13" t="str">
        <f>'1-συμβολαια'!A9</f>
        <v>5ο</v>
      </c>
      <c r="B9" s="50"/>
      <c r="C9" s="80">
        <f>'1-συμβολαια'!B9</f>
        <v>36992</v>
      </c>
      <c r="D9" s="19"/>
      <c r="E9" s="90" t="str">
        <f>'1-συμβολαια'!C9</f>
        <v>δωρεα</v>
      </c>
      <c r="F9" s="14"/>
      <c r="G9" s="15" t="str">
        <f>'4-πολλυπρ'!D9</f>
        <v>???</v>
      </c>
      <c r="H9" s="15" t="str">
        <f>'4-πολλυπρ'!I9</f>
        <v>???</v>
      </c>
      <c r="I9" s="20"/>
      <c r="J9" s="20">
        <f>'1-συμβολαια'!D9</f>
        <v>433943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2420</v>
      </c>
      <c r="S9" s="23"/>
      <c r="T9" s="24"/>
      <c r="U9" s="85"/>
      <c r="V9" s="85"/>
      <c r="W9" s="81"/>
      <c r="X9" s="25"/>
      <c r="Y9" s="25"/>
      <c r="Z9" s="25"/>
      <c r="AA9" s="25"/>
      <c r="AB9" s="25"/>
      <c r="AC9" s="25"/>
    </row>
    <row r="10" spans="1:29" s="18" customFormat="1">
      <c r="A10" s="13" t="str">
        <f>'1-συμβολαια'!A10</f>
        <v>6ο</v>
      </c>
      <c r="B10" s="50"/>
      <c r="C10" s="80">
        <f>'1-συμβολαια'!B10</f>
        <v>36992</v>
      </c>
      <c r="D10" s="19"/>
      <c r="E10" s="90" t="str">
        <f>'1-συμβολαια'!C10</f>
        <v>διανομη</v>
      </c>
      <c r="F10" s="14"/>
      <c r="G10" s="15" t="str">
        <f>'4-πολλυπρ'!D10</f>
        <v>???</v>
      </c>
      <c r="H10" s="15">
        <f>'4-πολλυπρ'!I10</f>
        <v>0</v>
      </c>
      <c r="I10" s="20"/>
      <c r="J10" s="20">
        <f>'1-συμβολαια'!D10</f>
        <v>21359181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2904</v>
      </c>
      <c r="S10" s="23"/>
      <c r="T10" s="24"/>
      <c r="U10" s="85"/>
      <c r="V10" s="85"/>
      <c r="W10" s="81"/>
      <c r="X10" s="25"/>
      <c r="Y10" s="25"/>
      <c r="Z10" s="25"/>
      <c r="AA10" s="25"/>
      <c r="AB10" s="25"/>
      <c r="AC10" s="25"/>
    </row>
    <row r="11" spans="1:29" s="18" customFormat="1">
      <c r="A11" s="13">
        <f>'1-συμβολαια'!A11</f>
        <v>0</v>
      </c>
      <c r="B11" s="50"/>
      <c r="C11" s="80">
        <f>'1-συμβολαια'!B11</f>
        <v>0</v>
      </c>
      <c r="D11" s="19"/>
      <c r="E11" s="90" t="str">
        <f>'1-συμβολαια'!C11</f>
        <v>εξισορόπηση διαφοράς διανεμομένων</v>
      </c>
      <c r="F11" s="14"/>
      <c r="G11" s="15" t="str">
        <f>'4-πολλυπρ'!D11</f>
        <v>???</v>
      </c>
      <c r="H11" s="15" t="str">
        <f>'4-πολλυπρ'!I11</f>
        <v>???</v>
      </c>
      <c r="I11" s="20"/>
      <c r="J11" s="20">
        <f>'1-συμβολαια'!D11</f>
        <v>5978432</v>
      </c>
      <c r="K11" s="20"/>
      <c r="L11" s="27">
        <f>'11-χαρτόσ'!D11</f>
        <v>0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0</v>
      </c>
      <c r="S11" s="23"/>
      <c r="T11" s="24"/>
      <c r="U11" s="85"/>
      <c r="V11" s="85"/>
      <c r="W11" s="81"/>
      <c r="X11" s="25"/>
      <c r="Y11" s="25"/>
      <c r="Z11" s="25"/>
      <c r="AA11" s="25"/>
      <c r="AB11" s="25"/>
      <c r="AC11" s="25"/>
    </row>
    <row r="12" spans="1:29" s="18" customFormat="1">
      <c r="A12" s="13" t="str">
        <f>'1-συμβολαια'!A12</f>
        <v>7ο</v>
      </c>
      <c r="B12" s="50"/>
      <c r="C12" s="80">
        <f>'1-συμβολαια'!B12</f>
        <v>36992</v>
      </c>
      <c r="D12" s="19"/>
      <c r="E12" s="90" t="str">
        <f>'1-συμβολαια'!C12</f>
        <v>δωρεα</v>
      </c>
      <c r="F12" s="14"/>
      <c r="G12" s="15" t="str">
        <f>'4-πολλυπρ'!D12</f>
        <v>???</v>
      </c>
      <c r="H12" s="15" t="str">
        <f>'4-πολλυπρ'!I12</f>
        <v>219-147</v>
      </c>
      <c r="I12" s="20"/>
      <c r="J12" s="20">
        <f>'1-συμβολαια'!D12</f>
        <v>9049320</v>
      </c>
      <c r="K12" s="20"/>
      <c r="L12" s="27">
        <f>'11-χαρτόσ'!D12</f>
        <v>0</v>
      </c>
      <c r="M12" s="27"/>
      <c r="N12" s="27"/>
      <c r="O12" s="21"/>
      <c r="P12" s="17" t="e">
        <f>#REF!-R12</f>
        <v>#REF!</v>
      </c>
      <c r="Q12" s="16"/>
      <c r="R12" s="22">
        <f>'5-αντίγρ'!Q12</f>
        <v>1936</v>
      </c>
      <c r="S12" s="23"/>
      <c r="T12" s="24"/>
      <c r="U12" s="85"/>
      <c r="V12" s="85"/>
      <c r="W12" s="81"/>
      <c r="X12" s="25"/>
      <c r="Y12" s="25"/>
      <c r="Z12" s="25"/>
      <c r="AA12" s="25"/>
      <c r="AB12" s="25"/>
      <c r="AC12" s="25"/>
    </row>
    <row r="13" spans="1:29" s="18" customFormat="1">
      <c r="A13" s="13" t="str">
        <f>'1-συμβολαια'!A13</f>
        <v>8ο</v>
      </c>
      <c r="B13" s="50"/>
      <c r="C13" s="80">
        <f>'1-συμβολαια'!B13</f>
        <v>37023</v>
      </c>
      <c r="D13" s="19"/>
      <c r="E13" s="90" t="str">
        <f>'1-συμβολαια'!C13</f>
        <v>οριζόντιος ΣΥΣΤΑΣΗ</v>
      </c>
      <c r="F13" s="14"/>
      <c r="G13" s="15" t="str">
        <f>'4-πολλυπρ'!D14</f>
        <v>???</v>
      </c>
      <c r="H13" s="15" t="str">
        <f>'4-πολλυπρ'!I14</f>
        <v>???</v>
      </c>
      <c r="I13" s="20"/>
      <c r="J13" s="20">
        <f>'1-συμβολαια'!D13</f>
        <v>0</v>
      </c>
      <c r="K13" s="20"/>
      <c r="L13" s="27">
        <f>'11-χαρτόσ'!D14</f>
        <v>0</v>
      </c>
      <c r="M13" s="27"/>
      <c r="N13" s="27"/>
      <c r="O13" s="21"/>
      <c r="P13" s="17" t="e">
        <f>#REF!-R13</f>
        <v>#REF!</v>
      </c>
      <c r="Q13" s="16"/>
      <c r="R13" s="22">
        <f>'5-αντίγρ'!Q14</f>
        <v>968</v>
      </c>
      <c r="S13" s="23"/>
      <c r="T13" s="24"/>
      <c r="U13" s="85"/>
      <c r="V13" s="85"/>
      <c r="W13" s="81"/>
      <c r="X13" s="25"/>
      <c r="Y13" s="25"/>
      <c r="Z13" s="25"/>
      <c r="AA13" s="25"/>
      <c r="AB13" s="25"/>
      <c r="AC13" s="25"/>
    </row>
    <row r="14" spans="1:29" s="18" customFormat="1">
      <c r="A14" s="13" t="str">
        <f>'1-συμβολαια'!A14</f>
        <v>9ο</v>
      </c>
      <c r="B14" s="50"/>
      <c r="C14" s="80">
        <f>'1-συμβολαια'!B14</f>
        <v>37023</v>
      </c>
      <c r="D14" s="19"/>
      <c r="E14" s="90" t="str">
        <f>'1-συμβολαια'!C14</f>
        <v>γονικη</v>
      </c>
      <c r="F14" s="14"/>
      <c r="G14" s="15">
        <f>'4-πολλυπρ'!D15</f>
        <v>0</v>
      </c>
      <c r="H14" s="15">
        <f>'4-πολλυπρ'!I15</f>
        <v>0</v>
      </c>
      <c r="I14" s="20"/>
      <c r="J14" s="20">
        <f>'1-συμβολαια'!D14</f>
        <v>5120115</v>
      </c>
      <c r="K14" s="20"/>
      <c r="L14" s="27">
        <f>'11-χαρτόσ'!D15</f>
        <v>3100</v>
      </c>
      <c r="M14" s="27"/>
      <c r="N14" s="27"/>
      <c r="O14" s="21"/>
      <c r="P14" s="17" t="e">
        <f>#REF!-R14</f>
        <v>#REF!</v>
      </c>
      <c r="Q14" s="16"/>
      <c r="R14" s="22">
        <f>'5-αντίγρ'!Q15</f>
        <v>13915</v>
      </c>
      <c r="S14" s="23"/>
      <c r="T14" s="24"/>
      <c r="U14" s="85"/>
      <c r="V14" s="85"/>
      <c r="W14" s="81"/>
      <c r="X14" s="25"/>
      <c r="Y14" s="25"/>
      <c r="Z14" s="25"/>
      <c r="AA14" s="25"/>
      <c r="AB14" s="25"/>
      <c r="AC14" s="25"/>
    </row>
    <row r="15" spans="1:29">
      <c r="A15" s="622" t="s">
        <v>56</v>
      </c>
      <c r="B15" s="623"/>
      <c r="C15" s="623"/>
      <c r="D15" s="623"/>
      <c r="E15" s="623"/>
      <c r="F15" s="623"/>
      <c r="G15" s="623"/>
      <c r="H15" s="623"/>
      <c r="I15" s="623"/>
      <c r="J15" s="623"/>
      <c r="K15" s="45"/>
      <c r="L15" s="1">
        <f>SUM(L3:L14)</f>
        <v>6200</v>
      </c>
      <c r="M15" s="1"/>
      <c r="N15" s="1"/>
      <c r="O15" s="1">
        <f>SUM(O3:O14)</f>
        <v>0</v>
      </c>
      <c r="P15" s="38" t="e">
        <f>SUM(P3:P14)</f>
        <v>#REF!</v>
      </c>
      <c r="Q15" s="1">
        <f>SUM(Q3:Q14)</f>
        <v>0</v>
      </c>
      <c r="R15" s="1">
        <f>SUM(R3:R14)</f>
        <v>26862</v>
      </c>
      <c r="S15" s="1">
        <f>SUM(S3:S14)</f>
        <v>0</v>
      </c>
      <c r="T15" s="3"/>
      <c r="U15" s="82"/>
      <c r="V15" s="82"/>
    </row>
    <row r="16" spans="1:29">
      <c r="T16" s="122"/>
    </row>
    <row r="17" spans="20:35" ht="15.75" customHeight="1">
      <c r="T17" s="122"/>
      <c r="U17" s="807" t="s">
        <v>121</v>
      </c>
      <c r="V17" s="807"/>
      <c r="W17" s="807"/>
      <c r="X17" s="807"/>
      <c r="Y17" s="807"/>
      <c r="Z17" s="807"/>
      <c r="AA17" s="807"/>
      <c r="AB17" s="807"/>
      <c r="AC17" s="807"/>
      <c r="AD17" s="120"/>
      <c r="AE17" s="120"/>
      <c r="AF17" s="120"/>
      <c r="AG17" s="120"/>
      <c r="AH17" s="115"/>
      <c r="AI17" s="115"/>
    </row>
    <row r="18" spans="20:35" ht="15.75" customHeight="1">
      <c r="T18" s="122"/>
      <c r="U18" s="121"/>
      <c r="V18" s="808" t="s">
        <v>122</v>
      </c>
      <c r="W18" s="808"/>
      <c r="X18" s="808"/>
      <c r="Y18" s="808"/>
      <c r="Z18" s="808"/>
      <c r="AA18" s="808"/>
      <c r="AB18" s="808"/>
      <c r="AC18" s="808"/>
      <c r="AD18" s="808"/>
      <c r="AE18" s="115"/>
      <c r="AF18" s="115"/>
      <c r="AG18" s="115"/>
      <c r="AH18" s="115"/>
      <c r="AI18" s="115"/>
    </row>
    <row r="19" spans="20:35" ht="15.75" customHeight="1">
      <c r="T19" s="122"/>
      <c r="U19" s="121"/>
      <c r="V19" s="121"/>
      <c r="W19" s="807" t="s">
        <v>123</v>
      </c>
      <c r="X19" s="807"/>
      <c r="Y19" s="807"/>
      <c r="Z19" s="807"/>
      <c r="AA19" s="807"/>
      <c r="AB19" s="807"/>
      <c r="AC19" s="807"/>
      <c r="AD19" s="807"/>
      <c r="AE19" s="807"/>
      <c r="AF19" s="115"/>
      <c r="AG19" s="115"/>
      <c r="AH19" s="115"/>
      <c r="AI19" s="115"/>
    </row>
    <row r="20" spans="20:35" ht="15.75">
      <c r="U20" s="121"/>
      <c r="V20" s="121"/>
      <c r="W20" s="121"/>
      <c r="X20" s="808" t="s">
        <v>124</v>
      </c>
      <c r="Y20" s="808"/>
      <c r="Z20" s="808"/>
      <c r="AA20" s="808"/>
      <c r="AB20" s="808"/>
      <c r="AC20" s="808"/>
      <c r="AD20" s="808"/>
      <c r="AE20" s="808"/>
      <c r="AF20" s="808"/>
      <c r="AG20" s="115"/>
      <c r="AH20" s="115"/>
      <c r="AI20" s="115"/>
    </row>
    <row r="21" spans="20:35" ht="15.75">
      <c r="U21" s="121"/>
      <c r="V21" s="121"/>
      <c r="W21" s="121"/>
      <c r="X21" s="121"/>
      <c r="Y21" s="807" t="s">
        <v>125</v>
      </c>
      <c r="Z21" s="807"/>
      <c r="AA21" s="807"/>
      <c r="AB21" s="807"/>
      <c r="AC21" s="807"/>
      <c r="AD21" s="807"/>
      <c r="AE21" s="807"/>
      <c r="AF21" s="807"/>
      <c r="AG21" s="807"/>
      <c r="AH21" s="115"/>
      <c r="AI21" s="115"/>
    </row>
    <row r="22" spans="20:35" ht="15.75">
      <c r="U22" s="121"/>
      <c r="V22" s="121"/>
      <c r="W22" s="121"/>
      <c r="X22" s="121"/>
      <c r="Y22" s="121"/>
      <c r="Z22" s="808" t="s">
        <v>126</v>
      </c>
      <c r="AA22" s="808"/>
      <c r="AB22" s="808"/>
      <c r="AC22" s="808"/>
      <c r="AD22" s="808"/>
      <c r="AE22" s="808"/>
      <c r="AF22" s="808"/>
      <c r="AG22" s="808"/>
      <c r="AH22" s="808"/>
      <c r="AI22" s="115"/>
    </row>
    <row r="23" spans="20:35" ht="15.75">
      <c r="U23" s="121"/>
      <c r="V23" s="121"/>
      <c r="W23" s="121"/>
      <c r="X23" s="121"/>
      <c r="Y23" s="121"/>
      <c r="Z23" s="121"/>
      <c r="AA23" s="807" t="s">
        <v>127</v>
      </c>
      <c r="AB23" s="807"/>
      <c r="AC23" s="807"/>
      <c r="AD23" s="807"/>
      <c r="AE23" s="807"/>
      <c r="AF23" s="807"/>
      <c r="AG23" s="807"/>
      <c r="AH23" s="807"/>
      <c r="AI23" s="807"/>
    </row>
  </sheetData>
  <mergeCells count="18">
    <mergeCell ref="W19:AE19"/>
    <mergeCell ref="X20:AF20"/>
    <mergeCell ref="Y21:AG21"/>
    <mergeCell ref="Z22:AH22"/>
    <mergeCell ref="AA23:AI23"/>
    <mergeCell ref="U17:AC17"/>
    <mergeCell ref="V18:AD18"/>
    <mergeCell ref="U1:AC2"/>
    <mergeCell ref="T1:T2"/>
    <mergeCell ref="R1:S1"/>
    <mergeCell ref="A15:J1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7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6" customFormat="1" ht="32.25" customHeight="1">
      <c r="A1" s="837" t="s">
        <v>31</v>
      </c>
      <c r="B1" s="838"/>
      <c r="C1" s="838"/>
      <c r="D1" s="838"/>
      <c r="E1" s="839"/>
      <c r="F1" s="840" t="s">
        <v>292</v>
      </c>
      <c r="G1" s="841"/>
      <c r="H1" s="841"/>
      <c r="I1" s="842"/>
      <c r="J1" s="833" t="s">
        <v>293</v>
      </c>
      <c r="K1" s="834"/>
      <c r="L1" s="834"/>
      <c r="M1" s="834"/>
      <c r="N1" s="834"/>
      <c r="O1" s="834"/>
      <c r="P1" s="834"/>
      <c r="Q1" s="834"/>
      <c r="R1" s="834"/>
      <c r="S1" s="834"/>
      <c r="T1" s="834"/>
      <c r="U1" s="834"/>
      <c r="V1" s="834"/>
      <c r="W1" s="834"/>
      <c r="X1" s="834"/>
      <c r="Y1" s="835"/>
      <c r="Z1" s="843" t="s">
        <v>294</v>
      </c>
      <c r="AA1" s="844"/>
      <c r="AB1" s="844"/>
      <c r="AC1" s="845"/>
      <c r="AD1" s="833" t="s">
        <v>295</v>
      </c>
      <c r="AE1" s="834"/>
      <c r="AF1" s="834"/>
      <c r="AG1" s="834"/>
      <c r="AH1" s="834"/>
      <c r="AI1" s="834"/>
      <c r="AJ1" s="834"/>
      <c r="AK1" s="834"/>
      <c r="AL1" s="834"/>
      <c r="AM1" s="834"/>
      <c r="AN1" s="834"/>
      <c r="AO1" s="834"/>
      <c r="AP1" s="834"/>
      <c r="AQ1" s="834"/>
      <c r="AR1" s="834"/>
      <c r="AS1" s="835"/>
      <c r="AT1" s="840" t="s">
        <v>296</v>
      </c>
      <c r="AU1" s="841"/>
      <c r="AV1" s="841"/>
      <c r="AW1" s="842"/>
      <c r="AX1" s="833" t="s">
        <v>297</v>
      </c>
      <c r="AY1" s="834"/>
      <c r="AZ1" s="834"/>
      <c r="BA1" s="834"/>
      <c r="BB1" s="834"/>
      <c r="BC1" s="834"/>
      <c r="BD1" s="834"/>
      <c r="BE1" s="834"/>
      <c r="BF1" s="834"/>
      <c r="BG1" s="834"/>
      <c r="BH1" s="834"/>
      <c r="BI1" s="834"/>
      <c r="BJ1" s="834"/>
      <c r="BK1" s="834"/>
      <c r="BL1" s="834"/>
      <c r="BM1" s="835"/>
    </row>
    <row r="2" spans="1:65" s="4" customFormat="1" ht="23.25" customHeight="1">
      <c r="A2" s="188" t="s">
        <v>19</v>
      </c>
      <c r="B2" s="188" t="s">
        <v>298</v>
      </c>
      <c r="C2" s="189" t="s">
        <v>299</v>
      </c>
      <c r="D2" s="583" t="s">
        <v>29</v>
      </c>
      <c r="E2" s="794"/>
      <c r="F2" s="190" t="s">
        <v>300</v>
      </c>
      <c r="G2" s="188" t="s">
        <v>18</v>
      </c>
      <c r="H2" s="190" t="s">
        <v>23</v>
      </c>
      <c r="I2" s="191" t="s">
        <v>86</v>
      </c>
      <c r="J2" s="192" t="s">
        <v>301</v>
      </c>
      <c r="K2" s="192" t="s">
        <v>302</v>
      </c>
      <c r="L2" s="190" t="s">
        <v>303</v>
      </c>
      <c r="M2" s="190" t="s">
        <v>304</v>
      </c>
      <c r="N2" s="190" t="s">
        <v>305</v>
      </c>
      <c r="O2" s="190" t="s">
        <v>306</v>
      </c>
      <c r="P2" s="190" t="s">
        <v>307</v>
      </c>
      <c r="Q2" s="190" t="s">
        <v>308</v>
      </c>
      <c r="R2" s="190" t="s">
        <v>309</v>
      </c>
      <c r="S2" s="190" t="s">
        <v>310</v>
      </c>
      <c r="T2" s="190" t="s">
        <v>311</v>
      </c>
      <c r="U2" s="190" t="s">
        <v>23</v>
      </c>
      <c r="V2" s="190" t="s">
        <v>312</v>
      </c>
      <c r="W2" s="190" t="s">
        <v>313</v>
      </c>
      <c r="X2" s="190" t="s">
        <v>314</v>
      </c>
      <c r="Y2" s="193" t="s">
        <v>315</v>
      </c>
      <c r="Z2" s="190" t="s">
        <v>300</v>
      </c>
      <c r="AA2" s="188" t="s">
        <v>18</v>
      </c>
      <c r="AB2" s="190" t="s">
        <v>23</v>
      </c>
      <c r="AC2" s="194" t="s">
        <v>86</v>
      </c>
      <c r="AD2" s="192" t="s">
        <v>301</v>
      </c>
      <c r="AE2" s="192" t="s">
        <v>302</v>
      </c>
      <c r="AF2" s="190" t="s">
        <v>303</v>
      </c>
      <c r="AG2" s="190" t="s">
        <v>304</v>
      </c>
      <c r="AH2" s="190" t="s">
        <v>305</v>
      </c>
      <c r="AI2" s="190" t="s">
        <v>306</v>
      </c>
      <c r="AJ2" s="190" t="s">
        <v>307</v>
      </c>
      <c r="AK2" s="190" t="s">
        <v>308</v>
      </c>
      <c r="AL2" s="190" t="s">
        <v>309</v>
      </c>
      <c r="AM2" s="190" t="s">
        <v>310</v>
      </c>
      <c r="AN2" s="190" t="s">
        <v>311</v>
      </c>
      <c r="AO2" s="190" t="s">
        <v>23</v>
      </c>
      <c r="AP2" s="190" t="s">
        <v>312</v>
      </c>
      <c r="AQ2" s="190" t="s">
        <v>313</v>
      </c>
      <c r="AR2" s="190" t="s">
        <v>314</v>
      </c>
      <c r="AS2" s="193" t="s">
        <v>315</v>
      </c>
      <c r="AT2" s="190" t="s">
        <v>300</v>
      </c>
      <c r="AU2" s="188" t="s">
        <v>18</v>
      </c>
      <c r="AV2" s="190" t="s">
        <v>23</v>
      </c>
      <c r="AW2" s="191" t="s">
        <v>86</v>
      </c>
      <c r="AX2" s="192" t="s">
        <v>301</v>
      </c>
      <c r="AY2" s="192" t="s">
        <v>302</v>
      </c>
      <c r="AZ2" s="190" t="s">
        <v>303</v>
      </c>
      <c r="BA2" s="190" t="s">
        <v>304</v>
      </c>
      <c r="BB2" s="190" t="s">
        <v>305</v>
      </c>
      <c r="BC2" s="190" t="s">
        <v>306</v>
      </c>
      <c r="BD2" s="190" t="s">
        <v>307</v>
      </c>
      <c r="BE2" s="190" t="s">
        <v>308</v>
      </c>
      <c r="BF2" s="190" t="s">
        <v>309</v>
      </c>
      <c r="BG2" s="190" t="s">
        <v>310</v>
      </c>
      <c r="BH2" s="190" t="s">
        <v>311</v>
      </c>
      <c r="BI2" s="190" t="s">
        <v>23</v>
      </c>
      <c r="BJ2" s="190" t="s">
        <v>312</v>
      </c>
      <c r="BK2" s="190" t="s">
        <v>313</v>
      </c>
      <c r="BL2" s="190" t="s">
        <v>316</v>
      </c>
      <c r="BM2" s="193" t="s">
        <v>315</v>
      </c>
    </row>
    <row r="3" spans="1:65" s="33" customFormat="1">
      <c r="A3" s="29" t="str">
        <f>'1-συμβολαια'!A3</f>
        <v>1ο</v>
      </c>
      <c r="B3" s="15" t="str">
        <f>'4-πολλυπρ'!D3</f>
        <v>???</v>
      </c>
      <c r="C3" s="15" t="str">
        <f>'4-πολλυπρ'!I3</f>
        <v>???</v>
      </c>
      <c r="D3" s="31"/>
      <c r="E3" s="29"/>
      <c r="F3" s="29"/>
      <c r="G3" s="30"/>
      <c r="H3" s="29"/>
      <c r="I3" s="29"/>
      <c r="J3" s="29"/>
      <c r="K3" s="144" t="s">
        <v>317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5" t="s">
        <v>317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 t="str">
        <f>'4-πολλυπρ'!D4</f>
        <v>???</v>
      </c>
      <c r="C4" s="15" t="str">
        <f>'4-πολλυπρ'!I4</f>
        <v>???</v>
      </c>
      <c r="D4" s="31"/>
      <c r="E4" s="29"/>
      <c r="F4" s="29"/>
      <c r="G4" s="30"/>
      <c r="H4" s="29"/>
      <c r="I4" s="29"/>
      <c r="J4" s="29"/>
      <c r="K4" s="144" t="s">
        <v>317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5" t="s">
        <v>317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5" t="str">
        <f>'4-πολλυπρ'!D5</f>
        <v>???</v>
      </c>
      <c r="C5" s="15">
        <f>'4-πολλυπρ'!I5</f>
        <v>0</v>
      </c>
      <c r="D5" s="31"/>
      <c r="E5" s="29"/>
      <c r="F5" s="29"/>
      <c r="G5" s="30"/>
      <c r="H5" s="29"/>
      <c r="I5" s="29"/>
      <c r="J5" s="29"/>
      <c r="K5" s="144" t="s">
        <v>317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5" t="s">
        <v>317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2ο</v>
      </c>
      <c r="B6" s="15" t="str">
        <f>'4-πολλυπρ'!D6</f>
        <v>???</v>
      </c>
      <c r="C6" s="15" t="str">
        <f>'4-πολλυπρ'!I6</f>
        <v>???</v>
      </c>
      <c r="D6" s="31"/>
      <c r="E6" s="29"/>
      <c r="F6" s="29"/>
      <c r="G6" s="30"/>
      <c r="H6" s="29"/>
      <c r="I6" s="29"/>
      <c r="J6" s="29"/>
      <c r="K6" s="144" t="s">
        <v>317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5" t="s">
        <v>317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3ο</v>
      </c>
      <c r="B7" s="15" t="str">
        <f>'4-πολλυπρ'!D7</f>
        <v>???</v>
      </c>
      <c r="C7" s="15" t="str">
        <f>'4-πολλυπρ'!I7</f>
        <v>???</v>
      </c>
      <c r="D7" s="31"/>
      <c r="E7" s="29"/>
      <c r="F7" s="29"/>
      <c r="G7" s="30"/>
      <c r="H7" s="29"/>
      <c r="I7" s="29"/>
      <c r="J7" s="29"/>
      <c r="K7" s="144" t="s">
        <v>317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5" t="s">
        <v>317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0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 t="str">
        <f>'1-συμβολαια'!A8</f>
        <v>4ο</v>
      </c>
      <c r="B8" s="15" t="str">
        <f>'4-πολλυπρ'!D8</f>
        <v>???</v>
      </c>
      <c r="C8" s="15" t="str">
        <f>'4-πολλυπρ'!I8</f>
        <v>???</v>
      </c>
      <c r="D8" s="31"/>
      <c r="E8" s="29"/>
      <c r="F8" s="29"/>
      <c r="G8" s="30"/>
      <c r="H8" s="29"/>
      <c r="I8" s="29"/>
      <c r="J8" s="29"/>
      <c r="K8" s="144" t="s">
        <v>317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95" t="s">
        <v>317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 t="str">
        <f>'1-συμβολαια'!A9</f>
        <v>5ο</v>
      </c>
      <c r="B9" s="15" t="str">
        <f>'4-πολλυπρ'!D9</f>
        <v>???</v>
      </c>
      <c r="C9" s="15" t="str">
        <f>'4-πολλυπρ'!I9</f>
        <v>???</v>
      </c>
      <c r="D9" s="31"/>
      <c r="E9" s="29"/>
      <c r="F9" s="29"/>
      <c r="G9" s="30"/>
      <c r="H9" s="29"/>
      <c r="I9" s="29"/>
      <c r="J9" s="29"/>
      <c r="K9" s="144" t="s">
        <v>317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95" t="s">
        <v>317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 t="str">
        <f>'1-συμβολαια'!A10</f>
        <v>6ο</v>
      </c>
      <c r="B10" s="15" t="str">
        <f>'4-πολλυπρ'!D10</f>
        <v>???</v>
      </c>
      <c r="C10" s="15">
        <f>'4-πολλυπρ'!I10</f>
        <v>0</v>
      </c>
      <c r="D10" s="31"/>
      <c r="E10" s="29"/>
      <c r="F10" s="29"/>
      <c r="G10" s="30"/>
      <c r="H10" s="29"/>
      <c r="I10" s="29"/>
      <c r="J10" s="29"/>
      <c r="K10" s="144" t="s">
        <v>317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95" t="s">
        <v>317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>
        <f>'1-συμβολαια'!A11</f>
        <v>0</v>
      </c>
      <c r="B11" s="15" t="str">
        <f>'4-πολλυπρ'!D11</f>
        <v>???</v>
      </c>
      <c r="C11" s="15" t="str">
        <f>'4-πολλυπρ'!I11</f>
        <v>???</v>
      </c>
      <c r="D11" s="31"/>
      <c r="E11" s="29"/>
      <c r="F11" s="29"/>
      <c r="G11" s="30"/>
      <c r="H11" s="29"/>
      <c r="I11" s="29"/>
      <c r="J11" s="29"/>
      <c r="K11" s="144" t="s">
        <v>317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95" t="s">
        <v>317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 t="str">
        <f>'1-συμβολαια'!A12</f>
        <v>7ο</v>
      </c>
      <c r="B12" s="15" t="str">
        <f>'4-πολλυπρ'!D12</f>
        <v>???</v>
      </c>
      <c r="C12" s="15" t="str">
        <f>'4-πολλυπρ'!I12</f>
        <v>219-147</v>
      </c>
      <c r="D12" s="31"/>
      <c r="E12" s="29"/>
      <c r="F12" s="29"/>
      <c r="G12" s="30"/>
      <c r="H12" s="29"/>
      <c r="I12" s="29"/>
      <c r="J12" s="29"/>
      <c r="K12" s="144" t="s">
        <v>317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95" t="s">
        <v>317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3" spans="1:65" s="33" customFormat="1">
      <c r="A13" s="29" t="str">
        <f>'1-συμβολαια'!A13</f>
        <v>8ο</v>
      </c>
      <c r="B13" s="15" t="str">
        <f>'4-πολλυπρ'!D14</f>
        <v>???</v>
      </c>
      <c r="C13" s="15" t="str">
        <f>'4-πολλυπρ'!I14</f>
        <v>???</v>
      </c>
      <c r="D13" s="31"/>
      <c r="E13" s="29"/>
      <c r="F13" s="29"/>
      <c r="G13" s="30"/>
      <c r="H13" s="29"/>
      <c r="I13" s="29"/>
      <c r="J13" s="29"/>
      <c r="K13" s="144" t="s">
        <v>317</v>
      </c>
      <c r="L13" s="32"/>
      <c r="M13" s="32"/>
      <c r="N13" s="32"/>
      <c r="O13" s="32"/>
      <c r="P13" s="32"/>
      <c r="Q13" s="32"/>
      <c r="R13" s="32"/>
      <c r="S13" s="32"/>
      <c r="T13" s="32"/>
      <c r="U13" s="29"/>
      <c r="V13" s="30"/>
      <c r="W13" s="30"/>
      <c r="X13" s="32"/>
      <c r="Y13" s="32"/>
      <c r="Z13" s="29"/>
      <c r="AA13" s="32"/>
      <c r="AB13" s="29"/>
      <c r="AC13" s="32"/>
      <c r="AD13" s="29"/>
      <c r="AE13" s="195" t="s">
        <v>317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29"/>
      <c r="AU13" s="32"/>
      <c r="AV13" s="29"/>
      <c r="AW13" s="32"/>
      <c r="AX13" s="29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29"/>
      <c r="BJ13" s="32"/>
      <c r="BK13" s="32"/>
      <c r="BL13" s="32"/>
      <c r="BM13" s="32"/>
    </row>
    <row r="14" spans="1:65" s="33" customFormat="1">
      <c r="A14" s="29" t="str">
        <f>'1-συμβολαια'!A14</f>
        <v>9ο</v>
      </c>
      <c r="B14" s="15">
        <f>'4-πολλυπρ'!D15</f>
        <v>0</v>
      </c>
      <c r="C14" s="15">
        <f>'4-πολλυπρ'!I15</f>
        <v>0</v>
      </c>
      <c r="D14" s="31"/>
      <c r="E14" s="29"/>
      <c r="F14" s="29"/>
      <c r="G14" s="30"/>
      <c r="H14" s="29"/>
      <c r="I14" s="29"/>
      <c r="J14" s="29"/>
      <c r="K14" s="144" t="s">
        <v>317</v>
      </c>
      <c r="L14" s="32"/>
      <c r="M14" s="32"/>
      <c r="N14" s="32"/>
      <c r="O14" s="32"/>
      <c r="P14" s="32"/>
      <c r="Q14" s="32"/>
      <c r="R14" s="32"/>
      <c r="S14" s="32"/>
      <c r="T14" s="32"/>
      <c r="U14" s="29"/>
      <c r="V14" s="30"/>
      <c r="W14" s="30"/>
      <c r="X14" s="32"/>
      <c r="Y14" s="32"/>
      <c r="Z14" s="29"/>
      <c r="AA14" s="32"/>
      <c r="AB14" s="29"/>
      <c r="AC14" s="32"/>
      <c r="AD14" s="29"/>
      <c r="AE14" s="195" t="s">
        <v>317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29"/>
      <c r="AU14" s="32"/>
      <c r="AV14" s="29"/>
      <c r="AW14" s="32"/>
      <c r="AX14" s="29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29"/>
      <c r="BJ14" s="32"/>
      <c r="BK14" s="32"/>
      <c r="BL14" s="32"/>
      <c r="BM14" s="32"/>
    </row>
    <row r="16" spans="1:65">
      <c r="F16" s="836" t="s">
        <v>318</v>
      </c>
      <c r="G16" s="836"/>
      <c r="H16" s="836"/>
      <c r="I16" s="836"/>
    </row>
    <row r="17" spans="6:9">
      <c r="F17" s="836"/>
      <c r="G17" s="836"/>
      <c r="H17" s="836"/>
      <c r="I17" s="836"/>
    </row>
  </sheetData>
  <mergeCells count="9">
    <mergeCell ref="AX1:BM1"/>
    <mergeCell ref="D2:E2"/>
    <mergeCell ref="F16:I1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S88"/>
  <sheetViews>
    <sheetView workbookViewId="0">
      <pane ySplit="2" topLeftCell="A3" activePane="bottomLeft" state="frozen"/>
      <selection pane="bottomLeft" activeCell="R29" sqref="R29"/>
    </sheetView>
  </sheetViews>
  <sheetFormatPr defaultRowHeight="11.25"/>
  <cols>
    <col min="1" max="1" width="7.28515625" style="8" bestFit="1" customWidth="1"/>
    <col min="2" max="2" width="8.7109375" style="139" bestFit="1" customWidth="1"/>
    <col min="3" max="3" width="29.140625" style="91" bestFit="1" customWidth="1"/>
    <col min="4" max="4" width="8.5703125" style="3" customWidth="1"/>
    <col min="5" max="5" width="12.42578125" style="3" customWidth="1"/>
    <col min="6" max="6" width="9" style="3" bestFit="1" customWidth="1"/>
    <col min="7" max="7" width="8.140625" style="2" bestFit="1" customWidth="1"/>
    <col min="8" max="8" width="9" style="2" bestFit="1" customWidth="1"/>
    <col min="9" max="9" width="9.42578125" style="2" bestFit="1" customWidth="1"/>
    <col min="10" max="11" width="8.140625" style="2" bestFit="1" customWidth="1"/>
    <col min="12" max="13" width="10.28515625" style="2" bestFit="1" customWidth="1"/>
    <col min="14" max="14" width="11.140625" style="2" bestFit="1" customWidth="1"/>
    <col min="15" max="15" width="10.28515625" style="2" bestFit="1" customWidth="1"/>
    <col min="16" max="16" width="9" style="2" bestFit="1" customWidth="1"/>
    <col min="17" max="17" width="9.42578125" style="2" bestFit="1" customWidth="1"/>
    <col min="18" max="18" width="12.140625" style="76" customWidth="1"/>
    <col min="19" max="19" width="10.28515625" style="2" bestFit="1" customWidth="1"/>
    <col min="20" max="21" width="5.7109375" style="2" bestFit="1" customWidth="1"/>
    <col min="22" max="23" width="10.28515625" style="2" bestFit="1" customWidth="1"/>
    <col min="24" max="24" width="9" style="2" bestFit="1" customWidth="1"/>
    <col min="25" max="25" width="11.140625" style="2" bestFit="1" customWidth="1"/>
    <col min="26" max="26" width="10.28515625" style="2" bestFit="1" customWidth="1"/>
    <col min="27" max="27" width="8.28515625" style="2" bestFit="1" customWidth="1"/>
    <col min="28" max="28" width="11.140625" style="2" bestFit="1" customWidth="1"/>
    <col min="29" max="29" width="10.28515625" style="2" bestFit="1" customWidth="1"/>
    <col min="30" max="30" width="9" style="2" bestFit="1" customWidth="1"/>
    <col min="31" max="31" width="9.42578125" style="2" bestFit="1" customWidth="1"/>
    <col min="32" max="32" width="11.140625" style="2" bestFit="1" customWidth="1"/>
    <col min="33" max="33" width="11.140625" style="2" customWidth="1"/>
    <col min="34" max="34" width="9.5703125" style="28" customWidth="1"/>
    <col min="35" max="35" width="9.42578125" style="28" bestFit="1" customWidth="1"/>
    <col min="36" max="36" width="33" style="78" customWidth="1"/>
    <col min="37" max="37" width="7.5703125" style="3" customWidth="1"/>
    <col min="38" max="38" width="9.5703125" style="3" customWidth="1"/>
    <col min="39" max="41" width="6.42578125" style="3" customWidth="1"/>
    <col min="42" max="44" width="7" style="3" customWidth="1"/>
    <col min="45" max="45" width="29.28515625" style="3" bestFit="1" customWidth="1"/>
    <col min="46" max="16384" width="9.140625" style="3"/>
  </cols>
  <sheetData>
    <row r="1" spans="1:41" ht="15.75">
      <c r="A1" s="857" t="s">
        <v>1</v>
      </c>
      <c r="B1" s="859" t="s">
        <v>2</v>
      </c>
      <c r="C1" s="856" t="s">
        <v>0</v>
      </c>
      <c r="D1" s="860" t="s">
        <v>11</v>
      </c>
      <c r="E1" s="854" t="s">
        <v>12</v>
      </c>
      <c r="F1" s="864" t="s">
        <v>464</v>
      </c>
      <c r="G1" s="864"/>
      <c r="H1" s="864"/>
      <c r="I1" s="864"/>
      <c r="J1" s="862" t="s">
        <v>369</v>
      </c>
      <c r="K1" s="863"/>
      <c r="L1" s="768" t="s">
        <v>505</v>
      </c>
      <c r="M1" s="768"/>
      <c r="N1" s="865" t="s">
        <v>140</v>
      </c>
      <c r="O1" s="866"/>
      <c r="P1" s="869" t="s">
        <v>77</v>
      </c>
      <c r="Q1" s="870"/>
      <c r="R1" s="870"/>
      <c r="S1" s="870"/>
      <c r="T1" s="883" t="s">
        <v>506</v>
      </c>
      <c r="U1" s="884"/>
      <c r="V1" s="873" t="s">
        <v>43</v>
      </c>
      <c r="W1" s="874"/>
      <c r="X1" s="875"/>
      <c r="Y1" s="876" t="s">
        <v>58</v>
      </c>
      <c r="Z1" s="877"/>
      <c r="AA1" s="878"/>
      <c r="AB1" s="871" t="s">
        <v>78</v>
      </c>
      <c r="AC1" s="872"/>
      <c r="AD1" s="872"/>
      <c r="AE1" s="872"/>
      <c r="AF1" s="872"/>
      <c r="AG1" s="441"/>
      <c r="AH1" s="879" t="s">
        <v>54</v>
      </c>
      <c r="AI1" s="881" t="s">
        <v>44</v>
      </c>
      <c r="AJ1" s="867" t="s">
        <v>81</v>
      </c>
      <c r="AK1" s="847" t="s">
        <v>29</v>
      </c>
      <c r="AL1" s="848"/>
      <c r="AM1" s="848"/>
      <c r="AN1" s="848"/>
      <c r="AO1" s="849"/>
    </row>
    <row r="2" spans="1:41" ht="26.25" thickBot="1">
      <c r="A2" s="858"/>
      <c r="B2" s="590"/>
      <c r="C2" s="627"/>
      <c r="D2" s="861"/>
      <c r="E2" s="855"/>
      <c r="F2" s="350" t="s">
        <v>256</v>
      </c>
      <c r="G2" s="351" t="s">
        <v>93</v>
      </c>
      <c r="H2" s="351" t="s">
        <v>47</v>
      </c>
      <c r="I2" s="349" t="s">
        <v>417</v>
      </c>
      <c r="J2" s="263" t="s">
        <v>23</v>
      </c>
      <c r="K2" s="352" t="s">
        <v>417</v>
      </c>
      <c r="L2" s="184"/>
      <c r="M2" s="353" t="s">
        <v>417</v>
      </c>
      <c r="N2" s="41" t="s">
        <v>23</v>
      </c>
      <c r="O2" s="349" t="s">
        <v>417</v>
      </c>
      <c r="P2" s="70" t="s">
        <v>23</v>
      </c>
      <c r="Q2" s="263" t="s">
        <v>417</v>
      </c>
      <c r="R2" s="75" t="s">
        <v>83</v>
      </c>
      <c r="S2" s="354" t="s">
        <v>82</v>
      </c>
      <c r="T2" s="41" t="s">
        <v>23</v>
      </c>
      <c r="U2" s="348" t="s">
        <v>417</v>
      </c>
      <c r="V2" s="41" t="s">
        <v>23</v>
      </c>
      <c r="W2" s="263" t="s">
        <v>417</v>
      </c>
      <c r="X2" s="36" t="s">
        <v>34</v>
      </c>
      <c r="Y2" s="41" t="s">
        <v>23</v>
      </c>
      <c r="Z2" s="263" t="s">
        <v>417</v>
      </c>
      <c r="AA2" s="37" t="s">
        <v>34</v>
      </c>
      <c r="AB2" s="41" t="s">
        <v>508</v>
      </c>
      <c r="AC2" s="263" t="s">
        <v>417</v>
      </c>
      <c r="AD2" s="10" t="s">
        <v>507</v>
      </c>
      <c r="AE2" s="263" t="s">
        <v>417</v>
      </c>
      <c r="AF2" s="10" t="s">
        <v>33</v>
      </c>
      <c r="AG2" s="442" t="s">
        <v>417</v>
      </c>
      <c r="AH2" s="880"/>
      <c r="AI2" s="882"/>
      <c r="AJ2" s="868"/>
      <c r="AK2" s="847"/>
      <c r="AL2" s="848"/>
      <c r="AM2" s="848"/>
      <c r="AN2" s="848"/>
      <c r="AO2" s="849"/>
    </row>
    <row r="3" spans="1:41" s="5" customFormat="1">
      <c r="A3" s="439" t="str">
        <f>'1-συμβολαια'!A3</f>
        <v>1ο</v>
      </c>
      <c r="B3" s="376">
        <f>'1-συμβολαια'!B3</f>
        <v>36137</v>
      </c>
      <c r="C3" s="345" t="str">
        <f>'1-συμβολαια'!C3</f>
        <v>*γονική οριζόντιας ΨΙΛΗ ΚΥΡΙΟΤΗΤΑ</v>
      </c>
      <c r="D3" s="309" t="str">
        <f>'4-πολλυπρ'!D3</f>
        <v>???</v>
      </c>
      <c r="E3" s="309" t="str">
        <f>'4-πολλυπρ'!I3</f>
        <v>???</v>
      </c>
      <c r="F3" s="309">
        <f>'14-βιβλΕσ'!O3</f>
        <v>543.58259999999973</v>
      </c>
      <c r="G3" s="280">
        <f>'14-βιβλΕσ'!Q3</f>
        <v>3805</v>
      </c>
      <c r="H3" s="280">
        <f t="shared" ref="H3:H5" si="0">F3+G3</f>
        <v>4348.5825999999997</v>
      </c>
      <c r="I3" s="346">
        <f t="shared" ref="I3:I5" si="1">H3/340.75</f>
        <v>12.761797798972854</v>
      </c>
      <c r="J3" s="280">
        <f>'8-κ-15-17'!AG3</f>
        <v>488.84175000000323</v>
      </c>
      <c r="K3" s="346">
        <f t="shared" ref="K3:K5" si="2">J3/340.75</f>
        <v>1.4346052824651598</v>
      </c>
      <c r="L3" s="280">
        <f>('14-βιβλΕσ'!N3+'14-βιβλΕσ'!O3+'14-βιβλΕσ'!R3)*30%</f>
        <v>34923.565199999997</v>
      </c>
      <c r="M3" s="346">
        <f t="shared" ref="M3:M5" si="3">L3/340.75</f>
        <v>102.49028672046954</v>
      </c>
      <c r="N3" s="280">
        <f>'14-βιβλΕσ'!R3</f>
        <v>102450</v>
      </c>
      <c r="O3" s="346">
        <f t="shared" ref="O3:O5" si="4">N3/340.75</f>
        <v>300.66030814380042</v>
      </c>
      <c r="P3" s="440"/>
      <c r="Q3" s="578"/>
      <c r="R3" s="440"/>
      <c r="S3" s="578"/>
      <c r="T3" s="440"/>
      <c r="U3" s="440"/>
      <c r="V3" s="280">
        <f>H3+J3+L3</f>
        <v>39760.989549999998</v>
      </c>
      <c r="W3" s="346">
        <f t="shared" ref="W3:W5" si="5">V3/340.75</f>
        <v>116.68668980190755</v>
      </c>
      <c r="X3" s="284">
        <v>2866</v>
      </c>
      <c r="Y3" s="280">
        <f>AF3-V3</f>
        <v>80944.736199999985</v>
      </c>
      <c r="Z3" s="346">
        <f t="shared" ref="Z3:Z14" si="6">Y3/340.75</f>
        <v>237.54874893617017</v>
      </c>
      <c r="AA3" s="284">
        <v>2973</v>
      </c>
      <c r="AB3" s="280">
        <f>'1-συμβολαια'!L3+1000+'8-κ-15-17'!AE3+'14-βιβλΕσ'!L3+'14-βιβλΕσ'!Q3+'14-βιβλΕσ'!R3</f>
        <v>219894.72574999998</v>
      </c>
      <c r="AC3" s="346">
        <f t="shared" ref="AC3:AC5" si="7">AB3/340.75</f>
        <v>645.32568085106379</v>
      </c>
      <c r="AD3" s="280">
        <f>'1-συμβολαια'!M3</f>
        <v>99189</v>
      </c>
      <c r="AE3" s="346">
        <f t="shared" ref="AE3:AE5" si="8">AD3/340.75</f>
        <v>291.09024211298606</v>
      </c>
      <c r="AF3" s="280">
        <f t="shared" ref="AF3:AF5" si="9">AB3-AD3</f>
        <v>120705.72574999998</v>
      </c>
      <c r="AG3" s="346">
        <f t="shared" ref="AG3:AG5" si="10">AF3/340.75</f>
        <v>354.23543873807773</v>
      </c>
      <c r="AH3" s="330">
        <v>45907</v>
      </c>
      <c r="AI3" s="334">
        <f>X3+AA3</f>
        <v>5839</v>
      </c>
      <c r="AJ3" s="347" t="s">
        <v>549</v>
      </c>
      <c r="AK3" s="74"/>
      <c r="AL3" s="74"/>
      <c r="AM3" s="74"/>
      <c r="AN3" s="74"/>
      <c r="AO3" s="74"/>
    </row>
    <row r="4" spans="1:41" s="5" customFormat="1">
      <c r="A4" s="439">
        <f>'1-συμβολαια'!A4</f>
        <v>0</v>
      </c>
      <c r="B4" s="376"/>
      <c r="C4" s="345" t="str">
        <f>'1-συμβολαια'!C4</f>
        <v>*γονική αέρινης στήλης</v>
      </c>
      <c r="D4" s="309" t="str">
        <f>'4-πολλυπρ'!D4</f>
        <v>???</v>
      </c>
      <c r="E4" s="309" t="str">
        <f>'4-πολλυπρ'!I4</f>
        <v>???</v>
      </c>
      <c r="F4" s="309">
        <f>'14-βιβλΕσ'!O4</f>
        <v>0.17759999999998399</v>
      </c>
      <c r="G4" s="280">
        <f>'14-βιβλΕσ'!Q4</f>
        <v>2205</v>
      </c>
      <c r="H4" s="280">
        <f t="shared" si="0"/>
        <v>2205.1776</v>
      </c>
      <c r="I4" s="346">
        <f t="shared" si="1"/>
        <v>6.4715410124724873</v>
      </c>
      <c r="J4" s="280">
        <f>'8-κ-15-17'!AG4</f>
        <v>-0.15199999999958891</v>
      </c>
      <c r="K4" s="346">
        <f t="shared" si="2"/>
        <v>-4.4607483492175762E-4</v>
      </c>
      <c r="L4" s="280">
        <f>('14-βιβλΕσ'!N4+'14-βιβλΕσ'!O4+'14-βιβλΕσ'!R4)*30%</f>
        <v>13768.2552</v>
      </c>
      <c r="M4" s="346">
        <f t="shared" si="3"/>
        <v>40.40573793103448</v>
      </c>
      <c r="N4" s="280">
        <f>'14-βιβλΕσ'!R4</f>
        <v>34200</v>
      </c>
      <c r="O4" s="346">
        <f t="shared" si="4"/>
        <v>100.36683785766691</v>
      </c>
      <c r="P4" s="440"/>
      <c r="Q4" s="578"/>
      <c r="R4" s="440"/>
      <c r="S4" s="578"/>
      <c r="T4" s="440"/>
      <c r="U4" s="440"/>
      <c r="V4" s="280">
        <f t="shared" ref="V4:V14" si="11">H4+J4+L4</f>
        <v>15973.2808</v>
      </c>
      <c r="W4" s="346">
        <f t="shared" si="5"/>
        <v>46.876832868672047</v>
      </c>
      <c r="X4" s="284">
        <v>1151</v>
      </c>
      <c r="Y4" s="280">
        <f t="shared" ref="Y4:Y14" si="12">AF4-V4</f>
        <v>33125.751200000006</v>
      </c>
      <c r="Z4" s="346">
        <f t="shared" si="6"/>
        <v>97.214236830520932</v>
      </c>
      <c r="AA4" s="284">
        <v>1216</v>
      </c>
      <c r="AB4" s="280">
        <f>'1-συμβολαια'!L4+1000+'8-κ-15-17'!AE4+'14-βιβλΕσ'!L4+'14-βιβλΕσ'!Q4+'14-βιβλΕσ'!R4</f>
        <v>56909.032000000007</v>
      </c>
      <c r="AC4" s="346">
        <f t="shared" si="7"/>
        <v>167.0110990462216</v>
      </c>
      <c r="AD4" s="280">
        <f>'1-συμβολαια'!M4</f>
        <v>7810</v>
      </c>
      <c r="AE4" s="346">
        <f t="shared" si="8"/>
        <v>22.920029347028613</v>
      </c>
      <c r="AF4" s="280">
        <f t="shared" si="9"/>
        <v>49099.032000000007</v>
      </c>
      <c r="AG4" s="346">
        <f t="shared" si="10"/>
        <v>144.09106969919299</v>
      </c>
      <c r="AH4" s="330">
        <v>45907</v>
      </c>
      <c r="AI4" s="334">
        <f>X4+AA4</f>
        <v>2367</v>
      </c>
      <c r="AJ4" s="347"/>
      <c r="AK4" s="74"/>
      <c r="AL4" s="74"/>
      <c r="AM4" s="74"/>
      <c r="AN4" s="74"/>
      <c r="AO4" s="74"/>
    </row>
    <row r="5" spans="1:41" s="5" customFormat="1" ht="12" thickBot="1">
      <c r="A5" s="451">
        <f>'1-συμβολαια'!A5</f>
        <v>0</v>
      </c>
      <c r="B5" s="452"/>
      <c r="C5" s="515" t="str">
        <f>'1-συμβολαια'!C5</f>
        <v>οριζόντιος ΣΥΣΤΑΣΗ</v>
      </c>
      <c r="D5" s="454" t="str">
        <f>'4-πολλυπρ'!D5</f>
        <v>???</v>
      </c>
      <c r="E5" s="454">
        <f>'4-πολλυπρ'!I5</f>
        <v>0</v>
      </c>
      <c r="F5" s="454">
        <f>'14-βιβλΕσ'!O5</f>
        <v>0</v>
      </c>
      <c r="G5" s="460">
        <f>'14-βιβλΕσ'!Q5</f>
        <v>3005</v>
      </c>
      <c r="H5" s="460">
        <f t="shared" si="0"/>
        <v>3005</v>
      </c>
      <c r="I5" s="573">
        <f t="shared" si="1"/>
        <v>8.8187820983125462</v>
      </c>
      <c r="J5" s="460">
        <f>'8-κ-15-17'!AG5</f>
        <v>0</v>
      </c>
      <c r="K5" s="573">
        <f t="shared" si="2"/>
        <v>0</v>
      </c>
      <c r="L5" s="460">
        <f>('14-βιβλΕσ'!N5+'14-βιβλΕσ'!O5+'14-βιβλΕσ'!R5)*30%</f>
        <v>18000</v>
      </c>
      <c r="M5" s="573">
        <f t="shared" si="3"/>
        <v>52.824651504035216</v>
      </c>
      <c r="N5" s="460">
        <f>'14-βιβλΕσ'!R5</f>
        <v>49000</v>
      </c>
      <c r="O5" s="573">
        <f t="shared" si="4"/>
        <v>143.8004402054292</v>
      </c>
      <c r="P5" s="576"/>
      <c r="Q5" s="579"/>
      <c r="R5" s="576"/>
      <c r="S5" s="579"/>
      <c r="T5" s="576"/>
      <c r="U5" s="576"/>
      <c r="V5" s="460">
        <f t="shared" si="11"/>
        <v>21005</v>
      </c>
      <c r="W5" s="573">
        <f t="shared" si="5"/>
        <v>61.643433602347763</v>
      </c>
      <c r="X5" s="460">
        <v>1514</v>
      </c>
      <c r="Y5" s="460">
        <f t="shared" si="12"/>
        <v>42900</v>
      </c>
      <c r="Z5" s="573">
        <f t="shared" si="6"/>
        <v>125.89875275128394</v>
      </c>
      <c r="AA5" s="460">
        <v>1575</v>
      </c>
      <c r="AB5" s="460">
        <f>'1-συμβολαια'!L5+1000+'8-κ-15-17'!AE5+'14-βιβλΕσ'!L5+'14-βιβλΕσ'!Q5+'14-βιβλΕσ'!R5</f>
        <v>83905</v>
      </c>
      <c r="AC5" s="573">
        <f t="shared" si="7"/>
        <v>246.23624358033749</v>
      </c>
      <c r="AD5" s="460">
        <f>'1-συμβολαια'!M5</f>
        <v>20000</v>
      </c>
      <c r="AE5" s="573">
        <f t="shared" si="8"/>
        <v>58.694057226705795</v>
      </c>
      <c r="AF5" s="460">
        <f t="shared" si="9"/>
        <v>63905</v>
      </c>
      <c r="AG5" s="573">
        <f t="shared" si="10"/>
        <v>187.54218635363171</v>
      </c>
      <c r="AH5" s="485">
        <v>45907</v>
      </c>
      <c r="AI5" s="542">
        <f>X5+AA5</f>
        <v>3089</v>
      </c>
      <c r="AJ5" s="577"/>
      <c r="AK5" s="486"/>
      <c r="AL5" s="486"/>
      <c r="AM5" s="486"/>
      <c r="AN5" s="486"/>
      <c r="AO5" s="486"/>
    </row>
    <row r="6" spans="1:41" s="5" customFormat="1">
      <c r="A6" s="463" t="str">
        <f>'1-συμβολαια'!A6</f>
        <v>2ο</v>
      </c>
      <c r="B6" s="376">
        <f>'1-συμβολαια'!B6</f>
        <v>36157</v>
      </c>
      <c r="C6" s="345" t="str">
        <f>'1-συμβολαια'!C6</f>
        <v>*γονική με ΠΑΡΑΚΡΑΤΗΣΗ ΕΠΙΚΑΡΠΙΑΣ</v>
      </c>
      <c r="D6" s="309" t="str">
        <f>'4-πολλυπρ'!D6</f>
        <v>???</v>
      </c>
      <c r="E6" s="309" t="str">
        <f>'4-πολλυπρ'!I6</f>
        <v>???</v>
      </c>
      <c r="F6" s="309">
        <f>'14-βιβλΕσ'!O6</f>
        <v>287.35660000000007</v>
      </c>
      <c r="G6" s="280">
        <f>'14-βιβλΕσ'!Q6</f>
        <v>3805</v>
      </c>
      <c r="H6" s="280">
        <f t="shared" ref="H6:H14" si="13">F6+G6</f>
        <v>4092.3566000000001</v>
      </c>
      <c r="I6" s="346">
        <f t="shared" ref="I6:I14" si="14">H6/340.75</f>
        <v>12.009850623624358</v>
      </c>
      <c r="J6" s="280">
        <f>'8-κ-15-17'!AG6</f>
        <v>-7.5749999999061401E-2</v>
      </c>
      <c r="K6" s="346">
        <f t="shared" ref="K6:K14" si="15">J6/340.75</f>
        <v>-2.2230374174339371E-4</v>
      </c>
      <c r="L6" s="280">
        <f>('14-βιβλΕσ'!N6+'14-βιβλΕσ'!O6+'14-βιβλΕσ'!R6)*30%</f>
        <v>23394.013199999998</v>
      </c>
      <c r="M6" s="346">
        <f t="shared" ref="M6:M14" si="16">L6/340.75</f>
        <v>68.654477476155535</v>
      </c>
      <c r="N6" s="280">
        <f>'14-βιβλΕσ'!R6</f>
        <v>72800</v>
      </c>
      <c r="O6" s="346">
        <f t="shared" ref="O6:O14" si="17">N6/340.75</f>
        <v>213.64636830520911</v>
      </c>
      <c r="P6" s="440"/>
      <c r="Q6" s="578"/>
      <c r="R6" s="440"/>
      <c r="S6" s="578"/>
      <c r="T6" s="440"/>
      <c r="U6" s="440"/>
      <c r="V6" s="280">
        <f t="shared" si="11"/>
        <v>27486.294049999997</v>
      </c>
      <c r="W6" s="346">
        <f t="shared" ref="W6:W14" si="18">V6/340.75</f>
        <v>80.664105796038143</v>
      </c>
      <c r="X6" s="280">
        <v>1981</v>
      </c>
      <c r="Y6" s="280">
        <f t="shared" si="12"/>
        <v>54010.674200000009</v>
      </c>
      <c r="Z6" s="346">
        <f t="shared" si="6"/>
        <v>158.50528011738814</v>
      </c>
      <c r="AA6" s="280">
        <v>1984</v>
      </c>
      <c r="AB6" s="280">
        <f>'1-συμβολαια'!L6+1000+'8-κ-15-17'!AE6+'14-βιβλΕσ'!L6+'14-βιβλΕσ'!Q6+'14-βιβλΕσ'!R6</f>
        <v>117006.96825000001</v>
      </c>
      <c r="AC6" s="346">
        <f t="shared" ref="AC6:AC14" si="19">AB6/340.75</f>
        <v>343.38068451944241</v>
      </c>
      <c r="AD6" s="280">
        <f>'1-συμβολαια'!M6</f>
        <v>35510</v>
      </c>
      <c r="AE6" s="346">
        <f t="shared" ref="AE6:AE14" si="20">AD6/340.75</f>
        <v>104.21129860601614</v>
      </c>
      <c r="AF6" s="280">
        <f t="shared" ref="AF6:AF14" si="21">AB6-AD6</f>
        <v>81496.968250000005</v>
      </c>
      <c r="AG6" s="346">
        <f t="shared" ref="AG6:AG14" si="22">AF6/340.75</f>
        <v>239.16938591342628</v>
      </c>
      <c r="AH6" s="483">
        <v>45907</v>
      </c>
      <c r="AI6" s="334">
        <f t="shared" ref="AI6:AI14" si="23">X6+AA6</f>
        <v>3965</v>
      </c>
      <c r="AJ6" s="575"/>
      <c r="AK6" s="484"/>
      <c r="AL6" s="484"/>
      <c r="AM6" s="484"/>
      <c r="AN6" s="484"/>
      <c r="AO6" s="484"/>
    </row>
    <row r="7" spans="1:41" s="5" customFormat="1">
      <c r="A7" s="439" t="str">
        <f>'1-συμβολαια'!A7</f>
        <v>3ο</v>
      </c>
      <c r="B7" s="376">
        <f>'1-συμβολαια'!B7</f>
        <v>36157</v>
      </c>
      <c r="C7" s="345" t="str">
        <f>'1-συμβολαια'!C7</f>
        <v>*γονική με ΠΑΡΑΚΡΑΤΗΣΗ ΕΠΙΚΑΡΠΙΑΣ</v>
      </c>
      <c r="D7" s="309" t="str">
        <f>'4-πολλυπρ'!D7</f>
        <v>???</v>
      </c>
      <c r="E7" s="309" t="str">
        <f>'4-πολλυπρ'!I7</f>
        <v>???</v>
      </c>
      <c r="F7" s="309">
        <f>'14-βιβλΕσ'!O7</f>
        <v>288.03540000000066</v>
      </c>
      <c r="G7" s="280">
        <f>'14-βιβλΕσ'!Q7</f>
        <v>3805</v>
      </c>
      <c r="H7" s="280">
        <f t="shared" si="13"/>
        <v>4093.0354000000007</v>
      </c>
      <c r="I7" s="346">
        <f t="shared" si="14"/>
        <v>12.011842699926634</v>
      </c>
      <c r="J7" s="280">
        <f>'8-κ-15-17'!AG7</f>
        <v>1.7357499999998254</v>
      </c>
      <c r="K7" s="346">
        <f t="shared" si="15"/>
        <v>5.0939104915622164E-3</v>
      </c>
      <c r="L7" s="280">
        <f>('14-βιβλΕσ'!N7+'14-βιβλΕσ'!O7+'14-βιβλΕσ'!R7)*30%</f>
        <v>19433.770799999998</v>
      </c>
      <c r="M7" s="346">
        <f t="shared" si="16"/>
        <v>57.032342773294197</v>
      </c>
      <c r="N7" s="280">
        <f>'14-βιβλΕσ'!R7</f>
        <v>59600</v>
      </c>
      <c r="O7" s="346">
        <f t="shared" si="17"/>
        <v>174.90829053558326</v>
      </c>
      <c r="P7" s="440"/>
      <c r="Q7" s="578"/>
      <c r="R7" s="440"/>
      <c r="S7" s="578"/>
      <c r="T7" s="440"/>
      <c r="U7" s="440"/>
      <c r="V7" s="280">
        <f t="shared" si="11"/>
        <v>23528.541949999999</v>
      </c>
      <c r="W7" s="346">
        <f t="shared" si="18"/>
        <v>69.049279383712403</v>
      </c>
      <c r="X7" s="284">
        <v>1696</v>
      </c>
      <c r="Y7" s="280">
        <f t="shared" si="12"/>
        <v>44769.429799999998</v>
      </c>
      <c r="Z7" s="346">
        <f t="shared" si="6"/>
        <v>131.38497373440939</v>
      </c>
      <c r="AA7" s="284">
        <v>1644</v>
      </c>
      <c r="AB7" s="280">
        <f>'1-συμβολαια'!L7+1000+'8-κ-15-17'!AE7+'14-βιβλΕσ'!L7+'14-βιβλΕσ'!Q7+'14-βιβλΕσ'!R7</f>
        <v>126899.97175</v>
      </c>
      <c r="AC7" s="346">
        <f t="shared" si="19"/>
        <v>372.41371019809242</v>
      </c>
      <c r="AD7" s="280">
        <f>'1-συμβολαια'!M7</f>
        <v>58602</v>
      </c>
      <c r="AE7" s="346">
        <f t="shared" si="20"/>
        <v>171.97945707997064</v>
      </c>
      <c r="AF7" s="280">
        <f t="shared" si="21"/>
        <v>68297.971749999997</v>
      </c>
      <c r="AG7" s="346">
        <f t="shared" si="22"/>
        <v>200.43425311812177</v>
      </c>
      <c r="AH7" s="330">
        <v>45907</v>
      </c>
      <c r="AI7" s="334">
        <f t="shared" si="23"/>
        <v>3340</v>
      </c>
      <c r="AJ7" s="347"/>
      <c r="AK7" s="74"/>
      <c r="AL7" s="74"/>
      <c r="AM7" s="74"/>
      <c r="AN7" s="74"/>
      <c r="AO7" s="74"/>
    </row>
    <row r="8" spans="1:41" s="5" customFormat="1">
      <c r="A8" s="463" t="str">
        <f>'1-συμβολαια'!A8</f>
        <v>4ο</v>
      </c>
      <c r="B8" s="376">
        <f>'1-συμβολαια'!B8</f>
        <v>36992</v>
      </c>
      <c r="C8" s="345" t="str">
        <f>'1-συμβολαια'!C8</f>
        <v>κληρονομιάς ΑΠΟΔΟΧΗ</v>
      </c>
      <c r="D8" s="309" t="str">
        <f>'4-πολλυπρ'!D8</f>
        <v>???</v>
      </c>
      <c r="E8" s="309" t="str">
        <f>'4-πολλυπρ'!I8</f>
        <v>???</v>
      </c>
      <c r="F8" s="309">
        <f>'14-βιβλΕσ'!O8</f>
        <v>968</v>
      </c>
      <c r="G8" s="280">
        <f>'14-βιβλΕσ'!Q8</f>
        <v>4490</v>
      </c>
      <c r="H8" s="280">
        <f t="shared" si="13"/>
        <v>5458</v>
      </c>
      <c r="I8" s="346">
        <f t="shared" si="14"/>
        <v>16.017608217168011</v>
      </c>
      <c r="J8" s="280">
        <f>'8-κ-15-17'!AG8</f>
        <v>0</v>
      </c>
      <c r="K8" s="346">
        <f t="shared" si="15"/>
        <v>0</v>
      </c>
      <c r="L8" s="280">
        <f>('14-βιβλΕσ'!N8+'14-βιβλΕσ'!O8+'14-βιβλΕσ'!R8)*30%</f>
        <v>58650</v>
      </c>
      <c r="M8" s="346">
        <f t="shared" si="16"/>
        <v>172.12032281731476</v>
      </c>
      <c r="N8" s="280">
        <f>'14-βιβλΕσ'!R8</f>
        <v>145800</v>
      </c>
      <c r="O8" s="346">
        <f t="shared" si="17"/>
        <v>427.87967718268527</v>
      </c>
      <c r="P8" s="440"/>
      <c r="Q8" s="440"/>
      <c r="R8" s="440"/>
      <c r="S8" s="440"/>
      <c r="T8" s="440"/>
      <c r="U8" s="440"/>
      <c r="V8" s="280">
        <f t="shared" si="11"/>
        <v>64108</v>
      </c>
      <c r="W8" s="346">
        <f t="shared" si="18"/>
        <v>188.13793103448276</v>
      </c>
      <c r="X8" s="284">
        <v>3062</v>
      </c>
      <c r="Y8" s="280">
        <f t="shared" si="12"/>
        <v>136782</v>
      </c>
      <c r="Z8" s="346">
        <f t="shared" si="6"/>
        <v>401.41452677916362</v>
      </c>
      <c r="AA8" s="284">
        <v>3300</v>
      </c>
      <c r="AB8" s="280">
        <f>'1-συμβολαια'!L8+1000+'8-κ-15-17'!AE8+'14-βιβλΕσ'!L8+'14-βιβλΕσ'!Q8+'14-βιβλΕσ'!R8</f>
        <v>210990</v>
      </c>
      <c r="AC8" s="346">
        <f t="shared" si="19"/>
        <v>619.19295671313284</v>
      </c>
      <c r="AD8" s="280">
        <f>'1-συμβολαια'!M8</f>
        <v>10100</v>
      </c>
      <c r="AE8" s="346">
        <f t="shared" si="20"/>
        <v>29.640498899486428</v>
      </c>
      <c r="AF8" s="280">
        <f t="shared" si="21"/>
        <v>200890</v>
      </c>
      <c r="AG8" s="346">
        <f t="shared" si="22"/>
        <v>589.55245781364636</v>
      </c>
      <c r="AH8" s="330">
        <v>45907</v>
      </c>
      <c r="AI8" s="334">
        <f t="shared" si="23"/>
        <v>6362</v>
      </c>
      <c r="AJ8" s="347"/>
      <c r="AK8" s="74"/>
      <c r="AL8" s="74"/>
      <c r="AM8" s="74"/>
      <c r="AN8" s="74"/>
      <c r="AO8" s="74"/>
    </row>
    <row r="9" spans="1:41" s="5" customFormat="1" ht="12" thickBot="1">
      <c r="A9" s="451" t="str">
        <f>'1-συμβολαια'!A9</f>
        <v>5ο</v>
      </c>
      <c r="B9" s="452">
        <f>'1-συμβολαια'!B9</f>
        <v>36992</v>
      </c>
      <c r="C9" s="515" t="str">
        <f>'1-συμβολαια'!C9</f>
        <v>δωρεα</v>
      </c>
      <c r="D9" s="454" t="str">
        <f>'4-πολλυπρ'!D9</f>
        <v>???</v>
      </c>
      <c r="E9" s="454" t="str">
        <f>'4-πολλυπρ'!I9</f>
        <v>???</v>
      </c>
      <c r="F9" s="454">
        <f>'14-βιβλΕσ'!O9</f>
        <v>1320.0974000000001</v>
      </c>
      <c r="G9" s="460">
        <f>'14-βιβλΕσ'!Q9</f>
        <v>4294</v>
      </c>
      <c r="H9" s="460">
        <f t="shared" si="13"/>
        <v>5614.0974000000006</v>
      </c>
      <c r="I9" s="573">
        <f t="shared" si="14"/>
        <v>16.475707703595013</v>
      </c>
      <c r="J9" s="460">
        <f>'8-κ-15-17'!AG9</f>
        <v>5.8250000000498403E-2</v>
      </c>
      <c r="K9" s="573">
        <f t="shared" si="15"/>
        <v>1.7094644167424329E-4</v>
      </c>
      <c r="L9" s="460">
        <f>('14-βιβλΕσ'!N9+'14-βιβλΕσ'!O9+'14-βιβλΕσ'!R9)*30%</f>
        <v>36269.794799999996</v>
      </c>
      <c r="M9" s="573">
        <f t="shared" si="16"/>
        <v>106.4410705796038</v>
      </c>
      <c r="N9" s="460">
        <f>'14-βιβλΕσ'!R9</f>
        <v>87561</v>
      </c>
      <c r="O9" s="573">
        <f t="shared" si="17"/>
        <v>256.9655172413793</v>
      </c>
      <c r="P9" s="576"/>
      <c r="Q9" s="579"/>
      <c r="R9" s="576"/>
      <c r="S9" s="579"/>
      <c r="T9" s="576"/>
      <c r="U9" s="576"/>
      <c r="V9" s="460">
        <f t="shared" si="11"/>
        <v>41883.950449999997</v>
      </c>
      <c r="W9" s="573">
        <f t="shared" si="18"/>
        <v>122.91694922964049</v>
      </c>
      <c r="X9" s="460">
        <v>2001</v>
      </c>
      <c r="Y9" s="460">
        <f t="shared" si="12"/>
        <v>83309.42379999999</v>
      </c>
      <c r="Z9" s="573">
        <f t="shared" si="6"/>
        <v>244.48840440205427</v>
      </c>
      <c r="AA9" s="460">
        <v>2010</v>
      </c>
      <c r="AB9" s="460">
        <f>'1-συμβολαια'!L9+1000+'8-κ-15-17'!AE9+'14-βιβλΕσ'!L9+'14-βιβλΕσ'!Q9+'14-βιβλΕσ'!R9</f>
        <v>147085.37424999999</v>
      </c>
      <c r="AC9" s="573">
        <f t="shared" si="19"/>
        <v>431.65186867204693</v>
      </c>
      <c r="AD9" s="460">
        <f>'1-συμβολαια'!M9</f>
        <v>21892</v>
      </c>
      <c r="AE9" s="573">
        <f t="shared" si="20"/>
        <v>64.246515040352165</v>
      </c>
      <c r="AF9" s="460">
        <f t="shared" si="21"/>
        <v>125193.37424999999</v>
      </c>
      <c r="AG9" s="573">
        <f t="shared" si="22"/>
        <v>367.40535363169477</v>
      </c>
      <c r="AH9" s="485">
        <v>45907</v>
      </c>
      <c r="AI9" s="542">
        <f t="shared" si="23"/>
        <v>4011</v>
      </c>
      <c r="AJ9" s="577"/>
      <c r="AK9" s="486"/>
      <c r="AL9" s="486"/>
      <c r="AM9" s="486"/>
      <c r="AN9" s="486"/>
      <c r="AO9" s="486"/>
    </row>
    <row r="10" spans="1:41" s="5" customFormat="1">
      <c r="A10" s="463" t="str">
        <f>'1-συμβολαια'!A10</f>
        <v>6ο</v>
      </c>
      <c r="B10" s="376">
        <f>'1-συμβολαια'!B10</f>
        <v>36992</v>
      </c>
      <c r="C10" s="345" t="str">
        <f>'1-συμβολαια'!C10</f>
        <v>διανομη</v>
      </c>
      <c r="D10" s="309" t="str">
        <f>'4-πολλυπρ'!D10</f>
        <v>???</v>
      </c>
      <c r="E10" s="309">
        <f>'4-πολλυπρ'!I10</f>
        <v>0</v>
      </c>
      <c r="F10" s="309">
        <f>'14-βιβλΕσ'!O10</f>
        <v>3797.5257999999958</v>
      </c>
      <c r="G10" s="280">
        <f>'14-βιβλΕσ'!Q10</f>
        <v>4294</v>
      </c>
      <c r="H10" s="280">
        <f t="shared" si="13"/>
        <v>8091.5257999999958</v>
      </c>
      <c r="I10" s="346">
        <f t="shared" si="14"/>
        <v>23.746223917828306</v>
      </c>
      <c r="J10" s="280">
        <f>'8-κ-15-17'!AG10</f>
        <v>0</v>
      </c>
      <c r="K10" s="346">
        <f t="shared" si="15"/>
        <v>0</v>
      </c>
      <c r="L10" s="280">
        <f>('14-βιβλΕσ'!N10+'14-βιβλΕσ'!O10+'14-βιβλΕσ'!R10)*30%</f>
        <v>34986.351599999995</v>
      </c>
      <c r="M10" s="346">
        <f t="shared" si="16"/>
        <v>102.67454614820248</v>
      </c>
      <c r="N10" s="280">
        <f>'14-βιβλΕσ'!R10</f>
        <v>87511</v>
      </c>
      <c r="O10" s="346">
        <f t="shared" si="17"/>
        <v>256.81878209831257</v>
      </c>
      <c r="P10" s="440">
        <v>0</v>
      </c>
      <c r="Q10" s="578">
        <f t="shared" ref="Q10:Q14" si="24">P10/340.75</f>
        <v>0</v>
      </c>
      <c r="R10" s="440"/>
      <c r="S10" s="578"/>
      <c r="T10" s="440"/>
      <c r="U10" s="440"/>
      <c r="V10" s="280">
        <f t="shared" si="11"/>
        <v>43077.87739999999</v>
      </c>
      <c r="W10" s="346">
        <f t="shared" si="18"/>
        <v>126.42077006603078</v>
      </c>
      <c r="X10" s="280">
        <v>2057</v>
      </c>
      <c r="Y10" s="280">
        <f t="shared" si="12"/>
        <v>77837.294599999965</v>
      </c>
      <c r="Z10" s="346">
        <f t="shared" si="6"/>
        <v>228.4293311812178</v>
      </c>
      <c r="AA10" s="280">
        <v>1878</v>
      </c>
      <c r="AB10" s="280">
        <f>'1-συμβολαια'!L10+1000+'8-κ-15-17'!AE10+'14-βιβλΕσ'!L10+'14-βιβλΕσ'!Q10+'14-βιβλΕσ'!R10</f>
        <v>392475.17199999996</v>
      </c>
      <c r="AC10" s="346">
        <f t="shared" si="19"/>
        <v>1151.7980102714598</v>
      </c>
      <c r="AD10" s="280">
        <f>'1-συμβολαια'!M10</f>
        <v>271560</v>
      </c>
      <c r="AE10" s="346">
        <f t="shared" si="20"/>
        <v>796.9479090242113</v>
      </c>
      <c r="AF10" s="280">
        <f t="shared" si="21"/>
        <v>120915.17199999996</v>
      </c>
      <c r="AG10" s="346">
        <f t="shared" si="22"/>
        <v>354.85010124724863</v>
      </c>
      <c r="AH10" s="483">
        <v>45907</v>
      </c>
      <c r="AI10" s="334">
        <f t="shared" si="23"/>
        <v>3935</v>
      </c>
      <c r="AJ10" s="575"/>
      <c r="AK10" s="484"/>
      <c r="AL10" s="484"/>
      <c r="AM10" s="484"/>
      <c r="AN10" s="484"/>
      <c r="AO10" s="484"/>
    </row>
    <row r="11" spans="1:41" s="5" customFormat="1" ht="12" thickBot="1">
      <c r="A11" s="458">
        <f>'1-συμβολαια'!A11</f>
        <v>0</v>
      </c>
      <c r="B11" s="452"/>
      <c r="C11" s="515" t="str">
        <f>'1-συμβολαια'!C11</f>
        <v>εξισορόπηση διαφοράς διανεμομένων</v>
      </c>
      <c r="D11" s="454" t="str">
        <f>'4-πολλυπρ'!D11</f>
        <v>???</v>
      </c>
      <c r="E11" s="454" t="str">
        <f>'4-πολλυπρ'!I11</f>
        <v>???</v>
      </c>
      <c r="F11" s="454">
        <f>'14-βιβλΕσ'!O11</f>
        <v>11195.177599999999</v>
      </c>
      <c r="G11" s="460">
        <f>'14-βιβλΕσ'!Q11</f>
        <v>1000</v>
      </c>
      <c r="H11" s="460">
        <f t="shared" si="13"/>
        <v>12195.177599999999</v>
      </c>
      <c r="I11" s="573">
        <f t="shared" si="14"/>
        <v>35.789222597212031</v>
      </c>
      <c r="J11" s="460">
        <f>'8-κ-15-17'!AG11</f>
        <v>77719.616000000009</v>
      </c>
      <c r="K11" s="573">
        <f t="shared" si="15"/>
        <v>228.08397945708001</v>
      </c>
      <c r="L11" s="460">
        <f>('14-βιβλΕσ'!N11+'14-βιβλΕσ'!O11+'14-βιβλΕσ'!R11)*30%</f>
        <v>29370.355200000002</v>
      </c>
      <c r="M11" s="573">
        <f t="shared" si="16"/>
        <v>86.193265443873813</v>
      </c>
      <c r="N11" s="460">
        <f>'14-βιβλΕσ'!R11</f>
        <v>0</v>
      </c>
      <c r="O11" s="573">
        <f t="shared" si="17"/>
        <v>0</v>
      </c>
      <c r="P11" s="576">
        <v>0</v>
      </c>
      <c r="Q11" s="579">
        <f t="shared" si="24"/>
        <v>0</v>
      </c>
      <c r="R11" s="576"/>
      <c r="S11" s="579"/>
      <c r="T11" s="576"/>
      <c r="U11" s="576"/>
      <c r="V11" s="460">
        <f t="shared" si="11"/>
        <v>119285.14880000001</v>
      </c>
      <c r="W11" s="573">
        <f t="shared" si="18"/>
        <v>350.06646749816582</v>
      </c>
      <c r="X11" s="460">
        <v>5697</v>
      </c>
      <c r="Y11" s="460">
        <f t="shared" si="12"/>
        <v>58335.651200000008</v>
      </c>
      <c r="Z11" s="573">
        <f t="shared" si="6"/>
        <v>171.19780249449747</v>
      </c>
      <c r="AA11" s="460">
        <v>1408</v>
      </c>
      <c r="AB11" s="460">
        <f>'1-συμβολαια'!L11+1000+'8-κ-15-17'!AE11+'14-βιβλΕσ'!L11+'14-βιβλΕσ'!Q11+'14-βιβλΕσ'!R11</f>
        <v>177620.80000000002</v>
      </c>
      <c r="AC11" s="573">
        <f t="shared" si="19"/>
        <v>521.26426999266334</v>
      </c>
      <c r="AD11" s="460">
        <f>'1-συμβολαια'!M11</f>
        <v>0</v>
      </c>
      <c r="AE11" s="573">
        <f t="shared" si="20"/>
        <v>0</v>
      </c>
      <c r="AF11" s="460">
        <f t="shared" si="21"/>
        <v>177620.80000000002</v>
      </c>
      <c r="AG11" s="573">
        <f t="shared" si="22"/>
        <v>521.26426999266334</v>
      </c>
      <c r="AH11" s="485">
        <v>45907</v>
      </c>
      <c r="AI11" s="542">
        <f t="shared" si="23"/>
        <v>7105</v>
      </c>
      <c r="AJ11" s="577"/>
      <c r="AK11" s="486"/>
      <c r="AL11" s="486"/>
      <c r="AM11" s="486"/>
      <c r="AN11" s="486"/>
      <c r="AO11" s="486"/>
    </row>
    <row r="12" spans="1:41" s="5" customFormat="1">
      <c r="A12" s="439" t="str">
        <f>'1-συμβολαια'!A12</f>
        <v>7ο</v>
      </c>
      <c r="B12" s="376">
        <f>'1-συμβολαια'!B12</f>
        <v>36992</v>
      </c>
      <c r="C12" s="345" t="str">
        <f>'1-συμβολαια'!C12</f>
        <v>δωρεα</v>
      </c>
      <c r="D12" s="309" t="str">
        <f>'4-πολλυπρ'!D12</f>
        <v>???</v>
      </c>
      <c r="E12" s="309" t="str">
        <f>'4-πολλυπρ'!I12</f>
        <v>219-147</v>
      </c>
      <c r="F12" s="309">
        <f>'14-βιβλΕσ'!O12</f>
        <v>2935.775999999998</v>
      </c>
      <c r="G12" s="280">
        <f>'14-βιβλΕσ'!Q12</f>
        <v>5634</v>
      </c>
      <c r="H12" s="280">
        <f t="shared" si="13"/>
        <v>8569.775999999998</v>
      </c>
      <c r="I12" s="346">
        <f t="shared" si="14"/>
        <v>25.149746148202489</v>
      </c>
      <c r="J12" s="280">
        <f>'8-κ-15-17'!AG12</f>
        <v>0.22999999999592546</v>
      </c>
      <c r="K12" s="346">
        <f t="shared" si="15"/>
        <v>6.7498165809515905E-4</v>
      </c>
      <c r="L12" s="280">
        <f>('14-βιβλΕσ'!N12+'14-βιβλΕσ'!O12+'14-βιβλΕσ'!R12)*30%</f>
        <v>32435.651999999998</v>
      </c>
      <c r="M12" s="346">
        <f t="shared" si="16"/>
        <v>95.189000733675712</v>
      </c>
      <c r="N12" s="280">
        <f>'14-βιβλΕσ'!R12</f>
        <v>86411</v>
      </c>
      <c r="O12" s="346">
        <f t="shared" si="17"/>
        <v>253.59060895084372</v>
      </c>
      <c r="P12" s="580">
        <v>0</v>
      </c>
      <c r="Q12" s="581">
        <f t="shared" si="24"/>
        <v>0</v>
      </c>
      <c r="R12" s="580"/>
      <c r="S12" s="581"/>
      <c r="T12" s="580"/>
      <c r="U12" s="580"/>
      <c r="V12" s="280">
        <f t="shared" si="11"/>
        <v>41005.657999999996</v>
      </c>
      <c r="W12" s="346">
        <f t="shared" si="18"/>
        <v>120.3394218635363</v>
      </c>
      <c r="X12" s="280">
        <v>1959</v>
      </c>
      <c r="Y12" s="280">
        <f t="shared" si="12"/>
        <v>72747.412000000011</v>
      </c>
      <c r="Z12" s="346">
        <f t="shared" si="6"/>
        <v>213.49203815113722</v>
      </c>
      <c r="AA12" s="280">
        <v>1755</v>
      </c>
      <c r="AB12" s="280">
        <f>'1-συμβολαια'!L12+1000+'8-κ-15-17'!AE12+'14-βιβλΕσ'!L12+'14-βιβλΕσ'!Q12+'14-βιβλΕσ'!R12</f>
        <v>309029.07</v>
      </c>
      <c r="AC12" s="346">
        <f t="shared" si="19"/>
        <v>906.90849596478358</v>
      </c>
      <c r="AD12" s="280">
        <f>'1-συμβολαια'!M12</f>
        <v>195276</v>
      </c>
      <c r="AE12" s="346">
        <f t="shared" si="20"/>
        <v>573.07703595011003</v>
      </c>
      <c r="AF12" s="280">
        <f t="shared" si="21"/>
        <v>113753.07</v>
      </c>
      <c r="AG12" s="346">
        <f t="shared" si="22"/>
        <v>333.83146001467355</v>
      </c>
      <c r="AH12" s="483">
        <v>45907</v>
      </c>
      <c r="AI12" s="334">
        <f t="shared" si="23"/>
        <v>3714</v>
      </c>
      <c r="AJ12" s="575"/>
      <c r="AK12" s="484"/>
      <c r="AL12" s="484"/>
      <c r="AM12" s="484"/>
      <c r="AN12" s="484"/>
      <c r="AO12" s="484"/>
    </row>
    <row r="13" spans="1:41" s="5" customFormat="1">
      <c r="A13" s="463" t="str">
        <f>'1-συμβολαια'!A13</f>
        <v>8ο</v>
      </c>
      <c r="B13" s="376">
        <f>'1-συμβολαια'!B13</f>
        <v>37023</v>
      </c>
      <c r="C13" s="345" t="str">
        <f>'1-συμβολαια'!C13</f>
        <v>οριζόντιος ΣΥΣΤΑΣΗ</v>
      </c>
      <c r="D13" s="309" t="str">
        <f>'4-πολλυπρ'!D14</f>
        <v>???</v>
      </c>
      <c r="E13" s="309" t="str">
        <f>'4-πολλυπρ'!I14</f>
        <v>???</v>
      </c>
      <c r="F13" s="309">
        <f>'14-βιβλΕσ'!O13</f>
        <v>288</v>
      </c>
      <c r="G13" s="280">
        <f>'14-βιβλΕσ'!Q13</f>
        <v>4294</v>
      </c>
      <c r="H13" s="280">
        <f t="shared" si="13"/>
        <v>4582</v>
      </c>
      <c r="I13" s="346">
        <f t="shared" si="14"/>
        <v>13.446808510638299</v>
      </c>
      <c r="J13" s="280">
        <f>'8-κ-15-17'!AG13</f>
        <v>0</v>
      </c>
      <c r="K13" s="346">
        <f t="shared" si="15"/>
        <v>0</v>
      </c>
      <c r="L13" s="280">
        <f>('14-βιβλΕσ'!N13+'14-βιβλΕσ'!O13+'14-βιβλΕσ'!R13)*30%</f>
        <v>24384.3</v>
      </c>
      <c r="M13" s="346">
        <f t="shared" si="16"/>
        <v>71.56067498165811</v>
      </c>
      <c r="N13" s="280">
        <f>'14-βιβλΕσ'!R13</f>
        <v>72461</v>
      </c>
      <c r="O13" s="346">
        <f t="shared" si="17"/>
        <v>212.65150403521645</v>
      </c>
      <c r="P13" s="440">
        <v>0</v>
      </c>
      <c r="Q13" s="578">
        <f t="shared" si="24"/>
        <v>0</v>
      </c>
      <c r="R13" s="440"/>
      <c r="S13" s="578"/>
      <c r="T13" s="440"/>
      <c r="U13" s="440"/>
      <c r="V13" s="280">
        <f t="shared" si="11"/>
        <v>28966.3</v>
      </c>
      <c r="W13" s="346">
        <f t="shared" si="18"/>
        <v>85.007483492296402</v>
      </c>
      <c r="X13" s="284">
        <v>1369</v>
      </c>
      <c r="Y13" s="280">
        <f t="shared" si="12"/>
        <v>57508.7</v>
      </c>
      <c r="Z13" s="346">
        <f t="shared" si="6"/>
        <v>168.77094644167278</v>
      </c>
      <c r="AA13" s="284">
        <v>1373</v>
      </c>
      <c r="AB13" s="280">
        <f>'1-συμβολαια'!L13+1000+'8-κ-15-17'!AE13+'14-βιβλΕσ'!L13+'14-βιβλΕσ'!Q13+'14-βιβλΕσ'!R13</f>
        <v>114455</v>
      </c>
      <c r="AC13" s="346">
        <f t="shared" si="19"/>
        <v>335.89141599413057</v>
      </c>
      <c r="AD13" s="280">
        <f>'1-συμβολαια'!M13</f>
        <v>27980</v>
      </c>
      <c r="AE13" s="346">
        <f t="shared" si="20"/>
        <v>82.112986060161404</v>
      </c>
      <c r="AF13" s="280">
        <f t="shared" si="21"/>
        <v>86475</v>
      </c>
      <c r="AG13" s="346">
        <f t="shared" si="22"/>
        <v>253.77842993396919</v>
      </c>
      <c r="AH13" s="330">
        <v>45907</v>
      </c>
      <c r="AI13" s="334">
        <f t="shared" si="23"/>
        <v>2742</v>
      </c>
      <c r="AJ13" s="347"/>
      <c r="AK13" s="74"/>
      <c r="AL13" s="74"/>
      <c r="AM13" s="74"/>
      <c r="AN13" s="74"/>
      <c r="AO13" s="74"/>
    </row>
    <row r="14" spans="1:41" s="5" customFormat="1">
      <c r="A14" s="439" t="str">
        <f>'1-συμβολαια'!A14</f>
        <v>9ο</v>
      </c>
      <c r="B14" s="376">
        <f>'1-συμβολαια'!B14</f>
        <v>37023</v>
      </c>
      <c r="C14" s="345" t="str">
        <f>'1-συμβολαια'!C14</f>
        <v>γονικη</v>
      </c>
      <c r="D14" s="309">
        <f>'4-πολλυπρ'!D15</f>
        <v>0</v>
      </c>
      <c r="E14" s="309">
        <f>'4-πολλυπρ'!I15</f>
        <v>0</v>
      </c>
      <c r="F14" s="309">
        <f>'14-βιβλΕσ'!O14</f>
        <v>1148.2070000000022</v>
      </c>
      <c r="G14" s="280">
        <f>'14-βιβλΕσ'!Q14</f>
        <v>4294</v>
      </c>
      <c r="H14" s="280">
        <f t="shared" si="13"/>
        <v>5442.2070000000022</v>
      </c>
      <c r="I14" s="346">
        <f t="shared" si="14"/>
        <v>15.97126045487895</v>
      </c>
      <c r="J14" s="280">
        <f>'8-κ-15-17'!AG14</f>
        <v>-0.10874999999214197</v>
      </c>
      <c r="K14" s="346">
        <f t="shared" si="15"/>
        <v>-3.1914893614715177E-4</v>
      </c>
      <c r="L14" s="280">
        <f>('14-βιβλΕσ'!N14+'14-βιβλΕσ'!O14+'14-βιβλΕσ'!R14)*30%</f>
        <v>24123.414000000001</v>
      </c>
      <c r="M14" s="346">
        <f t="shared" si="16"/>
        <v>70.795052090975787</v>
      </c>
      <c r="N14" s="280">
        <f>'14-βιβλΕσ'!R14</f>
        <v>70911</v>
      </c>
      <c r="O14" s="346">
        <f t="shared" si="17"/>
        <v>208.10271460014673</v>
      </c>
      <c r="P14" s="440">
        <v>0</v>
      </c>
      <c r="Q14" s="578">
        <f t="shared" si="24"/>
        <v>0</v>
      </c>
      <c r="R14" s="440"/>
      <c r="S14" s="578"/>
      <c r="T14" s="440"/>
      <c r="U14" s="440"/>
      <c r="V14" s="280">
        <f t="shared" si="11"/>
        <v>29565.512250000011</v>
      </c>
      <c r="W14" s="346">
        <f t="shared" si="18"/>
        <v>86.765993396918589</v>
      </c>
      <c r="X14" s="284">
        <v>1398</v>
      </c>
      <c r="Y14" s="280">
        <f t="shared" si="12"/>
        <v>55139.759000000005</v>
      </c>
      <c r="Z14" s="346">
        <f t="shared" si="6"/>
        <v>161.81880851063832</v>
      </c>
      <c r="AA14" s="284">
        <v>1317</v>
      </c>
      <c r="AB14" s="280">
        <f>'1-συμβολαια'!L14+1000+'8-κ-15-17'!AE14+'14-βιβλΕσ'!L14+'14-βιβλΕσ'!Q14+'14-βιβλΕσ'!R14</f>
        <v>197787.27125000002</v>
      </c>
      <c r="AC14" s="346">
        <f t="shared" si="19"/>
        <v>580.4468708730742</v>
      </c>
      <c r="AD14" s="280">
        <f>'1-συμβολαια'!M14</f>
        <v>113082</v>
      </c>
      <c r="AE14" s="346">
        <f t="shared" si="20"/>
        <v>331.86206896551727</v>
      </c>
      <c r="AF14" s="280">
        <f t="shared" si="21"/>
        <v>84705.27125000002</v>
      </c>
      <c r="AG14" s="346">
        <f t="shared" si="22"/>
        <v>248.58480190755691</v>
      </c>
      <c r="AH14" s="330">
        <v>45907</v>
      </c>
      <c r="AI14" s="334">
        <f t="shared" si="23"/>
        <v>2715</v>
      </c>
      <c r="AJ14" s="347"/>
      <c r="AK14" s="74"/>
      <c r="AL14" s="74"/>
      <c r="AM14" s="74"/>
      <c r="AN14" s="74"/>
      <c r="AO14" s="74"/>
    </row>
    <row r="15" spans="1:41" ht="10.5" customHeight="1">
      <c r="A15" s="851" t="s">
        <v>35</v>
      </c>
      <c r="B15" s="852"/>
      <c r="C15" s="852"/>
      <c r="D15" s="852"/>
      <c r="E15" s="853"/>
      <c r="F15" s="262">
        <f t="shared" ref="F15:AG15" si="25">SUM(F3:F13)</f>
        <v>21623.728999999992</v>
      </c>
      <c r="G15" s="262">
        <f t="shared" si="25"/>
        <v>40631</v>
      </c>
      <c r="H15" s="262">
        <f t="shared" si="25"/>
        <v>62254.728999999992</v>
      </c>
      <c r="I15" s="43">
        <f t="shared" si="25"/>
        <v>182.69913132795304</v>
      </c>
      <c r="J15" s="262">
        <f t="shared" si="25"/>
        <v>78210.254000000015</v>
      </c>
      <c r="K15" s="43">
        <f t="shared" si="25"/>
        <v>229.52385619955984</v>
      </c>
      <c r="L15" s="262">
        <f t="shared" si="25"/>
        <v>325616.05800000002</v>
      </c>
      <c r="M15" s="43">
        <f t="shared" si="25"/>
        <v>955.58637710931748</v>
      </c>
      <c r="N15" s="262">
        <f t="shared" si="25"/>
        <v>797794</v>
      </c>
      <c r="O15" s="43">
        <f t="shared" si="25"/>
        <v>2341.2883345561263</v>
      </c>
      <c r="P15" s="262">
        <f t="shared" si="25"/>
        <v>0</v>
      </c>
      <c r="Q15" s="43">
        <f t="shared" si="25"/>
        <v>0</v>
      </c>
      <c r="R15" s="262">
        <f t="shared" si="25"/>
        <v>0</v>
      </c>
      <c r="S15" s="43">
        <f t="shared" si="25"/>
        <v>0</v>
      </c>
      <c r="T15" s="262">
        <f t="shared" si="25"/>
        <v>0</v>
      </c>
      <c r="U15" s="43">
        <f t="shared" si="25"/>
        <v>0</v>
      </c>
      <c r="V15" s="262">
        <f t="shared" si="25"/>
        <v>466081.04100000003</v>
      </c>
      <c r="W15" s="43">
        <f t="shared" si="25"/>
        <v>1367.8093646368304</v>
      </c>
      <c r="X15" s="262">
        <f>SUM(X3:X14)</f>
        <v>26751</v>
      </c>
      <c r="Y15" s="262">
        <f t="shared" si="25"/>
        <v>742271.07299999986</v>
      </c>
      <c r="Z15" s="43">
        <f t="shared" si="25"/>
        <v>2178.3450418195157</v>
      </c>
      <c r="AA15" s="262">
        <f>SUM(AA3:AA14)</f>
        <v>22433</v>
      </c>
      <c r="AB15" s="262">
        <f t="shared" si="25"/>
        <v>1956271.1140000001</v>
      </c>
      <c r="AC15" s="43">
        <f t="shared" si="25"/>
        <v>5741.0744358033753</v>
      </c>
      <c r="AD15" s="262">
        <f t="shared" si="25"/>
        <v>747919</v>
      </c>
      <c r="AE15" s="43">
        <f t="shared" si="25"/>
        <v>2194.9200293470285</v>
      </c>
      <c r="AF15" s="262">
        <f t="shared" si="25"/>
        <v>1208352.1140000001</v>
      </c>
      <c r="AG15" s="43">
        <f t="shared" si="25"/>
        <v>3546.1544064563459</v>
      </c>
      <c r="AH15" s="43"/>
      <c r="AI15" s="262">
        <f>SUM(AI3:AI13)</f>
        <v>46469</v>
      </c>
    </row>
    <row r="16" spans="1:41">
      <c r="N16" s="76"/>
      <c r="O16" s="76"/>
    </row>
    <row r="17" spans="14:45">
      <c r="N17" s="136"/>
      <c r="O17" s="136"/>
      <c r="AB17" s="136"/>
      <c r="AC17" s="136"/>
    </row>
    <row r="18" spans="14:45">
      <c r="AB18" s="136"/>
      <c r="AC18" s="137"/>
    </row>
    <row r="19" spans="14:45">
      <c r="R19" s="850" t="s">
        <v>621</v>
      </c>
      <c r="S19" s="850"/>
      <c r="T19" s="850"/>
      <c r="U19" s="850"/>
      <c r="V19" s="850"/>
      <c r="AI19" s="8"/>
      <c r="AJ19" s="82"/>
    </row>
    <row r="20" spans="14:45">
      <c r="AI20" s="8"/>
      <c r="AJ20" s="82"/>
    </row>
    <row r="21" spans="14:45">
      <c r="P21" s="284">
        <v>195276</v>
      </c>
      <c r="Q21" s="332">
        <f t="shared" ref="Q21" si="26">P21/340.75</f>
        <v>573.07703595011003</v>
      </c>
      <c r="R21" s="284" t="s">
        <v>592</v>
      </c>
      <c r="S21" s="332">
        <v>5889.64</v>
      </c>
      <c r="V21" s="284">
        <f>AF12+P21</f>
        <v>309029.07</v>
      </c>
      <c r="W21" s="332">
        <f t="shared" ref="W21" si="27">V21/340.75</f>
        <v>906.90849596478358</v>
      </c>
      <c r="X21" s="284">
        <v>19236</v>
      </c>
      <c r="AI21" s="530">
        <f t="shared" ref="AI21" si="28">X21+AA21</f>
        <v>19236</v>
      </c>
      <c r="AJ21" s="82"/>
    </row>
    <row r="22" spans="14:45">
      <c r="AH22" s="28" t="s">
        <v>593</v>
      </c>
      <c r="AI22" s="8"/>
      <c r="AJ22" s="82"/>
    </row>
    <row r="23" spans="14:45">
      <c r="P23" s="139">
        <v>44053</v>
      </c>
      <c r="AI23" s="582">
        <f>AI21-3714</f>
        <v>15522</v>
      </c>
      <c r="AJ23" s="82"/>
    </row>
    <row r="24" spans="14:45" ht="15">
      <c r="AI24" s="8"/>
      <c r="AJ24" s="82"/>
      <c r="AK24" s="124"/>
      <c r="AL24" s="114"/>
      <c r="AM24" s="114"/>
      <c r="AN24" s="114"/>
      <c r="AO24" s="124"/>
    </row>
    <row r="25" spans="14:45" ht="15">
      <c r="AH25" s="28" t="s">
        <v>594</v>
      </c>
      <c r="AI25" s="582">
        <f>AI15+AI23</f>
        <v>61991</v>
      </c>
      <c r="AJ25" s="82"/>
      <c r="AK25" s="125"/>
      <c r="AL25" s="125"/>
      <c r="AM25" s="125"/>
      <c r="AN25" s="125"/>
      <c r="AO25" s="125"/>
      <c r="AP25" s="124"/>
      <c r="AQ25" s="124"/>
      <c r="AR25" s="124"/>
      <c r="AS25" s="124"/>
    </row>
    <row r="26" spans="14:45" ht="15.75">
      <c r="AI26" s="8"/>
      <c r="AJ26" s="170"/>
      <c r="AK26" s="124"/>
      <c r="AL26" s="126"/>
      <c r="AM26" s="126"/>
      <c r="AN26" s="126"/>
      <c r="AO26" s="126"/>
      <c r="AP26" s="127"/>
      <c r="AQ26" s="127"/>
      <c r="AR26" s="127"/>
      <c r="AS26" s="127"/>
    </row>
    <row r="27" spans="14:45" ht="15.75">
      <c r="AI27" s="8"/>
      <c r="AJ27" s="170"/>
      <c r="AK27" s="124"/>
      <c r="AL27" s="128"/>
      <c r="AM27" s="128"/>
      <c r="AN27" s="128"/>
      <c r="AO27" s="128"/>
      <c r="AP27" s="127"/>
      <c r="AQ27" s="127"/>
      <c r="AR27" s="127"/>
      <c r="AS27" s="127"/>
    </row>
    <row r="28" spans="14:45" ht="15.75">
      <c r="AI28" s="394"/>
      <c r="AJ28" s="170"/>
      <c r="AK28" s="127"/>
      <c r="AL28" s="127"/>
      <c r="AM28" s="127"/>
      <c r="AN28" s="127"/>
      <c r="AO28" s="127"/>
      <c r="AP28" s="127"/>
      <c r="AQ28" s="127"/>
      <c r="AR28" s="127"/>
      <c r="AS28" s="127"/>
    </row>
    <row r="29" spans="14:45" ht="15.75">
      <c r="AI29" s="8"/>
      <c r="AJ29" s="82"/>
      <c r="AK29" s="127"/>
      <c r="AL29" s="127"/>
      <c r="AM29" s="127"/>
      <c r="AN29" s="127"/>
      <c r="AO29" s="127"/>
      <c r="AP29" s="129"/>
      <c r="AQ29" s="129"/>
      <c r="AR29" s="129"/>
      <c r="AS29" s="127"/>
    </row>
    <row r="30" spans="14:45" ht="15.75">
      <c r="AI30" s="8"/>
      <c r="AJ30" s="170"/>
      <c r="AK30" s="127"/>
      <c r="AL30" s="127"/>
      <c r="AM30" s="127"/>
      <c r="AN30" s="127"/>
      <c r="AO30" s="127"/>
      <c r="AP30" s="127"/>
      <c r="AQ30" s="127"/>
      <c r="AR30" s="127"/>
      <c r="AS30" s="127"/>
    </row>
    <row r="31" spans="14:45" ht="15.75">
      <c r="AI31" s="8"/>
      <c r="AJ31" s="82"/>
      <c r="AK31" s="127"/>
      <c r="AL31" s="127"/>
      <c r="AM31" s="127"/>
      <c r="AN31" s="127"/>
      <c r="AO31" s="127"/>
      <c r="AP31" s="127"/>
      <c r="AQ31" s="127"/>
      <c r="AR31" s="127"/>
      <c r="AS31" s="127"/>
    </row>
    <row r="32" spans="14:45" ht="15.75">
      <c r="AI32" s="8"/>
      <c r="AJ32" s="86"/>
      <c r="AK32" s="127"/>
      <c r="AL32" s="127"/>
      <c r="AM32" s="127"/>
      <c r="AN32" s="127"/>
      <c r="AO32" s="127"/>
      <c r="AP32" s="127"/>
      <c r="AQ32" s="127"/>
      <c r="AR32" s="127"/>
      <c r="AS32" s="127"/>
    </row>
    <row r="33" spans="35:45" ht="15.75">
      <c r="AI33" s="8"/>
      <c r="AJ33" s="2"/>
      <c r="AK33" s="127"/>
      <c r="AL33" s="127"/>
      <c r="AM33" s="127"/>
      <c r="AN33" s="127"/>
      <c r="AO33" s="127"/>
      <c r="AP33" s="127"/>
      <c r="AQ33" s="127"/>
      <c r="AR33" s="127"/>
      <c r="AS33" s="127"/>
    </row>
    <row r="34" spans="35:45" ht="15.75">
      <c r="AI34" s="8"/>
      <c r="AJ34" s="82"/>
      <c r="AK34" s="127"/>
      <c r="AL34" s="127"/>
      <c r="AM34" s="127"/>
      <c r="AN34" s="127"/>
      <c r="AO34" s="127"/>
      <c r="AP34" s="127"/>
      <c r="AQ34" s="127"/>
      <c r="AR34" s="127"/>
      <c r="AS34" s="127"/>
    </row>
    <row r="35" spans="35:45" ht="15">
      <c r="AI35" s="8"/>
      <c r="AJ35" s="82"/>
      <c r="AK35" s="124"/>
      <c r="AL35" s="124"/>
      <c r="AM35" s="124"/>
      <c r="AN35" s="124"/>
      <c r="AO35" s="124"/>
      <c r="AP35" s="124"/>
      <c r="AQ35" s="124"/>
      <c r="AR35" s="124"/>
      <c r="AS35" s="124"/>
    </row>
    <row r="36" spans="35:45" ht="15">
      <c r="AI36" s="8"/>
      <c r="AJ36" s="82"/>
      <c r="AK36" s="124"/>
      <c r="AL36" s="124"/>
      <c r="AM36" s="124"/>
      <c r="AN36" s="124"/>
      <c r="AO36" s="124"/>
      <c r="AP36" s="124"/>
      <c r="AQ36" s="124"/>
      <c r="AR36" s="124"/>
      <c r="AS36" s="124"/>
    </row>
    <row r="37" spans="35:45" ht="15">
      <c r="AI37" s="8"/>
      <c r="AJ37" s="82"/>
      <c r="AK37" s="124"/>
      <c r="AL37" s="124"/>
      <c r="AM37" s="124"/>
      <c r="AN37" s="124"/>
      <c r="AO37" s="124"/>
      <c r="AP37" s="124"/>
      <c r="AQ37" s="124"/>
      <c r="AR37" s="124"/>
      <c r="AS37" s="124"/>
    </row>
    <row r="38" spans="35:45" ht="15">
      <c r="AI38" s="8"/>
      <c r="AJ38" s="82"/>
      <c r="AK38" s="124"/>
      <c r="AL38" s="124"/>
      <c r="AM38" s="124"/>
      <c r="AN38" s="124"/>
      <c r="AO38" s="124"/>
      <c r="AP38" s="124"/>
      <c r="AQ38" s="124"/>
      <c r="AR38" s="124"/>
      <c r="AS38" s="124"/>
    </row>
    <row r="39" spans="35:45" ht="15">
      <c r="AI39" s="8"/>
      <c r="AJ39" s="82"/>
      <c r="AK39" s="124"/>
      <c r="AL39" s="124"/>
      <c r="AM39" s="124"/>
      <c r="AN39" s="124"/>
      <c r="AO39" s="124"/>
      <c r="AP39" s="124"/>
      <c r="AQ39" s="124"/>
      <c r="AR39" s="124"/>
      <c r="AS39" s="124"/>
    </row>
    <row r="40" spans="35:45" ht="15">
      <c r="AI40" s="8"/>
      <c r="AJ40" s="82"/>
      <c r="AK40" s="124"/>
      <c r="AL40" s="124"/>
      <c r="AM40" s="124"/>
      <c r="AN40" s="124"/>
      <c r="AO40" s="124"/>
      <c r="AP40" s="124"/>
      <c r="AQ40" s="124"/>
      <c r="AR40" s="124"/>
      <c r="AS40" s="124"/>
    </row>
    <row r="41" spans="35:45" ht="15">
      <c r="AK41" s="124"/>
      <c r="AL41" s="124"/>
      <c r="AM41" s="124"/>
      <c r="AN41" s="124"/>
      <c r="AO41" s="124"/>
      <c r="AP41" s="124"/>
      <c r="AQ41" s="124"/>
      <c r="AR41" s="124"/>
      <c r="AS41" s="124"/>
    </row>
    <row r="42" spans="35:45" ht="15">
      <c r="AK42" s="124"/>
      <c r="AL42" s="124"/>
      <c r="AM42" s="124"/>
      <c r="AN42" s="124"/>
      <c r="AO42" s="124"/>
      <c r="AP42" s="124"/>
      <c r="AQ42" s="124"/>
      <c r="AR42" s="124"/>
      <c r="AS42" s="124"/>
    </row>
    <row r="43" spans="35:45" ht="15">
      <c r="AK43" s="124"/>
      <c r="AL43" s="124"/>
      <c r="AM43" s="124"/>
      <c r="AN43" s="124"/>
      <c r="AO43" s="124"/>
      <c r="AP43" s="124"/>
      <c r="AQ43" s="124"/>
      <c r="AR43" s="124"/>
      <c r="AS43" s="124"/>
    </row>
    <row r="44" spans="35:45" ht="15">
      <c r="AK44" s="124"/>
      <c r="AL44" s="124"/>
      <c r="AM44" s="124"/>
      <c r="AN44" s="124"/>
      <c r="AO44" s="124"/>
      <c r="AP44" s="124"/>
      <c r="AQ44" s="124"/>
      <c r="AR44" s="124"/>
      <c r="AS44" s="124"/>
    </row>
    <row r="45" spans="35:45" ht="15">
      <c r="AK45" s="124"/>
      <c r="AL45" s="124"/>
      <c r="AM45" s="124"/>
      <c r="AN45" s="124"/>
      <c r="AO45" s="124"/>
      <c r="AP45" s="124"/>
      <c r="AQ45" s="124"/>
      <c r="AR45" s="124"/>
      <c r="AS45" s="124"/>
    </row>
    <row r="46" spans="35:45" ht="15">
      <c r="AK46" s="124"/>
      <c r="AL46" s="124"/>
      <c r="AM46" s="124"/>
      <c r="AN46" s="124"/>
      <c r="AO46" s="124"/>
      <c r="AP46" s="124"/>
      <c r="AQ46" s="124"/>
      <c r="AR46" s="124"/>
      <c r="AS46" s="124"/>
    </row>
    <row r="47" spans="35:45" ht="15">
      <c r="AK47" s="124"/>
      <c r="AL47" s="124"/>
      <c r="AM47" s="124"/>
      <c r="AN47" s="124"/>
      <c r="AO47" s="124"/>
      <c r="AP47" s="124"/>
      <c r="AQ47" s="124"/>
      <c r="AR47" s="124"/>
      <c r="AS47" s="124"/>
    </row>
    <row r="48" spans="35:45" ht="15">
      <c r="AK48" s="124"/>
      <c r="AL48" s="124"/>
      <c r="AM48" s="124"/>
      <c r="AN48" s="124"/>
      <c r="AO48" s="124"/>
      <c r="AP48" s="124"/>
      <c r="AQ48" s="124"/>
      <c r="AR48" s="124"/>
      <c r="AS48" s="124"/>
    </row>
    <row r="49" spans="37:45" ht="15">
      <c r="AK49" s="124"/>
      <c r="AL49" s="124"/>
      <c r="AM49" s="124"/>
      <c r="AN49" s="124"/>
      <c r="AO49" s="124"/>
      <c r="AP49" s="124"/>
      <c r="AQ49" s="124"/>
      <c r="AR49" s="124"/>
      <c r="AS49" s="124"/>
    </row>
    <row r="50" spans="37:45" ht="15">
      <c r="AK50" s="124"/>
      <c r="AL50" s="124"/>
      <c r="AM50" s="124"/>
      <c r="AN50" s="124"/>
      <c r="AO50" s="124"/>
      <c r="AP50" s="124"/>
      <c r="AQ50" s="124"/>
      <c r="AR50" s="124"/>
      <c r="AS50" s="124"/>
    </row>
    <row r="51" spans="37:45" ht="15">
      <c r="AK51" s="124"/>
      <c r="AL51" s="124"/>
      <c r="AM51" s="124"/>
      <c r="AN51" s="124"/>
      <c r="AO51" s="124"/>
      <c r="AP51" s="124"/>
      <c r="AQ51" s="124"/>
      <c r="AR51" s="124"/>
      <c r="AS51" s="124"/>
    </row>
    <row r="52" spans="37:45" ht="15">
      <c r="AK52" s="124"/>
      <c r="AL52" s="124"/>
      <c r="AM52" s="124"/>
      <c r="AN52" s="124"/>
      <c r="AO52" s="124"/>
      <c r="AP52" s="124"/>
      <c r="AQ52" s="124"/>
      <c r="AR52" s="124"/>
      <c r="AS52" s="124"/>
    </row>
    <row r="53" spans="37:45" ht="15">
      <c r="AK53" s="124"/>
      <c r="AL53" s="124"/>
      <c r="AM53" s="124"/>
      <c r="AN53" s="124"/>
      <c r="AO53" s="124"/>
      <c r="AP53" s="124"/>
      <c r="AQ53" s="124"/>
      <c r="AR53" s="124"/>
      <c r="AS53" s="124"/>
    </row>
    <row r="54" spans="37:45" ht="15">
      <c r="AK54" s="124"/>
      <c r="AL54" s="124"/>
      <c r="AM54" s="124"/>
      <c r="AN54" s="124"/>
      <c r="AO54" s="124"/>
      <c r="AP54" s="124"/>
      <c r="AQ54" s="124"/>
      <c r="AR54" s="124"/>
      <c r="AS54" s="124"/>
    </row>
    <row r="55" spans="37:45" ht="15">
      <c r="AK55" s="124"/>
      <c r="AL55" s="124"/>
      <c r="AM55" s="124"/>
      <c r="AN55" s="124"/>
      <c r="AO55" s="124"/>
      <c r="AP55" s="124"/>
      <c r="AQ55" s="124"/>
      <c r="AR55" s="124"/>
      <c r="AS55" s="124"/>
    </row>
    <row r="56" spans="37:45" ht="15.75" customHeight="1">
      <c r="AK56" s="124"/>
      <c r="AL56" s="124"/>
      <c r="AM56" s="124"/>
      <c r="AN56" s="124"/>
      <c r="AO56" s="124"/>
      <c r="AP56" s="124"/>
      <c r="AQ56" s="124"/>
      <c r="AR56" s="124"/>
      <c r="AS56" s="124"/>
    </row>
    <row r="57" spans="37:45" ht="15">
      <c r="AK57" s="124"/>
      <c r="AL57" s="124"/>
      <c r="AM57" s="124"/>
      <c r="AN57" s="124"/>
      <c r="AO57" s="124"/>
      <c r="AP57" s="124"/>
      <c r="AQ57" s="124"/>
      <c r="AR57" s="124"/>
      <c r="AS57" s="124"/>
    </row>
    <row r="58" spans="37:45" ht="15">
      <c r="AK58" s="124"/>
      <c r="AL58" s="124"/>
      <c r="AM58" s="124"/>
      <c r="AN58" s="124"/>
      <c r="AO58" s="124"/>
      <c r="AP58" s="124"/>
      <c r="AQ58" s="124"/>
      <c r="AR58" s="124"/>
      <c r="AS58" s="124"/>
    </row>
    <row r="59" spans="37:45" ht="15.75">
      <c r="AK59" s="124"/>
      <c r="AL59" s="124"/>
      <c r="AM59" s="124"/>
      <c r="AN59" s="124"/>
      <c r="AO59" s="124"/>
      <c r="AP59" s="130"/>
      <c r="AQ59" s="130"/>
      <c r="AR59" s="130"/>
      <c r="AS59" s="130"/>
    </row>
    <row r="60" spans="37:45" ht="15.75" customHeight="1">
      <c r="AK60" s="124"/>
      <c r="AL60" s="124"/>
      <c r="AM60" s="124"/>
      <c r="AN60" s="124"/>
      <c r="AO60" s="124"/>
      <c r="AP60" s="130"/>
      <c r="AQ60" s="130"/>
      <c r="AR60" s="130"/>
      <c r="AS60" s="130"/>
    </row>
    <row r="61" spans="37:45" ht="15">
      <c r="AK61" s="124"/>
      <c r="AL61" s="124"/>
      <c r="AM61" s="124"/>
      <c r="AN61" s="124"/>
      <c r="AO61" s="124"/>
      <c r="AP61" s="124"/>
      <c r="AQ61" s="124"/>
      <c r="AR61" s="124"/>
      <c r="AS61" s="124"/>
    </row>
    <row r="62" spans="37:45" ht="15">
      <c r="AK62" s="124"/>
      <c r="AL62" s="124"/>
      <c r="AM62" s="124"/>
      <c r="AN62" s="124"/>
      <c r="AO62" s="124"/>
      <c r="AP62" s="124"/>
      <c r="AQ62" s="124"/>
      <c r="AR62" s="124"/>
      <c r="AS62" s="124"/>
    </row>
    <row r="63" spans="37:45" ht="15">
      <c r="AK63" s="124"/>
      <c r="AL63" s="124"/>
      <c r="AM63" s="124"/>
      <c r="AN63" s="124"/>
      <c r="AO63" s="124"/>
      <c r="AP63" s="124"/>
      <c r="AQ63" s="124"/>
      <c r="AR63" s="124"/>
      <c r="AS63" s="124"/>
    </row>
    <row r="64" spans="37:45" ht="15">
      <c r="AK64" s="124"/>
      <c r="AL64" s="124"/>
      <c r="AM64" s="124"/>
      <c r="AN64" s="124"/>
      <c r="AO64" s="124"/>
      <c r="AP64" s="124"/>
      <c r="AQ64" s="124"/>
      <c r="AR64" s="124"/>
      <c r="AS64" s="124"/>
    </row>
    <row r="65" spans="37:45" ht="15">
      <c r="AK65" s="124"/>
      <c r="AL65" s="124"/>
      <c r="AM65" s="124"/>
      <c r="AN65" s="124"/>
      <c r="AO65" s="124"/>
      <c r="AP65" s="124"/>
      <c r="AQ65" s="124"/>
      <c r="AR65" s="124"/>
      <c r="AS65" s="124"/>
    </row>
    <row r="66" spans="37:45" ht="15">
      <c r="AK66" s="124"/>
      <c r="AL66" s="124"/>
      <c r="AM66" s="124"/>
      <c r="AN66" s="124"/>
      <c r="AO66" s="124"/>
      <c r="AP66" s="124"/>
      <c r="AQ66" s="124"/>
      <c r="AR66" s="124"/>
      <c r="AS66" s="124"/>
    </row>
    <row r="67" spans="37:45" ht="15">
      <c r="AK67" s="124"/>
      <c r="AL67" s="124"/>
      <c r="AM67" s="124"/>
      <c r="AN67" s="124"/>
      <c r="AO67" s="124"/>
      <c r="AP67" s="124"/>
      <c r="AQ67" s="124"/>
      <c r="AR67" s="124"/>
      <c r="AS67" s="124"/>
    </row>
    <row r="68" spans="37:45" ht="15">
      <c r="AK68" s="124"/>
      <c r="AL68" s="124"/>
      <c r="AM68" s="124"/>
      <c r="AN68" s="124"/>
      <c r="AO68" s="124"/>
      <c r="AP68" s="124"/>
      <c r="AQ68" s="124"/>
      <c r="AR68" s="124"/>
      <c r="AS68" s="124"/>
    </row>
    <row r="69" spans="37:45" ht="15">
      <c r="AK69" s="124"/>
      <c r="AL69" s="124"/>
      <c r="AM69" s="124"/>
      <c r="AN69" s="124"/>
      <c r="AO69" s="124"/>
      <c r="AP69" s="124"/>
      <c r="AQ69" s="124"/>
      <c r="AR69" s="124"/>
      <c r="AS69" s="124"/>
    </row>
    <row r="70" spans="37:45" ht="15">
      <c r="AK70" s="124"/>
      <c r="AL70" s="124"/>
      <c r="AM70" s="124"/>
      <c r="AN70" s="124"/>
      <c r="AO70" s="124"/>
      <c r="AP70" s="124"/>
      <c r="AQ70" s="124"/>
      <c r="AR70" s="124"/>
      <c r="AS70" s="124"/>
    </row>
    <row r="71" spans="37:45" ht="15.75">
      <c r="AK71" s="124"/>
      <c r="AL71" s="124"/>
      <c r="AM71" s="124"/>
      <c r="AN71" s="124"/>
      <c r="AO71" s="124"/>
      <c r="AP71" s="129"/>
      <c r="AQ71" s="129"/>
      <c r="AR71" s="129"/>
      <c r="AS71" s="124"/>
    </row>
    <row r="72" spans="37:45" ht="15.75">
      <c r="AK72" s="124"/>
      <c r="AL72" s="124"/>
      <c r="AM72" s="124"/>
      <c r="AN72" s="124"/>
      <c r="AO72" s="124"/>
      <c r="AP72" s="366"/>
      <c r="AQ72" s="124"/>
      <c r="AR72" s="124"/>
      <c r="AS72" s="124"/>
    </row>
    <row r="73" spans="37:45" ht="15.75">
      <c r="AK73" s="124"/>
      <c r="AL73" s="124"/>
      <c r="AM73" s="124"/>
      <c r="AN73" s="124"/>
      <c r="AO73" s="124"/>
      <c r="AP73" s="846"/>
      <c r="AQ73" s="846"/>
      <c r="AR73" s="124"/>
      <c r="AS73" s="124"/>
    </row>
    <row r="74" spans="37:45" ht="15">
      <c r="AK74" s="124"/>
      <c r="AL74" s="124"/>
      <c r="AM74" s="124"/>
      <c r="AN74" s="124"/>
      <c r="AO74" s="124"/>
      <c r="AP74" s="124"/>
      <c r="AQ74" s="124"/>
      <c r="AR74" s="124"/>
      <c r="AS74" s="124"/>
    </row>
    <row r="75" spans="37:45" ht="15">
      <c r="AK75" s="124"/>
      <c r="AL75" s="124"/>
      <c r="AM75" s="124"/>
      <c r="AN75" s="124"/>
      <c r="AO75" s="124"/>
      <c r="AP75" s="124"/>
      <c r="AQ75" s="124"/>
      <c r="AR75" s="124"/>
      <c r="AS75" s="124"/>
    </row>
    <row r="76" spans="37:45" ht="15">
      <c r="AK76" s="124"/>
      <c r="AL76" s="124"/>
      <c r="AM76" s="124"/>
      <c r="AN76" s="124"/>
      <c r="AO76" s="124"/>
      <c r="AP76" s="124"/>
      <c r="AQ76" s="124"/>
      <c r="AR76" s="124"/>
      <c r="AS76" s="124"/>
    </row>
    <row r="77" spans="37:45" ht="15">
      <c r="AK77" s="124"/>
      <c r="AL77" s="124"/>
      <c r="AM77" s="124"/>
      <c r="AN77" s="124"/>
      <c r="AO77" s="124"/>
      <c r="AP77" s="124"/>
      <c r="AQ77" s="124"/>
      <c r="AR77" s="124"/>
      <c r="AS77" s="124"/>
    </row>
    <row r="78" spans="37:45" ht="15">
      <c r="AK78" s="124"/>
      <c r="AL78" s="124"/>
      <c r="AM78" s="124"/>
      <c r="AN78" s="124"/>
      <c r="AO78" s="124"/>
      <c r="AP78" s="124"/>
      <c r="AQ78" s="124"/>
      <c r="AR78" s="124"/>
      <c r="AS78" s="124"/>
    </row>
    <row r="79" spans="37:45" ht="15">
      <c r="AK79" s="124"/>
      <c r="AL79" s="124"/>
      <c r="AM79" s="124"/>
      <c r="AN79" s="124"/>
      <c r="AO79" s="124"/>
      <c r="AP79" s="124"/>
      <c r="AQ79" s="124"/>
      <c r="AR79" s="124"/>
      <c r="AS79" s="124"/>
    </row>
    <row r="80" spans="37:45" ht="15">
      <c r="AK80" s="124"/>
      <c r="AL80" s="124"/>
      <c r="AM80" s="124"/>
      <c r="AN80" s="124"/>
      <c r="AO80" s="124"/>
      <c r="AP80" s="124"/>
      <c r="AQ80" s="124"/>
      <c r="AR80" s="124"/>
      <c r="AS80" s="124"/>
    </row>
    <row r="81" spans="37:45" ht="15">
      <c r="AK81" s="124"/>
      <c r="AL81" s="124"/>
      <c r="AM81" s="124"/>
      <c r="AN81" s="124"/>
      <c r="AO81" s="124"/>
      <c r="AP81" s="124"/>
      <c r="AQ81" s="124"/>
      <c r="AR81" s="124"/>
      <c r="AS81" s="124"/>
    </row>
    <row r="82" spans="37:45" ht="15">
      <c r="AK82" s="124"/>
      <c r="AL82" s="124"/>
      <c r="AM82" s="124"/>
      <c r="AN82" s="124"/>
      <c r="AO82" s="124"/>
      <c r="AP82" s="124"/>
      <c r="AQ82" s="124"/>
      <c r="AR82" s="124"/>
      <c r="AS82" s="124"/>
    </row>
    <row r="83" spans="37:45" ht="15">
      <c r="AK83" s="124"/>
      <c r="AL83" s="124"/>
      <c r="AM83" s="124"/>
      <c r="AN83" s="124"/>
      <c r="AO83" s="124"/>
      <c r="AP83" s="124"/>
      <c r="AQ83" s="124"/>
      <c r="AR83" s="124"/>
      <c r="AS83" s="124"/>
    </row>
    <row r="84" spans="37:45" ht="15">
      <c r="AK84" s="124"/>
      <c r="AL84" s="124"/>
      <c r="AM84" s="124"/>
      <c r="AN84" s="124"/>
      <c r="AO84" s="124"/>
      <c r="AP84" s="124"/>
      <c r="AQ84" s="124"/>
      <c r="AR84" s="124"/>
      <c r="AS84" s="124"/>
    </row>
    <row r="85" spans="37:45" ht="15">
      <c r="AK85" s="124"/>
      <c r="AL85" s="124"/>
      <c r="AM85" s="124"/>
      <c r="AN85" s="124"/>
      <c r="AO85" s="124"/>
      <c r="AP85" s="124"/>
      <c r="AQ85" s="124"/>
      <c r="AR85" s="124"/>
      <c r="AS85" s="124"/>
    </row>
    <row r="86" spans="37:45" ht="15">
      <c r="AK86" s="124"/>
      <c r="AL86" s="124"/>
      <c r="AM86" s="124"/>
      <c r="AN86" s="124"/>
      <c r="AO86" s="124"/>
      <c r="AP86" s="124"/>
      <c r="AQ86" s="124"/>
      <c r="AR86" s="124"/>
      <c r="AS86" s="124"/>
    </row>
    <row r="87" spans="37:45" ht="15">
      <c r="AK87" s="124"/>
      <c r="AL87" s="124"/>
      <c r="AM87" s="124"/>
      <c r="AN87" s="124"/>
      <c r="AO87" s="124"/>
      <c r="AP87" s="124"/>
      <c r="AQ87" s="124"/>
      <c r="AR87" s="124"/>
      <c r="AS87" s="124"/>
    </row>
    <row r="88" spans="37:45" ht="15">
      <c r="AK88" s="124"/>
      <c r="AL88" s="124"/>
      <c r="AM88" s="124"/>
      <c r="AN88" s="124"/>
      <c r="AO88" s="124"/>
      <c r="AP88" s="124"/>
      <c r="AQ88" s="124"/>
      <c r="AR88" s="124"/>
      <c r="AS88" s="124"/>
    </row>
  </sheetData>
  <mergeCells count="21">
    <mergeCell ref="V1:X1"/>
    <mergeCell ref="Y1:AA1"/>
    <mergeCell ref="AH1:AH2"/>
    <mergeCell ref="AI1:AI2"/>
    <mergeCell ref="T1:U1"/>
    <mergeCell ref="AP73:AQ73"/>
    <mergeCell ref="AK1:AO2"/>
    <mergeCell ref="R19:V19"/>
    <mergeCell ref="L1:M1"/>
    <mergeCell ref="A15:E15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3"/>
  <sheetViews>
    <sheetView workbookViewId="0">
      <pane ySplit="1" topLeftCell="A2" activePane="bottomLeft" state="frozen"/>
      <selection pane="bottomLeft" activeCell="A24" sqref="A24"/>
    </sheetView>
  </sheetViews>
  <sheetFormatPr defaultRowHeight="11.25"/>
  <cols>
    <col min="1" max="1" width="9.140625" style="3"/>
    <col min="2" max="2" width="29.140625" style="3" bestFit="1" customWidth="1"/>
    <col min="3" max="3" width="15.285156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0.28515625" style="3" bestFit="1" customWidth="1"/>
    <col min="13" max="14" width="9.42578125" style="3" bestFit="1" customWidth="1"/>
    <col min="15" max="17" width="9.140625" style="3"/>
    <col min="18" max="18" width="3.5703125" style="3" bestFit="1" customWidth="1"/>
    <col min="19" max="19" width="5.140625" style="3" bestFit="1" customWidth="1"/>
    <col min="20" max="20" width="6.140625" style="3" bestFit="1" customWidth="1"/>
    <col min="21" max="21" width="12.140625" style="3" bestFit="1" customWidth="1"/>
    <col min="22" max="22" width="11.28515625" style="3" bestFit="1" customWidth="1"/>
    <col min="23" max="23" width="15.7109375" style="3" bestFit="1" customWidth="1"/>
    <col min="24" max="24" width="32.28515625" style="3" bestFit="1" customWidth="1"/>
    <col min="25" max="25" width="5.28515625" style="3" customWidth="1"/>
    <col min="26" max="16384" width="9.140625" style="3"/>
  </cols>
  <sheetData>
    <row r="1" spans="1:28">
      <c r="A1" s="197"/>
      <c r="B1" s="197"/>
      <c r="C1" s="379"/>
      <c r="D1" s="197" t="s">
        <v>319</v>
      </c>
      <c r="E1" s="197" t="s">
        <v>320</v>
      </c>
      <c r="F1" s="197" t="s">
        <v>321</v>
      </c>
      <c r="G1" s="197" t="s">
        <v>322</v>
      </c>
      <c r="H1" s="197" t="s">
        <v>323</v>
      </c>
      <c r="I1" s="197" t="s">
        <v>324</v>
      </c>
      <c r="J1" s="197" t="s">
        <v>325</v>
      </c>
      <c r="K1" s="198" t="s">
        <v>326</v>
      </c>
      <c r="L1" s="197" t="s">
        <v>327</v>
      </c>
      <c r="M1" s="197" t="s">
        <v>96</v>
      </c>
      <c r="N1" s="197" t="s">
        <v>328</v>
      </c>
      <c r="O1" s="197" t="s">
        <v>323</v>
      </c>
      <c r="P1" s="199" t="s">
        <v>29</v>
      </c>
      <c r="Q1" s="602" t="s">
        <v>329</v>
      </c>
      <c r="R1" s="603"/>
      <c r="S1" s="604"/>
      <c r="T1" s="474"/>
      <c r="U1" s="610" t="s">
        <v>415</v>
      </c>
      <c r="V1" s="611"/>
      <c r="W1" s="611"/>
      <c r="X1" s="605" t="s">
        <v>330</v>
      </c>
      <c r="Y1" s="605"/>
      <c r="Z1" s="605"/>
      <c r="AA1" s="605"/>
      <c r="AB1" s="606"/>
    </row>
    <row r="2" spans="1:28">
      <c r="A2" s="387" t="str">
        <f>'1-συμβολαια'!A3</f>
        <v>1ο</v>
      </c>
      <c r="B2" s="77" t="str">
        <f>'1-συμβολαια'!C3</f>
        <v>*γονική οριζόντιας ΨΙΛΗ ΚΥΡΙΟΤΗΤΑ</v>
      </c>
      <c r="C2" s="200">
        <f>'1-συμβολαια'!D3</f>
        <v>3973657</v>
      </c>
      <c r="D2" s="382"/>
      <c r="E2" s="382"/>
      <c r="F2" s="382"/>
      <c r="G2" s="382"/>
      <c r="H2" s="382"/>
      <c r="I2" s="382"/>
      <c r="J2" s="382"/>
      <c r="K2" s="382">
        <f t="shared" ref="K2:K4" si="0">SUM(D2:I2)</f>
        <v>0</v>
      </c>
      <c r="L2" s="200">
        <v>29063</v>
      </c>
      <c r="M2" s="200">
        <v>5590</v>
      </c>
      <c r="N2" s="200">
        <v>5102</v>
      </c>
      <c r="O2" s="77"/>
      <c r="P2" s="77"/>
      <c r="Q2" s="330">
        <v>36364</v>
      </c>
      <c r="R2" s="74">
        <v>337</v>
      </c>
      <c r="S2" s="284">
        <v>53</v>
      </c>
      <c r="T2" s="284"/>
      <c r="U2" s="77" t="s">
        <v>560</v>
      </c>
      <c r="V2" s="77" t="s">
        <v>561</v>
      </c>
      <c r="W2" s="77"/>
      <c r="X2" s="77"/>
      <c r="Y2" s="77"/>
      <c r="Z2" s="77"/>
      <c r="AA2" s="77"/>
      <c r="AB2" s="77"/>
    </row>
    <row r="3" spans="1:28">
      <c r="A3" s="387">
        <f>'1-συμβολαια'!A4</f>
        <v>0</v>
      </c>
      <c r="B3" s="77" t="str">
        <f>'1-συμβολαια'!C4</f>
        <v>*γονική αέρινης στήλης</v>
      </c>
      <c r="C3" s="200">
        <f>'1-συμβολαια'!D4</f>
        <v>498432</v>
      </c>
      <c r="D3" s="382"/>
      <c r="E3" s="382"/>
      <c r="F3" s="382"/>
      <c r="G3" s="382"/>
      <c r="H3" s="382"/>
      <c r="I3" s="382"/>
      <c r="J3" s="382"/>
      <c r="K3" s="382">
        <f t="shared" si="0"/>
        <v>0</v>
      </c>
      <c r="L3" s="200"/>
      <c r="M3" s="200"/>
      <c r="N3" s="200"/>
      <c r="O3" s="77"/>
      <c r="P3" s="77"/>
      <c r="Q3" s="330"/>
      <c r="R3" s="74"/>
      <c r="S3" s="74"/>
      <c r="T3" s="74"/>
      <c r="U3" s="77"/>
      <c r="V3" s="77"/>
      <c r="W3" s="77"/>
      <c r="X3" s="77"/>
      <c r="Y3" s="77"/>
      <c r="Z3" s="77"/>
      <c r="AA3" s="77"/>
      <c r="AB3" s="77"/>
    </row>
    <row r="4" spans="1:28" ht="12" thickBot="1">
      <c r="A4" s="480">
        <f>'1-συμβολαια'!A5</f>
        <v>0</v>
      </c>
      <c r="B4" s="269" t="str">
        <f>'1-συμβολαια'!C5</f>
        <v>οριζόντιος ΣΥΣΤΑΣΗ</v>
      </c>
      <c r="C4" s="481">
        <f>'1-συμβολαια'!D5</f>
        <v>0</v>
      </c>
      <c r="D4" s="482"/>
      <c r="E4" s="482"/>
      <c r="F4" s="482"/>
      <c r="G4" s="482"/>
      <c r="H4" s="482"/>
      <c r="I4" s="482"/>
      <c r="J4" s="482"/>
      <c r="K4" s="482">
        <f t="shared" si="0"/>
        <v>0</v>
      </c>
      <c r="L4" s="481"/>
      <c r="M4" s="481"/>
      <c r="N4" s="481"/>
      <c r="O4" s="269"/>
      <c r="P4" s="269"/>
      <c r="Q4" s="485">
        <v>36364</v>
      </c>
      <c r="R4" s="486">
        <v>337</v>
      </c>
      <c r="S4" s="460">
        <v>54</v>
      </c>
      <c r="T4" s="460"/>
      <c r="U4" s="269"/>
      <c r="V4" s="269"/>
      <c r="W4" s="269"/>
      <c r="X4" s="269"/>
      <c r="Y4" s="269"/>
      <c r="Z4" s="269"/>
      <c r="AA4" s="269"/>
      <c r="AB4" s="269"/>
    </row>
    <row r="5" spans="1:28">
      <c r="A5" s="476" t="str">
        <f>'1-συμβολαια'!A6</f>
        <v>2ο</v>
      </c>
      <c r="B5" s="477" t="str">
        <f>'1-συμβολαια'!C6</f>
        <v>*γονική με ΠΑΡΑΚΡΑΤΗΣΗ ΕΠΙΚΑΡΠΙΑΣ</v>
      </c>
      <c r="C5" s="478">
        <f>'1-συμβολαια'!D6</f>
        <v>959087</v>
      </c>
      <c r="D5" s="382"/>
      <c r="E5" s="382"/>
      <c r="F5" s="382"/>
      <c r="G5" s="382"/>
      <c r="H5" s="382"/>
      <c r="I5" s="382"/>
      <c r="J5" s="382"/>
      <c r="K5" s="382"/>
      <c r="L5" s="478">
        <v>6234</v>
      </c>
      <c r="M5" s="478">
        <v>1199</v>
      </c>
      <c r="N5" s="478">
        <v>1320</v>
      </c>
      <c r="O5" s="477"/>
      <c r="P5" s="477"/>
      <c r="Q5" s="490">
        <v>36364</v>
      </c>
      <c r="R5" s="477">
        <v>335</v>
      </c>
      <c r="S5" s="477">
        <v>55</v>
      </c>
      <c r="T5" s="477"/>
      <c r="U5" s="489" t="s">
        <v>562</v>
      </c>
      <c r="V5" s="477"/>
      <c r="W5" s="477"/>
      <c r="X5" s="477"/>
      <c r="Y5" s="477"/>
      <c r="Z5" s="477"/>
      <c r="AA5" s="477"/>
      <c r="AB5" s="477"/>
    </row>
    <row r="6" spans="1:28">
      <c r="A6" s="387" t="str">
        <f>'1-συμβολαια'!A7</f>
        <v>3ο</v>
      </c>
      <c r="B6" s="77" t="str">
        <f>'1-συμβολαια'!C7</f>
        <v>*γονική με ΠΑΡΑΚΡΑΤΗΣΗ ΕΠΙΚΑΡΠΙΑΣ</v>
      </c>
      <c r="C6" s="200">
        <f>'1-συμβολαια'!D7</f>
        <v>2128353</v>
      </c>
      <c r="D6" s="382"/>
      <c r="E6" s="382"/>
      <c r="F6" s="382"/>
      <c r="G6" s="382"/>
      <c r="H6" s="382"/>
      <c r="I6" s="382"/>
      <c r="J6" s="382"/>
      <c r="K6" s="382"/>
      <c r="L6" s="200">
        <v>13833</v>
      </c>
      <c r="M6" s="200">
        <v>2660</v>
      </c>
      <c r="N6" s="200">
        <v>2583</v>
      </c>
      <c r="O6" s="77"/>
      <c r="P6" s="77"/>
      <c r="Q6" s="330">
        <v>36398</v>
      </c>
      <c r="R6" s="74">
        <v>338</v>
      </c>
      <c r="S6" s="77">
        <v>96</v>
      </c>
      <c r="T6" s="77"/>
      <c r="U6" s="491" t="s">
        <v>562</v>
      </c>
      <c r="V6" s="77"/>
      <c r="W6" s="77"/>
      <c r="X6" s="77"/>
      <c r="Y6" s="77"/>
      <c r="Z6" s="77"/>
      <c r="AA6" s="77"/>
      <c r="AB6" s="77"/>
    </row>
    <row r="7" spans="1:28">
      <c r="A7" s="475" t="str">
        <f>'1-συμβολαια'!A8</f>
        <v>4ο</v>
      </c>
      <c r="B7" s="77" t="str">
        <f>'1-συμβολαια'!C8</f>
        <v>κληρονομιάς ΑΠΟΔΟΧΗ</v>
      </c>
      <c r="C7" s="200">
        <f>'1-συμβολαια'!D8</f>
        <v>0</v>
      </c>
      <c r="D7" s="382"/>
      <c r="E7" s="382"/>
      <c r="F7" s="382"/>
      <c r="G7" s="382"/>
      <c r="H7" s="382"/>
      <c r="I7" s="382"/>
      <c r="J7" s="382"/>
      <c r="K7" s="382"/>
      <c r="L7" s="200"/>
      <c r="M7" s="200"/>
      <c r="N7" s="200"/>
      <c r="O7" s="77"/>
      <c r="P7" s="77"/>
      <c r="Q7" s="483">
        <v>37298</v>
      </c>
      <c r="R7" s="77">
        <v>365</v>
      </c>
      <c r="S7" s="77">
        <v>58</v>
      </c>
      <c r="T7" s="77"/>
      <c r="U7" s="77"/>
      <c r="V7" s="77"/>
      <c r="W7" s="77" t="s">
        <v>563</v>
      </c>
      <c r="X7" s="77" t="s">
        <v>564</v>
      </c>
      <c r="Y7" s="77"/>
      <c r="Z7" s="77"/>
      <c r="AA7" s="77"/>
      <c r="AB7" s="77"/>
    </row>
    <row r="8" spans="1:28" ht="12" thickBot="1">
      <c r="A8" s="480" t="str">
        <f>'1-συμβολαια'!A9</f>
        <v>5ο</v>
      </c>
      <c r="B8" s="269" t="str">
        <f>'1-συμβολαια'!C9</f>
        <v>δωρεα</v>
      </c>
      <c r="C8" s="481">
        <f>'1-συμβολαια'!D9</f>
        <v>433943</v>
      </c>
      <c r="D8" s="482"/>
      <c r="E8" s="482"/>
      <c r="F8" s="482"/>
      <c r="G8" s="482"/>
      <c r="H8" s="482"/>
      <c r="I8" s="482"/>
      <c r="J8" s="482"/>
      <c r="K8" s="482"/>
      <c r="L8" s="481"/>
      <c r="M8" s="481"/>
      <c r="N8" s="481"/>
      <c r="O8" s="269"/>
      <c r="P8" s="269"/>
      <c r="Q8" s="485">
        <v>37298</v>
      </c>
      <c r="R8" s="486">
        <v>365</v>
      </c>
      <c r="S8" s="269">
        <v>59</v>
      </c>
      <c r="T8" s="269"/>
      <c r="U8" s="269"/>
      <c r="V8" s="269"/>
      <c r="W8" s="269"/>
      <c r="X8" s="269"/>
      <c r="Y8" s="269"/>
      <c r="Z8" s="269"/>
      <c r="AA8" s="269"/>
      <c r="AB8" s="269"/>
    </row>
    <row r="9" spans="1:28">
      <c r="A9" s="476" t="str">
        <f>'1-συμβολαια'!A10</f>
        <v>6ο</v>
      </c>
      <c r="B9" s="477" t="str">
        <f>'1-συμβολαια'!C10</f>
        <v>διανομη</v>
      </c>
      <c r="C9" s="478">
        <f>'1-συμβολαια'!D10</f>
        <v>21359181</v>
      </c>
      <c r="D9" s="479"/>
      <c r="E9" s="479"/>
      <c r="F9" s="479"/>
      <c r="G9" s="479"/>
      <c r="H9" s="479"/>
      <c r="I9" s="479"/>
      <c r="J9" s="479"/>
      <c r="K9" s="479"/>
      <c r="L9" s="478"/>
      <c r="M9" s="478"/>
      <c r="N9" s="478"/>
      <c r="O9" s="477"/>
      <c r="P9" s="477"/>
      <c r="Q9" s="483">
        <v>37298</v>
      </c>
      <c r="R9" s="484">
        <v>365</v>
      </c>
      <c r="S9" s="477">
        <v>60</v>
      </c>
      <c r="T9" s="477"/>
      <c r="U9" s="477"/>
      <c r="V9" s="477"/>
      <c r="W9" s="477"/>
      <c r="X9" s="477"/>
      <c r="Y9" s="477"/>
      <c r="Z9" s="477"/>
      <c r="AA9" s="477"/>
      <c r="AB9" s="477"/>
    </row>
    <row r="10" spans="1:28" ht="12" thickBot="1">
      <c r="A10" s="488">
        <f>'1-συμβολαια'!A11</f>
        <v>0</v>
      </c>
      <c r="B10" s="269" t="str">
        <f>'1-συμβολαια'!C11</f>
        <v>εξισορόπηση διαφοράς διανεμομένων</v>
      </c>
      <c r="C10" s="481">
        <f>'1-συμβολαια'!D11</f>
        <v>5978432</v>
      </c>
      <c r="D10" s="482"/>
      <c r="E10" s="482"/>
      <c r="F10" s="482"/>
      <c r="G10" s="482"/>
      <c r="H10" s="482"/>
      <c r="I10" s="482"/>
      <c r="J10" s="482"/>
      <c r="K10" s="482"/>
      <c r="L10" s="481"/>
      <c r="M10" s="481"/>
      <c r="N10" s="481"/>
      <c r="O10" s="269"/>
      <c r="P10" s="269"/>
      <c r="Q10" s="485"/>
      <c r="R10" s="486"/>
      <c r="S10" s="269"/>
      <c r="T10" s="269"/>
      <c r="U10" s="269"/>
      <c r="V10" s="269"/>
      <c r="W10" s="269"/>
      <c r="X10" s="269"/>
      <c r="Y10" s="269"/>
      <c r="Z10" s="269"/>
      <c r="AA10" s="269"/>
      <c r="AB10" s="269"/>
    </row>
    <row r="11" spans="1:28">
      <c r="A11" s="487" t="str">
        <f>'1-συμβολαια'!A12</f>
        <v>7ο</v>
      </c>
      <c r="B11" s="477" t="str">
        <f>'1-συμβολαια'!C12</f>
        <v>δωρεα</v>
      </c>
      <c r="C11" s="478">
        <f>'1-συμβολαια'!D12</f>
        <v>9049320</v>
      </c>
      <c r="D11" s="479"/>
      <c r="E11" s="479"/>
      <c r="F11" s="479"/>
      <c r="G11" s="479"/>
      <c r="H11" s="479"/>
      <c r="I11" s="479"/>
      <c r="J11" s="479"/>
      <c r="K11" s="479"/>
      <c r="L11" s="478"/>
      <c r="M11" s="478"/>
      <c r="N11" s="478"/>
      <c r="O11" s="477"/>
      <c r="P11" s="477"/>
      <c r="Q11" s="492">
        <v>44053</v>
      </c>
      <c r="R11" s="77">
        <v>627</v>
      </c>
      <c r="S11" s="77">
        <v>88</v>
      </c>
      <c r="T11" s="77">
        <v>436.74</v>
      </c>
      <c r="U11" s="77"/>
      <c r="V11" s="477"/>
      <c r="W11" s="77" t="s">
        <v>563</v>
      </c>
      <c r="X11" s="77" t="s">
        <v>564</v>
      </c>
      <c r="Y11" s="77"/>
      <c r="Z11" s="77"/>
      <c r="AA11" s="477"/>
      <c r="AB11" s="477"/>
    </row>
    <row r="12" spans="1:28">
      <c r="A12" s="475" t="str">
        <f>'1-συμβολαια'!A13</f>
        <v>8ο</v>
      </c>
      <c r="B12" s="77" t="str">
        <f>'1-συμβολαια'!C13</f>
        <v>οριζόντιος ΣΥΣΤΑΣΗ</v>
      </c>
      <c r="C12" s="200">
        <f>'1-συμβολαια'!D13</f>
        <v>0</v>
      </c>
      <c r="D12" s="479"/>
      <c r="E12" s="479"/>
      <c r="F12" s="479"/>
      <c r="G12" s="479"/>
      <c r="H12" s="479"/>
      <c r="I12" s="479"/>
      <c r="J12" s="479"/>
      <c r="K12" s="479"/>
      <c r="L12" s="200"/>
      <c r="M12" s="200"/>
      <c r="N12" s="200"/>
      <c r="O12" s="77"/>
      <c r="P12" s="77"/>
      <c r="Q12" s="483">
        <v>37298</v>
      </c>
      <c r="R12" s="77">
        <v>365</v>
      </c>
      <c r="S12" s="77">
        <v>61</v>
      </c>
      <c r="T12" s="77"/>
      <c r="U12" s="77"/>
      <c r="V12" s="77"/>
      <c r="W12" s="77"/>
      <c r="X12" s="77"/>
      <c r="Y12" s="77"/>
      <c r="Z12" s="77"/>
      <c r="AA12" s="77"/>
      <c r="AB12" s="77"/>
    </row>
    <row r="13" spans="1:28">
      <c r="A13" s="387" t="str">
        <f>'1-συμβολαια'!A14</f>
        <v>9ο</v>
      </c>
      <c r="B13" s="77" t="str">
        <f>'1-συμβολαια'!C14</f>
        <v>γονικη</v>
      </c>
      <c r="C13" s="200">
        <f>'1-συμβολαια'!D14</f>
        <v>5120115</v>
      </c>
      <c r="D13" s="479"/>
      <c r="E13" s="479"/>
      <c r="F13" s="479"/>
      <c r="G13" s="479"/>
      <c r="H13" s="479"/>
      <c r="I13" s="479"/>
      <c r="J13" s="479"/>
      <c r="K13" s="479"/>
      <c r="L13" s="200"/>
      <c r="M13" s="200"/>
      <c r="N13" s="200"/>
      <c r="O13" s="77"/>
      <c r="P13" s="77"/>
      <c r="Q13" s="483">
        <v>37298</v>
      </c>
      <c r="R13" s="77">
        <v>365</v>
      </c>
      <c r="S13" s="77">
        <v>62</v>
      </c>
      <c r="T13" s="77"/>
      <c r="U13" s="77"/>
      <c r="V13" s="77"/>
      <c r="W13" s="77"/>
      <c r="X13" s="77"/>
      <c r="Y13" s="77"/>
      <c r="Z13" s="77"/>
      <c r="AA13" s="77"/>
      <c r="AB13" s="77"/>
    </row>
    <row r="14" spans="1:28">
      <c r="A14" s="607" t="str">
        <f>'1-συμβολαια'!A15</f>
        <v>σύνολο</v>
      </c>
      <c r="B14" s="608"/>
      <c r="C14" s="609"/>
      <c r="D14" s="77">
        <f t="shared" ref="D14:K14" si="1">SUM(D2:D12)</f>
        <v>0</v>
      </c>
      <c r="E14" s="77">
        <f t="shared" si="1"/>
        <v>0</v>
      </c>
      <c r="F14" s="77">
        <f t="shared" si="1"/>
        <v>0</v>
      </c>
      <c r="G14" s="77">
        <f t="shared" si="1"/>
        <v>0</v>
      </c>
      <c r="H14" s="77">
        <f t="shared" si="1"/>
        <v>0</v>
      </c>
      <c r="I14" s="77">
        <f t="shared" si="1"/>
        <v>0</v>
      </c>
      <c r="J14" s="77">
        <f t="shared" si="1"/>
        <v>0</v>
      </c>
      <c r="K14" s="77">
        <f t="shared" si="1"/>
        <v>0</v>
      </c>
    </row>
    <row r="15" spans="1:28">
      <c r="J15" s="2"/>
    </row>
    <row r="16" spans="1:28">
      <c r="C16" s="8" t="s">
        <v>416</v>
      </c>
      <c r="I16" s="5"/>
    </row>
    <row r="17" spans="2:16">
      <c r="J17" s="2"/>
    </row>
    <row r="18" spans="2:16">
      <c r="H18" s="161"/>
    </row>
    <row r="19" spans="2:16">
      <c r="J19" s="2"/>
    </row>
    <row r="20" spans="2:16">
      <c r="E20" s="116"/>
      <c r="J20" s="2"/>
    </row>
    <row r="21" spans="2:16">
      <c r="E21" s="6"/>
      <c r="J21" s="2"/>
    </row>
    <row r="24" spans="2:16">
      <c r="C24" s="58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spans="2:16">
      <c r="C25" s="58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2:16">
      <c r="C26" s="58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2:16">
      <c r="C27" s="380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</row>
    <row r="28" spans="2:16">
      <c r="C28" s="381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</row>
    <row r="29" spans="2:16">
      <c r="C29" s="58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</row>
    <row r="30" spans="2:16">
      <c r="D30" s="5"/>
    </row>
    <row r="31" spans="2:16">
      <c r="D31" s="5"/>
    </row>
    <row r="32" spans="2:16">
      <c r="B32" s="307"/>
      <c r="D32" s="5"/>
      <c r="E32" s="8"/>
    </row>
    <row r="33" spans="2:5">
      <c r="D33" s="5"/>
      <c r="E33" s="8"/>
    </row>
    <row r="34" spans="2:5">
      <c r="D34" s="5"/>
      <c r="E34" s="8"/>
    </row>
    <row r="35" spans="2:5">
      <c r="D35" s="5"/>
      <c r="E35" s="8"/>
    </row>
    <row r="36" spans="2:5">
      <c r="D36" s="5"/>
      <c r="E36" s="8"/>
    </row>
    <row r="37" spans="2:5">
      <c r="D37" s="5"/>
      <c r="E37" s="8"/>
    </row>
    <row r="38" spans="2:5">
      <c r="B38" s="307"/>
      <c r="D38" s="5"/>
      <c r="E38" s="58"/>
    </row>
    <row r="39" spans="2:5">
      <c r="D39" s="5"/>
      <c r="E39" s="58"/>
    </row>
    <row r="40" spans="2:5">
      <c r="D40" s="5"/>
      <c r="E40" s="58"/>
    </row>
    <row r="41" spans="2:5">
      <c r="C41" s="58"/>
      <c r="D41" s="5"/>
      <c r="E41" s="58"/>
    </row>
    <row r="42" spans="2:5">
      <c r="D42" s="5"/>
      <c r="E42" s="8"/>
    </row>
    <row r="43" spans="2:5">
      <c r="D43" s="5"/>
      <c r="E43" s="2"/>
    </row>
  </sheetData>
  <mergeCells count="4">
    <mergeCell ref="Q1:S1"/>
    <mergeCell ref="X1:AB1"/>
    <mergeCell ref="A14:C1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1"/>
  <sheetViews>
    <sheetView workbookViewId="0">
      <pane ySplit="2" topLeftCell="A3" activePane="bottomLeft" state="frozen"/>
      <selection pane="bottomLeft" activeCell="M14" sqref="M14"/>
    </sheetView>
  </sheetViews>
  <sheetFormatPr defaultRowHeight="11.25"/>
  <cols>
    <col min="1" max="1" width="7" style="8" customWidth="1"/>
    <col min="2" max="2" width="50.8554687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624" t="s">
        <v>1</v>
      </c>
      <c r="B1" s="626" t="s">
        <v>0</v>
      </c>
      <c r="C1" s="628" t="s">
        <v>7</v>
      </c>
      <c r="D1" s="620" t="s">
        <v>371</v>
      </c>
      <c r="E1" s="621"/>
      <c r="F1" s="621"/>
      <c r="G1" s="621"/>
      <c r="H1" s="621"/>
      <c r="I1" s="621"/>
      <c r="J1" s="621"/>
      <c r="K1" s="621"/>
      <c r="L1" s="621"/>
      <c r="M1" s="630" t="s">
        <v>94</v>
      </c>
      <c r="N1" s="631"/>
      <c r="O1" s="632" t="s">
        <v>256</v>
      </c>
      <c r="P1" s="612" t="s">
        <v>86</v>
      </c>
      <c r="Q1" s="613"/>
      <c r="R1" s="613"/>
      <c r="S1" s="613"/>
      <c r="T1" s="613"/>
      <c r="U1" s="613"/>
      <c r="V1" s="613"/>
      <c r="W1" s="613"/>
      <c r="X1" s="613"/>
      <c r="Y1" s="613"/>
      <c r="Z1" s="614"/>
    </row>
    <row r="2" spans="1:26" s="11" customFormat="1" ht="24" customHeight="1" thickBot="1">
      <c r="A2" s="625"/>
      <c r="B2" s="627"/>
      <c r="C2" s="629"/>
      <c r="D2" s="60" t="s">
        <v>79</v>
      </c>
      <c r="E2" s="60" t="s">
        <v>80</v>
      </c>
      <c r="F2" s="60" t="s">
        <v>372</v>
      </c>
      <c r="G2" s="60" t="s">
        <v>373</v>
      </c>
      <c r="H2" s="60" t="s">
        <v>23</v>
      </c>
      <c r="I2" s="219" t="s">
        <v>361</v>
      </c>
      <c r="J2" s="219" t="s">
        <v>362</v>
      </c>
      <c r="K2" s="219" t="s">
        <v>386</v>
      </c>
      <c r="L2" s="220" t="s">
        <v>364</v>
      </c>
      <c r="M2" s="224" t="s">
        <v>387</v>
      </c>
      <c r="N2" s="223" t="s">
        <v>388</v>
      </c>
      <c r="O2" s="633"/>
      <c r="P2" s="615"/>
      <c r="Q2" s="616"/>
      <c r="R2" s="616"/>
      <c r="S2" s="616"/>
      <c r="T2" s="616"/>
      <c r="U2" s="616"/>
      <c r="V2" s="616"/>
      <c r="W2" s="616"/>
      <c r="X2" s="616"/>
      <c r="Y2" s="616"/>
      <c r="Z2" s="617"/>
    </row>
    <row r="3" spans="1:26" s="5" customFormat="1">
      <c r="A3" s="377" t="str">
        <f>'1-συμβολαια'!A3</f>
        <v>1ο</v>
      </c>
      <c r="B3" s="308" t="str">
        <f>'1-συμβολαια'!C3</f>
        <v>*γονική οριζόντιας ΨΙΛΗ ΚΥΡΙΟΤΗΤΑ</v>
      </c>
      <c r="C3" s="309">
        <f>'1-συμβολαια'!D3</f>
        <v>3973657</v>
      </c>
      <c r="D3" s="303"/>
      <c r="E3" s="303">
        <v>1000</v>
      </c>
      <c r="F3" s="303">
        <v>3600</v>
      </c>
      <c r="G3" s="303">
        <f t="shared" ref="G3:G4" si="0">(C3-120000)*1.2%</f>
        <v>46243.883999999998</v>
      </c>
      <c r="H3" s="303">
        <f t="shared" ref="H3:H4" si="1">D3+E3+F3+G3</f>
        <v>50843.883999999998</v>
      </c>
      <c r="I3" s="279">
        <f t="shared" ref="I3:I4" si="2">(F3+G3)*9%</f>
        <v>4485.94956</v>
      </c>
      <c r="J3" s="279">
        <f t="shared" ref="J3:J4" si="3">(D3+E3)*5%</f>
        <v>50</v>
      </c>
      <c r="K3" s="279">
        <f t="shared" ref="K3:K4" si="4">H3*5%</f>
        <v>2542.1941999999999</v>
      </c>
      <c r="L3" s="309">
        <f t="shared" ref="L3:L4" si="5">H3*1%</f>
        <v>508.43883999999997</v>
      </c>
      <c r="M3" s="309">
        <f t="shared" ref="M3:M4" si="6">H3-O3</f>
        <v>43257.301399999997</v>
      </c>
      <c r="N3" s="309">
        <f t="shared" ref="N3:N4" si="7">D3+E3</f>
        <v>1000</v>
      </c>
      <c r="O3" s="309">
        <f t="shared" ref="O3:O4" si="8">I3+J3+K3+L3</f>
        <v>7586.5825999999997</v>
      </c>
      <c r="P3" s="310"/>
      <c r="Q3" s="310" t="s">
        <v>412</v>
      </c>
      <c r="R3" s="310"/>
      <c r="S3" s="310"/>
      <c r="T3" s="310"/>
      <c r="U3" s="310"/>
      <c r="V3" s="310"/>
      <c r="W3" s="282"/>
      <c r="X3" s="282"/>
      <c r="Y3" s="282"/>
      <c r="Z3" s="282"/>
    </row>
    <row r="4" spans="1:26" s="5" customFormat="1">
      <c r="A4" s="377">
        <f>'1-συμβολαια'!A4</f>
        <v>0</v>
      </c>
      <c r="B4" s="308" t="str">
        <f>'1-συμβολαια'!C4</f>
        <v>*γονική αέρινης στήλης</v>
      </c>
      <c r="C4" s="309">
        <f>'1-συμβολαια'!D4</f>
        <v>498432</v>
      </c>
      <c r="D4" s="303"/>
      <c r="E4" s="303">
        <v>1000</v>
      </c>
      <c r="F4" s="303">
        <v>3600</v>
      </c>
      <c r="G4" s="303">
        <f t="shared" si="0"/>
        <v>4541.1840000000002</v>
      </c>
      <c r="H4" s="303">
        <f t="shared" si="1"/>
        <v>9141.1840000000011</v>
      </c>
      <c r="I4" s="279">
        <f t="shared" si="2"/>
        <v>732.70655999999997</v>
      </c>
      <c r="J4" s="279">
        <f t="shared" si="3"/>
        <v>50</v>
      </c>
      <c r="K4" s="279">
        <f t="shared" si="4"/>
        <v>457.05920000000009</v>
      </c>
      <c r="L4" s="309">
        <f t="shared" si="5"/>
        <v>91.411840000000012</v>
      </c>
      <c r="M4" s="309">
        <f t="shared" si="6"/>
        <v>7810.0064000000011</v>
      </c>
      <c r="N4" s="309">
        <f t="shared" si="7"/>
        <v>1000</v>
      </c>
      <c r="O4" s="309">
        <f t="shared" si="8"/>
        <v>1331.1776</v>
      </c>
      <c r="P4" s="310"/>
      <c r="Q4" s="310" t="s">
        <v>412</v>
      </c>
      <c r="R4" s="310" t="s">
        <v>413</v>
      </c>
      <c r="S4" s="310" t="s">
        <v>414</v>
      </c>
      <c r="T4" s="310"/>
      <c r="U4" s="310"/>
      <c r="V4" s="310"/>
      <c r="W4" s="282"/>
      <c r="X4" s="282"/>
      <c r="Y4" s="282"/>
      <c r="Z4" s="282"/>
    </row>
    <row r="5" spans="1:26" s="5" customFormat="1" ht="12" thickBot="1">
      <c r="A5" s="451">
        <f>'1-συμβολαια'!A5</f>
        <v>0</v>
      </c>
      <c r="B5" s="515" t="str">
        <f>'1-συμβολαια'!C5</f>
        <v>οριζόντιος ΣΥΣΤΑΣΗ</v>
      </c>
      <c r="C5" s="454">
        <f>'1-συμβολαια'!D5</f>
        <v>0</v>
      </c>
      <c r="D5" s="459">
        <v>20000</v>
      </c>
      <c r="E5" s="459"/>
      <c r="F5" s="459"/>
      <c r="G5" s="459"/>
      <c r="H5" s="459">
        <f t="shared" ref="H5:H14" si="9">D5+E5+F5+G5</f>
        <v>20000</v>
      </c>
      <c r="I5" s="459">
        <f t="shared" ref="I5:I14" si="10">(F5+G5)*9%</f>
        <v>0</v>
      </c>
      <c r="J5" s="459">
        <f t="shared" ref="J5:J14" si="11">(D5+E5)*5%</f>
        <v>1000</v>
      </c>
      <c r="K5" s="459">
        <f t="shared" ref="K5:K14" si="12">H5*5%</f>
        <v>1000</v>
      </c>
      <c r="L5" s="454">
        <f t="shared" ref="L5:L14" si="13">H5*1%</f>
        <v>200</v>
      </c>
      <c r="M5" s="454">
        <f t="shared" ref="M5:M14" si="14">H5-O5</f>
        <v>17800</v>
      </c>
      <c r="N5" s="454">
        <f t="shared" ref="N5:N14" si="15">D5+E5</f>
        <v>20000</v>
      </c>
      <c r="O5" s="454">
        <f t="shared" ref="O5:O14" si="16">I5+J5+K5+L5</f>
        <v>2200</v>
      </c>
      <c r="P5" s="504"/>
      <c r="Q5" s="504" t="s">
        <v>412</v>
      </c>
      <c r="R5" s="504"/>
      <c r="S5" s="504"/>
      <c r="T5" s="504"/>
      <c r="U5" s="504"/>
      <c r="V5" s="504"/>
      <c r="W5" s="533"/>
      <c r="X5" s="533"/>
      <c r="Y5" s="533"/>
      <c r="Z5" s="282"/>
    </row>
    <row r="6" spans="1:26" s="5" customFormat="1">
      <c r="A6" s="463" t="str">
        <f>'1-συμβολαια'!A6</f>
        <v>2ο</v>
      </c>
      <c r="B6" s="345" t="str">
        <f>'1-συμβολαια'!C6</f>
        <v>*γονική με ΠΑΡΑΚΡΑΤΗΣΗ ΕΠΙΚΑΡΠΙΑΣ</v>
      </c>
      <c r="C6" s="309">
        <f>'1-συμβολαια'!D6</f>
        <v>959087</v>
      </c>
      <c r="D6" s="279"/>
      <c r="E6" s="279">
        <v>1000</v>
      </c>
      <c r="F6" s="279">
        <v>3600</v>
      </c>
      <c r="G6" s="279">
        <f t="shared" ref="G6:G14" si="17">(C6-120000)*1.2%</f>
        <v>10069.044</v>
      </c>
      <c r="H6" s="279">
        <f t="shared" si="9"/>
        <v>14669.044</v>
      </c>
      <c r="I6" s="279">
        <f t="shared" si="10"/>
        <v>1230.21396</v>
      </c>
      <c r="J6" s="279">
        <f t="shared" si="11"/>
        <v>50</v>
      </c>
      <c r="K6" s="279">
        <f t="shared" si="12"/>
        <v>733.45220000000006</v>
      </c>
      <c r="L6" s="309">
        <f t="shared" si="13"/>
        <v>146.69044</v>
      </c>
      <c r="M6" s="309">
        <f t="shared" si="14"/>
        <v>12508.687399999999</v>
      </c>
      <c r="N6" s="309">
        <f t="shared" si="15"/>
        <v>1000</v>
      </c>
      <c r="O6" s="309">
        <f t="shared" si="16"/>
        <v>2160.3566000000001</v>
      </c>
      <c r="P6" s="497"/>
      <c r="Q6" s="497" t="s">
        <v>412</v>
      </c>
      <c r="R6" s="497"/>
      <c r="S6" s="497"/>
      <c r="T6" s="497"/>
      <c r="U6" s="497"/>
      <c r="V6" s="497"/>
      <c r="W6" s="532"/>
      <c r="X6" s="532"/>
      <c r="Y6" s="532"/>
      <c r="Z6" s="282"/>
    </row>
    <row r="7" spans="1:26" s="5" customFormat="1">
      <c r="A7" s="377" t="str">
        <f>'1-συμβολαια'!A7</f>
        <v>3ο</v>
      </c>
      <c r="B7" s="308" t="str">
        <f>'1-συμβολαια'!C7</f>
        <v>*γονική με ΠΑΡΑΚΡΑΤΗΣΗ ΕΠΙΚΑΡΠΙΑΣ</v>
      </c>
      <c r="C7" s="309">
        <f>'1-συμβολαια'!D7</f>
        <v>2128353</v>
      </c>
      <c r="D7" s="303"/>
      <c r="E7" s="303">
        <v>1000</v>
      </c>
      <c r="F7" s="303">
        <v>3600</v>
      </c>
      <c r="G7" s="303">
        <f t="shared" si="17"/>
        <v>24100.236000000001</v>
      </c>
      <c r="H7" s="303">
        <f t="shared" si="9"/>
        <v>28700.236000000001</v>
      </c>
      <c r="I7" s="279">
        <f t="shared" si="10"/>
        <v>2493.02124</v>
      </c>
      <c r="J7" s="279">
        <f t="shared" si="11"/>
        <v>50</v>
      </c>
      <c r="K7" s="279">
        <f t="shared" si="12"/>
        <v>1435.0118000000002</v>
      </c>
      <c r="L7" s="309">
        <f t="shared" si="13"/>
        <v>287.00236000000001</v>
      </c>
      <c r="M7" s="309">
        <f t="shared" si="14"/>
        <v>24435.2006</v>
      </c>
      <c r="N7" s="309">
        <f t="shared" si="15"/>
        <v>1000</v>
      </c>
      <c r="O7" s="309">
        <f t="shared" si="16"/>
        <v>4265.0354000000007</v>
      </c>
      <c r="P7" s="310"/>
      <c r="Q7" s="310" t="s">
        <v>412</v>
      </c>
      <c r="R7" s="310"/>
      <c r="S7" s="310"/>
      <c r="T7" s="310"/>
      <c r="U7" s="310"/>
      <c r="V7" s="310"/>
      <c r="W7" s="282"/>
      <c r="X7" s="282"/>
      <c r="Y7" s="282"/>
      <c r="Z7" s="282"/>
    </row>
    <row r="8" spans="1:26" s="5" customFormat="1">
      <c r="A8" s="455" t="str">
        <f>'1-συμβολαια'!A8</f>
        <v>4ο</v>
      </c>
      <c r="B8" s="308" t="str">
        <f>'1-συμβολαια'!C8</f>
        <v>κληρονομιάς ΑΠΟΔΟΧΗ</v>
      </c>
      <c r="C8" s="309">
        <f>'1-συμβολαια'!D8</f>
        <v>0</v>
      </c>
      <c r="D8" s="303">
        <v>10000</v>
      </c>
      <c r="E8" s="303"/>
      <c r="F8" s="303"/>
      <c r="G8" s="303"/>
      <c r="H8" s="303">
        <f t="shared" si="9"/>
        <v>10000</v>
      </c>
      <c r="I8" s="279">
        <f t="shared" si="10"/>
        <v>0</v>
      </c>
      <c r="J8" s="279">
        <f t="shared" si="11"/>
        <v>500</v>
      </c>
      <c r="K8" s="279">
        <f t="shared" si="12"/>
        <v>500</v>
      </c>
      <c r="L8" s="309">
        <f t="shared" si="13"/>
        <v>100</v>
      </c>
      <c r="M8" s="309">
        <f t="shared" si="14"/>
        <v>8900</v>
      </c>
      <c r="N8" s="309">
        <f t="shared" si="15"/>
        <v>10000</v>
      </c>
      <c r="O8" s="309">
        <f t="shared" si="16"/>
        <v>1100</v>
      </c>
      <c r="P8" s="310"/>
      <c r="Q8" s="310" t="s">
        <v>412</v>
      </c>
      <c r="R8" s="310"/>
      <c r="S8" s="310"/>
      <c r="T8" s="310"/>
      <c r="U8" s="310"/>
      <c r="V8" s="310"/>
      <c r="W8" s="282"/>
      <c r="X8" s="282"/>
      <c r="Y8" s="282"/>
      <c r="Z8" s="282"/>
    </row>
    <row r="9" spans="1:26" s="5" customFormat="1" ht="12" thickBot="1">
      <c r="A9" s="451" t="str">
        <f>'1-συμβολαια'!A9</f>
        <v>5ο</v>
      </c>
      <c r="B9" s="515" t="str">
        <f>'1-συμβολαια'!C9</f>
        <v>δωρεα</v>
      </c>
      <c r="C9" s="454">
        <f>'1-συμβολαια'!D9</f>
        <v>433943</v>
      </c>
      <c r="D9" s="459"/>
      <c r="E9" s="459">
        <v>1000</v>
      </c>
      <c r="F9" s="459">
        <v>3600</v>
      </c>
      <c r="G9" s="459">
        <f t="shared" si="17"/>
        <v>3767.3160000000003</v>
      </c>
      <c r="H9" s="459">
        <f t="shared" si="9"/>
        <v>8367.3160000000007</v>
      </c>
      <c r="I9" s="459">
        <f t="shared" si="10"/>
        <v>663.05844000000002</v>
      </c>
      <c r="J9" s="459">
        <f t="shared" si="11"/>
        <v>50</v>
      </c>
      <c r="K9" s="459">
        <f t="shared" si="12"/>
        <v>418.36580000000004</v>
      </c>
      <c r="L9" s="454">
        <f t="shared" si="13"/>
        <v>83.67316000000001</v>
      </c>
      <c r="M9" s="454">
        <f t="shared" si="14"/>
        <v>7152.2186000000002</v>
      </c>
      <c r="N9" s="454">
        <f t="shared" si="15"/>
        <v>1000</v>
      </c>
      <c r="O9" s="454">
        <f t="shared" si="16"/>
        <v>1215.0974000000001</v>
      </c>
      <c r="P9" s="504"/>
      <c r="Q9" s="504" t="s">
        <v>412</v>
      </c>
      <c r="R9" s="504"/>
      <c r="S9" s="504"/>
      <c r="T9" s="504"/>
      <c r="U9" s="504"/>
      <c r="V9" s="504"/>
      <c r="W9" s="533"/>
      <c r="X9" s="533"/>
      <c r="Y9" s="533"/>
      <c r="Z9" s="282"/>
    </row>
    <row r="10" spans="1:26" s="5" customFormat="1">
      <c r="A10" s="463" t="str">
        <f>'1-συμβολαια'!A10</f>
        <v>6ο</v>
      </c>
      <c r="B10" s="345" t="str">
        <f>'1-συμβολαια'!C10</f>
        <v>διανομη</v>
      </c>
      <c r="C10" s="309">
        <f>'1-συμβολαια'!D10</f>
        <v>21359181</v>
      </c>
      <c r="D10" s="279"/>
      <c r="E10" s="279">
        <v>1000</v>
      </c>
      <c r="F10" s="279">
        <v>3600</v>
      </c>
      <c r="G10" s="279">
        <f t="shared" si="17"/>
        <v>254870.17199999999</v>
      </c>
      <c r="H10" s="279">
        <f t="shared" si="9"/>
        <v>259470.17199999999</v>
      </c>
      <c r="I10" s="279">
        <f t="shared" si="10"/>
        <v>23262.315479999997</v>
      </c>
      <c r="J10" s="279">
        <f t="shared" si="11"/>
        <v>50</v>
      </c>
      <c r="K10" s="279">
        <f t="shared" si="12"/>
        <v>12973.508600000001</v>
      </c>
      <c r="L10" s="309">
        <f t="shared" si="13"/>
        <v>2594.70172</v>
      </c>
      <c r="M10" s="309">
        <f t="shared" si="14"/>
        <v>220589.64619999999</v>
      </c>
      <c r="N10" s="309">
        <f t="shared" si="15"/>
        <v>1000</v>
      </c>
      <c r="O10" s="309">
        <f t="shared" si="16"/>
        <v>38880.525799999996</v>
      </c>
      <c r="P10" s="497"/>
      <c r="Q10" s="497" t="s">
        <v>412</v>
      </c>
      <c r="R10" s="497"/>
      <c r="S10" s="497"/>
      <c r="T10" s="497"/>
      <c r="U10" s="497"/>
      <c r="V10" s="497"/>
      <c r="W10" s="532"/>
      <c r="X10" s="532"/>
      <c r="Y10" s="532"/>
      <c r="Z10" s="282"/>
    </row>
    <row r="11" spans="1:26" s="5" customFormat="1" ht="12" thickBot="1">
      <c r="A11" s="458">
        <f>'1-συμβολαια'!A11</f>
        <v>0</v>
      </c>
      <c r="B11" s="515" t="str">
        <f>'1-συμβολαια'!C11</f>
        <v>εξισορόπηση διαφοράς διανεμομένων</v>
      </c>
      <c r="C11" s="454">
        <f>'1-συμβολαια'!D11</f>
        <v>5978432</v>
      </c>
      <c r="D11" s="459"/>
      <c r="E11" s="459">
        <v>1000</v>
      </c>
      <c r="F11" s="459">
        <v>3600</v>
      </c>
      <c r="G11" s="459">
        <f t="shared" si="17"/>
        <v>70301.184000000008</v>
      </c>
      <c r="H11" s="459">
        <f t="shared" si="9"/>
        <v>74901.184000000008</v>
      </c>
      <c r="I11" s="459">
        <f t="shared" si="10"/>
        <v>6651.1065600000002</v>
      </c>
      <c r="J11" s="459">
        <f t="shared" si="11"/>
        <v>50</v>
      </c>
      <c r="K11" s="459">
        <f t="shared" si="12"/>
        <v>3745.0592000000006</v>
      </c>
      <c r="L11" s="454">
        <f t="shared" si="13"/>
        <v>749.01184000000012</v>
      </c>
      <c r="M11" s="454">
        <f t="shared" si="14"/>
        <v>63706.006400000013</v>
      </c>
      <c r="N11" s="454">
        <f t="shared" si="15"/>
        <v>1000</v>
      </c>
      <c r="O11" s="454">
        <f t="shared" si="16"/>
        <v>11195.177599999999</v>
      </c>
      <c r="P11" s="504"/>
      <c r="Q11" s="504" t="s">
        <v>412</v>
      </c>
      <c r="R11" s="504"/>
      <c r="S11" s="504"/>
      <c r="T11" s="504"/>
      <c r="U11" s="504"/>
      <c r="V11" s="504"/>
      <c r="W11" s="533"/>
      <c r="X11" s="533"/>
      <c r="Y11" s="533"/>
      <c r="Z11" s="282"/>
    </row>
    <row r="12" spans="1:26" s="5" customFormat="1">
      <c r="A12" s="439" t="str">
        <f>'1-συμβολαια'!A12</f>
        <v>7ο</v>
      </c>
      <c r="B12" s="345" t="str">
        <f>'1-συμβολαια'!C12</f>
        <v>δωρεα</v>
      </c>
      <c r="C12" s="309">
        <f>'1-συμβολαια'!D12</f>
        <v>9049320</v>
      </c>
      <c r="D12" s="279"/>
      <c r="E12" s="279">
        <v>1000</v>
      </c>
      <c r="F12" s="279">
        <v>3600</v>
      </c>
      <c r="G12" s="279">
        <f t="shared" si="17"/>
        <v>107151.84</v>
      </c>
      <c r="H12" s="279">
        <f t="shared" si="9"/>
        <v>111751.84</v>
      </c>
      <c r="I12" s="279">
        <f t="shared" si="10"/>
        <v>9967.6655999999984</v>
      </c>
      <c r="J12" s="279">
        <f t="shared" si="11"/>
        <v>50</v>
      </c>
      <c r="K12" s="279">
        <f t="shared" si="12"/>
        <v>5587.5920000000006</v>
      </c>
      <c r="L12" s="309">
        <f t="shared" si="13"/>
        <v>1117.5183999999999</v>
      </c>
      <c r="M12" s="309">
        <f t="shared" si="14"/>
        <v>95029.063999999998</v>
      </c>
      <c r="N12" s="309">
        <f t="shared" si="15"/>
        <v>1000</v>
      </c>
      <c r="O12" s="309">
        <f t="shared" si="16"/>
        <v>16722.775999999998</v>
      </c>
      <c r="P12" s="497"/>
      <c r="Q12" s="497" t="s">
        <v>412</v>
      </c>
      <c r="R12" s="497"/>
      <c r="S12" s="497"/>
      <c r="T12" s="497"/>
      <c r="U12" s="497"/>
      <c r="V12" s="497"/>
      <c r="W12" s="532"/>
      <c r="X12" s="532"/>
      <c r="Y12" s="532"/>
      <c r="Z12" s="282"/>
    </row>
    <row r="13" spans="1:26" s="5" customFormat="1">
      <c r="A13" s="455" t="str">
        <f>'1-συμβολαια'!A13</f>
        <v>8ο</v>
      </c>
      <c r="B13" s="308" t="str">
        <f>'1-συμβολαια'!C13</f>
        <v>οριζόντιος ΣΥΣΤΑΣΗ</v>
      </c>
      <c r="C13" s="309">
        <f>'1-συμβολαια'!D13</f>
        <v>0</v>
      </c>
      <c r="D13" s="303">
        <v>20000</v>
      </c>
      <c r="E13" s="303"/>
      <c r="F13" s="303"/>
      <c r="G13" s="303"/>
      <c r="H13" s="303">
        <f t="shared" si="9"/>
        <v>20000</v>
      </c>
      <c r="I13" s="279">
        <f t="shared" si="10"/>
        <v>0</v>
      </c>
      <c r="J13" s="279">
        <f t="shared" si="11"/>
        <v>1000</v>
      </c>
      <c r="K13" s="279">
        <f t="shared" si="12"/>
        <v>1000</v>
      </c>
      <c r="L13" s="309">
        <f t="shared" si="13"/>
        <v>200</v>
      </c>
      <c r="M13" s="309">
        <f t="shared" si="14"/>
        <v>17800</v>
      </c>
      <c r="N13" s="309">
        <f t="shared" si="15"/>
        <v>20000</v>
      </c>
      <c r="O13" s="309">
        <f t="shared" si="16"/>
        <v>2200</v>
      </c>
      <c r="P13" s="310"/>
      <c r="Q13" s="310" t="s">
        <v>412</v>
      </c>
      <c r="R13" s="310"/>
      <c r="S13" s="310"/>
      <c r="T13" s="310"/>
      <c r="U13" s="310"/>
      <c r="V13" s="310"/>
      <c r="W13" s="282"/>
      <c r="X13" s="282"/>
      <c r="Y13" s="282"/>
      <c r="Z13" s="282"/>
    </row>
    <row r="14" spans="1:26" s="5" customFormat="1">
      <c r="A14" s="377" t="str">
        <f>'1-συμβολαια'!A14</f>
        <v>9ο</v>
      </c>
      <c r="B14" s="308" t="str">
        <f>'1-συμβολαια'!C14</f>
        <v>γονικη</v>
      </c>
      <c r="C14" s="309">
        <f>'1-συμβολαια'!D14</f>
        <v>5120115</v>
      </c>
      <c r="D14" s="303"/>
      <c r="E14" s="303">
        <v>1000</v>
      </c>
      <c r="F14" s="303">
        <v>3600</v>
      </c>
      <c r="G14" s="303">
        <f t="shared" si="17"/>
        <v>60001.380000000005</v>
      </c>
      <c r="H14" s="303">
        <f t="shared" si="9"/>
        <v>64601.380000000005</v>
      </c>
      <c r="I14" s="279">
        <f t="shared" si="10"/>
        <v>5724.1242000000002</v>
      </c>
      <c r="J14" s="279">
        <f t="shared" si="11"/>
        <v>50</v>
      </c>
      <c r="K14" s="279">
        <f t="shared" si="12"/>
        <v>3230.0690000000004</v>
      </c>
      <c r="L14" s="309">
        <f t="shared" si="13"/>
        <v>646.01380000000006</v>
      </c>
      <c r="M14" s="309">
        <f t="shared" si="14"/>
        <v>54951.173000000003</v>
      </c>
      <c r="N14" s="309">
        <f t="shared" si="15"/>
        <v>1000</v>
      </c>
      <c r="O14" s="309">
        <f t="shared" si="16"/>
        <v>9650.2070000000022</v>
      </c>
      <c r="P14" s="310"/>
      <c r="Q14" s="310" t="s">
        <v>412</v>
      </c>
      <c r="R14" s="310"/>
      <c r="S14" s="310"/>
      <c r="T14" s="310"/>
      <c r="U14" s="310"/>
      <c r="V14" s="310"/>
      <c r="W14" s="282"/>
      <c r="X14" s="282"/>
      <c r="Y14" s="282"/>
      <c r="Z14" s="282"/>
    </row>
    <row r="15" spans="1:26">
      <c r="A15" s="622" t="s">
        <v>56</v>
      </c>
      <c r="B15" s="623"/>
      <c r="C15" s="623"/>
      <c r="D15" s="154">
        <f t="shared" ref="D15:O15" si="18">SUM(D3:D14)</f>
        <v>50000</v>
      </c>
      <c r="E15" s="154">
        <f t="shared" si="18"/>
        <v>9000</v>
      </c>
      <c r="F15" s="154">
        <f t="shared" si="18"/>
        <v>32400</v>
      </c>
      <c r="G15" s="154">
        <f t="shared" si="18"/>
        <v>581046.24</v>
      </c>
      <c r="H15" s="154">
        <f t="shared" si="18"/>
        <v>672446.24</v>
      </c>
      <c r="I15" s="154">
        <f t="shared" si="18"/>
        <v>55210.161599999992</v>
      </c>
      <c r="J15" s="154">
        <f t="shared" si="18"/>
        <v>2950</v>
      </c>
      <c r="K15" s="154">
        <f t="shared" si="18"/>
        <v>33622.312000000005</v>
      </c>
      <c r="L15" s="154">
        <f t="shared" si="18"/>
        <v>6724.4624000000003</v>
      </c>
      <c r="M15" s="154">
        <f t="shared" si="18"/>
        <v>573939.304</v>
      </c>
      <c r="N15" s="154">
        <f t="shared" si="18"/>
        <v>59000</v>
      </c>
      <c r="O15" s="154">
        <f t="shared" si="18"/>
        <v>98506.935999999987</v>
      </c>
    </row>
    <row r="16" spans="1:26">
      <c r="J16" s="229"/>
      <c r="K16" s="229">
        <v>10</v>
      </c>
      <c r="L16" s="8" t="s">
        <v>79</v>
      </c>
      <c r="P16" s="159" t="s">
        <v>389</v>
      </c>
      <c r="Q16" s="131"/>
      <c r="R16" s="131"/>
      <c r="S16" s="131"/>
      <c r="T16" s="131"/>
      <c r="U16" s="131"/>
      <c r="V16" s="131"/>
      <c r="W16" s="131"/>
      <c r="X16" s="131"/>
      <c r="Y16" s="131"/>
    </row>
    <row r="17" spans="2:26">
      <c r="K17" s="229">
        <v>50</v>
      </c>
      <c r="L17" s="8" t="s">
        <v>402</v>
      </c>
      <c r="P17" s="141"/>
      <c r="Q17" s="159" t="s">
        <v>390</v>
      </c>
      <c r="R17" s="131"/>
      <c r="S17" s="131"/>
      <c r="T17" s="131"/>
      <c r="U17" s="131"/>
      <c r="V17" s="131"/>
      <c r="W17" s="131"/>
      <c r="X17" s="131"/>
      <c r="Y17" s="141"/>
    </row>
    <row r="18" spans="2:26">
      <c r="P18" s="141"/>
      <c r="Q18" s="141"/>
      <c r="R18" s="131" t="s">
        <v>391</v>
      </c>
      <c r="S18" s="141"/>
      <c r="T18" s="141"/>
      <c r="U18" s="141"/>
      <c r="V18" s="141"/>
      <c r="W18" s="141"/>
      <c r="X18" s="141"/>
      <c r="Y18" s="141"/>
    </row>
    <row r="19" spans="2:26">
      <c r="P19" s="141"/>
      <c r="Q19" s="141"/>
      <c r="R19" s="141"/>
      <c r="S19" s="159" t="s">
        <v>392</v>
      </c>
      <c r="T19" s="141"/>
      <c r="U19" s="141"/>
      <c r="V19" s="141"/>
      <c r="W19" s="141"/>
      <c r="X19" s="141"/>
      <c r="Y19" s="141"/>
    </row>
    <row r="20" spans="2:26">
      <c r="P20" s="141"/>
      <c r="Q20" s="141"/>
      <c r="R20" s="141"/>
      <c r="S20" s="141"/>
      <c r="T20" s="131" t="s">
        <v>393</v>
      </c>
      <c r="U20" s="141"/>
      <c r="V20" s="141"/>
      <c r="W20" s="141"/>
      <c r="X20" s="141"/>
      <c r="Y20" s="141"/>
    </row>
    <row r="21" spans="2:26">
      <c r="P21" s="141"/>
      <c r="Q21" s="141"/>
      <c r="R21" s="131"/>
      <c r="S21" s="131"/>
      <c r="T21" s="141"/>
      <c r="U21" s="159" t="s">
        <v>394</v>
      </c>
      <c r="V21" s="141"/>
      <c r="W21" s="131"/>
      <c r="X21" s="131"/>
      <c r="Y21" s="131"/>
      <c r="Z21" s="131"/>
    </row>
    <row r="22" spans="2:26">
      <c r="P22" s="141"/>
      <c r="Q22" s="141"/>
      <c r="R22" s="131"/>
      <c r="S22" s="131"/>
      <c r="T22" s="141"/>
      <c r="U22" s="141"/>
      <c r="V22" s="131" t="s">
        <v>395</v>
      </c>
      <c r="W22" s="131"/>
      <c r="X22" s="131"/>
      <c r="Y22" s="131"/>
      <c r="Z22" s="141"/>
    </row>
    <row r="23" spans="2:26">
      <c r="P23" s="141"/>
      <c r="Q23" s="141"/>
      <c r="R23" s="141"/>
      <c r="S23" s="131"/>
      <c r="T23" s="141"/>
      <c r="U23" s="141"/>
      <c r="V23" s="141"/>
      <c r="W23" s="141"/>
      <c r="X23" s="141"/>
      <c r="Y23" s="141"/>
      <c r="Z23" s="141"/>
    </row>
    <row r="24" spans="2:26" ht="15.75">
      <c r="B24" s="618" t="s">
        <v>396</v>
      </c>
      <c r="C24" s="618"/>
      <c r="D24" s="618"/>
      <c r="E24" s="618"/>
      <c r="F24" s="618"/>
      <c r="G24" s="618"/>
      <c r="H24" s="618"/>
      <c r="I24" s="618"/>
      <c r="J24" s="618"/>
      <c r="K24" s="618"/>
      <c r="L24" s="618"/>
      <c r="M24" s="618"/>
      <c r="N24" s="618"/>
      <c r="O24" s="618"/>
      <c r="P24" s="618"/>
    </row>
    <row r="25" spans="2:26" ht="15.75">
      <c r="C25" s="635" t="s">
        <v>397</v>
      </c>
      <c r="D25" s="635"/>
      <c r="E25" s="635"/>
      <c r="F25" s="635"/>
      <c r="G25" s="635"/>
      <c r="H25" s="635"/>
      <c r="I25" s="635"/>
      <c r="J25" s="635"/>
      <c r="K25" s="635"/>
      <c r="L25" s="635"/>
      <c r="M25" s="635"/>
      <c r="N25" s="61"/>
      <c r="O25" s="230">
        <v>50</v>
      </c>
      <c r="P25" s="231"/>
      <c r="Q25" s="5" t="s">
        <v>403</v>
      </c>
      <c r="R25" s="3"/>
      <c r="S25" s="230"/>
    </row>
    <row r="26" spans="2:26" ht="15.75">
      <c r="C26" s="225"/>
      <c r="D26" s="634" t="s">
        <v>398</v>
      </c>
      <c r="E26" s="634"/>
      <c r="F26" s="634"/>
      <c r="G26" s="634"/>
      <c r="H26" s="634"/>
      <c r="I26" s="634"/>
      <c r="J26" s="634"/>
      <c r="K26" s="634"/>
      <c r="L26" s="634"/>
      <c r="M26" s="61"/>
      <c r="N26" s="61"/>
      <c r="O26" s="162">
        <v>150</v>
      </c>
      <c r="P26" s="232">
        <v>191</v>
      </c>
      <c r="Q26" s="232" t="s">
        <v>404</v>
      </c>
      <c r="R26" s="3"/>
      <c r="S26" s="162"/>
    </row>
    <row r="27" spans="2:26" ht="15">
      <c r="L27" s="221"/>
      <c r="M27" s="221"/>
      <c r="N27" s="221"/>
      <c r="O27" s="8"/>
      <c r="P27" s="231">
        <v>250</v>
      </c>
      <c r="Q27" s="231" t="s">
        <v>134</v>
      </c>
      <c r="R27" s="3"/>
      <c r="S27" s="5"/>
    </row>
    <row r="28" spans="2:26" ht="15">
      <c r="C28" s="619" t="s">
        <v>61</v>
      </c>
      <c r="D28" s="619"/>
      <c r="E28" s="619"/>
      <c r="F28" s="619"/>
      <c r="G28" s="619"/>
      <c r="H28" s="619"/>
      <c r="L28" s="8"/>
      <c r="M28" s="222"/>
      <c r="N28" s="222"/>
      <c r="O28" s="8"/>
      <c r="P28" s="231">
        <v>500</v>
      </c>
      <c r="Q28" s="232" t="s">
        <v>405</v>
      </c>
      <c r="R28" s="3"/>
      <c r="S28" s="3"/>
    </row>
    <row r="29" spans="2:26" ht="15">
      <c r="H29" s="3"/>
      <c r="J29" s="3"/>
      <c r="K29" s="3"/>
      <c r="L29" s="221"/>
      <c r="M29" s="221"/>
      <c r="N29" s="221"/>
      <c r="O29" s="8"/>
      <c r="P29" s="233">
        <v>1260</v>
      </c>
      <c r="Q29" s="231" t="s">
        <v>406</v>
      </c>
      <c r="R29" s="5"/>
      <c r="S29" s="5"/>
      <c r="U29" s="3"/>
      <c r="V29" s="3"/>
      <c r="W29" s="3"/>
      <c r="X29" s="3"/>
    </row>
    <row r="30" spans="2:26">
      <c r="D30" s="3"/>
      <c r="H30" s="3"/>
      <c r="J30" s="3"/>
      <c r="K30" s="3"/>
      <c r="L30" s="222"/>
      <c r="M30" s="222"/>
      <c r="N30" s="222"/>
      <c r="O30" s="8"/>
      <c r="P30" s="5"/>
      <c r="Q30" s="5"/>
      <c r="R30" s="5"/>
      <c r="S30" s="5"/>
      <c r="U30" s="3"/>
      <c r="V30" s="3"/>
      <c r="W30" s="3"/>
      <c r="X30" s="3"/>
    </row>
    <row r="31" spans="2:26" ht="12.75">
      <c r="B31" s="226" t="s">
        <v>399</v>
      </c>
      <c r="H31" s="3"/>
      <c r="J31" s="3"/>
      <c r="K31" s="3"/>
      <c r="O31" s="8"/>
      <c r="P31" s="5" t="s">
        <v>407</v>
      </c>
      <c r="Q31" s="5"/>
      <c r="R31" s="5" t="s">
        <v>134</v>
      </c>
      <c r="S31" s="5"/>
      <c r="U31" s="3"/>
      <c r="V31" s="3"/>
      <c r="W31" s="3"/>
      <c r="X31" s="3"/>
    </row>
    <row r="32" spans="2:26" ht="12.75">
      <c r="B32" s="227" t="s">
        <v>400</v>
      </c>
      <c r="H32" s="58"/>
      <c r="J32" s="58"/>
      <c r="K32" s="58"/>
      <c r="O32" s="8"/>
      <c r="P32" s="5" t="s">
        <v>408</v>
      </c>
      <c r="Q32" s="5"/>
      <c r="R32" s="5" t="s">
        <v>135</v>
      </c>
      <c r="S32" s="5"/>
    </row>
    <row r="33" spans="2:19" ht="15.75">
      <c r="B33" s="228" t="s">
        <v>401</v>
      </c>
      <c r="H33" s="58"/>
      <c r="I33" s="58"/>
      <c r="J33" s="58"/>
      <c r="K33" s="58"/>
      <c r="O33" s="8"/>
      <c r="P33" s="5" t="s">
        <v>409</v>
      </c>
      <c r="Q33" s="5"/>
      <c r="R33" s="5" t="s">
        <v>136</v>
      </c>
      <c r="S33" s="5"/>
    </row>
    <row r="34" spans="2:19" ht="15">
      <c r="B34" s="92"/>
      <c r="C34" s="4"/>
      <c r="D34" s="58"/>
      <c r="E34" s="4"/>
      <c r="F34" s="4"/>
      <c r="G34" s="4"/>
      <c r="H34" s="58"/>
      <c r="I34" s="58"/>
      <c r="J34" s="58"/>
      <c r="K34" s="58">
        <f>K3+K4</f>
        <v>2999.2534000000001</v>
      </c>
      <c r="L34" s="58">
        <f>L3+L4</f>
        <v>599.85068000000001</v>
      </c>
      <c r="M34" s="2">
        <f>SUM(K34:L34)</f>
        <v>3599.1040800000001</v>
      </c>
      <c r="O34" s="8"/>
      <c r="P34" s="234">
        <v>750</v>
      </c>
      <c r="Q34" s="231"/>
      <c r="R34" s="5" t="s">
        <v>410</v>
      </c>
      <c r="S34" s="5"/>
    </row>
    <row r="35" spans="2:19" ht="15">
      <c r="B35" s="92"/>
      <c r="C35" s="4"/>
      <c r="D35" s="58"/>
      <c r="E35" s="4"/>
      <c r="F35" s="4"/>
      <c r="G35" s="4"/>
      <c r="H35" s="58"/>
      <c r="I35" s="58"/>
      <c r="J35" s="58"/>
      <c r="K35" s="58"/>
      <c r="O35" s="8"/>
      <c r="P35" s="235">
        <v>1000</v>
      </c>
      <c r="Q35" s="232"/>
      <c r="R35" s="3" t="s">
        <v>411</v>
      </c>
      <c r="S35" s="3"/>
    </row>
    <row r="36" spans="2:19" ht="15">
      <c r="B36" s="92"/>
      <c r="C36" s="4"/>
      <c r="D36" s="58"/>
      <c r="E36" s="4"/>
      <c r="F36" s="4"/>
      <c r="G36" s="4"/>
      <c r="H36" s="58"/>
      <c r="I36" s="58"/>
      <c r="J36" s="58"/>
      <c r="K36" s="58"/>
      <c r="O36" s="162"/>
      <c r="P36" s="232"/>
      <c r="Q36" s="232"/>
      <c r="R36" s="3"/>
      <c r="S36" s="162"/>
    </row>
    <row r="37" spans="2:19" ht="15">
      <c r="B37" s="92"/>
      <c r="C37" s="4"/>
      <c r="D37" s="58"/>
      <c r="E37" s="4"/>
      <c r="F37" s="4"/>
      <c r="G37" s="4"/>
      <c r="H37" s="58"/>
      <c r="I37" s="58"/>
      <c r="J37" s="58"/>
      <c r="K37" s="58"/>
      <c r="O37" s="8"/>
      <c r="P37" s="231"/>
      <c r="Q37" s="231"/>
      <c r="R37" s="3"/>
      <c r="S37" s="5"/>
    </row>
    <row r="38" spans="2:19">
      <c r="B38" s="92"/>
      <c r="C38" s="4"/>
      <c r="D38" s="58"/>
      <c r="E38" s="4"/>
      <c r="F38" s="4"/>
      <c r="G38" s="4"/>
      <c r="H38" s="58"/>
      <c r="I38" s="58"/>
      <c r="J38" s="58"/>
      <c r="K38" s="58"/>
      <c r="O38" s="8"/>
      <c r="P38" s="5"/>
      <c r="Q38" s="5"/>
      <c r="R38" s="5"/>
      <c r="S38" s="5"/>
    </row>
    <row r="39" spans="2:19">
      <c r="O39" s="8"/>
      <c r="P39" s="5"/>
      <c r="Q39" s="5"/>
      <c r="R39" s="5"/>
      <c r="S39" s="5"/>
    </row>
    <row r="40" spans="2:19">
      <c r="O40" s="8"/>
      <c r="P40" s="5"/>
      <c r="Q40" s="5"/>
      <c r="R40" s="5"/>
      <c r="S40" s="5"/>
    </row>
    <row r="41" spans="2:19">
      <c r="B41" s="307"/>
      <c r="E41" s="8"/>
      <c r="F41" s="8"/>
      <c r="G41" s="8"/>
    </row>
    <row r="42" spans="2:19">
      <c r="B42" s="3"/>
      <c r="E42" s="8"/>
      <c r="F42" s="8"/>
      <c r="G42" s="8"/>
    </row>
    <row r="43" spans="2:19">
      <c r="B43" s="3"/>
      <c r="E43" s="8"/>
      <c r="F43" s="8"/>
      <c r="G43" s="8"/>
    </row>
    <row r="44" spans="2:19">
      <c r="B44" s="3"/>
      <c r="E44" s="8"/>
      <c r="F44" s="8"/>
      <c r="G44" s="8"/>
    </row>
    <row r="45" spans="2:19">
      <c r="B45" s="3"/>
      <c r="E45" s="8"/>
      <c r="F45" s="8"/>
      <c r="G45" s="8"/>
    </row>
    <row r="46" spans="2:19">
      <c r="B46" s="3"/>
      <c r="E46" s="8"/>
      <c r="F46" s="8"/>
      <c r="G46" s="8"/>
    </row>
    <row r="47" spans="2:19">
      <c r="B47" s="307"/>
      <c r="D47" s="58"/>
      <c r="E47" s="58"/>
      <c r="F47" s="58"/>
      <c r="G47" s="58"/>
      <c r="H47" s="58"/>
    </row>
    <row r="48" spans="2:19">
      <c r="B48" s="3"/>
      <c r="D48" s="58"/>
      <c r="E48" s="58"/>
      <c r="F48" s="58"/>
      <c r="G48" s="58"/>
      <c r="H48" s="58"/>
    </row>
    <row r="49" spans="2:9">
      <c r="B49" s="3"/>
      <c r="C49" s="58"/>
      <c r="D49" s="58"/>
      <c r="E49" s="58"/>
      <c r="F49" s="58"/>
      <c r="G49" s="58"/>
      <c r="H49" s="58"/>
    </row>
    <row r="50" spans="2:9">
      <c r="B50" s="3"/>
      <c r="C50" s="58"/>
      <c r="D50" s="58"/>
      <c r="E50" s="58"/>
      <c r="F50" s="58"/>
      <c r="G50" s="58"/>
      <c r="I50" s="2"/>
    </row>
    <row r="51" spans="2:9">
      <c r="B51" s="3"/>
      <c r="C51" s="8"/>
      <c r="E51" s="8"/>
      <c r="F51" s="8"/>
      <c r="G51" s="8"/>
      <c r="I51" s="2"/>
    </row>
  </sheetData>
  <mergeCells count="12">
    <mergeCell ref="P1:Z2"/>
    <mergeCell ref="B24:P24"/>
    <mergeCell ref="C28:H28"/>
    <mergeCell ref="D1:L1"/>
    <mergeCell ref="A15:C15"/>
    <mergeCell ref="A1:A2"/>
    <mergeCell ref="B1:B2"/>
    <mergeCell ref="C1:C2"/>
    <mergeCell ref="M1:N1"/>
    <mergeCell ref="O1:O2"/>
    <mergeCell ref="D26:L26"/>
    <mergeCell ref="C25:M2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3"/>
  <sheetViews>
    <sheetView workbookViewId="0">
      <pane ySplit="2" topLeftCell="A3" activePane="bottomLeft" state="frozen"/>
      <selection pane="bottomLeft" activeCell="F3" sqref="F3"/>
    </sheetView>
  </sheetViews>
  <sheetFormatPr defaultRowHeight="11.25"/>
  <cols>
    <col min="1" max="1" width="11.5703125" style="3" bestFit="1" customWidth="1"/>
    <col min="2" max="2" width="51.140625" style="8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45" t="s">
        <v>1</v>
      </c>
      <c r="B1" s="651" t="s">
        <v>0</v>
      </c>
      <c r="C1" s="653" t="s">
        <v>87</v>
      </c>
      <c r="D1" s="647" t="s">
        <v>3</v>
      </c>
      <c r="E1" s="648"/>
      <c r="F1" s="649" t="s">
        <v>535</v>
      </c>
      <c r="G1" s="650"/>
      <c r="H1" s="636" t="s">
        <v>29</v>
      </c>
      <c r="I1" s="637"/>
      <c r="J1" s="637"/>
      <c r="K1" s="637"/>
      <c r="L1" s="637"/>
      <c r="M1" s="637"/>
      <c r="N1" s="638"/>
    </row>
    <row r="2" spans="1:14" s="9" customFormat="1" ht="23.25" customHeight="1" thickBot="1">
      <c r="A2" s="646"/>
      <c r="B2" s="652"/>
      <c r="C2" s="654"/>
      <c r="D2" s="48"/>
      <c r="E2" s="59" t="s">
        <v>9</v>
      </c>
      <c r="F2" s="99" t="s">
        <v>418</v>
      </c>
      <c r="G2" s="315" t="s">
        <v>9</v>
      </c>
      <c r="H2" s="639"/>
      <c r="I2" s="640"/>
      <c r="J2" s="640"/>
      <c r="K2" s="640"/>
      <c r="L2" s="640"/>
      <c r="M2" s="640"/>
      <c r="N2" s="641"/>
    </row>
    <row r="3" spans="1:14" s="140" customFormat="1" ht="15">
      <c r="A3" s="393" t="str">
        <f>'1-συμβολαια'!A3</f>
        <v>1ο</v>
      </c>
      <c r="B3" s="311" t="str">
        <f>'1-συμβολαια'!C3</f>
        <v>*γονική οριζόντιας ΨΙΛΗ ΚΥΡΙΟΤΗΤΑ</v>
      </c>
      <c r="C3" s="314">
        <f>'1-συμβολαια'!D3</f>
        <v>3973657</v>
      </c>
      <c r="D3" s="360">
        <v>5</v>
      </c>
      <c r="E3" s="360">
        <v>5</v>
      </c>
      <c r="F3" s="312">
        <f t="shared" ref="F3" si="0">(D3-1)*1000</f>
        <v>4000</v>
      </c>
      <c r="G3" s="312">
        <f t="shared" ref="G3:G14" si="1">(E3-1)*1000</f>
        <v>4000</v>
      </c>
      <c r="H3" s="310"/>
      <c r="I3" s="310"/>
      <c r="J3" s="310"/>
      <c r="K3" s="313"/>
      <c r="L3" s="313"/>
      <c r="M3" s="313"/>
      <c r="N3" s="313"/>
    </row>
    <row r="4" spans="1:14" s="140" customFormat="1" ht="15">
      <c r="A4" s="393">
        <f>'1-συμβολαια'!A4</f>
        <v>0</v>
      </c>
      <c r="B4" s="311" t="str">
        <f>'1-συμβολαια'!C4</f>
        <v>*γονική αέρινης στήλης</v>
      </c>
      <c r="C4" s="314">
        <f>'1-συμβολαια'!D4</f>
        <v>498432</v>
      </c>
      <c r="D4" s="360"/>
      <c r="E4" s="360"/>
      <c r="F4" s="312"/>
      <c r="G4" s="312"/>
      <c r="H4" s="310"/>
      <c r="I4" s="310"/>
      <c r="J4" s="310"/>
      <c r="K4" s="313"/>
      <c r="L4" s="313"/>
      <c r="M4" s="313"/>
      <c r="N4" s="313"/>
    </row>
    <row r="5" spans="1:14" s="140" customFormat="1" ht="15.75" thickBot="1">
      <c r="A5" s="499">
        <f>'1-συμβολαια'!A5</f>
        <v>0</v>
      </c>
      <c r="B5" s="500" t="str">
        <f>'1-συμβολαια'!C5</f>
        <v>οριζόντιος ΣΥΣΤΑΣΗ</v>
      </c>
      <c r="C5" s="501">
        <f>'1-συμβολαια'!D5</f>
        <v>0</v>
      </c>
      <c r="D5" s="502">
        <v>5</v>
      </c>
      <c r="E5" s="502"/>
      <c r="F5" s="503">
        <f>(D5-1)*800</f>
        <v>3200</v>
      </c>
      <c r="G5" s="503"/>
      <c r="H5" s="504" t="s">
        <v>231</v>
      </c>
      <c r="I5" s="504" t="s">
        <v>137</v>
      </c>
      <c r="J5" s="504"/>
      <c r="K5" s="505"/>
      <c r="L5" s="505"/>
      <c r="M5" s="505"/>
      <c r="N5" s="505"/>
    </row>
    <row r="6" spans="1:14" s="140" customFormat="1" ht="15">
      <c r="A6" s="506" t="str">
        <f>'1-συμβολαια'!A6</f>
        <v>2ο</v>
      </c>
      <c r="B6" s="494" t="str">
        <f>'1-συμβολαια'!C6</f>
        <v>*γονική με ΠΑΡΑΚΡΑΤΗΣΗ ΕΠΙΚΑΡΠΙΑΣ</v>
      </c>
      <c r="C6" s="495">
        <f>'1-συμβολαια'!D6</f>
        <v>959087</v>
      </c>
      <c r="D6" s="496">
        <v>4</v>
      </c>
      <c r="E6" s="496">
        <v>4</v>
      </c>
      <c r="F6" s="341">
        <f t="shared" ref="F6:G14" si="2">(D6-1)*1000</f>
        <v>3000</v>
      </c>
      <c r="G6" s="341">
        <f t="shared" si="1"/>
        <v>3000</v>
      </c>
      <c r="H6" s="497"/>
      <c r="I6" s="497" t="s">
        <v>137</v>
      </c>
      <c r="J6" s="497"/>
      <c r="K6" s="498"/>
      <c r="L6" s="498"/>
      <c r="M6" s="498"/>
      <c r="N6" s="498"/>
    </row>
    <row r="7" spans="1:14" s="140" customFormat="1" ht="15">
      <c r="A7" s="393" t="str">
        <f>'1-συμβολαια'!A7</f>
        <v>3ο</v>
      </c>
      <c r="B7" s="311" t="str">
        <f>'1-συμβολαια'!C7</f>
        <v>*γονική με ΠΑΡΑΚΡΑΤΗΣΗ ΕΠΙΚΑΡΠΙΑΣ</v>
      </c>
      <c r="C7" s="314">
        <f>'1-συμβολαια'!D7</f>
        <v>2128353</v>
      </c>
      <c r="D7" s="360">
        <v>4</v>
      </c>
      <c r="E7" s="360">
        <v>4</v>
      </c>
      <c r="F7" s="312">
        <f t="shared" si="2"/>
        <v>3000</v>
      </c>
      <c r="G7" s="312">
        <f t="shared" si="1"/>
        <v>3000</v>
      </c>
      <c r="H7" s="310"/>
      <c r="I7" s="310" t="s">
        <v>137</v>
      </c>
      <c r="J7" s="310"/>
      <c r="K7" s="313"/>
      <c r="L7" s="313"/>
      <c r="M7" s="313"/>
      <c r="N7" s="313"/>
    </row>
    <row r="8" spans="1:14" s="140" customFormat="1" ht="15">
      <c r="A8" s="507" t="str">
        <f>'1-συμβολαια'!A8</f>
        <v>4ο</v>
      </c>
      <c r="B8" s="311" t="str">
        <f>'1-συμβολαια'!C8</f>
        <v>κληρονομιάς ΑΠΟΔΟΧΗ</v>
      </c>
      <c r="C8" s="314">
        <f>'1-συμβολαια'!D8</f>
        <v>0</v>
      </c>
      <c r="D8" s="360">
        <v>2</v>
      </c>
      <c r="E8" s="360">
        <v>2</v>
      </c>
      <c r="F8" s="312">
        <f>(D8-1)*800</f>
        <v>800</v>
      </c>
      <c r="G8" s="312">
        <f>(E8-1)*800</f>
        <v>800</v>
      </c>
      <c r="H8" s="310"/>
      <c r="I8" s="310" t="s">
        <v>137</v>
      </c>
      <c r="J8" s="310"/>
      <c r="K8" s="313"/>
      <c r="L8" s="313"/>
      <c r="M8" s="313"/>
      <c r="N8" s="313"/>
    </row>
    <row r="9" spans="1:14" s="140" customFormat="1" ht="15.75" thickBot="1">
      <c r="A9" s="499" t="str">
        <f>'1-συμβολαια'!A9</f>
        <v>5ο</v>
      </c>
      <c r="B9" s="500" t="str">
        <f>'1-συμβολαια'!C9</f>
        <v>δωρεα</v>
      </c>
      <c r="C9" s="501">
        <f>'1-συμβολαια'!D9</f>
        <v>433943</v>
      </c>
      <c r="D9" s="502">
        <v>4</v>
      </c>
      <c r="E9" s="502">
        <v>4</v>
      </c>
      <c r="F9" s="503">
        <f t="shared" si="2"/>
        <v>3000</v>
      </c>
      <c r="G9" s="503">
        <f t="shared" si="1"/>
        <v>3000</v>
      </c>
      <c r="H9" s="504" t="s">
        <v>231</v>
      </c>
      <c r="I9" s="504" t="s">
        <v>137</v>
      </c>
      <c r="J9" s="504"/>
      <c r="K9" s="505"/>
      <c r="L9" s="505"/>
      <c r="M9" s="505"/>
      <c r="N9" s="505"/>
    </row>
    <row r="10" spans="1:14" s="140" customFormat="1" ht="15">
      <c r="A10" s="506" t="str">
        <f>'1-συμβολαια'!A10</f>
        <v>6ο</v>
      </c>
      <c r="B10" s="494" t="str">
        <f>'1-συμβολαια'!C10</f>
        <v>διανομη</v>
      </c>
      <c r="C10" s="495">
        <f>'1-συμβολαια'!D10</f>
        <v>21359181</v>
      </c>
      <c r="D10" s="496">
        <v>6</v>
      </c>
      <c r="E10" s="496">
        <v>6</v>
      </c>
      <c r="F10" s="341">
        <f t="shared" si="2"/>
        <v>5000</v>
      </c>
      <c r="G10" s="341">
        <f t="shared" si="1"/>
        <v>5000</v>
      </c>
      <c r="H10" s="497"/>
      <c r="I10" s="497" t="s">
        <v>137</v>
      </c>
      <c r="J10" s="497"/>
      <c r="K10" s="498"/>
      <c r="L10" s="498"/>
      <c r="M10" s="498"/>
      <c r="N10" s="498"/>
    </row>
    <row r="11" spans="1:14" s="140" customFormat="1" ht="15.75" thickBot="1">
      <c r="A11" s="508">
        <f>'1-συμβολαια'!A11</f>
        <v>0</v>
      </c>
      <c r="B11" s="500" t="str">
        <f>'1-συμβολαια'!C11</f>
        <v>εξισορόπηση διαφοράς διανεμομένων</v>
      </c>
      <c r="C11" s="501">
        <f>'1-συμβολαια'!D11</f>
        <v>5978432</v>
      </c>
      <c r="D11" s="502">
        <v>6</v>
      </c>
      <c r="E11" s="502"/>
      <c r="F11" s="503">
        <f t="shared" si="2"/>
        <v>5000</v>
      </c>
      <c r="G11" s="503">
        <f t="shared" si="1"/>
        <v>-1000</v>
      </c>
      <c r="H11" s="504" t="s">
        <v>231</v>
      </c>
      <c r="I11" s="504" t="s">
        <v>137</v>
      </c>
      <c r="J11" s="504"/>
      <c r="K11" s="505"/>
      <c r="L11" s="505"/>
      <c r="M11" s="505"/>
      <c r="N11" s="505"/>
    </row>
    <row r="12" spans="1:14" s="140" customFormat="1" ht="15">
      <c r="A12" s="493" t="str">
        <f>'1-συμβολαια'!A12</f>
        <v>7ο</v>
      </c>
      <c r="B12" s="494" t="str">
        <f>'1-συμβολαια'!C12</f>
        <v>δωρεα</v>
      </c>
      <c r="C12" s="495">
        <f>'1-συμβολαια'!D12</f>
        <v>9049320</v>
      </c>
      <c r="D12" s="496">
        <v>4</v>
      </c>
      <c r="E12" s="496">
        <v>4</v>
      </c>
      <c r="F12" s="341">
        <f t="shared" si="2"/>
        <v>3000</v>
      </c>
      <c r="G12" s="341">
        <f t="shared" si="2"/>
        <v>3000</v>
      </c>
      <c r="H12" s="497"/>
      <c r="I12" s="497" t="s">
        <v>137</v>
      </c>
      <c r="J12" s="497"/>
      <c r="K12" s="498"/>
      <c r="L12" s="498"/>
      <c r="M12" s="498"/>
      <c r="N12" s="498"/>
    </row>
    <row r="13" spans="1:14" s="140" customFormat="1" ht="15">
      <c r="A13" s="507" t="str">
        <f>'1-συμβολαια'!A13</f>
        <v>8ο</v>
      </c>
      <c r="B13" s="311" t="str">
        <f>'1-συμβολαια'!C13</f>
        <v>οριζόντιος ΣΥΣΤΑΣΗ</v>
      </c>
      <c r="C13" s="314">
        <f>'1-συμβολαια'!D13</f>
        <v>0</v>
      </c>
      <c r="D13" s="360">
        <v>4</v>
      </c>
      <c r="E13" s="360">
        <v>4</v>
      </c>
      <c r="F13" s="312">
        <f>(D13-1)*800</f>
        <v>2400</v>
      </c>
      <c r="G13" s="312">
        <f>(E13-1)*800</f>
        <v>2400</v>
      </c>
      <c r="H13" s="310"/>
      <c r="I13" s="310" t="s">
        <v>137</v>
      </c>
      <c r="J13" s="310"/>
      <c r="K13" s="313"/>
      <c r="L13" s="313"/>
      <c r="M13" s="313"/>
      <c r="N13" s="313"/>
    </row>
    <row r="14" spans="1:14" s="140" customFormat="1" ht="15">
      <c r="A14" s="393" t="str">
        <f>'1-συμβολαια'!A14</f>
        <v>9ο</v>
      </c>
      <c r="B14" s="311" t="str">
        <f>'1-συμβολαια'!C14</f>
        <v>γονικη</v>
      </c>
      <c r="C14" s="314">
        <f>'1-συμβολαια'!D14</f>
        <v>5120115</v>
      </c>
      <c r="D14" s="360">
        <v>4</v>
      </c>
      <c r="E14" s="360">
        <v>4</v>
      </c>
      <c r="F14" s="312">
        <f t="shared" si="2"/>
        <v>3000</v>
      </c>
      <c r="G14" s="312">
        <f t="shared" si="1"/>
        <v>3000</v>
      </c>
      <c r="H14" s="310"/>
      <c r="I14" s="310" t="s">
        <v>137</v>
      </c>
      <c r="J14" s="310"/>
      <c r="K14" s="313"/>
      <c r="L14" s="313"/>
      <c r="M14" s="313"/>
      <c r="N14" s="313"/>
    </row>
    <row r="15" spans="1:14" ht="15.75">
      <c r="A15" s="642" t="s">
        <v>60</v>
      </c>
      <c r="B15" s="643"/>
      <c r="C15" s="643"/>
      <c r="D15" s="643"/>
      <c r="E15" s="644"/>
      <c r="F15" s="108">
        <f>SUM(F3:F14)</f>
        <v>35400</v>
      </c>
      <c r="G15" s="316">
        <f>SUM(G3:G14)</f>
        <v>26200</v>
      </c>
    </row>
    <row r="16" spans="1:14" ht="15.75">
      <c r="H16" s="142" t="s">
        <v>146</v>
      </c>
      <c r="I16" s="143"/>
      <c r="J16" s="143"/>
      <c r="K16" s="143"/>
      <c r="L16" s="143"/>
      <c r="M16" s="143"/>
    </row>
    <row r="17" spans="2:13" ht="15.75">
      <c r="I17" s="143" t="s">
        <v>147</v>
      </c>
      <c r="J17" s="143"/>
      <c r="K17" s="143"/>
      <c r="L17" s="143"/>
      <c r="M17" s="86"/>
    </row>
    <row r="18" spans="2:13" ht="15.75">
      <c r="J18" s="142" t="s">
        <v>148</v>
      </c>
    </row>
    <row r="22" spans="2:13" ht="15.75">
      <c r="B22" s="389" t="s">
        <v>536</v>
      </c>
    </row>
    <row r="23" spans="2:13" ht="15.75">
      <c r="B23" s="389" t="s">
        <v>537</v>
      </c>
      <c r="F23" s="8"/>
      <c r="H23" s="8"/>
      <c r="I23" s="8"/>
    </row>
    <row r="24" spans="2:13" ht="15.75">
      <c r="B24" s="3"/>
      <c r="C24" s="236" t="s">
        <v>61</v>
      </c>
      <c r="F24" s="8"/>
      <c r="H24" s="8"/>
      <c r="I24" s="8"/>
    </row>
    <row r="25" spans="2:13">
      <c r="B25" s="3"/>
      <c r="F25" s="8"/>
      <c r="H25" s="8"/>
      <c r="I25" s="8"/>
    </row>
    <row r="26" spans="2:13">
      <c r="B26" s="3"/>
      <c r="F26" s="8"/>
      <c r="H26" s="8"/>
      <c r="I26" s="8"/>
    </row>
    <row r="27" spans="2:13">
      <c r="B27" s="3"/>
      <c r="F27" s="8"/>
      <c r="H27" s="8"/>
      <c r="I27" s="8"/>
    </row>
    <row r="28" spans="2:13">
      <c r="B28" s="3"/>
      <c r="F28" s="8"/>
      <c r="H28" s="8"/>
      <c r="I28" s="8"/>
    </row>
    <row r="29" spans="2:13">
      <c r="B29" s="307"/>
      <c r="D29" s="58"/>
      <c r="E29" s="58"/>
      <c r="F29" s="58"/>
      <c r="G29" s="58"/>
      <c r="H29" s="8"/>
      <c r="I29" s="8"/>
    </row>
    <row r="30" spans="2:13">
      <c r="B30" s="3"/>
      <c r="D30" s="58"/>
      <c r="E30" s="58"/>
      <c r="F30" s="58"/>
      <c r="G30" s="58"/>
      <c r="H30" s="8"/>
      <c r="I30" s="8"/>
    </row>
    <row r="31" spans="2:13">
      <c r="B31" s="3"/>
      <c r="D31" s="58"/>
      <c r="E31" s="58"/>
      <c r="F31" s="58"/>
      <c r="G31" s="58"/>
      <c r="H31" s="8"/>
      <c r="I31" s="8"/>
    </row>
    <row r="32" spans="2:13">
      <c r="B32" s="3"/>
      <c r="D32" s="58"/>
      <c r="E32" s="58"/>
      <c r="F32" s="58"/>
      <c r="G32" s="58"/>
      <c r="H32" s="8"/>
      <c r="I32" s="2"/>
    </row>
    <row r="33" spans="2:9">
      <c r="B33" s="3"/>
      <c r="F33" s="8"/>
      <c r="H33" s="8"/>
      <c r="I33" s="2"/>
    </row>
  </sheetData>
  <mergeCells count="7">
    <mergeCell ref="H1:N2"/>
    <mergeCell ref="A15:E1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8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11.5703125" style="8" bestFit="1" customWidth="1"/>
    <col min="2" max="2" width="68.85546875" style="91" bestFit="1" customWidth="1"/>
    <col min="3" max="4" width="7.28515625" style="8" bestFit="1" customWidth="1"/>
    <col min="5" max="6" width="4.7109375" style="8" bestFit="1" customWidth="1"/>
    <col min="7" max="7" width="7.85546875" style="8" bestFit="1" customWidth="1"/>
    <col min="8" max="8" width="7.28515625" style="8" bestFit="1" customWidth="1"/>
    <col min="9" max="9" width="7.85546875" style="8" bestFit="1" customWidth="1"/>
    <col min="10" max="11" width="4.7109375" style="8" bestFit="1" customWidth="1"/>
    <col min="12" max="12" width="7.85546875" style="8" bestFit="1" customWidth="1"/>
    <col min="13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624" t="s">
        <v>1</v>
      </c>
      <c r="B1" s="626" t="s">
        <v>0</v>
      </c>
      <c r="C1" s="655" t="s">
        <v>11</v>
      </c>
      <c r="D1" s="655"/>
      <c r="E1" s="655"/>
      <c r="F1" s="655"/>
      <c r="G1" s="655"/>
      <c r="H1" s="656" t="s">
        <v>12</v>
      </c>
      <c r="I1" s="656"/>
      <c r="J1" s="656"/>
      <c r="K1" s="656"/>
      <c r="L1" s="656"/>
      <c r="M1" s="656"/>
      <c r="N1" s="656"/>
      <c r="O1" s="659" t="s">
        <v>88</v>
      </c>
      <c r="P1" s="657" t="s">
        <v>232</v>
      </c>
      <c r="Q1" s="612" t="s">
        <v>29</v>
      </c>
      <c r="R1" s="613"/>
      <c r="S1" s="613"/>
      <c r="T1" s="613"/>
      <c r="U1" s="614"/>
    </row>
    <row r="2" spans="1:21" ht="24" customHeight="1" thickBot="1">
      <c r="A2" s="625"/>
      <c r="B2" s="627"/>
      <c r="C2" s="7" t="s">
        <v>47</v>
      </c>
      <c r="D2" s="355" t="s">
        <v>48</v>
      </c>
      <c r="E2" s="355" t="s">
        <v>49</v>
      </c>
      <c r="F2" s="355" t="s">
        <v>50</v>
      </c>
      <c r="G2" s="39" t="s">
        <v>51</v>
      </c>
      <c r="H2" s="7" t="s">
        <v>47</v>
      </c>
      <c r="I2" s="355" t="s">
        <v>48</v>
      </c>
      <c r="J2" s="355" t="s">
        <v>49</v>
      </c>
      <c r="K2" s="355" t="s">
        <v>50</v>
      </c>
      <c r="L2" s="355" t="s">
        <v>51</v>
      </c>
      <c r="M2" s="355" t="s">
        <v>52</v>
      </c>
      <c r="N2" s="40" t="s">
        <v>53</v>
      </c>
      <c r="O2" s="660"/>
      <c r="P2" s="658"/>
      <c r="Q2" s="615"/>
      <c r="R2" s="616"/>
      <c r="S2" s="616"/>
      <c r="T2" s="616"/>
      <c r="U2" s="617"/>
    </row>
    <row r="3" spans="1:21" s="283" customFormat="1" ht="15">
      <c r="A3" s="393" t="str">
        <f>'1-συμβολαια'!A3</f>
        <v>1ο</v>
      </c>
      <c r="B3" s="317" t="str">
        <f>'1-συμβολαια'!C3</f>
        <v>*γονική οριζόντιας ΨΙΛΗ ΚΥΡΙΟΤΗΤΑ</v>
      </c>
      <c r="C3" s="318">
        <v>2</v>
      </c>
      <c r="D3" s="887" t="s">
        <v>463</v>
      </c>
      <c r="E3" s="887" t="s">
        <v>463</v>
      </c>
      <c r="F3" s="278"/>
      <c r="G3" s="278"/>
      <c r="H3" s="318">
        <v>1</v>
      </c>
      <c r="I3" s="887" t="s">
        <v>463</v>
      </c>
      <c r="J3" s="278"/>
      <c r="K3" s="278"/>
      <c r="L3" s="278"/>
      <c r="M3" s="278"/>
      <c r="N3" s="278"/>
      <c r="O3" s="318">
        <v>1</v>
      </c>
      <c r="P3" s="312">
        <f>O3*('2-δικαιώμ'!N3+'3-φύλλα2α'!F3)</f>
        <v>5000</v>
      </c>
      <c r="Q3" s="319"/>
      <c r="R3" s="319"/>
      <c r="S3" s="319"/>
      <c r="T3" s="319"/>
      <c r="U3" s="320"/>
    </row>
    <row r="4" spans="1:21" s="283" customFormat="1" ht="15">
      <c r="A4" s="393">
        <f>'1-συμβολαια'!A4</f>
        <v>0</v>
      </c>
      <c r="B4" s="317" t="str">
        <f>'1-συμβολαια'!C4</f>
        <v>*γονική αέρινης στήλης</v>
      </c>
      <c r="C4" s="318">
        <v>2</v>
      </c>
      <c r="D4" s="887" t="s">
        <v>463</v>
      </c>
      <c r="E4" s="887" t="s">
        <v>463</v>
      </c>
      <c r="F4" s="278"/>
      <c r="G4" s="278"/>
      <c r="H4" s="318">
        <v>1</v>
      </c>
      <c r="I4" s="887" t="s">
        <v>463</v>
      </c>
      <c r="J4" s="278"/>
      <c r="K4" s="278"/>
      <c r="L4" s="278"/>
      <c r="M4" s="278"/>
      <c r="N4" s="278"/>
      <c r="O4" s="318">
        <v>1</v>
      </c>
      <c r="P4" s="312">
        <f>O4*('2-δικαιώμ'!N4+'3-φύλλα2α'!F4)</f>
        <v>1000</v>
      </c>
      <c r="Q4" s="319"/>
      <c r="R4" s="319"/>
      <c r="S4" s="319"/>
      <c r="T4" s="319"/>
      <c r="U4" s="320"/>
    </row>
    <row r="5" spans="1:21" s="283" customFormat="1" ht="15.75" thickBot="1">
      <c r="A5" s="499">
        <f>'1-συμβολαια'!A5</f>
        <v>0</v>
      </c>
      <c r="B5" s="523" t="str">
        <f>'1-συμβολαια'!C5</f>
        <v>οριζόντιος ΣΥΣΤΑΣΗ</v>
      </c>
      <c r="C5" s="524">
        <v>2</v>
      </c>
      <c r="D5" s="889" t="s">
        <v>463</v>
      </c>
      <c r="E5" s="889" t="s">
        <v>463</v>
      </c>
      <c r="F5" s="454"/>
      <c r="G5" s="454"/>
      <c r="H5" s="524"/>
      <c r="I5" s="454"/>
      <c r="J5" s="454"/>
      <c r="K5" s="454"/>
      <c r="L5" s="454"/>
      <c r="M5" s="454"/>
      <c r="N5" s="454"/>
      <c r="O5" s="524"/>
      <c r="P5" s="503">
        <f>O5*('2-δικαιώμ'!N5+'3-φύλλα2α'!F5)</f>
        <v>0</v>
      </c>
      <c r="Q5" s="525"/>
      <c r="R5" s="525"/>
      <c r="S5" s="525"/>
      <c r="T5" s="525"/>
      <c r="U5" s="320"/>
    </row>
    <row r="6" spans="1:21" s="283" customFormat="1" ht="15">
      <c r="A6" s="506" t="str">
        <f>'1-συμβολαια'!A6</f>
        <v>2ο</v>
      </c>
      <c r="B6" s="520" t="str">
        <f>'1-συμβολαια'!C6</f>
        <v>*γονική με ΠΑΡΑΚΡΑΤΗΣΗ ΕΠΙΚΑΡΠΙΑΣ</v>
      </c>
      <c r="C6" s="521">
        <v>1</v>
      </c>
      <c r="D6" s="888" t="s">
        <v>463</v>
      </c>
      <c r="E6" s="309"/>
      <c r="F6" s="309"/>
      <c r="G6" s="309"/>
      <c r="H6" s="521">
        <v>1</v>
      </c>
      <c r="I6" s="887" t="s">
        <v>463</v>
      </c>
      <c r="J6" s="309"/>
      <c r="K6" s="309"/>
      <c r="L6" s="309"/>
      <c r="M6" s="309"/>
      <c r="N6" s="309"/>
      <c r="O6" s="521"/>
      <c r="P6" s="341">
        <f>O6*('2-δικαιώμ'!N6+'3-φύλλα2α'!F6)</f>
        <v>0</v>
      </c>
      <c r="Q6" s="522"/>
      <c r="R6" s="522"/>
      <c r="S6" s="522"/>
      <c r="T6" s="522"/>
      <c r="U6" s="320"/>
    </row>
    <row r="7" spans="1:21" s="283" customFormat="1" ht="15">
      <c r="A7" s="393" t="str">
        <f>'1-συμβολαια'!A7</f>
        <v>3ο</v>
      </c>
      <c r="B7" s="317" t="str">
        <f>'1-συμβολαια'!C7</f>
        <v>*γονική με ΠΑΡΑΚΡΑΤΗΣΗ ΕΠΙΚΑΡΠΙΑΣ</v>
      </c>
      <c r="C7" s="318">
        <v>1</v>
      </c>
      <c r="D7" s="887" t="s">
        <v>463</v>
      </c>
      <c r="E7" s="278"/>
      <c r="F7" s="278"/>
      <c r="G7" s="278"/>
      <c r="H7" s="318">
        <v>1</v>
      </c>
      <c r="I7" s="887" t="s">
        <v>463</v>
      </c>
      <c r="J7" s="278"/>
      <c r="K7" s="278"/>
      <c r="L7" s="278"/>
      <c r="M7" s="278"/>
      <c r="N7" s="278"/>
      <c r="O7" s="318"/>
      <c r="P7" s="312">
        <f>O7*('2-δικαιώμ'!N7+'3-φύλλα2α'!F7)</f>
        <v>0</v>
      </c>
      <c r="Q7" s="319"/>
      <c r="R7" s="319"/>
      <c r="S7" s="319"/>
      <c r="T7" s="319"/>
      <c r="U7" s="320"/>
    </row>
    <row r="8" spans="1:21" s="283" customFormat="1" ht="15">
      <c r="A8" s="507" t="str">
        <f>'1-συμβολαια'!A8</f>
        <v>4ο</v>
      </c>
      <c r="B8" s="317" t="str">
        <f>'1-συμβολαια'!C8</f>
        <v>κληρονομιάς ΑΠΟΔΟΧΗ</v>
      </c>
      <c r="C8" s="318">
        <v>1</v>
      </c>
      <c r="D8" s="887" t="s">
        <v>463</v>
      </c>
      <c r="E8" s="278"/>
      <c r="F8" s="278"/>
      <c r="G8" s="278"/>
      <c r="H8" s="318">
        <v>4</v>
      </c>
      <c r="I8" s="887" t="s">
        <v>463</v>
      </c>
      <c r="J8" s="887" t="s">
        <v>463</v>
      </c>
      <c r="K8" s="887" t="s">
        <v>463</v>
      </c>
      <c r="L8" s="309" t="s">
        <v>613</v>
      </c>
      <c r="M8" s="278"/>
      <c r="N8" s="278"/>
      <c r="O8" s="318">
        <v>3</v>
      </c>
      <c r="P8" s="312">
        <f>O8*('2-δικαιώμ'!N8+'3-φύλλα2α'!F8)</f>
        <v>32400</v>
      </c>
      <c r="Q8" s="319"/>
      <c r="R8" s="319"/>
      <c r="S8" s="319"/>
      <c r="T8" s="319"/>
      <c r="U8" s="320"/>
    </row>
    <row r="9" spans="1:21" s="283" customFormat="1" ht="15.75" thickBot="1">
      <c r="A9" s="499" t="str">
        <f>'1-συμβολαια'!A9</f>
        <v>5ο</v>
      </c>
      <c r="B9" s="523" t="str">
        <f>'1-συμβολαια'!C9</f>
        <v>δωρεα</v>
      </c>
      <c r="C9" s="524">
        <v>4</v>
      </c>
      <c r="D9" s="889" t="s">
        <v>463</v>
      </c>
      <c r="E9" s="889" t="s">
        <v>463</v>
      </c>
      <c r="F9" s="889" t="s">
        <v>463</v>
      </c>
      <c r="G9" s="454" t="s">
        <v>613</v>
      </c>
      <c r="H9" s="524">
        <v>1</v>
      </c>
      <c r="I9" s="889" t="s">
        <v>463</v>
      </c>
      <c r="J9" s="454"/>
      <c r="K9" s="454"/>
      <c r="L9" s="454"/>
      <c r="M9" s="454"/>
      <c r="N9" s="454"/>
      <c r="O9" s="524">
        <v>3</v>
      </c>
      <c r="P9" s="503">
        <f>O9*('2-δικαιώμ'!N9+'3-φύλλα2α'!F9)</f>
        <v>12000</v>
      </c>
      <c r="Q9" s="525"/>
      <c r="R9" s="525"/>
      <c r="S9" s="319"/>
      <c r="T9" s="319"/>
      <c r="U9" s="320"/>
    </row>
    <row r="10" spans="1:21" s="283" customFormat="1" ht="15">
      <c r="A10" s="506" t="str">
        <f>'1-συμβολαια'!A10</f>
        <v>6ο</v>
      </c>
      <c r="B10" s="520" t="str">
        <f>'1-συμβολαια'!C10</f>
        <v>διανομη</v>
      </c>
      <c r="C10" s="521">
        <v>5</v>
      </c>
      <c r="D10" s="888" t="s">
        <v>463</v>
      </c>
      <c r="E10" s="888" t="s">
        <v>463</v>
      </c>
      <c r="F10" s="888" t="s">
        <v>463</v>
      </c>
      <c r="G10" s="309" t="s">
        <v>613</v>
      </c>
      <c r="H10" s="521"/>
      <c r="I10" s="309"/>
      <c r="J10" s="309"/>
      <c r="K10" s="309"/>
      <c r="L10" s="309"/>
      <c r="M10" s="309"/>
      <c r="N10" s="309"/>
      <c r="O10" s="521"/>
      <c r="P10" s="341">
        <f>O10*('2-δικαιώμ'!N10+'3-φύλλα2α'!F10)</f>
        <v>0</v>
      </c>
      <c r="Q10" s="522"/>
      <c r="R10" s="522"/>
      <c r="S10" s="319"/>
      <c r="T10" s="319"/>
      <c r="U10" s="320"/>
    </row>
    <row r="11" spans="1:21" s="283" customFormat="1" ht="15.75" thickBot="1">
      <c r="A11" s="508">
        <f>'1-συμβολαια'!A11</f>
        <v>0</v>
      </c>
      <c r="B11" s="523" t="str">
        <f>'1-συμβολαια'!C11</f>
        <v>εξισορόπηση διαφοράς διανεμομένων</v>
      </c>
      <c r="C11" s="524">
        <v>1</v>
      </c>
      <c r="D11" s="889" t="s">
        <v>463</v>
      </c>
      <c r="E11" s="454"/>
      <c r="F11" s="454"/>
      <c r="G11" s="454"/>
      <c r="H11" s="524">
        <v>4</v>
      </c>
      <c r="I11" s="889" t="s">
        <v>463</v>
      </c>
      <c r="J11" s="889" t="s">
        <v>463</v>
      </c>
      <c r="K11" s="889" t="s">
        <v>463</v>
      </c>
      <c r="L11" s="454" t="s">
        <v>613</v>
      </c>
      <c r="M11" s="454"/>
      <c r="N11" s="454"/>
      <c r="O11" s="524">
        <v>3</v>
      </c>
      <c r="P11" s="503">
        <f>O11*('2-δικαιώμ'!N11+'3-φύλλα2α'!F11)</f>
        <v>18000</v>
      </c>
      <c r="Q11" s="525"/>
      <c r="R11" s="525"/>
      <c r="S11" s="525"/>
      <c r="T11" s="525"/>
      <c r="U11" s="320"/>
    </row>
    <row r="12" spans="1:21" s="283" customFormat="1" ht="15">
      <c r="A12" s="493" t="str">
        <f>'1-συμβολαια'!A12</f>
        <v>7ο</v>
      </c>
      <c r="B12" s="520" t="str">
        <f>'1-συμβολαια'!C12</f>
        <v>δωρεα</v>
      </c>
      <c r="C12" s="521">
        <v>3</v>
      </c>
      <c r="D12" s="888" t="s">
        <v>463</v>
      </c>
      <c r="E12" s="888" t="s">
        <v>463</v>
      </c>
      <c r="F12" s="888" t="s">
        <v>463</v>
      </c>
      <c r="G12" s="309"/>
      <c r="H12" s="521">
        <v>1</v>
      </c>
      <c r="I12" s="309" t="s">
        <v>613</v>
      </c>
      <c r="J12" s="309"/>
      <c r="K12" s="309"/>
      <c r="L12" s="309"/>
      <c r="M12" s="309"/>
      <c r="N12" s="309"/>
      <c r="O12" s="521">
        <v>2</v>
      </c>
      <c r="P12" s="341">
        <f>O12*('2-δικαιώμ'!N12+'3-φύλλα2α'!F12)</f>
        <v>8000</v>
      </c>
      <c r="Q12" s="522"/>
      <c r="R12" s="522"/>
      <c r="S12" s="522"/>
      <c r="T12" s="522"/>
      <c r="U12" s="320"/>
    </row>
    <row r="13" spans="1:21" s="283" customFormat="1" ht="15">
      <c r="A13" s="507" t="str">
        <f>'1-συμβολαια'!A13</f>
        <v>8ο</v>
      </c>
      <c r="B13" s="317" t="str">
        <f>'1-συμβολαια'!C13</f>
        <v>οριζόντιος ΣΥΣΤΑΣΗ</v>
      </c>
      <c r="C13" s="318">
        <v>1</v>
      </c>
      <c r="D13" s="887" t="s">
        <v>463</v>
      </c>
      <c r="E13" s="278"/>
      <c r="F13" s="278"/>
      <c r="G13" s="278"/>
      <c r="H13" s="318">
        <v>1</v>
      </c>
      <c r="I13" s="278"/>
      <c r="J13" s="278"/>
      <c r="K13" s="278"/>
      <c r="L13" s="278"/>
      <c r="M13" s="278"/>
      <c r="N13" s="278"/>
      <c r="O13" s="318"/>
      <c r="P13" s="312">
        <f>O13*('2-δικαιώμ'!N14+'3-φύλλα2α'!F14)</f>
        <v>0</v>
      </c>
      <c r="Q13" s="319"/>
      <c r="R13" s="319"/>
      <c r="S13" s="319"/>
      <c r="T13" s="319"/>
      <c r="U13" s="320"/>
    </row>
    <row r="14" spans="1:21" s="283" customFormat="1" ht="15">
      <c r="A14" s="393" t="str">
        <f>'1-συμβολαια'!A14</f>
        <v>9ο</v>
      </c>
      <c r="B14" s="317" t="str">
        <f>'1-συμβολαια'!C14</f>
        <v>γονικη</v>
      </c>
      <c r="C14" s="318">
        <v>1</v>
      </c>
      <c r="D14" s="887" t="s">
        <v>463</v>
      </c>
      <c r="E14" s="278"/>
      <c r="F14" s="278"/>
      <c r="G14" s="278"/>
      <c r="H14" s="318">
        <v>1</v>
      </c>
      <c r="I14" s="887" t="s">
        <v>463</v>
      </c>
      <c r="J14" s="278"/>
      <c r="K14" s="278"/>
      <c r="L14" s="278"/>
      <c r="M14" s="278"/>
      <c r="N14" s="278"/>
      <c r="O14" s="318"/>
      <c r="P14" s="312">
        <f>O14*('2-δικαιώμ'!N15+'3-φύλλα2α'!F15)</f>
        <v>0</v>
      </c>
      <c r="Q14" s="319"/>
      <c r="R14" s="319"/>
      <c r="S14" s="319"/>
      <c r="T14" s="319"/>
      <c r="U14" s="320"/>
    </row>
    <row r="15" spans="1:21" ht="15.75">
      <c r="A15" s="642" t="s">
        <v>47</v>
      </c>
      <c r="B15" s="643"/>
      <c r="C15" s="643"/>
      <c r="D15" s="643"/>
      <c r="E15" s="643"/>
      <c r="F15" s="643"/>
      <c r="G15" s="643"/>
      <c r="H15" s="643"/>
      <c r="I15" s="643"/>
      <c r="J15" s="643"/>
      <c r="K15" s="643"/>
      <c r="L15" s="643"/>
      <c r="M15" s="643"/>
      <c r="N15" s="643"/>
      <c r="O15" s="643"/>
      <c r="P15" s="107">
        <f>SUM(P3:P14)</f>
        <v>76400</v>
      </c>
    </row>
    <row r="17" spans="2:25" ht="15.75">
      <c r="Q17" s="157" t="s">
        <v>149</v>
      </c>
      <c r="R17" s="128"/>
      <c r="S17" s="128"/>
      <c r="T17" s="128"/>
      <c r="U17" s="128"/>
      <c r="V17" s="128"/>
      <c r="W17" s="128"/>
      <c r="X17" s="128"/>
      <c r="Y17" s="115"/>
    </row>
    <row r="18" spans="2:25" ht="15.75">
      <c r="D18" s="527">
        <v>169</v>
      </c>
      <c r="R18" s="143" t="s">
        <v>150</v>
      </c>
      <c r="S18" s="143"/>
      <c r="T18" s="143"/>
      <c r="U18" s="143"/>
      <c r="V18" s="143"/>
      <c r="W18" s="143"/>
      <c r="X18" s="143"/>
    </row>
    <row r="19" spans="2:25" ht="15.75">
      <c r="D19" s="394" t="s">
        <v>583</v>
      </c>
      <c r="S19" s="157" t="s">
        <v>151</v>
      </c>
    </row>
    <row r="20" spans="2:25">
      <c r="D20" s="394" t="s">
        <v>583</v>
      </c>
    </row>
    <row r="21" spans="2:25">
      <c r="D21" s="394" t="s">
        <v>584</v>
      </c>
    </row>
    <row r="22" spans="2:25">
      <c r="B22" s="134"/>
      <c r="D22" s="526">
        <v>198</v>
      </c>
    </row>
    <row r="23" spans="2:25">
      <c r="B23" s="135"/>
      <c r="D23" s="394" t="s">
        <v>572</v>
      </c>
    </row>
    <row r="24" spans="2:25">
      <c r="D24" s="527">
        <v>200</v>
      </c>
    </row>
    <row r="25" spans="2:25">
      <c r="D25" s="394" t="s">
        <v>572</v>
      </c>
    </row>
    <row r="26" spans="2:25">
      <c r="D26" s="526">
        <v>1524</v>
      </c>
    </row>
    <row r="27" spans="2:25">
      <c r="D27" s="394">
        <v>4</v>
      </c>
    </row>
    <row r="28" spans="2:25">
      <c r="D28" s="527">
        <v>1525</v>
      </c>
    </row>
    <row r="29" spans="2:25">
      <c r="D29" s="394" t="s">
        <v>577</v>
      </c>
    </row>
    <row r="30" spans="2:25">
      <c r="D30" s="526">
        <v>1526</v>
      </c>
    </row>
    <row r="31" spans="2:25">
      <c r="D31" s="528" t="s">
        <v>591</v>
      </c>
    </row>
    <row r="32" spans="2:25">
      <c r="D32" s="528" t="s">
        <v>575</v>
      </c>
    </row>
    <row r="33" spans="4:4">
      <c r="D33" s="527">
        <v>1527</v>
      </c>
    </row>
    <row r="34" spans="4:4">
      <c r="D34" s="394" t="s">
        <v>574</v>
      </c>
    </row>
    <row r="35" spans="4:4">
      <c r="D35" s="526">
        <v>1562</v>
      </c>
    </row>
    <row r="36" spans="4:4">
      <c r="D36" s="394" t="s">
        <v>573</v>
      </c>
    </row>
    <row r="37" spans="4:4">
      <c r="D37" s="527">
        <v>1563</v>
      </c>
    </row>
    <row r="38" spans="4:4">
      <c r="D38" s="394" t="s">
        <v>572</v>
      </c>
    </row>
  </sheetData>
  <mergeCells count="8">
    <mergeCell ref="Q1:U2"/>
    <mergeCell ref="A15:O1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50"/>
  <sheetViews>
    <sheetView workbookViewId="0">
      <pane ySplit="2" topLeftCell="A3" activePane="bottomLeft" state="frozen"/>
      <selection pane="bottomLeft" activeCell="G20" sqref="G20:G40"/>
    </sheetView>
  </sheetViews>
  <sheetFormatPr defaultRowHeight="11.25"/>
  <cols>
    <col min="1" max="1" width="7.28515625" style="8" bestFit="1" customWidth="1"/>
    <col min="2" max="2" width="36.85546875" style="9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11.140625" style="8" bestFit="1" customWidth="1"/>
    <col min="9" max="9" width="9" style="8" customWidth="1"/>
    <col min="10" max="12" width="7.28515625" style="8" customWidth="1"/>
    <col min="13" max="13" width="9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.85546875" style="82" customWidth="1"/>
    <col min="19" max="19" width="9.7109375" style="82" customWidth="1"/>
    <col min="20" max="20" width="10.42578125" style="82" customWidth="1"/>
    <col min="21" max="21" width="7.28515625" style="82" customWidth="1"/>
    <col min="22" max="22" width="9.42578125" style="82" customWidth="1"/>
    <col min="23" max="23" width="9.710937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1" width="9.85546875" style="82" customWidth="1"/>
    <col min="32" max="32" width="8.42578125" style="82" customWidth="1"/>
    <col min="33" max="33" width="6.28515625" style="82" customWidth="1"/>
    <col min="34" max="34" width="8.140625" style="82" customWidth="1"/>
    <col min="35" max="35" width="9.28515625" style="82" customWidth="1"/>
    <col min="36" max="38" width="6.28515625" style="82" customWidth="1"/>
    <col min="39" max="39" width="8.7109375" style="82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87" t="s">
        <v>1</v>
      </c>
      <c r="B1" s="670" t="s">
        <v>0</v>
      </c>
      <c r="C1" s="674" t="s">
        <v>7</v>
      </c>
      <c r="D1" s="672" t="s">
        <v>3</v>
      </c>
      <c r="E1" s="673"/>
      <c r="F1" s="661" t="s">
        <v>419</v>
      </c>
      <c r="G1" s="662"/>
      <c r="H1" s="662"/>
      <c r="I1" s="662"/>
      <c r="J1" s="662"/>
      <c r="K1" s="662"/>
      <c r="L1" s="663"/>
      <c r="M1" s="664" t="s">
        <v>422</v>
      </c>
      <c r="N1" s="665"/>
      <c r="O1" s="666" t="s">
        <v>256</v>
      </c>
      <c r="P1" s="667"/>
      <c r="Q1" s="668"/>
      <c r="R1" s="669" t="s">
        <v>177</v>
      </c>
      <c r="S1" s="669"/>
      <c r="T1" s="669"/>
      <c r="U1" s="669"/>
      <c r="V1" s="669"/>
      <c r="W1" s="669"/>
      <c r="X1" s="669"/>
      <c r="Y1" s="669"/>
      <c r="Z1" s="669"/>
      <c r="AA1" s="669"/>
      <c r="AB1" s="669"/>
      <c r="AC1" s="669"/>
      <c r="AD1" s="669"/>
      <c r="AE1" s="669"/>
      <c r="AF1" s="669"/>
      <c r="AG1" s="669"/>
      <c r="AH1" s="669"/>
      <c r="AI1" s="669"/>
      <c r="AJ1" s="669"/>
      <c r="AK1" s="669"/>
      <c r="AL1" s="669"/>
      <c r="AM1" s="669"/>
      <c r="AN1" s="669"/>
      <c r="AO1" s="669"/>
    </row>
    <row r="2" spans="1:41" ht="23.25" thickBot="1">
      <c r="A2" s="588"/>
      <c r="B2" s="671"/>
      <c r="C2" s="675"/>
      <c r="D2" s="163" t="s">
        <v>4</v>
      </c>
      <c r="E2" s="150" t="s">
        <v>9</v>
      </c>
      <c r="F2" s="237" t="s">
        <v>4</v>
      </c>
      <c r="G2" s="164" t="s">
        <v>9</v>
      </c>
      <c r="H2" s="323" t="s">
        <v>47</v>
      </c>
      <c r="I2" s="237" t="s">
        <v>9</v>
      </c>
      <c r="J2" s="324" t="s">
        <v>362</v>
      </c>
      <c r="K2" s="324" t="s">
        <v>386</v>
      </c>
      <c r="L2" s="325" t="s">
        <v>364</v>
      </c>
      <c r="M2" s="237" t="s">
        <v>23</v>
      </c>
      <c r="N2" s="326" t="s">
        <v>89</v>
      </c>
      <c r="O2" s="237" t="s">
        <v>23</v>
      </c>
      <c r="P2" s="301" t="s">
        <v>9</v>
      </c>
      <c r="Q2" s="395" t="s">
        <v>420</v>
      </c>
      <c r="R2" s="166" t="s">
        <v>130</v>
      </c>
      <c r="S2" s="166" t="s">
        <v>175</v>
      </c>
      <c r="T2" s="166" t="s">
        <v>131</v>
      </c>
      <c r="U2" s="166" t="s">
        <v>258</v>
      </c>
      <c r="V2" s="166" t="s">
        <v>132</v>
      </c>
      <c r="W2" s="166" t="s">
        <v>259</v>
      </c>
      <c r="X2" s="166" t="s">
        <v>152</v>
      </c>
      <c r="Y2" s="166" t="s">
        <v>176</v>
      </c>
      <c r="Z2" s="166" t="s">
        <v>153</v>
      </c>
      <c r="AA2" s="166" t="s">
        <v>260</v>
      </c>
      <c r="AB2" s="166" t="s">
        <v>154</v>
      </c>
      <c r="AC2" s="166" t="s">
        <v>261</v>
      </c>
      <c r="AD2" s="166" t="s">
        <v>155</v>
      </c>
      <c r="AE2" s="166" t="s">
        <v>273</v>
      </c>
      <c r="AF2" s="166" t="s">
        <v>274</v>
      </c>
      <c r="AG2" s="276" t="s">
        <v>275</v>
      </c>
      <c r="AH2" s="166" t="s">
        <v>276</v>
      </c>
      <c r="AI2" s="166" t="s">
        <v>277</v>
      </c>
      <c r="AJ2" s="166" t="s">
        <v>488</v>
      </c>
      <c r="AK2" s="166" t="s">
        <v>489</v>
      </c>
      <c r="AL2" s="166"/>
      <c r="AM2" s="261" t="s">
        <v>517</v>
      </c>
      <c r="AN2" s="361" t="s">
        <v>47</v>
      </c>
      <c r="AO2" s="260" t="s">
        <v>29</v>
      </c>
    </row>
    <row r="3" spans="1:41" s="5" customFormat="1">
      <c r="A3" s="377" t="str">
        <f>'1-συμβολαια'!A3</f>
        <v>1ο</v>
      </c>
      <c r="B3" s="308" t="str">
        <f>'1-συμβολαια'!C3</f>
        <v>*γονική οριζόντιας ΨΙΛΗ ΚΥΡΙΟΤΗΤΑ</v>
      </c>
      <c r="C3" s="309">
        <f>'1-συμβολαια'!D3</f>
        <v>3973657</v>
      </c>
      <c r="D3" s="322">
        <f>'3-φύλλα2α'!D3</f>
        <v>5</v>
      </c>
      <c r="E3" s="322">
        <f>'3-φύλλα2α'!E3</f>
        <v>5</v>
      </c>
      <c r="F3" s="365">
        <v>3</v>
      </c>
      <c r="G3" s="365">
        <v>2</v>
      </c>
      <c r="H3" s="303">
        <f t="shared" ref="H3" si="0">F3*D3*1100</f>
        <v>16500</v>
      </c>
      <c r="I3" s="327">
        <f t="shared" ref="I3" si="1">E3*G3*1100</f>
        <v>11000</v>
      </c>
      <c r="J3" s="327">
        <f t="shared" ref="J3" si="2">H3*5%</f>
        <v>825</v>
      </c>
      <c r="K3" s="327">
        <f t="shared" ref="K3" si="3">H3*5%</f>
        <v>825</v>
      </c>
      <c r="L3" s="327">
        <f t="shared" ref="L3" si="4">H3*1%</f>
        <v>165</v>
      </c>
      <c r="M3" s="327">
        <f t="shared" ref="M3" si="5">H3-O3</f>
        <v>14685</v>
      </c>
      <c r="N3" s="327">
        <f t="shared" ref="N3" si="6">I3-P3</f>
        <v>11000</v>
      </c>
      <c r="O3" s="327">
        <f t="shared" ref="O3" si="7">J3+K3+L3</f>
        <v>1815</v>
      </c>
      <c r="P3" s="327"/>
      <c r="Q3" s="327">
        <f t="shared" ref="Q3" si="8">O3-P3</f>
        <v>1815</v>
      </c>
      <c r="R3" s="371"/>
      <c r="S3" s="371"/>
      <c r="T3" s="371">
        <f>H20</f>
        <v>5500</v>
      </c>
      <c r="U3" s="371">
        <v>800</v>
      </c>
      <c r="V3" s="371">
        <v>5500</v>
      </c>
      <c r="W3" s="371">
        <f t="shared" ref="W3" si="9">3*500</f>
        <v>1500</v>
      </c>
      <c r="X3" s="371"/>
      <c r="Y3" s="371"/>
      <c r="Z3" s="371"/>
      <c r="AA3" s="371"/>
      <c r="AB3" s="371"/>
      <c r="AC3" s="371"/>
      <c r="AD3" s="371"/>
      <c r="AE3" s="371"/>
      <c r="AF3" s="328"/>
      <c r="AG3" s="328"/>
      <c r="AH3" s="328">
        <v>2200</v>
      </c>
      <c r="AI3" s="328">
        <v>800</v>
      </c>
      <c r="AJ3" s="328"/>
      <c r="AK3" s="328"/>
      <c r="AL3" s="328"/>
      <c r="AM3" s="328">
        <f t="shared" ref="AM3" si="10">U3+Y3+AA3+AI3+AK3</f>
        <v>1600</v>
      </c>
      <c r="AN3" s="362">
        <f t="shared" ref="AN3" si="11">SUM(R3:AL3)-AM3</f>
        <v>14700</v>
      </c>
      <c r="AO3" s="282"/>
    </row>
    <row r="4" spans="1:41" s="5" customFormat="1">
      <c r="A4" s="377">
        <f>'1-συμβολαια'!A4</f>
        <v>0</v>
      </c>
      <c r="B4" s="308" t="str">
        <f>'1-συμβολαια'!C4</f>
        <v>*γονική αέρινης στήλης</v>
      </c>
      <c r="C4" s="309">
        <f>'1-συμβολαια'!D4</f>
        <v>498432</v>
      </c>
      <c r="D4" s="322">
        <f>'3-φύλλα2α'!D4</f>
        <v>0</v>
      </c>
      <c r="E4" s="322">
        <f>'3-φύλλα2α'!E4</f>
        <v>0</v>
      </c>
      <c r="F4" s="365"/>
      <c r="G4" s="365"/>
      <c r="H4" s="303">
        <f t="shared" ref="H4:H7" si="12">F4*D4*1100</f>
        <v>0</v>
      </c>
      <c r="I4" s="327">
        <f t="shared" ref="I4:I7" si="13">E4*G4*1100</f>
        <v>0</v>
      </c>
      <c r="J4" s="327">
        <f t="shared" ref="J4:J7" si="14">H4*5%</f>
        <v>0</v>
      </c>
      <c r="K4" s="327">
        <f t="shared" ref="K4:K7" si="15">H4*5%</f>
        <v>0</v>
      </c>
      <c r="L4" s="327">
        <f t="shared" ref="L4:L7" si="16">H4*1%</f>
        <v>0</v>
      </c>
      <c r="M4" s="327">
        <f t="shared" ref="M4:M7" si="17">H4-O4</f>
        <v>0</v>
      </c>
      <c r="N4" s="327">
        <f t="shared" ref="N4:N7" si="18">I4-P4</f>
        <v>0</v>
      </c>
      <c r="O4" s="327">
        <f t="shared" ref="O4:O7" si="19">J4+K4+L4</f>
        <v>0</v>
      </c>
      <c r="P4" s="327"/>
      <c r="Q4" s="327">
        <f t="shared" ref="Q4:Q7" si="20">O4-P4</f>
        <v>0</v>
      </c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28"/>
      <c r="AG4" s="328"/>
      <c r="AH4" s="328"/>
      <c r="AI4" s="328"/>
      <c r="AJ4" s="328"/>
      <c r="AK4" s="328"/>
      <c r="AL4" s="328"/>
      <c r="AM4" s="328">
        <f t="shared" ref="AM4:AM7" si="21">U4+Y4+AA4+AI4+AK4</f>
        <v>0</v>
      </c>
      <c r="AN4" s="362">
        <f t="shared" ref="AN4:AN7" si="22">SUM(R4:AL4)-AM4</f>
        <v>0</v>
      </c>
      <c r="AO4" s="282"/>
    </row>
    <row r="5" spans="1:41" s="5" customFormat="1" ht="12" thickBot="1">
      <c r="A5" s="451">
        <f>'1-συμβολαια'!A5</f>
        <v>0</v>
      </c>
      <c r="B5" s="515" t="str">
        <f>'1-συμβολαια'!C5</f>
        <v>οριζόντιος ΣΥΣΤΑΣΗ</v>
      </c>
      <c r="C5" s="454">
        <f>'1-συμβολαια'!D5</f>
        <v>0</v>
      </c>
      <c r="D5" s="516">
        <f>'3-φύλλα2α'!D5</f>
        <v>5</v>
      </c>
      <c r="E5" s="516">
        <f>'3-φύλλα2α'!E5</f>
        <v>0</v>
      </c>
      <c r="F5" s="517"/>
      <c r="G5" s="517"/>
      <c r="H5" s="459">
        <f t="shared" si="12"/>
        <v>0</v>
      </c>
      <c r="I5" s="518">
        <f t="shared" si="13"/>
        <v>0</v>
      </c>
      <c r="J5" s="518">
        <f t="shared" si="14"/>
        <v>0</v>
      </c>
      <c r="K5" s="518">
        <f t="shared" si="15"/>
        <v>0</v>
      </c>
      <c r="L5" s="518">
        <f t="shared" si="16"/>
        <v>0</v>
      </c>
      <c r="M5" s="518">
        <f t="shared" si="17"/>
        <v>0</v>
      </c>
      <c r="N5" s="518">
        <f t="shared" si="18"/>
        <v>0</v>
      </c>
      <c r="O5" s="518">
        <f t="shared" si="19"/>
        <v>0</v>
      </c>
      <c r="P5" s="518"/>
      <c r="Q5" s="518">
        <f t="shared" si="20"/>
        <v>0</v>
      </c>
      <c r="R5" s="519"/>
      <c r="S5" s="519"/>
      <c r="T5" s="519"/>
      <c r="U5" s="519"/>
      <c r="V5" s="519"/>
      <c r="W5" s="519"/>
      <c r="X5" s="519"/>
      <c r="Y5" s="519"/>
      <c r="Z5" s="519"/>
      <c r="AA5" s="519"/>
      <c r="AB5" s="519"/>
      <c r="AC5" s="519"/>
      <c r="AD5" s="519"/>
      <c r="AE5" s="519"/>
      <c r="AF5" s="519"/>
      <c r="AG5" s="519"/>
      <c r="AH5" s="519">
        <v>2200</v>
      </c>
      <c r="AI5" s="519">
        <v>800</v>
      </c>
      <c r="AJ5" s="519"/>
      <c r="AK5" s="519"/>
      <c r="AL5" s="519"/>
      <c r="AM5" s="519">
        <f t="shared" si="21"/>
        <v>800</v>
      </c>
      <c r="AN5" s="547">
        <f t="shared" si="22"/>
        <v>2200</v>
      </c>
      <c r="AO5" s="533"/>
    </row>
    <row r="6" spans="1:41" s="5" customFormat="1">
      <c r="A6" s="463" t="str">
        <f>'1-συμβολαια'!A6</f>
        <v>2ο</v>
      </c>
      <c r="B6" s="345" t="str">
        <f>'1-συμβολαια'!C6</f>
        <v>*γονική με ΠΑΡΑΚΡΑΤΗΣΗ ΕΠΙΚΑΡΠΙΑΣ</v>
      </c>
      <c r="C6" s="309">
        <f>'1-συμβολαια'!D6</f>
        <v>959087</v>
      </c>
      <c r="D6" s="343">
        <f>'3-φύλλα2α'!D6</f>
        <v>4</v>
      </c>
      <c r="E6" s="343">
        <f>'3-φύλλα2α'!E6</f>
        <v>4</v>
      </c>
      <c r="F6" s="513">
        <v>2</v>
      </c>
      <c r="G6" s="513">
        <v>2</v>
      </c>
      <c r="H6" s="279">
        <f t="shared" si="12"/>
        <v>8800</v>
      </c>
      <c r="I6" s="514">
        <f t="shared" si="13"/>
        <v>8800</v>
      </c>
      <c r="J6" s="514">
        <f t="shared" si="14"/>
        <v>440</v>
      </c>
      <c r="K6" s="514">
        <f t="shared" si="15"/>
        <v>440</v>
      </c>
      <c r="L6" s="514">
        <f t="shared" si="16"/>
        <v>88</v>
      </c>
      <c r="M6" s="514">
        <f t="shared" si="17"/>
        <v>7832</v>
      </c>
      <c r="N6" s="514">
        <f t="shared" si="18"/>
        <v>8800</v>
      </c>
      <c r="O6" s="514">
        <f t="shared" si="19"/>
        <v>968</v>
      </c>
      <c r="P6" s="514"/>
      <c r="Q6" s="514">
        <f t="shared" si="20"/>
        <v>968</v>
      </c>
      <c r="R6" s="328"/>
      <c r="S6" s="328"/>
      <c r="T6" s="328">
        <v>4400</v>
      </c>
      <c r="U6" s="328">
        <v>800</v>
      </c>
      <c r="V6" s="328">
        <v>4400</v>
      </c>
      <c r="W6" s="371">
        <f t="shared" ref="W6:W10" si="23">3*500</f>
        <v>1500</v>
      </c>
      <c r="X6" s="328"/>
      <c r="Y6" s="328"/>
      <c r="Z6" s="328"/>
      <c r="AA6" s="328"/>
      <c r="AB6" s="328"/>
      <c r="AC6" s="328"/>
      <c r="AD6" s="328"/>
      <c r="AE6" s="328"/>
      <c r="AF6" s="328"/>
      <c r="AG6" s="328"/>
      <c r="AH6" s="328">
        <v>2200</v>
      </c>
      <c r="AI6" s="328">
        <v>800</v>
      </c>
      <c r="AJ6" s="328"/>
      <c r="AK6" s="328"/>
      <c r="AL6" s="328"/>
      <c r="AM6" s="328">
        <f t="shared" si="21"/>
        <v>1600</v>
      </c>
      <c r="AN6" s="362">
        <f t="shared" si="22"/>
        <v>12500</v>
      </c>
      <c r="AO6" s="532"/>
    </row>
    <row r="7" spans="1:41" s="5" customFormat="1">
      <c r="A7" s="377" t="str">
        <f>'1-συμβολαια'!A7</f>
        <v>3ο</v>
      </c>
      <c r="B7" s="308" t="str">
        <f>'1-συμβολαια'!C7</f>
        <v>*γονική με ΠΑΡΑΚΡΑΤΗΣΗ ΕΠΙΚΑΡΠΙΑΣ</v>
      </c>
      <c r="C7" s="309">
        <f>'1-συμβολαια'!D7</f>
        <v>2128353</v>
      </c>
      <c r="D7" s="322">
        <f>'3-φύλλα2α'!D7</f>
        <v>4</v>
      </c>
      <c r="E7" s="322">
        <f>'3-φύλλα2α'!E7</f>
        <v>4</v>
      </c>
      <c r="F7" s="365">
        <v>2</v>
      </c>
      <c r="G7" s="365">
        <v>2</v>
      </c>
      <c r="H7" s="303">
        <f t="shared" si="12"/>
        <v>8800</v>
      </c>
      <c r="I7" s="327">
        <f t="shared" si="13"/>
        <v>8800</v>
      </c>
      <c r="J7" s="327">
        <f t="shared" si="14"/>
        <v>440</v>
      </c>
      <c r="K7" s="327">
        <f t="shared" si="15"/>
        <v>440</v>
      </c>
      <c r="L7" s="327">
        <f t="shared" si="16"/>
        <v>88</v>
      </c>
      <c r="M7" s="327">
        <f t="shared" si="17"/>
        <v>7832</v>
      </c>
      <c r="N7" s="327">
        <f t="shared" si="18"/>
        <v>8800</v>
      </c>
      <c r="O7" s="327">
        <f t="shared" si="19"/>
        <v>968</v>
      </c>
      <c r="P7" s="327"/>
      <c r="Q7" s="327">
        <f t="shared" si="20"/>
        <v>968</v>
      </c>
      <c r="R7" s="371"/>
      <c r="S7" s="371"/>
      <c r="T7" s="371">
        <v>4400</v>
      </c>
      <c r="U7" s="371">
        <v>800</v>
      </c>
      <c r="V7" s="371">
        <v>4400</v>
      </c>
      <c r="W7" s="371">
        <f t="shared" si="23"/>
        <v>1500</v>
      </c>
      <c r="X7" s="371"/>
      <c r="Y7" s="371"/>
      <c r="Z7" s="371"/>
      <c r="AA7" s="371"/>
      <c r="AB7" s="371"/>
      <c r="AC7" s="371"/>
      <c r="AD7" s="371"/>
      <c r="AE7" s="371"/>
      <c r="AF7" s="328"/>
      <c r="AG7" s="328"/>
      <c r="AH7" s="328">
        <v>2200</v>
      </c>
      <c r="AI7" s="328">
        <v>800</v>
      </c>
      <c r="AJ7" s="328"/>
      <c r="AK7" s="328"/>
      <c r="AL7" s="328"/>
      <c r="AM7" s="328">
        <f t="shared" si="21"/>
        <v>1600</v>
      </c>
      <c r="AN7" s="362">
        <f t="shared" si="22"/>
        <v>12500</v>
      </c>
      <c r="AO7" s="282"/>
    </row>
    <row r="8" spans="1:41" s="5" customFormat="1">
      <c r="A8" s="455" t="str">
        <f>'1-συμβολαια'!A8</f>
        <v>4ο</v>
      </c>
      <c r="B8" s="308" t="str">
        <f>'1-συμβολαια'!C8</f>
        <v>κληρονομιάς ΑΠΟΔΟΧΗ</v>
      </c>
      <c r="C8" s="309">
        <f>'1-συμβολαια'!D8</f>
        <v>0</v>
      </c>
      <c r="D8" s="322">
        <f>'3-φύλλα2α'!D8</f>
        <v>2</v>
      </c>
      <c r="E8" s="322">
        <f>'3-φύλλα2α'!E8</f>
        <v>2</v>
      </c>
      <c r="F8" s="365">
        <v>4</v>
      </c>
      <c r="G8" s="510"/>
      <c r="H8" s="303">
        <f t="shared" ref="H8:H14" si="24">F8*D8*1100</f>
        <v>8800</v>
      </c>
      <c r="I8" s="327">
        <f t="shared" ref="I8:I14" si="25">E8*G8*1100</f>
        <v>0</v>
      </c>
      <c r="J8" s="327">
        <f t="shared" ref="J8:J14" si="26">H8*5%</f>
        <v>440</v>
      </c>
      <c r="K8" s="327">
        <f t="shared" ref="K8:K14" si="27">H8*5%</f>
        <v>440</v>
      </c>
      <c r="L8" s="327">
        <f t="shared" ref="L8:L14" si="28">H8*1%</f>
        <v>88</v>
      </c>
      <c r="M8" s="327">
        <f t="shared" ref="M8:M14" si="29">H8-O8</f>
        <v>7832</v>
      </c>
      <c r="N8" s="327">
        <f t="shared" ref="N8:N14" si="30">I8-P8</f>
        <v>0</v>
      </c>
      <c r="O8" s="327">
        <f t="shared" ref="O8:O14" si="31">J8+K8+L8</f>
        <v>968</v>
      </c>
      <c r="P8" s="327"/>
      <c r="Q8" s="327">
        <f t="shared" ref="Q8:Q14" si="32">O8-P8</f>
        <v>968</v>
      </c>
      <c r="R8" s="371"/>
      <c r="S8" s="371"/>
      <c r="T8" s="371">
        <v>2200</v>
      </c>
      <c r="U8" s="371">
        <v>800</v>
      </c>
      <c r="V8" s="371">
        <v>2200</v>
      </c>
      <c r="W8" s="371">
        <f t="shared" si="23"/>
        <v>1500</v>
      </c>
      <c r="X8" s="371"/>
      <c r="Y8" s="371"/>
      <c r="Z8" s="371"/>
      <c r="AA8" s="371"/>
      <c r="AB8" s="371"/>
      <c r="AC8" s="371"/>
      <c r="AD8" s="371"/>
      <c r="AE8" s="371"/>
      <c r="AF8" s="328"/>
      <c r="AG8" s="328"/>
      <c r="AH8" s="328">
        <v>2200</v>
      </c>
      <c r="AI8" s="328">
        <v>800</v>
      </c>
      <c r="AJ8" s="328"/>
      <c r="AK8" s="328"/>
      <c r="AL8" s="328"/>
      <c r="AM8" s="328">
        <f t="shared" ref="AM8:AM14" si="33">U8+Y8+AA8+AI8+AK8</f>
        <v>1600</v>
      </c>
      <c r="AN8" s="362">
        <f t="shared" ref="AN8:AN14" si="34">SUM(R8:AL8)-AM8</f>
        <v>8100</v>
      </c>
      <c r="AO8" s="282"/>
    </row>
    <row r="9" spans="1:41" s="5" customFormat="1">
      <c r="A9" s="377" t="str">
        <f>'1-συμβολαια'!A9</f>
        <v>5ο</v>
      </c>
      <c r="B9" s="308" t="str">
        <f>'1-συμβολαια'!C9</f>
        <v>δωρεα</v>
      </c>
      <c r="C9" s="309">
        <f>'1-συμβολαια'!D9</f>
        <v>433943</v>
      </c>
      <c r="D9" s="322">
        <f>'3-φύλλα2α'!D9</f>
        <v>4</v>
      </c>
      <c r="E9" s="322">
        <f>'3-φύλλα2α'!E9</f>
        <v>4</v>
      </c>
      <c r="F9" s="365">
        <v>5</v>
      </c>
      <c r="G9" s="365">
        <v>2</v>
      </c>
      <c r="H9" s="303">
        <f t="shared" si="24"/>
        <v>22000</v>
      </c>
      <c r="I9" s="327">
        <f t="shared" si="25"/>
        <v>8800</v>
      </c>
      <c r="J9" s="327">
        <f t="shared" si="26"/>
        <v>1100</v>
      </c>
      <c r="K9" s="327">
        <f t="shared" si="27"/>
        <v>1100</v>
      </c>
      <c r="L9" s="327">
        <f t="shared" si="28"/>
        <v>220</v>
      </c>
      <c r="M9" s="327">
        <f t="shared" si="29"/>
        <v>19580</v>
      </c>
      <c r="N9" s="327">
        <f t="shared" si="30"/>
        <v>8800</v>
      </c>
      <c r="O9" s="327">
        <f t="shared" si="31"/>
        <v>2420</v>
      </c>
      <c r="P9" s="327"/>
      <c r="Q9" s="327">
        <f t="shared" si="32"/>
        <v>2420</v>
      </c>
      <c r="R9" s="371">
        <v>4400</v>
      </c>
      <c r="S9" s="371">
        <f t="shared" ref="S9:S14" si="35">3*500</f>
        <v>1500</v>
      </c>
      <c r="T9" s="371">
        <v>4400</v>
      </c>
      <c r="U9" s="371">
        <v>800</v>
      </c>
      <c r="V9" s="371">
        <v>4400</v>
      </c>
      <c r="W9" s="371">
        <f t="shared" si="23"/>
        <v>1500</v>
      </c>
      <c r="X9" s="371"/>
      <c r="Y9" s="371"/>
      <c r="Z9" s="371"/>
      <c r="AA9" s="371"/>
      <c r="AB9" s="371"/>
      <c r="AC9" s="371"/>
      <c r="AD9" s="371">
        <v>1100</v>
      </c>
      <c r="AE9" s="371">
        <v>2200</v>
      </c>
      <c r="AF9" s="328">
        <v>1500</v>
      </c>
      <c r="AG9" s="328"/>
      <c r="AH9" s="328">
        <v>2200</v>
      </c>
      <c r="AI9" s="328">
        <v>800</v>
      </c>
      <c r="AJ9" s="328"/>
      <c r="AK9" s="328"/>
      <c r="AL9" s="328"/>
      <c r="AM9" s="328">
        <f t="shared" si="33"/>
        <v>1600</v>
      </c>
      <c r="AN9" s="362">
        <f t="shared" si="34"/>
        <v>23200</v>
      </c>
      <c r="AO9" s="282"/>
    </row>
    <row r="10" spans="1:41" s="5" customFormat="1">
      <c r="A10" s="455" t="str">
        <f>'1-συμβολαια'!A10</f>
        <v>6ο</v>
      </c>
      <c r="B10" s="308" t="str">
        <f>'1-συμβολαια'!C10</f>
        <v>διανομη</v>
      </c>
      <c r="C10" s="309">
        <f>'1-συμβολαια'!D10</f>
        <v>21359181</v>
      </c>
      <c r="D10" s="322">
        <f>'3-φύλλα2α'!D10</f>
        <v>6</v>
      </c>
      <c r="E10" s="322">
        <f>'3-φύλλα2α'!E10</f>
        <v>6</v>
      </c>
      <c r="F10" s="365">
        <v>4</v>
      </c>
      <c r="G10" s="510"/>
      <c r="H10" s="303">
        <f t="shared" si="24"/>
        <v>26400</v>
      </c>
      <c r="I10" s="327">
        <f t="shared" si="25"/>
        <v>0</v>
      </c>
      <c r="J10" s="327">
        <f t="shared" si="26"/>
        <v>1320</v>
      </c>
      <c r="K10" s="327">
        <f t="shared" si="27"/>
        <v>1320</v>
      </c>
      <c r="L10" s="327">
        <f t="shared" si="28"/>
        <v>264</v>
      </c>
      <c r="M10" s="327">
        <f t="shared" si="29"/>
        <v>23496</v>
      </c>
      <c r="N10" s="327">
        <f t="shared" si="30"/>
        <v>0</v>
      </c>
      <c r="O10" s="327">
        <f t="shared" si="31"/>
        <v>2904</v>
      </c>
      <c r="P10" s="327"/>
      <c r="Q10" s="327">
        <f t="shared" si="32"/>
        <v>2904</v>
      </c>
      <c r="R10" s="371">
        <v>4400</v>
      </c>
      <c r="S10" s="371">
        <f t="shared" si="35"/>
        <v>1500</v>
      </c>
      <c r="T10" s="371">
        <v>6600</v>
      </c>
      <c r="U10" s="371">
        <v>800</v>
      </c>
      <c r="V10" s="371">
        <v>6600</v>
      </c>
      <c r="W10" s="371">
        <f t="shared" si="23"/>
        <v>1500</v>
      </c>
      <c r="X10" s="371"/>
      <c r="Y10" s="371"/>
      <c r="Z10" s="371"/>
      <c r="AA10" s="371"/>
      <c r="AB10" s="371"/>
      <c r="AC10" s="371"/>
      <c r="AD10" s="371">
        <v>1100</v>
      </c>
      <c r="AE10" s="371">
        <v>2200</v>
      </c>
      <c r="AF10" s="328">
        <v>1500</v>
      </c>
      <c r="AG10" s="328"/>
      <c r="AH10" s="328">
        <v>2200</v>
      </c>
      <c r="AI10" s="328">
        <v>800</v>
      </c>
      <c r="AJ10" s="328"/>
      <c r="AK10" s="328"/>
      <c r="AL10" s="328"/>
      <c r="AM10" s="328">
        <f t="shared" si="33"/>
        <v>1600</v>
      </c>
      <c r="AN10" s="362">
        <f t="shared" si="34"/>
        <v>27600</v>
      </c>
      <c r="AO10" s="282"/>
    </row>
    <row r="11" spans="1:41" s="5" customFormat="1" ht="12" thickBot="1">
      <c r="A11" s="458">
        <f>'1-συμβολαια'!A11</f>
        <v>0</v>
      </c>
      <c r="B11" s="515" t="str">
        <f>'1-συμβολαια'!C11</f>
        <v>εξισορόπηση διαφοράς διανεμομένων</v>
      </c>
      <c r="C11" s="454">
        <f>'1-συμβολαια'!D11</f>
        <v>5978432</v>
      </c>
      <c r="D11" s="516">
        <f>'3-φύλλα2α'!D11</f>
        <v>6</v>
      </c>
      <c r="E11" s="516">
        <f>'3-φύλλα2α'!E11</f>
        <v>0</v>
      </c>
      <c r="F11" s="517"/>
      <c r="G11" s="517"/>
      <c r="H11" s="459">
        <f t="shared" si="24"/>
        <v>0</v>
      </c>
      <c r="I11" s="518">
        <f t="shared" si="25"/>
        <v>0</v>
      </c>
      <c r="J11" s="518">
        <f t="shared" si="26"/>
        <v>0</v>
      </c>
      <c r="K11" s="518">
        <f t="shared" si="27"/>
        <v>0</v>
      </c>
      <c r="L11" s="518">
        <f t="shared" si="28"/>
        <v>0</v>
      </c>
      <c r="M11" s="518">
        <f t="shared" si="29"/>
        <v>0</v>
      </c>
      <c r="N11" s="518">
        <f t="shared" si="30"/>
        <v>0</v>
      </c>
      <c r="O11" s="518">
        <f t="shared" si="31"/>
        <v>0</v>
      </c>
      <c r="P11" s="518"/>
      <c r="Q11" s="518">
        <f t="shared" si="32"/>
        <v>0</v>
      </c>
      <c r="R11" s="519"/>
      <c r="S11" s="519"/>
      <c r="T11" s="519"/>
      <c r="U11" s="519"/>
      <c r="V11" s="519"/>
      <c r="W11" s="519"/>
      <c r="X11" s="519"/>
      <c r="Y11" s="519"/>
      <c r="Z11" s="519"/>
      <c r="AA11" s="519"/>
      <c r="AB11" s="519"/>
      <c r="AC11" s="519"/>
      <c r="AD11" s="519"/>
      <c r="AE11" s="519"/>
      <c r="AF11" s="519"/>
      <c r="AG11" s="519"/>
      <c r="AH11" s="519"/>
      <c r="AI11" s="519"/>
      <c r="AJ11" s="519"/>
      <c r="AK11" s="519"/>
      <c r="AL11" s="519"/>
      <c r="AM11" s="519">
        <f t="shared" si="33"/>
        <v>0</v>
      </c>
      <c r="AN11" s="547">
        <f t="shared" si="34"/>
        <v>0</v>
      </c>
      <c r="AO11" s="533"/>
    </row>
    <row r="12" spans="1:41" s="5" customFormat="1">
      <c r="A12" s="439" t="str">
        <f>'1-συμβολαια'!A12</f>
        <v>7ο</v>
      </c>
      <c r="B12" s="345" t="str">
        <f>'1-συμβολαια'!C12</f>
        <v>δωρεα</v>
      </c>
      <c r="C12" s="309">
        <f>'1-συμβολαια'!D12</f>
        <v>9049320</v>
      </c>
      <c r="D12" s="343">
        <f>'3-φύλλα2α'!D12</f>
        <v>4</v>
      </c>
      <c r="E12" s="343">
        <f>'3-φύλλα2α'!E12</f>
        <v>4</v>
      </c>
      <c r="F12" s="513">
        <v>4</v>
      </c>
      <c r="G12" s="513">
        <v>2</v>
      </c>
      <c r="H12" s="279">
        <f t="shared" si="24"/>
        <v>17600</v>
      </c>
      <c r="I12" s="514">
        <f t="shared" si="25"/>
        <v>8800</v>
      </c>
      <c r="J12" s="514">
        <f t="shared" si="26"/>
        <v>880</v>
      </c>
      <c r="K12" s="514">
        <f t="shared" si="27"/>
        <v>880</v>
      </c>
      <c r="L12" s="514">
        <f t="shared" si="28"/>
        <v>176</v>
      </c>
      <c r="M12" s="514">
        <f t="shared" si="29"/>
        <v>15664</v>
      </c>
      <c r="N12" s="514">
        <f t="shared" si="30"/>
        <v>8800</v>
      </c>
      <c r="O12" s="514">
        <f t="shared" si="31"/>
        <v>1936</v>
      </c>
      <c r="P12" s="514"/>
      <c r="Q12" s="514">
        <f t="shared" si="32"/>
        <v>1936</v>
      </c>
      <c r="R12" s="328">
        <v>4400</v>
      </c>
      <c r="S12" s="328">
        <f t="shared" si="35"/>
        <v>1500</v>
      </c>
      <c r="T12" s="328">
        <v>4400</v>
      </c>
      <c r="U12" s="328">
        <v>800</v>
      </c>
      <c r="V12" s="328">
        <v>4400</v>
      </c>
      <c r="W12" s="371">
        <f t="shared" ref="W12:W14" si="36">3*500</f>
        <v>1500</v>
      </c>
      <c r="X12" s="328"/>
      <c r="Y12" s="328"/>
      <c r="Z12" s="328"/>
      <c r="AA12" s="328"/>
      <c r="AB12" s="328"/>
      <c r="AC12" s="328"/>
      <c r="AD12" s="328">
        <v>1100</v>
      </c>
      <c r="AE12" s="328">
        <v>2200</v>
      </c>
      <c r="AF12" s="328">
        <v>1500</v>
      </c>
      <c r="AG12" s="328"/>
      <c r="AH12" s="328">
        <v>2200</v>
      </c>
      <c r="AI12" s="328">
        <v>800</v>
      </c>
      <c r="AJ12" s="328"/>
      <c r="AK12" s="328"/>
      <c r="AL12" s="328"/>
      <c r="AM12" s="328">
        <f t="shared" si="33"/>
        <v>1600</v>
      </c>
      <c r="AN12" s="362">
        <f t="shared" si="34"/>
        <v>23200</v>
      </c>
      <c r="AO12" s="532"/>
    </row>
    <row r="13" spans="1:41" s="5" customFormat="1">
      <c r="A13" s="455" t="str">
        <f>'1-συμβολαια'!A13</f>
        <v>8ο</v>
      </c>
      <c r="B13" s="308" t="str">
        <f>'1-συμβολαια'!C13</f>
        <v>οριζόντιος ΣΥΣΤΑΣΗ</v>
      </c>
      <c r="C13" s="309">
        <f>'1-συμβολαια'!D13</f>
        <v>0</v>
      </c>
      <c r="D13" s="322">
        <f>'3-φύλλα2α'!D13</f>
        <v>4</v>
      </c>
      <c r="E13" s="322">
        <f>'3-φύλλα2α'!E13</f>
        <v>4</v>
      </c>
      <c r="F13" s="365">
        <v>2</v>
      </c>
      <c r="G13" s="365">
        <v>2</v>
      </c>
      <c r="H13" s="303">
        <f t="shared" si="24"/>
        <v>8800</v>
      </c>
      <c r="I13" s="327">
        <f t="shared" si="25"/>
        <v>8800</v>
      </c>
      <c r="J13" s="327">
        <f t="shared" si="26"/>
        <v>440</v>
      </c>
      <c r="K13" s="327">
        <f t="shared" si="27"/>
        <v>440</v>
      </c>
      <c r="L13" s="327">
        <f t="shared" si="28"/>
        <v>88</v>
      </c>
      <c r="M13" s="327">
        <f t="shared" si="29"/>
        <v>7832</v>
      </c>
      <c r="N13" s="327">
        <f t="shared" si="30"/>
        <v>8800</v>
      </c>
      <c r="O13" s="327">
        <f t="shared" si="31"/>
        <v>968</v>
      </c>
      <c r="P13" s="327"/>
      <c r="Q13" s="327">
        <f t="shared" si="32"/>
        <v>968</v>
      </c>
      <c r="R13" s="371">
        <v>4400</v>
      </c>
      <c r="S13" s="371">
        <f t="shared" si="35"/>
        <v>1500</v>
      </c>
      <c r="T13" s="371">
        <v>4400</v>
      </c>
      <c r="U13" s="371">
        <v>800</v>
      </c>
      <c r="V13" s="371">
        <v>4400</v>
      </c>
      <c r="W13" s="371">
        <f t="shared" si="36"/>
        <v>1500</v>
      </c>
      <c r="X13" s="371"/>
      <c r="Y13" s="371"/>
      <c r="Z13" s="371"/>
      <c r="AA13" s="371"/>
      <c r="AB13" s="371"/>
      <c r="AC13" s="371"/>
      <c r="AD13" s="371">
        <v>1100</v>
      </c>
      <c r="AE13" s="371">
        <v>2200</v>
      </c>
      <c r="AF13" s="328">
        <v>1500</v>
      </c>
      <c r="AG13" s="328"/>
      <c r="AH13" s="328">
        <v>2200</v>
      </c>
      <c r="AI13" s="328">
        <v>800</v>
      </c>
      <c r="AJ13" s="328"/>
      <c r="AK13" s="328"/>
      <c r="AL13" s="328"/>
      <c r="AM13" s="328">
        <f t="shared" si="33"/>
        <v>1600</v>
      </c>
      <c r="AN13" s="362">
        <f t="shared" si="34"/>
        <v>23200</v>
      </c>
      <c r="AO13" s="282"/>
    </row>
    <row r="14" spans="1:41" s="5" customFormat="1">
      <c r="A14" s="377" t="str">
        <f>'1-συμβολαια'!A14</f>
        <v>9ο</v>
      </c>
      <c r="B14" s="308" t="str">
        <f>'1-συμβολαια'!C14</f>
        <v>γονικη</v>
      </c>
      <c r="C14" s="309">
        <f>'1-συμβολαια'!D14</f>
        <v>5120115</v>
      </c>
      <c r="D14" s="322">
        <f>'3-φύλλα2α'!D14</f>
        <v>4</v>
      </c>
      <c r="E14" s="322">
        <f>'3-φύλλα2α'!E14</f>
        <v>4</v>
      </c>
      <c r="F14" s="365">
        <v>2</v>
      </c>
      <c r="G14" s="365">
        <v>2</v>
      </c>
      <c r="H14" s="303">
        <f t="shared" si="24"/>
        <v>8800</v>
      </c>
      <c r="I14" s="327">
        <f t="shared" si="25"/>
        <v>8800</v>
      </c>
      <c r="J14" s="327">
        <f t="shared" si="26"/>
        <v>440</v>
      </c>
      <c r="K14" s="327">
        <f t="shared" si="27"/>
        <v>440</v>
      </c>
      <c r="L14" s="327">
        <f t="shared" si="28"/>
        <v>88</v>
      </c>
      <c r="M14" s="327">
        <f t="shared" si="29"/>
        <v>7832</v>
      </c>
      <c r="N14" s="327">
        <f t="shared" si="30"/>
        <v>8800</v>
      </c>
      <c r="O14" s="327">
        <f t="shared" si="31"/>
        <v>968</v>
      </c>
      <c r="P14" s="327"/>
      <c r="Q14" s="327">
        <f t="shared" si="32"/>
        <v>968</v>
      </c>
      <c r="R14" s="371">
        <v>4400</v>
      </c>
      <c r="S14" s="371">
        <f t="shared" si="35"/>
        <v>1500</v>
      </c>
      <c r="T14" s="371">
        <v>4400</v>
      </c>
      <c r="U14" s="371">
        <v>800</v>
      </c>
      <c r="V14" s="371">
        <v>4400</v>
      </c>
      <c r="W14" s="371">
        <f t="shared" si="36"/>
        <v>1500</v>
      </c>
      <c r="X14" s="371"/>
      <c r="Y14" s="371"/>
      <c r="Z14" s="371"/>
      <c r="AA14" s="371"/>
      <c r="AB14" s="371"/>
      <c r="AC14" s="371"/>
      <c r="AD14" s="371">
        <v>1100</v>
      </c>
      <c r="AE14" s="371">
        <v>2200</v>
      </c>
      <c r="AF14" s="328">
        <v>1500</v>
      </c>
      <c r="AG14" s="328"/>
      <c r="AH14" s="328">
        <v>2200</v>
      </c>
      <c r="AI14" s="328">
        <v>800</v>
      </c>
      <c r="AJ14" s="328"/>
      <c r="AK14" s="328"/>
      <c r="AL14" s="328"/>
      <c r="AM14" s="328">
        <f t="shared" si="33"/>
        <v>1600</v>
      </c>
      <c r="AN14" s="362">
        <f t="shared" si="34"/>
        <v>23200</v>
      </c>
      <c r="AO14" s="282"/>
    </row>
    <row r="15" spans="1:41">
      <c r="A15" s="622" t="s">
        <v>47</v>
      </c>
      <c r="B15" s="623"/>
      <c r="C15" s="623"/>
      <c r="D15" s="623"/>
      <c r="E15" s="623"/>
      <c r="F15" s="38"/>
      <c r="G15" s="38"/>
      <c r="H15" s="154">
        <f t="shared" ref="H15:AF15" si="37">SUM(H3:H14)</f>
        <v>126500</v>
      </c>
      <c r="I15" s="154">
        <f t="shared" si="37"/>
        <v>63800</v>
      </c>
      <c r="J15" s="154">
        <f t="shared" si="37"/>
        <v>6325</v>
      </c>
      <c r="K15" s="154">
        <f t="shared" si="37"/>
        <v>6325</v>
      </c>
      <c r="L15" s="154">
        <f t="shared" si="37"/>
        <v>1265</v>
      </c>
      <c r="M15" s="154">
        <f t="shared" si="37"/>
        <v>112585</v>
      </c>
      <c r="N15" s="154">
        <f t="shared" si="37"/>
        <v>63800</v>
      </c>
      <c r="O15" s="154">
        <f t="shared" si="37"/>
        <v>13915</v>
      </c>
      <c r="P15" s="154">
        <f t="shared" si="37"/>
        <v>0</v>
      </c>
      <c r="Q15" s="154">
        <f t="shared" si="37"/>
        <v>13915</v>
      </c>
      <c r="R15" s="154">
        <f t="shared" si="37"/>
        <v>22000</v>
      </c>
      <c r="S15" s="154">
        <f t="shared" si="37"/>
        <v>7500</v>
      </c>
      <c r="T15" s="154">
        <f t="shared" si="37"/>
        <v>40700</v>
      </c>
      <c r="U15" s="154">
        <f t="shared" si="37"/>
        <v>7200</v>
      </c>
      <c r="V15" s="154">
        <f t="shared" si="37"/>
        <v>40700</v>
      </c>
      <c r="W15" s="154">
        <f t="shared" si="37"/>
        <v>13500</v>
      </c>
      <c r="X15" s="154"/>
      <c r="Y15" s="154"/>
      <c r="Z15" s="154"/>
      <c r="AA15" s="154">
        <f t="shared" si="37"/>
        <v>0</v>
      </c>
      <c r="AB15" s="154">
        <f t="shared" si="37"/>
        <v>0</v>
      </c>
      <c r="AC15" s="154">
        <f t="shared" si="37"/>
        <v>0</v>
      </c>
      <c r="AD15" s="154">
        <f t="shared" si="37"/>
        <v>5500</v>
      </c>
      <c r="AE15" s="154">
        <f t="shared" si="37"/>
        <v>11000</v>
      </c>
      <c r="AF15" s="154">
        <f t="shared" si="37"/>
        <v>7500</v>
      </c>
      <c r="AG15" s="364"/>
      <c r="AH15" s="154">
        <f t="shared" ref="AH15:AN15" si="38">SUM(AH3:AH14)</f>
        <v>22000</v>
      </c>
      <c r="AI15" s="154">
        <f t="shared" si="38"/>
        <v>8000</v>
      </c>
      <c r="AJ15" s="154">
        <f t="shared" si="38"/>
        <v>0</v>
      </c>
      <c r="AK15" s="154">
        <f t="shared" si="38"/>
        <v>0</v>
      </c>
      <c r="AL15" s="154">
        <f t="shared" si="38"/>
        <v>0</v>
      </c>
      <c r="AM15" s="154">
        <f t="shared" si="38"/>
        <v>15200</v>
      </c>
      <c r="AN15" s="154">
        <f t="shared" si="38"/>
        <v>170400</v>
      </c>
    </row>
    <row r="17" spans="2:41">
      <c r="R17" s="159" t="s">
        <v>504</v>
      </c>
      <c r="S17" s="169"/>
      <c r="T17" s="169"/>
      <c r="U17" s="169"/>
      <c r="V17" s="169"/>
      <c r="W17" s="169"/>
      <c r="X17" s="170"/>
      <c r="Y17" s="170"/>
      <c r="Z17" s="170"/>
      <c r="AA17" s="170"/>
      <c r="AB17" s="170"/>
      <c r="AC17" s="170"/>
      <c r="AD17" s="170"/>
      <c r="AE17" s="86"/>
      <c r="AF17" s="86"/>
      <c r="AG17" s="86"/>
      <c r="AH17" s="86"/>
      <c r="AI17" s="86"/>
      <c r="AJ17" s="86"/>
      <c r="AK17" s="86"/>
      <c r="AL17" s="86"/>
      <c r="AM17" s="86"/>
      <c r="AN17" s="112"/>
    </row>
    <row r="18" spans="2:41" ht="15.75">
      <c r="B18" s="548" t="s">
        <v>421</v>
      </c>
      <c r="D18" s="549"/>
      <c r="E18" s="549"/>
      <c r="R18" s="170"/>
      <c r="S18" s="171" t="s">
        <v>515</v>
      </c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86"/>
      <c r="AF18" s="86"/>
      <c r="AG18" s="86"/>
      <c r="AH18" s="86"/>
      <c r="AI18" s="86"/>
      <c r="AJ18" s="86"/>
      <c r="AK18" s="86"/>
      <c r="AL18" s="86"/>
      <c r="AM18" s="86"/>
      <c r="AN18" s="112"/>
    </row>
    <row r="19" spans="2:41">
      <c r="R19" s="170"/>
      <c r="S19" s="170"/>
      <c r="T19" s="168" t="s">
        <v>233</v>
      </c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86"/>
      <c r="AF19" s="86"/>
      <c r="AG19" s="86"/>
      <c r="AH19" s="86"/>
      <c r="AI19" s="86"/>
      <c r="AJ19" s="86"/>
      <c r="AK19" s="86"/>
      <c r="AL19" s="86"/>
      <c r="AM19" s="86"/>
      <c r="AN19" s="112"/>
    </row>
    <row r="20" spans="2:41">
      <c r="G20" s="527" t="s">
        <v>595</v>
      </c>
      <c r="H20" s="8">
        <f>H3/F3</f>
        <v>5500</v>
      </c>
      <c r="R20" s="170"/>
      <c r="S20" s="170"/>
      <c r="T20" s="170"/>
      <c r="U20" s="171" t="s">
        <v>234</v>
      </c>
      <c r="V20" s="170"/>
      <c r="W20" s="170"/>
      <c r="X20" s="170"/>
      <c r="Y20" s="170"/>
      <c r="Z20" s="170"/>
      <c r="AA20" s="170"/>
      <c r="AB20" s="170"/>
      <c r="AC20" s="170"/>
      <c r="AD20" s="170"/>
      <c r="AE20" s="86"/>
      <c r="AF20" s="86"/>
      <c r="AG20" s="86"/>
      <c r="AH20" s="86"/>
      <c r="AI20" s="86"/>
      <c r="AJ20" s="86"/>
      <c r="AK20" s="86"/>
      <c r="AL20" s="86"/>
      <c r="AM20" s="86"/>
      <c r="AN20" s="112"/>
    </row>
    <row r="21" spans="2:41">
      <c r="G21" s="394" t="s">
        <v>583</v>
      </c>
      <c r="R21" s="170"/>
      <c r="S21" s="170"/>
      <c r="T21" s="170"/>
      <c r="U21" s="170"/>
      <c r="V21" s="168" t="s">
        <v>516</v>
      </c>
      <c r="W21" s="170"/>
      <c r="X21" s="170"/>
      <c r="Y21" s="170"/>
      <c r="Z21" s="170"/>
      <c r="AA21" s="170"/>
      <c r="AB21" s="170"/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86"/>
      <c r="AN21" s="112"/>
    </row>
    <row r="22" spans="2:41">
      <c r="G22" s="394" t="s">
        <v>583</v>
      </c>
      <c r="S22" s="170"/>
      <c r="T22" s="170"/>
      <c r="U22" s="170"/>
      <c r="V22" s="170"/>
      <c r="W22" s="171" t="s">
        <v>235</v>
      </c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86"/>
      <c r="AN22" s="112"/>
    </row>
    <row r="23" spans="2:41">
      <c r="G23" s="394" t="s">
        <v>584</v>
      </c>
      <c r="R23" s="170"/>
      <c r="S23" s="170"/>
      <c r="T23" s="170"/>
      <c r="U23" s="170"/>
      <c r="V23" s="170"/>
      <c r="W23" s="170"/>
      <c r="X23" s="168" t="s">
        <v>236</v>
      </c>
      <c r="Y23" s="168"/>
      <c r="Z23" s="170"/>
      <c r="AA23" s="170"/>
      <c r="AB23" s="170"/>
      <c r="AC23" s="170"/>
      <c r="AD23" s="170"/>
      <c r="AE23" s="170"/>
      <c r="AF23" s="170"/>
      <c r="AG23" s="170"/>
      <c r="AH23" s="170"/>
      <c r="AI23" s="170"/>
      <c r="AJ23" s="170"/>
      <c r="AK23" s="170"/>
      <c r="AL23" s="170"/>
      <c r="AM23" s="86"/>
      <c r="AN23" s="112"/>
    </row>
    <row r="24" spans="2:41">
      <c r="G24" s="526" t="s">
        <v>596</v>
      </c>
      <c r="H24" s="8">
        <f>H6/F6</f>
        <v>4400</v>
      </c>
      <c r="R24" s="170"/>
      <c r="S24" s="170"/>
      <c r="T24" s="170"/>
      <c r="U24" s="170"/>
      <c r="V24" s="170"/>
      <c r="W24" s="170"/>
      <c r="X24" s="170"/>
      <c r="Y24" s="171" t="s">
        <v>262</v>
      </c>
      <c r="Z24" s="170"/>
      <c r="AA24" s="170"/>
      <c r="AB24" s="170"/>
      <c r="AC24" s="170"/>
      <c r="AD24" s="170"/>
      <c r="AE24" s="170"/>
      <c r="AF24" s="170"/>
      <c r="AG24" s="170"/>
      <c r="AH24" s="170"/>
      <c r="AI24" s="170"/>
      <c r="AJ24" s="170"/>
      <c r="AK24" s="170"/>
      <c r="AL24" s="170"/>
      <c r="AM24" s="86"/>
      <c r="AN24" s="112"/>
    </row>
    <row r="25" spans="2:41">
      <c r="B25" s="134"/>
      <c r="G25" s="394" t="s">
        <v>572</v>
      </c>
      <c r="R25" s="170"/>
      <c r="S25" s="170"/>
      <c r="T25" s="170"/>
      <c r="U25" s="170"/>
      <c r="V25" s="170"/>
      <c r="W25" s="170"/>
      <c r="X25" s="170"/>
      <c r="Y25" s="170"/>
      <c r="Z25" s="168" t="s">
        <v>237</v>
      </c>
      <c r="AA25" s="171"/>
      <c r="AB25" s="170"/>
      <c r="AC25" s="170"/>
      <c r="AD25" s="170"/>
      <c r="AE25" s="170"/>
      <c r="AF25" s="170"/>
      <c r="AG25" s="170"/>
      <c r="AH25" s="170"/>
      <c r="AI25" s="170"/>
      <c r="AJ25" s="170"/>
      <c r="AK25" s="170"/>
      <c r="AL25" s="170"/>
      <c r="AM25" s="86"/>
      <c r="AN25" s="112"/>
      <c r="AO25" s="167"/>
    </row>
    <row r="26" spans="2:41">
      <c r="B26" s="135"/>
      <c r="G26" s="527" t="s">
        <v>597</v>
      </c>
      <c r="H26" s="8">
        <f>H7/F7</f>
        <v>4400</v>
      </c>
      <c r="R26" s="170"/>
      <c r="S26" s="170"/>
      <c r="T26" s="170"/>
      <c r="U26" s="170"/>
      <c r="V26" s="170"/>
      <c r="W26" s="170"/>
      <c r="X26" s="170"/>
      <c r="Y26" s="170"/>
      <c r="Z26" s="171"/>
      <c r="AA26" s="171" t="s">
        <v>263</v>
      </c>
      <c r="AB26" s="170"/>
      <c r="AC26" s="170"/>
      <c r="AD26" s="170"/>
      <c r="AE26" s="170"/>
      <c r="AF26" s="170"/>
      <c r="AG26" s="170"/>
      <c r="AH26" s="170"/>
      <c r="AI26" s="170"/>
      <c r="AJ26" s="170"/>
      <c r="AK26" s="170"/>
      <c r="AL26" s="170"/>
      <c r="AM26" s="86"/>
      <c r="AN26" s="112"/>
      <c r="AO26" s="167"/>
    </row>
    <row r="27" spans="2:41">
      <c r="G27" s="394" t="s">
        <v>572</v>
      </c>
      <c r="R27" s="170"/>
      <c r="S27" s="170"/>
      <c r="T27" s="170"/>
      <c r="U27" s="170"/>
      <c r="V27" s="170"/>
      <c r="W27" s="170"/>
      <c r="X27" s="170"/>
      <c r="Y27" s="170"/>
      <c r="Z27" s="170"/>
      <c r="AA27" s="170"/>
      <c r="AB27" s="168" t="s">
        <v>238</v>
      </c>
      <c r="AC27" s="170"/>
      <c r="AD27" s="170"/>
      <c r="AE27" s="170"/>
      <c r="AF27" s="170"/>
      <c r="AG27" s="170"/>
      <c r="AH27" s="170"/>
      <c r="AI27" s="170"/>
      <c r="AJ27" s="170"/>
      <c r="AK27" s="170"/>
      <c r="AL27" s="170"/>
      <c r="AM27" s="86"/>
      <c r="AN27" s="363"/>
    </row>
    <row r="28" spans="2:41">
      <c r="G28" s="526" t="s">
        <v>598</v>
      </c>
      <c r="H28" s="8">
        <f>H8/F8</f>
        <v>2200</v>
      </c>
      <c r="Q28" s="394"/>
      <c r="R28" s="170"/>
      <c r="S28" s="170"/>
      <c r="T28" s="170"/>
      <c r="U28" s="8"/>
      <c r="V28" s="8"/>
      <c r="W28" s="170"/>
      <c r="X28" s="170"/>
      <c r="Y28" s="170"/>
      <c r="Z28" s="170"/>
      <c r="AA28" s="170"/>
      <c r="AB28" s="170"/>
      <c r="AC28" s="171" t="s">
        <v>239</v>
      </c>
      <c r="AD28" s="170"/>
      <c r="AE28" s="170"/>
      <c r="AF28" s="170"/>
      <c r="AG28" s="170"/>
      <c r="AH28" s="170"/>
      <c r="AI28" s="170"/>
      <c r="AJ28" s="170"/>
      <c r="AK28" s="170"/>
      <c r="AL28" s="170"/>
      <c r="AM28" s="86"/>
      <c r="AN28" s="112"/>
    </row>
    <row r="29" spans="2:41">
      <c r="G29" s="394">
        <v>4</v>
      </c>
      <c r="S29" s="170"/>
      <c r="T29" s="170"/>
      <c r="U29" s="8"/>
      <c r="V29" s="8"/>
      <c r="W29" s="170"/>
      <c r="X29" s="170"/>
      <c r="Y29" s="170"/>
      <c r="Z29" s="170"/>
      <c r="AA29" s="170"/>
      <c r="AB29" s="170"/>
      <c r="AC29" s="170"/>
      <c r="AD29" s="168" t="s">
        <v>278</v>
      </c>
      <c r="AE29" s="172"/>
      <c r="AF29" s="172"/>
      <c r="AG29" s="172"/>
      <c r="AH29" s="172"/>
      <c r="AI29" s="172"/>
      <c r="AJ29" s="172"/>
      <c r="AK29" s="172"/>
      <c r="AL29" s="172"/>
      <c r="AM29" s="171"/>
    </row>
    <row r="30" spans="2:41">
      <c r="G30" s="527" t="s">
        <v>599</v>
      </c>
      <c r="H30" s="8">
        <f>H9/F9</f>
        <v>4400</v>
      </c>
      <c r="R30" s="170" t="s">
        <v>598</v>
      </c>
      <c r="S30" s="86"/>
      <c r="T30" s="86"/>
      <c r="U30" s="8"/>
      <c r="V30" s="8"/>
      <c r="W30" s="170"/>
      <c r="X30" s="170"/>
      <c r="Y30" s="170"/>
      <c r="Z30" s="170"/>
      <c r="AA30" s="170"/>
      <c r="AB30" s="170"/>
      <c r="AC30" s="170"/>
      <c r="AD30" s="170"/>
      <c r="AE30" s="168" t="s">
        <v>279</v>
      </c>
      <c r="AF30" s="171"/>
      <c r="AG30" s="171"/>
      <c r="AH30" s="171"/>
      <c r="AI30" s="171"/>
      <c r="AJ30" s="171"/>
      <c r="AK30" s="171"/>
      <c r="AL30" s="171"/>
      <c r="AM30" s="86"/>
    </row>
    <row r="31" spans="2:41">
      <c r="G31" s="394" t="s">
        <v>577</v>
      </c>
      <c r="S31" s="2"/>
      <c r="T31" s="2"/>
      <c r="U31" s="8"/>
      <c r="V31" s="8"/>
      <c r="AF31" s="171" t="s">
        <v>280</v>
      </c>
      <c r="AG31" s="172"/>
      <c r="AH31" s="172"/>
      <c r="AI31" s="172"/>
      <c r="AJ31" s="172"/>
      <c r="AK31" s="172"/>
    </row>
    <row r="32" spans="2:41">
      <c r="B32" s="307"/>
      <c r="D32" s="8"/>
      <c r="E32" s="8"/>
      <c r="G32" s="526" t="s">
        <v>600</v>
      </c>
      <c r="H32" s="8">
        <f>H10/F10</f>
        <v>6600</v>
      </c>
      <c r="R32" s="170" t="s">
        <v>598</v>
      </c>
      <c r="U32" s="8"/>
      <c r="V32" s="8"/>
      <c r="AF32" s="170"/>
      <c r="AG32" s="277" t="s">
        <v>281</v>
      </c>
      <c r="AH32" s="277"/>
      <c r="AI32" s="277"/>
      <c r="AJ32" s="277"/>
      <c r="AK32" s="277"/>
      <c r="AL32" s="277"/>
    </row>
    <row r="33" spans="2:38">
      <c r="B33" s="3"/>
      <c r="D33" s="8"/>
      <c r="E33" s="8"/>
      <c r="G33" s="528" t="s">
        <v>591</v>
      </c>
      <c r="R33" s="2"/>
      <c r="U33" s="8"/>
      <c r="V33" s="8"/>
      <c r="AG33" s="170"/>
      <c r="AH33" s="168" t="s">
        <v>493</v>
      </c>
      <c r="AI33" s="170"/>
      <c r="AJ33" s="170"/>
      <c r="AK33" s="170"/>
      <c r="AL33" s="171"/>
    </row>
    <row r="34" spans="2:38">
      <c r="B34" s="3"/>
      <c r="D34" s="8"/>
      <c r="E34" s="8"/>
      <c r="G34" s="528" t="s">
        <v>575</v>
      </c>
      <c r="U34" s="8"/>
      <c r="V34" s="8"/>
      <c r="AI34" s="171" t="s">
        <v>490</v>
      </c>
      <c r="AJ34" s="171"/>
      <c r="AK34" s="171"/>
    </row>
    <row r="35" spans="2:38">
      <c r="B35" s="3"/>
      <c r="D35" s="8"/>
      <c r="E35" s="8"/>
      <c r="G35" s="527" t="s">
        <v>601</v>
      </c>
      <c r="H35" s="8">
        <f>H12/F12</f>
        <v>4400</v>
      </c>
      <c r="R35" s="170" t="s">
        <v>598</v>
      </c>
      <c r="U35" s="8"/>
      <c r="V35" s="8"/>
      <c r="AJ35" s="168" t="s">
        <v>491</v>
      </c>
      <c r="AK35" s="170"/>
    </row>
    <row r="36" spans="2:38">
      <c r="B36" s="3"/>
      <c r="D36" s="8"/>
      <c r="E36" s="8"/>
      <c r="G36" s="394" t="s">
        <v>574</v>
      </c>
      <c r="U36" s="8"/>
      <c r="V36" s="8"/>
      <c r="AK36" s="171" t="s">
        <v>492</v>
      </c>
    </row>
    <row r="37" spans="2:38">
      <c r="B37" s="3"/>
      <c r="D37" s="8"/>
      <c r="E37" s="8"/>
      <c r="G37" s="526" t="s">
        <v>602</v>
      </c>
      <c r="H37" s="8">
        <f>H13/F13</f>
        <v>4400</v>
      </c>
      <c r="R37" s="170" t="s">
        <v>598</v>
      </c>
      <c r="U37" s="8"/>
      <c r="V37" s="8"/>
    </row>
    <row r="38" spans="2:38">
      <c r="B38" s="307"/>
      <c r="D38" s="58"/>
      <c r="E38" s="58"/>
      <c r="F38" s="58"/>
      <c r="G38" s="394" t="s">
        <v>573</v>
      </c>
      <c r="U38" s="8"/>
      <c r="V38" s="8"/>
    </row>
    <row r="39" spans="2:38">
      <c r="B39" s="3"/>
      <c r="D39" s="58"/>
      <c r="E39" s="58"/>
      <c r="F39" s="58"/>
      <c r="G39" s="527" t="s">
        <v>603</v>
      </c>
      <c r="H39" s="8">
        <f>H14/F14</f>
        <v>4400</v>
      </c>
      <c r="R39" s="170" t="s">
        <v>598</v>
      </c>
    </row>
    <row r="40" spans="2:38">
      <c r="B40" s="3"/>
      <c r="D40" s="58"/>
      <c r="E40" s="58"/>
      <c r="F40" s="58"/>
      <c r="G40" s="394" t="s">
        <v>572</v>
      </c>
    </row>
    <row r="41" spans="2:38">
      <c r="B41" s="3"/>
      <c r="C41" s="58"/>
      <c r="D41" s="58"/>
      <c r="E41" s="58"/>
      <c r="F41" s="58"/>
    </row>
    <row r="42" spans="2:38">
      <c r="B42" s="3"/>
      <c r="D42" s="8"/>
      <c r="E42" s="8"/>
      <c r="R42" s="86"/>
    </row>
    <row r="43" spans="2:38">
      <c r="R43" s="2"/>
    </row>
    <row r="50" spans="7:7">
      <c r="G50" s="58"/>
    </row>
  </sheetData>
  <mergeCells count="9">
    <mergeCell ref="F1:L1"/>
    <mergeCell ref="M1:N1"/>
    <mergeCell ref="O1:Q1"/>
    <mergeCell ref="R1:AO1"/>
    <mergeCell ref="A15:E1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40"/>
  <sheetViews>
    <sheetView workbookViewId="0">
      <pane ySplit="2" topLeftCell="A3" activePane="bottomLeft" state="frozen"/>
      <selection pane="bottomLeft" activeCell="D45" sqref="D45"/>
    </sheetView>
  </sheetViews>
  <sheetFormatPr defaultRowHeight="11.25"/>
  <cols>
    <col min="1" max="1" width="7.28515625" style="8" bestFit="1" customWidth="1"/>
    <col min="2" max="2" width="29.140625" style="89" bestFit="1" customWidth="1"/>
    <col min="3" max="3" width="11.7109375" style="3" customWidth="1"/>
    <col min="4" max="4" width="7.85546875" style="3" bestFit="1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28515625" style="2" bestFit="1" customWidth="1"/>
    <col min="14" max="14" width="6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4.42578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679" t="s">
        <v>31</v>
      </c>
      <c r="B1" s="680"/>
      <c r="C1" s="680"/>
      <c r="D1" s="681"/>
      <c r="E1" s="683" t="s">
        <v>423</v>
      </c>
      <c r="F1" s="684"/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5" t="s">
        <v>70</v>
      </c>
      <c r="S1" s="693" t="s">
        <v>165</v>
      </c>
      <c r="T1" s="679" t="s">
        <v>13</v>
      </c>
      <c r="U1" s="680"/>
      <c r="V1" s="680"/>
      <c r="W1" s="680"/>
      <c r="X1" s="680"/>
      <c r="Y1" s="680"/>
      <c r="Z1" s="680"/>
      <c r="AA1" s="680"/>
      <c r="AB1" s="680"/>
      <c r="AC1" s="681"/>
      <c r="AD1" s="682" t="s">
        <v>14</v>
      </c>
      <c r="AE1" s="682"/>
      <c r="AF1" s="682"/>
      <c r="AG1" s="682"/>
      <c r="AH1" s="682"/>
      <c r="AI1" s="682"/>
      <c r="AJ1" s="682"/>
      <c r="AK1" s="682"/>
      <c r="AL1" s="682"/>
      <c r="AM1" s="679" t="s">
        <v>15</v>
      </c>
      <c r="AN1" s="680"/>
      <c r="AO1" s="680"/>
      <c r="AP1" s="680"/>
      <c r="AQ1" s="680"/>
      <c r="AR1" s="680"/>
      <c r="AS1" s="680"/>
      <c r="AT1" s="680"/>
      <c r="AU1" s="680"/>
      <c r="AV1" s="681"/>
      <c r="AW1" s="695" t="s">
        <v>16</v>
      </c>
      <c r="AX1" s="695"/>
      <c r="AY1" s="695"/>
      <c r="AZ1" s="695"/>
      <c r="BA1" s="695"/>
      <c r="BB1" s="695"/>
      <c r="BC1" s="695"/>
      <c r="BD1" s="695"/>
      <c r="BE1" s="696" t="s">
        <v>17</v>
      </c>
      <c r="BF1" s="697"/>
      <c r="BG1" s="697"/>
      <c r="BH1" s="697"/>
      <c r="BI1" s="698"/>
    </row>
    <row r="2" spans="1:61" s="4" customFormat="1" ht="45.75" customHeight="1" thickBot="1">
      <c r="A2" s="79" t="s">
        <v>19</v>
      </c>
      <c r="B2" s="88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257</v>
      </c>
      <c r="H2" s="41" t="s">
        <v>73</v>
      </c>
      <c r="I2" s="691" t="s">
        <v>29</v>
      </c>
      <c r="J2" s="692"/>
      <c r="K2" s="41" t="s">
        <v>156</v>
      </c>
      <c r="L2" s="41" t="s">
        <v>157</v>
      </c>
      <c r="M2" s="41" t="s">
        <v>93</v>
      </c>
      <c r="N2" s="41" t="s">
        <v>538</v>
      </c>
      <c r="O2" s="41" t="s">
        <v>164</v>
      </c>
      <c r="P2" s="93" t="s">
        <v>99</v>
      </c>
      <c r="Q2" s="113" t="s">
        <v>98</v>
      </c>
      <c r="R2" s="686"/>
      <c r="S2" s="694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687" t="s">
        <v>29</v>
      </c>
      <c r="AC2" s="688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689" t="s">
        <v>29</v>
      </c>
      <c r="AL2" s="690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687" t="s">
        <v>29</v>
      </c>
      <c r="AV2" s="688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687" t="s">
        <v>29</v>
      </c>
      <c r="BI2" s="688"/>
    </row>
    <row r="3" spans="1:61" s="196" customFormat="1">
      <c r="A3" s="429" t="str">
        <f>'1-συμβολαια'!A3</f>
        <v>1ο</v>
      </c>
      <c r="B3" s="329" t="str">
        <f>'1-συμβολαια'!C3</f>
        <v>*γονική οριζόντιας ΨΙΛΗ ΚΥΡΙΟΤΗΤΑ</v>
      </c>
      <c r="C3" s="278" t="str">
        <f>'4-πολλυπρ'!D3</f>
        <v>???</v>
      </c>
      <c r="D3" s="278" t="str">
        <f>'4-πολλυπρ'!I3</f>
        <v>???</v>
      </c>
      <c r="E3" s="278">
        <v>2</v>
      </c>
      <c r="F3" s="321">
        <f t="shared" ref="F3" si="0">E3*1100</f>
        <v>2200</v>
      </c>
      <c r="G3" s="309">
        <v>1100</v>
      </c>
      <c r="H3" s="309">
        <f t="shared" ref="H3" si="1">F3+G3</f>
        <v>3300</v>
      </c>
      <c r="I3" s="333" t="s">
        <v>162</v>
      </c>
      <c r="J3" s="333" t="s">
        <v>163</v>
      </c>
      <c r="K3" s="309">
        <v>2000</v>
      </c>
      <c r="L3" s="309">
        <v>2000</v>
      </c>
      <c r="M3" s="309">
        <v>1600</v>
      </c>
      <c r="N3" s="278"/>
      <c r="O3" s="309">
        <f>K3+L3</f>
        <v>4000</v>
      </c>
      <c r="P3" s="278"/>
      <c r="Q3" s="278"/>
      <c r="R3" s="278" t="s">
        <v>539</v>
      </c>
      <c r="S3" s="278"/>
      <c r="T3" s="368">
        <v>43823</v>
      </c>
      <c r="U3" s="367"/>
      <c r="V3" s="331" t="s">
        <v>424</v>
      </c>
      <c r="W3" s="331"/>
      <c r="X3" s="331" t="s">
        <v>9</v>
      </c>
      <c r="Y3" s="369"/>
      <c r="Z3" s="331"/>
      <c r="AA3" s="331"/>
      <c r="AB3" s="331"/>
      <c r="AC3" s="367"/>
      <c r="AD3" s="368">
        <v>43823</v>
      </c>
      <c r="AE3" s="367"/>
      <c r="AF3" s="367"/>
      <c r="AG3" s="367">
        <v>614</v>
      </c>
      <c r="AH3" s="367">
        <v>9</v>
      </c>
      <c r="AI3" s="367"/>
      <c r="AJ3" s="367"/>
      <c r="AK3" s="367"/>
      <c r="AL3" s="367"/>
      <c r="AM3" s="367"/>
      <c r="AN3" s="367"/>
      <c r="AO3" s="331" t="s">
        <v>424</v>
      </c>
      <c r="AP3" s="367"/>
      <c r="AQ3" s="331" t="s">
        <v>9</v>
      </c>
      <c r="AR3" s="367"/>
      <c r="AS3" s="367"/>
      <c r="AT3" s="367"/>
      <c r="AU3" s="367"/>
      <c r="AV3" s="368"/>
      <c r="AW3" s="367"/>
      <c r="AX3" s="367"/>
      <c r="AY3" s="367"/>
      <c r="AZ3" s="369"/>
      <c r="BA3" s="369"/>
      <c r="BB3" s="369"/>
      <c r="BC3" s="369"/>
      <c r="BD3" s="369"/>
      <c r="BE3" s="367"/>
      <c r="BF3" s="367"/>
      <c r="BG3" s="368"/>
      <c r="BH3" s="369"/>
      <c r="BI3" s="369"/>
    </row>
    <row r="4" spans="1:61" s="196" customFormat="1">
      <c r="A4" s="429">
        <f>'1-συμβολαια'!A4</f>
        <v>0</v>
      </c>
      <c r="B4" s="329" t="str">
        <f>'1-συμβολαια'!C4</f>
        <v>*γονική αέρινης στήλης</v>
      </c>
      <c r="C4" s="278" t="str">
        <f>'4-πολλυπρ'!D4</f>
        <v>???</v>
      </c>
      <c r="D4" s="278" t="str">
        <f>'4-πολλυπρ'!I4</f>
        <v>???</v>
      </c>
      <c r="E4" s="278">
        <v>2</v>
      </c>
      <c r="F4" s="321">
        <f t="shared" ref="F4:F10" si="2">E4*1100</f>
        <v>2200</v>
      </c>
      <c r="G4" s="309">
        <v>1100</v>
      </c>
      <c r="H4" s="309">
        <f t="shared" ref="H4:H10" si="3">F4+G4</f>
        <v>3300</v>
      </c>
      <c r="I4" s="333" t="s">
        <v>162</v>
      </c>
      <c r="J4" s="333" t="s">
        <v>163</v>
      </c>
      <c r="K4" s="309">
        <v>2000</v>
      </c>
      <c r="L4" s="309">
        <v>2000</v>
      </c>
      <c r="M4" s="309">
        <v>1600</v>
      </c>
      <c r="N4" s="278"/>
      <c r="O4" s="309">
        <f t="shared" ref="O4:O10" si="4">K4+L4</f>
        <v>4000</v>
      </c>
      <c r="P4" s="278"/>
      <c r="Q4" s="278"/>
      <c r="R4" s="278" t="s">
        <v>539</v>
      </c>
      <c r="S4" s="278"/>
      <c r="T4" s="368">
        <v>43823</v>
      </c>
      <c r="U4" s="367"/>
      <c r="V4" s="331" t="s">
        <v>424</v>
      </c>
      <c r="W4" s="331"/>
      <c r="X4" s="331" t="s">
        <v>9</v>
      </c>
      <c r="Y4" s="369"/>
      <c r="Z4" s="331"/>
      <c r="AA4" s="331"/>
      <c r="AB4" s="331"/>
      <c r="AC4" s="367"/>
      <c r="AD4" s="368">
        <v>43823</v>
      </c>
      <c r="AE4" s="367"/>
      <c r="AF4" s="367"/>
      <c r="AG4" s="367">
        <v>614</v>
      </c>
      <c r="AH4" s="367">
        <v>9</v>
      </c>
      <c r="AI4" s="367"/>
      <c r="AJ4" s="367"/>
      <c r="AK4" s="367"/>
      <c r="AL4" s="367"/>
      <c r="AM4" s="367"/>
      <c r="AN4" s="367"/>
      <c r="AO4" s="331" t="s">
        <v>424</v>
      </c>
      <c r="AP4" s="367"/>
      <c r="AQ4" s="331" t="s">
        <v>9</v>
      </c>
      <c r="AR4" s="367"/>
      <c r="AS4" s="367"/>
      <c r="AT4" s="367"/>
      <c r="AU4" s="367"/>
      <c r="AV4" s="368"/>
      <c r="AW4" s="367"/>
      <c r="AX4" s="367"/>
      <c r="AY4" s="367"/>
      <c r="AZ4" s="369"/>
      <c r="BA4" s="369"/>
      <c r="BB4" s="369"/>
      <c r="BC4" s="369"/>
      <c r="BD4" s="369"/>
      <c r="BE4" s="367"/>
      <c r="BF4" s="367"/>
      <c r="BG4" s="368"/>
      <c r="BH4" s="369"/>
      <c r="BI4" s="369"/>
    </row>
    <row r="5" spans="1:61" s="196" customFormat="1" ht="12" thickBot="1">
      <c r="A5" s="555">
        <f>'1-συμβολαια'!A5</f>
        <v>0</v>
      </c>
      <c r="B5" s="556" t="str">
        <f>'1-συμβολαια'!C5</f>
        <v>οριζόντιος ΣΥΣΤΑΣΗ</v>
      </c>
      <c r="C5" s="454" t="str">
        <f>'4-πολλυπρ'!D5</f>
        <v>???</v>
      </c>
      <c r="D5" s="454">
        <f>'4-πολλυπρ'!I5</f>
        <v>0</v>
      </c>
      <c r="E5" s="454">
        <v>2</v>
      </c>
      <c r="F5" s="557">
        <f t="shared" si="2"/>
        <v>2200</v>
      </c>
      <c r="G5" s="454">
        <v>1100</v>
      </c>
      <c r="H5" s="454">
        <f t="shared" si="3"/>
        <v>3300</v>
      </c>
      <c r="I5" s="558" t="s">
        <v>162</v>
      </c>
      <c r="J5" s="558" t="s">
        <v>163</v>
      </c>
      <c r="K5" s="454">
        <v>2000</v>
      </c>
      <c r="L5" s="454">
        <v>2000</v>
      </c>
      <c r="M5" s="454">
        <v>1600</v>
      </c>
      <c r="N5" s="454"/>
      <c r="O5" s="454">
        <f t="shared" si="4"/>
        <v>4000</v>
      </c>
      <c r="P5" s="454"/>
      <c r="Q5" s="454"/>
      <c r="R5" s="454" t="s">
        <v>539</v>
      </c>
      <c r="S5" s="454"/>
      <c r="T5" s="559">
        <v>43823</v>
      </c>
      <c r="U5" s="560"/>
      <c r="V5" s="561" t="s">
        <v>424</v>
      </c>
      <c r="W5" s="561"/>
      <c r="X5" s="561" t="s">
        <v>9</v>
      </c>
      <c r="Y5" s="369"/>
      <c r="Z5" s="331"/>
      <c r="AA5" s="331"/>
      <c r="AB5" s="331"/>
      <c r="AC5" s="367"/>
      <c r="AD5" s="368">
        <v>43823</v>
      </c>
      <c r="AE5" s="367"/>
      <c r="AF5" s="367"/>
      <c r="AG5" s="367">
        <v>614</v>
      </c>
      <c r="AH5" s="367">
        <v>9</v>
      </c>
      <c r="AI5" s="367"/>
      <c r="AJ5" s="367"/>
      <c r="AK5" s="367"/>
      <c r="AL5" s="367"/>
      <c r="AM5" s="367"/>
      <c r="AN5" s="367"/>
      <c r="AO5" s="331" t="s">
        <v>424</v>
      </c>
      <c r="AP5" s="367"/>
      <c r="AQ5" s="331" t="s">
        <v>9</v>
      </c>
      <c r="AR5" s="367"/>
      <c r="AS5" s="367"/>
      <c r="AT5" s="367"/>
      <c r="AU5" s="367"/>
      <c r="AV5" s="368"/>
      <c r="AW5" s="367"/>
      <c r="AX5" s="367"/>
      <c r="AY5" s="367"/>
      <c r="AZ5" s="369"/>
      <c r="BA5" s="369"/>
      <c r="BB5" s="369"/>
      <c r="BC5" s="369"/>
      <c r="BD5" s="369"/>
      <c r="BE5" s="367"/>
      <c r="BF5" s="367"/>
      <c r="BG5" s="368"/>
      <c r="BH5" s="369"/>
      <c r="BI5" s="369"/>
    </row>
    <row r="6" spans="1:61" s="196" customFormat="1">
      <c r="A6" s="551" t="str">
        <f>'1-συμβολαια'!A6</f>
        <v>2ο</v>
      </c>
      <c r="B6" s="329" t="str">
        <f>'1-συμβολαια'!C6</f>
        <v>*γονική με ΠΑΡΑΚΡΑΤΗΣΗ ΕΠΙΚΑΡΠΙΑΣ</v>
      </c>
      <c r="C6" s="309" t="str">
        <f>'4-πολλυπρ'!D6</f>
        <v>???</v>
      </c>
      <c r="D6" s="309" t="str">
        <f>'4-πολλυπρ'!I6</f>
        <v>???</v>
      </c>
      <c r="E6" s="309">
        <v>2</v>
      </c>
      <c r="F6" s="321">
        <f t="shared" si="2"/>
        <v>2200</v>
      </c>
      <c r="G6" s="309">
        <v>1100</v>
      </c>
      <c r="H6" s="309">
        <f t="shared" si="3"/>
        <v>3300</v>
      </c>
      <c r="I6" s="333" t="s">
        <v>162</v>
      </c>
      <c r="J6" s="333" t="s">
        <v>163</v>
      </c>
      <c r="K6" s="309">
        <v>2000</v>
      </c>
      <c r="L6" s="309">
        <v>2000</v>
      </c>
      <c r="M6" s="309">
        <v>1600</v>
      </c>
      <c r="N6" s="309"/>
      <c r="O6" s="309">
        <f t="shared" si="4"/>
        <v>4000</v>
      </c>
      <c r="P6" s="309"/>
      <c r="Q6" s="309"/>
      <c r="R6" s="309" t="s">
        <v>539</v>
      </c>
      <c r="S6" s="309"/>
      <c r="T6" s="552">
        <v>43823</v>
      </c>
      <c r="U6" s="553"/>
      <c r="V6" s="554" t="s">
        <v>424</v>
      </c>
      <c r="W6" s="554"/>
      <c r="X6" s="554" t="s">
        <v>9</v>
      </c>
      <c r="Y6" s="369"/>
      <c r="Z6" s="331"/>
      <c r="AA6" s="331"/>
      <c r="AB6" s="331"/>
      <c r="AC6" s="367"/>
      <c r="AD6" s="368">
        <v>43823</v>
      </c>
      <c r="AE6" s="367"/>
      <c r="AF6" s="367"/>
      <c r="AG6" s="367">
        <v>614</v>
      </c>
      <c r="AH6" s="367">
        <v>9</v>
      </c>
      <c r="AI6" s="367"/>
      <c r="AJ6" s="367"/>
      <c r="AK6" s="367"/>
      <c r="AL6" s="367"/>
      <c r="AM6" s="367"/>
      <c r="AN6" s="367"/>
      <c r="AO6" s="331" t="s">
        <v>424</v>
      </c>
      <c r="AP6" s="367"/>
      <c r="AQ6" s="331" t="s">
        <v>9</v>
      </c>
      <c r="AR6" s="367"/>
      <c r="AS6" s="367"/>
      <c r="AT6" s="367"/>
      <c r="AU6" s="367"/>
      <c r="AV6" s="368"/>
      <c r="AW6" s="367"/>
      <c r="AX6" s="367"/>
      <c r="AY6" s="367"/>
      <c r="AZ6" s="369"/>
      <c r="BA6" s="369"/>
      <c r="BB6" s="369"/>
      <c r="BC6" s="369"/>
      <c r="BD6" s="369"/>
      <c r="BE6" s="367"/>
      <c r="BF6" s="367"/>
      <c r="BG6" s="368"/>
      <c r="BH6" s="369"/>
      <c r="BI6" s="369"/>
    </row>
    <row r="7" spans="1:61" s="196" customFormat="1">
      <c r="A7" s="429" t="str">
        <f>'1-συμβολαια'!A7</f>
        <v>3ο</v>
      </c>
      <c r="B7" s="329" t="str">
        <f>'1-συμβολαια'!C7</f>
        <v>*γονική με ΠΑΡΑΚΡΑΤΗΣΗ ΕΠΙΚΑΡΠΙΑΣ</v>
      </c>
      <c r="C7" s="278" t="str">
        <f>'4-πολλυπρ'!D7</f>
        <v>???</v>
      </c>
      <c r="D7" s="278" t="str">
        <f>'4-πολλυπρ'!I7</f>
        <v>???</v>
      </c>
      <c r="E7" s="278">
        <v>2</v>
      </c>
      <c r="F7" s="321">
        <f t="shared" si="2"/>
        <v>2200</v>
      </c>
      <c r="G7" s="309">
        <v>1100</v>
      </c>
      <c r="H7" s="309">
        <f t="shared" si="3"/>
        <v>3300</v>
      </c>
      <c r="I7" s="333" t="s">
        <v>162</v>
      </c>
      <c r="J7" s="333" t="s">
        <v>163</v>
      </c>
      <c r="K7" s="309">
        <v>2000</v>
      </c>
      <c r="L7" s="309">
        <v>2000</v>
      </c>
      <c r="M7" s="309">
        <v>1600</v>
      </c>
      <c r="N7" s="278"/>
      <c r="O7" s="309">
        <f t="shared" si="4"/>
        <v>4000</v>
      </c>
      <c r="P7" s="278"/>
      <c r="Q7" s="278"/>
      <c r="R7" s="278" t="s">
        <v>539</v>
      </c>
      <c r="S7" s="278"/>
      <c r="T7" s="368">
        <v>43823</v>
      </c>
      <c r="U7" s="367"/>
      <c r="V7" s="331" t="s">
        <v>424</v>
      </c>
      <c r="W7" s="331"/>
      <c r="X7" s="331" t="s">
        <v>9</v>
      </c>
      <c r="Y7" s="369"/>
      <c r="Z7" s="331"/>
      <c r="AA7" s="331"/>
      <c r="AB7" s="331"/>
      <c r="AC7" s="367"/>
      <c r="AD7" s="368">
        <v>43823</v>
      </c>
      <c r="AE7" s="367"/>
      <c r="AF7" s="367"/>
      <c r="AG7" s="367">
        <v>614</v>
      </c>
      <c r="AH7" s="367">
        <v>9</v>
      </c>
      <c r="AI7" s="367"/>
      <c r="AJ7" s="367"/>
      <c r="AK7" s="367"/>
      <c r="AL7" s="367"/>
      <c r="AM7" s="367"/>
      <c r="AN7" s="367"/>
      <c r="AO7" s="331" t="s">
        <v>424</v>
      </c>
      <c r="AP7" s="367"/>
      <c r="AQ7" s="331" t="s">
        <v>9</v>
      </c>
      <c r="AR7" s="367"/>
      <c r="AS7" s="367"/>
      <c r="AT7" s="367"/>
      <c r="AU7" s="367"/>
      <c r="AV7" s="368"/>
      <c r="AW7" s="367"/>
      <c r="AX7" s="367"/>
      <c r="AY7" s="367"/>
      <c r="AZ7" s="369"/>
      <c r="BA7" s="369"/>
      <c r="BB7" s="369"/>
      <c r="BC7" s="369"/>
      <c r="BD7" s="369"/>
      <c r="BE7" s="367"/>
      <c r="BF7" s="367"/>
      <c r="BG7" s="368"/>
      <c r="BH7" s="369"/>
      <c r="BI7" s="369"/>
    </row>
    <row r="8" spans="1:61" s="196" customFormat="1">
      <c r="A8" s="550" t="str">
        <f>'1-συμβολαια'!A8</f>
        <v>4ο</v>
      </c>
      <c r="B8" s="329" t="str">
        <f>'1-συμβολαια'!C8</f>
        <v>κληρονομιάς ΑΠΟΔΟΧΗ</v>
      </c>
      <c r="C8" s="278" t="str">
        <f>'4-πολλυπρ'!D8</f>
        <v>???</v>
      </c>
      <c r="D8" s="278" t="str">
        <f>'4-πολλυπρ'!I8</f>
        <v>???</v>
      </c>
      <c r="E8" s="278">
        <v>2</v>
      </c>
      <c r="F8" s="321">
        <f t="shared" si="2"/>
        <v>2200</v>
      </c>
      <c r="G8" s="309">
        <v>1100</v>
      </c>
      <c r="H8" s="309">
        <f t="shared" si="3"/>
        <v>3300</v>
      </c>
      <c r="I8" s="333" t="s">
        <v>162</v>
      </c>
      <c r="J8" s="333" t="s">
        <v>163</v>
      </c>
      <c r="K8" s="309">
        <v>2000</v>
      </c>
      <c r="L8" s="309">
        <v>2000</v>
      </c>
      <c r="M8" s="309">
        <v>1600</v>
      </c>
      <c r="N8" s="278"/>
      <c r="O8" s="309">
        <f t="shared" si="4"/>
        <v>4000</v>
      </c>
      <c r="P8" s="278"/>
      <c r="Q8" s="278"/>
      <c r="R8" s="278" t="s">
        <v>539</v>
      </c>
      <c r="S8" s="278"/>
      <c r="T8" s="368">
        <v>43823</v>
      </c>
      <c r="U8" s="367"/>
      <c r="V8" s="331" t="s">
        <v>424</v>
      </c>
      <c r="W8" s="331"/>
      <c r="X8" s="331" t="s">
        <v>9</v>
      </c>
      <c r="Y8" s="369"/>
      <c r="Z8" s="331"/>
      <c r="AA8" s="331"/>
      <c r="AB8" s="331"/>
      <c r="AC8" s="367"/>
      <c r="AD8" s="368">
        <v>43823</v>
      </c>
      <c r="AE8" s="367"/>
      <c r="AF8" s="367"/>
      <c r="AG8" s="367">
        <v>614</v>
      </c>
      <c r="AH8" s="367">
        <v>9</v>
      </c>
      <c r="AI8" s="367"/>
      <c r="AJ8" s="367"/>
      <c r="AK8" s="367"/>
      <c r="AL8" s="367"/>
      <c r="AM8" s="367"/>
      <c r="AN8" s="367"/>
      <c r="AO8" s="331" t="s">
        <v>424</v>
      </c>
      <c r="AP8" s="367"/>
      <c r="AQ8" s="331" t="s">
        <v>9</v>
      </c>
      <c r="AR8" s="367"/>
      <c r="AS8" s="367"/>
      <c r="AT8" s="367"/>
      <c r="AU8" s="367"/>
      <c r="AV8" s="368"/>
      <c r="AW8" s="367"/>
      <c r="AX8" s="367"/>
      <c r="AY8" s="367"/>
      <c r="AZ8" s="369"/>
      <c r="BA8" s="369"/>
      <c r="BB8" s="369"/>
      <c r="BC8" s="369"/>
      <c r="BD8" s="369"/>
      <c r="BE8" s="367"/>
      <c r="BF8" s="367"/>
      <c r="BG8" s="368"/>
      <c r="BH8" s="369"/>
      <c r="BI8" s="369"/>
    </row>
    <row r="9" spans="1:61" s="196" customFormat="1" ht="12" thickBot="1">
      <c r="A9" s="555" t="str">
        <f>'1-συμβολαια'!A9</f>
        <v>5ο</v>
      </c>
      <c r="B9" s="556" t="str">
        <f>'1-συμβολαια'!C9</f>
        <v>δωρεα</v>
      </c>
      <c r="C9" s="454" t="str">
        <f>'4-πολλυπρ'!D9</f>
        <v>???</v>
      </c>
      <c r="D9" s="454" t="str">
        <f>'4-πολλυπρ'!I9</f>
        <v>???</v>
      </c>
      <c r="E9" s="454">
        <v>2</v>
      </c>
      <c r="F9" s="557">
        <f t="shared" si="2"/>
        <v>2200</v>
      </c>
      <c r="G9" s="454">
        <v>1100</v>
      </c>
      <c r="H9" s="454">
        <f t="shared" si="3"/>
        <v>3300</v>
      </c>
      <c r="I9" s="558" t="s">
        <v>162</v>
      </c>
      <c r="J9" s="558" t="s">
        <v>163</v>
      </c>
      <c r="K9" s="454">
        <v>2000</v>
      </c>
      <c r="L9" s="454">
        <v>2000</v>
      </c>
      <c r="M9" s="454">
        <v>1600</v>
      </c>
      <c r="N9" s="454"/>
      <c r="O9" s="454">
        <f t="shared" si="4"/>
        <v>4000</v>
      </c>
      <c r="P9" s="454"/>
      <c r="Q9" s="454"/>
      <c r="R9" s="454" t="s">
        <v>539</v>
      </c>
      <c r="S9" s="454"/>
      <c r="T9" s="559">
        <v>43823</v>
      </c>
      <c r="U9" s="560"/>
      <c r="V9" s="561" t="s">
        <v>424</v>
      </c>
      <c r="W9" s="561"/>
      <c r="X9" s="561" t="s">
        <v>9</v>
      </c>
      <c r="Y9" s="369"/>
      <c r="Z9" s="331"/>
      <c r="AA9" s="331"/>
      <c r="AB9" s="331"/>
      <c r="AC9" s="367"/>
      <c r="AD9" s="368">
        <v>43823</v>
      </c>
      <c r="AE9" s="367"/>
      <c r="AF9" s="367"/>
      <c r="AG9" s="367">
        <v>614</v>
      </c>
      <c r="AH9" s="367">
        <v>9</v>
      </c>
      <c r="AI9" s="367"/>
      <c r="AJ9" s="367"/>
      <c r="AK9" s="367"/>
      <c r="AL9" s="367"/>
      <c r="AM9" s="367"/>
      <c r="AN9" s="367"/>
      <c r="AO9" s="331" t="s">
        <v>424</v>
      </c>
      <c r="AP9" s="367"/>
      <c r="AQ9" s="331" t="s">
        <v>9</v>
      </c>
      <c r="AR9" s="367"/>
      <c r="AS9" s="367"/>
      <c r="AT9" s="367"/>
      <c r="AU9" s="367"/>
      <c r="AV9" s="368"/>
      <c r="AW9" s="367"/>
      <c r="AX9" s="367"/>
      <c r="AY9" s="367"/>
      <c r="AZ9" s="369"/>
      <c r="BA9" s="369"/>
      <c r="BB9" s="369"/>
      <c r="BC9" s="369"/>
      <c r="BD9" s="369"/>
      <c r="BE9" s="367"/>
      <c r="BF9" s="367"/>
      <c r="BG9" s="368"/>
      <c r="BH9" s="369"/>
      <c r="BI9" s="369"/>
    </row>
    <row r="10" spans="1:61" s="196" customFormat="1">
      <c r="A10" s="551" t="str">
        <f>'1-συμβολαια'!A10</f>
        <v>6ο</v>
      </c>
      <c r="B10" s="329" t="str">
        <f>'1-συμβολαια'!C10</f>
        <v>διανομη</v>
      </c>
      <c r="C10" s="309" t="str">
        <f>'4-πολλυπρ'!D10</f>
        <v>???</v>
      </c>
      <c r="D10" s="309">
        <f>'4-πολλυπρ'!I10</f>
        <v>0</v>
      </c>
      <c r="E10" s="309">
        <v>3</v>
      </c>
      <c r="F10" s="321">
        <f t="shared" si="2"/>
        <v>3300</v>
      </c>
      <c r="G10" s="309">
        <v>1100</v>
      </c>
      <c r="H10" s="309">
        <f t="shared" si="3"/>
        <v>4400</v>
      </c>
      <c r="I10" s="333" t="s">
        <v>162</v>
      </c>
      <c r="J10" s="333" t="s">
        <v>163</v>
      </c>
      <c r="K10" s="309">
        <v>2000</v>
      </c>
      <c r="L10" s="309">
        <v>2000</v>
      </c>
      <c r="M10" s="309">
        <v>1600</v>
      </c>
      <c r="N10" s="309"/>
      <c r="O10" s="309">
        <f t="shared" si="4"/>
        <v>4000</v>
      </c>
      <c r="P10" s="309"/>
      <c r="Q10" s="309"/>
      <c r="R10" s="309" t="s">
        <v>539</v>
      </c>
      <c r="S10" s="309"/>
      <c r="T10" s="552">
        <v>43823</v>
      </c>
      <c r="U10" s="553"/>
      <c r="V10" s="554" t="s">
        <v>424</v>
      </c>
      <c r="W10" s="554"/>
      <c r="X10" s="554" t="s">
        <v>9</v>
      </c>
      <c r="Y10" s="369"/>
      <c r="Z10" s="331"/>
      <c r="AA10" s="331"/>
      <c r="AB10" s="331"/>
      <c r="AC10" s="367"/>
      <c r="AD10" s="368">
        <v>43823</v>
      </c>
      <c r="AE10" s="367"/>
      <c r="AF10" s="367"/>
      <c r="AG10" s="367">
        <v>614</v>
      </c>
      <c r="AH10" s="367">
        <v>9</v>
      </c>
      <c r="AI10" s="367"/>
      <c r="AJ10" s="367"/>
      <c r="AK10" s="367"/>
      <c r="AL10" s="367"/>
      <c r="AM10" s="367"/>
      <c r="AN10" s="367"/>
      <c r="AO10" s="331" t="s">
        <v>424</v>
      </c>
      <c r="AP10" s="367"/>
      <c r="AQ10" s="331" t="s">
        <v>9</v>
      </c>
      <c r="AR10" s="367"/>
      <c r="AS10" s="367"/>
      <c r="AT10" s="367"/>
      <c r="AU10" s="367"/>
      <c r="AV10" s="368"/>
      <c r="AW10" s="367"/>
      <c r="AX10" s="367"/>
      <c r="AY10" s="367"/>
      <c r="AZ10" s="369"/>
      <c r="BA10" s="369"/>
      <c r="BB10" s="369"/>
      <c r="BC10" s="369"/>
      <c r="BD10" s="369"/>
      <c r="BE10" s="367"/>
      <c r="BF10" s="367"/>
      <c r="BG10" s="368"/>
      <c r="BH10" s="369"/>
      <c r="BI10" s="369"/>
    </row>
    <row r="11" spans="1:61" s="196" customFormat="1" ht="12" thickBot="1">
      <c r="A11" s="563">
        <f>'1-συμβολαια'!A11</f>
        <v>0</v>
      </c>
      <c r="B11" s="556" t="str">
        <f>'1-συμβολαια'!C11</f>
        <v>εξισορόπηση διαφοράς διανεμομένων</v>
      </c>
      <c r="C11" s="454" t="str">
        <f>'4-πολλυπρ'!D11</f>
        <v>???</v>
      </c>
      <c r="D11" s="454" t="str">
        <f>'4-πολλυπρ'!I11</f>
        <v>???</v>
      </c>
      <c r="E11" s="454"/>
      <c r="F11" s="557"/>
      <c r="G11" s="454"/>
      <c r="H11" s="454"/>
      <c r="I11" s="558"/>
      <c r="J11" s="558"/>
      <c r="K11" s="454"/>
      <c r="L11" s="454"/>
      <c r="M11" s="454"/>
      <c r="N11" s="454"/>
      <c r="O11" s="454"/>
      <c r="P11" s="454"/>
      <c r="Q11" s="454"/>
      <c r="R11" s="454" t="s">
        <v>539</v>
      </c>
      <c r="S11" s="454"/>
      <c r="T11" s="559">
        <v>43823</v>
      </c>
      <c r="U11" s="560"/>
      <c r="V11" s="561" t="s">
        <v>424</v>
      </c>
      <c r="W11" s="561"/>
      <c r="X11" s="561" t="s">
        <v>9</v>
      </c>
      <c r="Y11" s="369"/>
      <c r="Z11" s="331"/>
      <c r="AA11" s="331"/>
      <c r="AB11" s="331"/>
      <c r="AC11" s="367"/>
      <c r="AD11" s="368">
        <v>43823</v>
      </c>
      <c r="AE11" s="367"/>
      <c r="AF11" s="367"/>
      <c r="AG11" s="367">
        <v>614</v>
      </c>
      <c r="AH11" s="367">
        <v>9</v>
      </c>
      <c r="AI11" s="367"/>
      <c r="AJ11" s="367"/>
      <c r="AK11" s="367"/>
      <c r="AL11" s="367"/>
      <c r="AM11" s="367"/>
      <c r="AN11" s="367"/>
      <c r="AO11" s="331" t="s">
        <v>424</v>
      </c>
      <c r="AP11" s="367"/>
      <c r="AQ11" s="331" t="s">
        <v>9</v>
      </c>
      <c r="AR11" s="367"/>
      <c r="AS11" s="367"/>
      <c r="AT11" s="367"/>
      <c r="AU11" s="367"/>
      <c r="AV11" s="368"/>
      <c r="AW11" s="367"/>
      <c r="AX11" s="367"/>
      <c r="AY11" s="367"/>
      <c r="AZ11" s="369"/>
      <c r="BA11" s="369"/>
      <c r="BB11" s="369"/>
      <c r="BC11" s="369"/>
      <c r="BD11" s="369"/>
      <c r="BE11" s="367"/>
      <c r="BF11" s="367"/>
      <c r="BG11" s="368"/>
      <c r="BH11" s="369"/>
      <c r="BI11" s="369"/>
    </row>
    <row r="12" spans="1:61" s="196" customFormat="1">
      <c r="A12" s="562" t="str">
        <f>'1-συμβολαια'!A12</f>
        <v>7ο</v>
      </c>
      <c r="B12" s="329" t="str">
        <f>'1-συμβολαια'!C12</f>
        <v>δωρεα</v>
      </c>
      <c r="C12" s="309" t="str">
        <f>'4-πολλυπρ'!D12</f>
        <v>???</v>
      </c>
      <c r="D12" s="309" t="str">
        <f>'4-πολλυπρ'!I12</f>
        <v>219-147</v>
      </c>
      <c r="E12" s="309">
        <v>2</v>
      </c>
      <c r="F12" s="321">
        <f t="shared" ref="F12:F14" si="5">E12*1100</f>
        <v>2200</v>
      </c>
      <c r="G12" s="309">
        <v>1100</v>
      </c>
      <c r="H12" s="309">
        <f t="shared" ref="H12:H14" si="6">F12+G12</f>
        <v>3300</v>
      </c>
      <c r="I12" s="333" t="s">
        <v>162</v>
      </c>
      <c r="J12" s="333" t="s">
        <v>163</v>
      </c>
      <c r="K12" s="309">
        <v>2000</v>
      </c>
      <c r="L12" s="309">
        <v>2000</v>
      </c>
      <c r="M12" s="309">
        <v>1600</v>
      </c>
      <c r="N12" s="309">
        <v>655</v>
      </c>
      <c r="O12" s="309">
        <f t="shared" ref="O12:O14" si="7">K12+L12</f>
        <v>4000</v>
      </c>
      <c r="P12" s="309"/>
      <c r="Q12" s="309"/>
      <c r="R12" s="309" t="s">
        <v>539</v>
      </c>
      <c r="S12" s="309"/>
      <c r="T12" s="552">
        <v>43823</v>
      </c>
      <c r="U12" s="553"/>
      <c r="V12" s="554" t="s">
        <v>424</v>
      </c>
      <c r="W12" s="554"/>
      <c r="X12" s="554" t="s">
        <v>9</v>
      </c>
      <c r="Y12" s="369"/>
      <c r="Z12" s="331"/>
      <c r="AA12" s="331"/>
      <c r="AB12" s="331"/>
      <c r="AC12" s="367"/>
      <c r="AD12" s="368">
        <v>43823</v>
      </c>
      <c r="AE12" s="367"/>
      <c r="AF12" s="367"/>
      <c r="AG12" s="367">
        <v>614</v>
      </c>
      <c r="AH12" s="367">
        <v>9</v>
      </c>
      <c r="AI12" s="367"/>
      <c r="AJ12" s="367"/>
      <c r="AK12" s="367"/>
      <c r="AL12" s="367"/>
      <c r="AM12" s="367"/>
      <c r="AN12" s="367"/>
      <c r="AO12" s="331" t="s">
        <v>424</v>
      </c>
      <c r="AP12" s="367"/>
      <c r="AQ12" s="331" t="s">
        <v>9</v>
      </c>
      <c r="AR12" s="367"/>
      <c r="AS12" s="367"/>
      <c r="AT12" s="367"/>
      <c r="AU12" s="367"/>
      <c r="AV12" s="368"/>
      <c r="AW12" s="367"/>
      <c r="AX12" s="367"/>
      <c r="AY12" s="367"/>
      <c r="AZ12" s="369"/>
      <c r="BA12" s="369"/>
      <c r="BB12" s="369"/>
      <c r="BC12" s="369"/>
      <c r="BD12" s="369"/>
      <c r="BE12" s="367"/>
      <c r="BF12" s="367"/>
      <c r="BG12" s="368"/>
      <c r="BH12" s="369"/>
      <c r="BI12" s="369"/>
    </row>
    <row r="13" spans="1:61" s="196" customFormat="1">
      <c r="A13" s="550" t="str">
        <f>'1-συμβολαια'!A13</f>
        <v>8ο</v>
      </c>
      <c r="B13" s="329" t="str">
        <f>'1-συμβολαια'!C13</f>
        <v>οριζόντιος ΣΥΣΤΑΣΗ</v>
      </c>
      <c r="C13" s="278" t="str">
        <f>'4-πολλυπρ'!D14</f>
        <v>???</v>
      </c>
      <c r="D13" s="278" t="str">
        <f>'4-πολλυπρ'!I14</f>
        <v>???</v>
      </c>
      <c r="E13" s="278">
        <v>2</v>
      </c>
      <c r="F13" s="321">
        <f t="shared" si="5"/>
        <v>2200</v>
      </c>
      <c r="G13" s="309">
        <v>1100</v>
      </c>
      <c r="H13" s="309">
        <f t="shared" si="6"/>
        <v>3300</v>
      </c>
      <c r="I13" s="333" t="s">
        <v>162</v>
      </c>
      <c r="J13" s="333" t="s">
        <v>163</v>
      </c>
      <c r="K13" s="309">
        <v>2000</v>
      </c>
      <c r="L13" s="309">
        <v>2000</v>
      </c>
      <c r="M13" s="309">
        <v>1600</v>
      </c>
      <c r="N13" s="278"/>
      <c r="O13" s="309">
        <f t="shared" si="7"/>
        <v>4000</v>
      </c>
      <c r="P13" s="278"/>
      <c r="Q13" s="278"/>
      <c r="R13" s="278" t="s">
        <v>539</v>
      </c>
      <c r="S13" s="278"/>
      <c r="T13" s="368">
        <v>43823</v>
      </c>
      <c r="U13" s="367"/>
      <c r="V13" s="331" t="s">
        <v>424</v>
      </c>
      <c r="W13" s="331"/>
      <c r="X13" s="331" t="s">
        <v>9</v>
      </c>
      <c r="Y13" s="369"/>
      <c r="Z13" s="331"/>
      <c r="AA13" s="331"/>
      <c r="AB13" s="331"/>
      <c r="AC13" s="367"/>
      <c r="AD13" s="368">
        <v>43823</v>
      </c>
      <c r="AE13" s="367"/>
      <c r="AF13" s="367"/>
      <c r="AG13" s="367">
        <v>614</v>
      </c>
      <c r="AH13" s="367">
        <v>9</v>
      </c>
      <c r="AI13" s="367"/>
      <c r="AJ13" s="367"/>
      <c r="AK13" s="367"/>
      <c r="AL13" s="367"/>
      <c r="AM13" s="367"/>
      <c r="AN13" s="367"/>
      <c r="AO13" s="331" t="s">
        <v>424</v>
      </c>
      <c r="AP13" s="367"/>
      <c r="AQ13" s="331" t="s">
        <v>9</v>
      </c>
      <c r="AR13" s="367"/>
      <c r="AS13" s="367"/>
      <c r="AT13" s="367"/>
      <c r="AU13" s="367"/>
      <c r="AV13" s="368"/>
      <c r="AW13" s="367"/>
      <c r="AX13" s="367"/>
      <c r="AY13" s="367"/>
      <c r="AZ13" s="369"/>
      <c r="BA13" s="369"/>
      <c r="BB13" s="369"/>
      <c r="BC13" s="369"/>
      <c r="BD13" s="369"/>
      <c r="BE13" s="367"/>
      <c r="BF13" s="367"/>
      <c r="BG13" s="368"/>
      <c r="BH13" s="369"/>
      <c r="BI13" s="369"/>
    </row>
    <row r="14" spans="1:61" s="196" customFormat="1">
      <c r="A14" s="429" t="str">
        <f>'1-συμβολαια'!A14</f>
        <v>9ο</v>
      </c>
      <c r="B14" s="329" t="str">
        <f>'1-συμβολαια'!C14</f>
        <v>γονικη</v>
      </c>
      <c r="C14" s="278">
        <f>'4-πολλυπρ'!D15</f>
        <v>0</v>
      </c>
      <c r="D14" s="278">
        <f>'4-πολλυπρ'!I15</f>
        <v>0</v>
      </c>
      <c r="E14" s="278">
        <v>2</v>
      </c>
      <c r="F14" s="321">
        <f t="shared" si="5"/>
        <v>2200</v>
      </c>
      <c r="G14" s="309">
        <v>1100</v>
      </c>
      <c r="H14" s="309">
        <f t="shared" si="6"/>
        <v>3300</v>
      </c>
      <c r="I14" s="333" t="s">
        <v>162</v>
      </c>
      <c r="J14" s="333" t="s">
        <v>163</v>
      </c>
      <c r="K14" s="309">
        <v>2000</v>
      </c>
      <c r="L14" s="309">
        <v>2000</v>
      </c>
      <c r="M14" s="309">
        <v>1600</v>
      </c>
      <c r="N14" s="278"/>
      <c r="O14" s="309">
        <f t="shared" si="7"/>
        <v>4000</v>
      </c>
      <c r="P14" s="278"/>
      <c r="Q14" s="278"/>
      <c r="R14" s="278" t="s">
        <v>539</v>
      </c>
      <c r="S14" s="278"/>
      <c r="T14" s="368">
        <v>43823</v>
      </c>
      <c r="U14" s="367"/>
      <c r="V14" s="331" t="s">
        <v>424</v>
      </c>
      <c r="W14" s="331"/>
      <c r="X14" s="331" t="s">
        <v>9</v>
      </c>
      <c r="Y14" s="369"/>
      <c r="Z14" s="331"/>
      <c r="AA14" s="331"/>
      <c r="AB14" s="331"/>
      <c r="AC14" s="367"/>
      <c r="AD14" s="368">
        <v>43823</v>
      </c>
      <c r="AE14" s="367"/>
      <c r="AF14" s="367"/>
      <c r="AG14" s="367">
        <v>614</v>
      </c>
      <c r="AH14" s="367">
        <v>9</v>
      </c>
      <c r="AI14" s="367"/>
      <c r="AJ14" s="367"/>
      <c r="AK14" s="367"/>
      <c r="AL14" s="367"/>
      <c r="AM14" s="367"/>
      <c r="AN14" s="367"/>
      <c r="AO14" s="331" t="s">
        <v>424</v>
      </c>
      <c r="AP14" s="367"/>
      <c r="AQ14" s="331" t="s">
        <v>9</v>
      </c>
      <c r="AR14" s="367"/>
      <c r="AS14" s="367"/>
      <c r="AT14" s="367"/>
      <c r="AU14" s="367"/>
      <c r="AV14" s="368"/>
      <c r="AW14" s="367"/>
      <c r="AX14" s="367"/>
      <c r="AY14" s="367"/>
      <c r="AZ14" s="369"/>
      <c r="BA14" s="369"/>
      <c r="BB14" s="369"/>
      <c r="BC14" s="369"/>
      <c r="BD14" s="369"/>
      <c r="BE14" s="367"/>
      <c r="BF14" s="367"/>
      <c r="BG14" s="368"/>
      <c r="BH14" s="369"/>
      <c r="BI14" s="369"/>
    </row>
    <row r="15" spans="1:61">
      <c r="A15" s="676" t="s">
        <v>35</v>
      </c>
      <c r="B15" s="677"/>
      <c r="C15" s="677"/>
      <c r="D15" s="678"/>
      <c r="E15" s="72">
        <f>SUM(E3:E14)</f>
        <v>23</v>
      </c>
      <c r="F15" s="72">
        <f>SUM(F3:F14)</f>
        <v>25300</v>
      </c>
      <c r="G15" s="72">
        <f>SUM(G3:G14)</f>
        <v>12100</v>
      </c>
      <c r="H15" s="72">
        <f>SUM(H3:H14)</f>
        <v>37400</v>
      </c>
      <c r="I15" s="72"/>
      <c r="J15" s="72"/>
      <c r="K15" s="72">
        <f t="shared" ref="K15:R15" si="8">SUM(K3:K14)</f>
        <v>22000</v>
      </c>
      <c r="L15" s="72">
        <f t="shared" si="8"/>
        <v>22000</v>
      </c>
      <c r="M15" s="72">
        <f t="shared" si="8"/>
        <v>17600</v>
      </c>
      <c r="N15" s="72">
        <f t="shared" si="8"/>
        <v>655</v>
      </c>
      <c r="O15" s="72">
        <f t="shared" si="8"/>
        <v>44000</v>
      </c>
      <c r="P15" s="68">
        <f t="shared" si="8"/>
        <v>0</v>
      </c>
      <c r="Q15" s="68">
        <f t="shared" si="8"/>
        <v>0</v>
      </c>
      <c r="R15" s="68">
        <f t="shared" si="8"/>
        <v>0</v>
      </c>
      <c r="S15" s="68"/>
      <c r="T15" s="138"/>
      <c r="U15" s="68">
        <f>SUM(U3:U14)</f>
        <v>0</v>
      </c>
      <c r="V15" s="68"/>
      <c r="W15" s="68">
        <f>SUM(W3:W14)</f>
        <v>0</v>
      </c>
      <c r="X15" s="68"/>
      <c r="Y15" s="68">
        <f>SUM(Y3:Y14)</f>
        <v>0</v>
      </c>
      <c r="Z15" s="68">
        <f>SUM(Z3:Z14)</f>
        <v>0</v>
      </c>
      <c r="AA15" s="68">
        <f>SUM(AA3:AA14)</f>
        <v>0</v>
      </c>
      <c r="AB15" s="68">
        <f>SUM(AB3:AB14)</f>
        <v>0</v>
      </c>
      <c r="AC15" s="68">
        <f>SUM(AC3:AC14)</f>
        <v>0</v>
      </c>
      <c r="AD15" s="138"/>
      <c r="AE15" s="68"/>
      <c r="AF15" s="68"/>
      <c r="AG15" s="68"/>
      <c r="AH15" s="68"/>
      <c r="AI15" s="72">
        <f>SUM(AI3:AI14)</f>
        <v>0</v>
      </c>
      <c r="AJ15" s="72">
        <f>SUM(AJ3:AJ14)</f>
        <v>0</v>
      </c>
      <c r="AK15" s="72"/>
      <c r="AL15" s="68">
        <f>SUM(AL3:AL14)</f>
        <v>0</v>
      </c>
      <c r="AM15" s="68">
        <f>SUM(AM3:AM14)</f>
        <v>0</v>
      </c>
      <c r="AN15" s="68">
        <f>SUM(AN3:AN14)</f>
        <v>0</v>
      </c>
      <c r="AO15" s="68"/>
      <c r="AP15" s="68">
        <f t="shared" ref="AP15:BD15" si="9">SUM(AP3:AP14)</f>
        <v>0</v>
      </c>
      <c r="AQ15" s="68">
        <f t="shared" si="9"/>
        <v>0</v>
      </c>
      <c r="AR15" s="68">
        <f t="shared" si="9"/>
        <v>0</v>
      </c>
      <c r="AS15" s="68">
        <f t="shared" si="9"/>
        <v>0</v>
      </c>
      <c r="AT15" s="68">
        <f t="shared" si="9"/>
        <v>0</v>
      </c>
      <c r="AU15" s="68">
        <f t="shared" si="9"/>
        <v>0</v>
      </c>
      <c r="AV15" s="68">
        <f t="shared" si="9"/>
        <v>0</v>
      </c>
      <c r="AW15" s="68">
        <f t="shared" si="9"/>
        <v>0</v>
      </c>
      <c r="AX15" s="68">
        <f t="shared" si="9"/>
        <v>0</v>
      </c>
      <c r="AY15" s="68">
        <f t="shared" si="9"/>
        <v>0</v>
      </c>
      <c r="AZ15" s="68">
        <f t="shared" si="9"/>
        <v>0</v>
      </c>
      <c r="BA15" s="68">
        <f t="shared" si="9"/>
        <v>0</v>
      </c>
      <c r="BB15" s="68">
        <f t="shared" si="9"/>
        <v>0</v>
      </c>
      <c r="BC15" s="68">
        <f t="shared" si="9"/>
        <v>0</v>
      </c>
      <c r="BD15" s="68">
        <f t="shared" si="9"/>
        <v>0</v>
      </c>
      <c r="BE15" s="68"/>
      <c r="BF15" s="68"/>
      <c r="BG15" s="68"/>
      <c r="BH15" s="68"/>
      <c r="BI15" s="68"/>
    </row>
    <row r="17" spans="2:35">
      <c r="G17" s="141"/>
      <c r="H17" s="141"/>
      <c r="I17" s="141"/>
      <c r="J17" s="141"/>
      <c r="K17" s="141" t="s">
        <v>425</v>
      </c>
      <c r="L17" s="116"/>
      <c r="M17" s="116"/>
      <c r="N17" s="116"/>
      <c r="S17" s="182" t="s">
        <v>165</v>
      </c>
      <c r="Z17" s="2"/>
      <c r="AB17" s="116" t="s">
        <v>101</v>
      </c>
      <c r="AI17" s="229" t="s">
        <v>102</v>
      </c>
    </row>
    <row r="18" spans="2:35">
      <c r="F18" s="3"/>
      <c r="G18" s="3"/>
      <c r="H18" s="3"/>
      <c r="I18" s="158" t="s">
        <v>158</v>
      </c>
      <c r="J18" s="118"/>
      <c r="L18" s="141" t="s">
        <v>425</v>
      </c>
      <c r="M18" s="3"/>
      <c r="N18" s="3"/>
      <c r="O18" s="3"/>
      <c r="P18" s="158" t="s">
        <v>166</v>
      </c>
      <c r="S18" s="9"/>
    </row>
    <row r="19" spans="2:35">
      <c r="E19" s="117"/>
      <c r="F19" s="3"/>
      <c r="G19" s="3"/>
      <c r="H19" s="3"/>
      <c r="I19" s="118" t="s">
        <v>159</v>
      </c>
      <c r="J19" s="118"/>
      <c r="L19" s="3"/>
      <c r="M19" s="3"/>
      <c r="N19" s="3"/>
      <c r="O19" s="3"/>
      <c r="Q19" s="118" t="s">
        <v>167</v>
      </c>
      <c r="S19" s="9"/>
    </row>
    <row r="20" spans="2:35">
      <c r="D20" s="527" t="s">
        <v>595</v>
      </c>
      <c r="I20" s="118"/>
      <c r="J20" s="158" t="s">
        <v>160</v>
      </c>
      <c r="M20" s="152" t="s">
        <v>441</v>
      </c>
      <c r="N20" s="152"/>
      <c r="S20" s="9"/>
    </row>
    <row r="21" spans="2:35">
      <c r="D21" s="394" t="s">
        <v>583</v>
      </c>
      <c r="J21" s="118" t="s">
        <v>161</v>
      </c>
      <c r="S21" s="9"/>
    </row>
    <row r="22" spans="2:35">
      <c r="B22" s="3"/>
      <c r="C22" s="8"/>
      <c r="D22" s="394" t="s">
        <v>583</v>
      </c>
      <c r="S22" s="9"/>
      <c r="U22" s="28"/>
      <c r="V22" s="28"/>
    </row>
    <row r="23" spans="2:35">
      <c r="B23" s="307"/>
      <c r="C23" s="8"/>
      <c r="D23" s="394" t="s">
        <v>584</v>
      </c>
      <c r="S23" s="9"/>
      <c r="U23" s="28"/>
      <c r="V23" s="28"/>
    </row>
    <row r="24" spans="2:35">
      <c r="B24" s="307"/>
      <c r="C24" s="8"/>
      <c r="D24" s="526" t="s">
        <v>596</v>
      </c>
      <c r="S24" s="9"/>
      <c r="U24" s="28"/>
      <c r="V24" s="28"/>
    </row>
    <row r="25" spans="2:35">
      <c r="B25" s="135"/>
      <c r="C25" s="8"/>
      <c r="D25" s="394" t="s">
        <v>572</v>
      </c>
      <c r="U25" s="28"/>
      <c r="V25" s="28"/>
    </row>
    <row r="26" spans="2:35">
      <c r="C26" s="8"/>
      <c r="D26" s="527" t="s">
        <v>597</v>
      </c>
      <c r="U26" s="28"/>
      <c r="V26" s="28"/>
    </row>
    <row r="27" spans="2:35">
      <c r="C27" s="8"/>
      <c r="D27" s="394" t="s">
        <v>572</v>
      </c>
      <c r="P27" s="2"/>
      <c r="Q27" s="2"/>
      <c r="R27" s="2"/>
      <c r="S27" s="2"/>
      <c r="U27" s="28"/>
      <c r="V27" s="28"/>
    </row>
    <row r="28" spans="2:35">
      <c r="C28" s="8"/>
      <c r="D28" s="526" t="s">
        <v>598</v>
      </c>
      <c r="U28" s="28"/>
      <c r="V28" s="28"/>
    </row>
    <row r="29" spans="2:35">
      <c r="B29" s="3"/>
      <c r="C29" s="8"/>
      <c r="D29" s="394">
        <v>4</v>
      </c>
      <c r="E29" s="8"/>
      <c r="F29" s="8"/>
      <c r="G29" s="8"/>
      <c r="H29" s="8"/>
      <c r="I29" s="82"/>
      <c r="U29" s="28"/>
      <c r="V29" s="28"/>
    </row>
    <row r="30" spans="2:35">
      <c r="B30" s="307"/>
      <c r="C30" s="8"/>
      <c r="D30" s="527" t="s">
        <v>599</v>
      </c>
      <c r="E30" s="8"/>
      <c r="F30" s="8"/>
      <c r="G30" s="8"/>
      <c r="H30" s="8"/>
      <c r="I30" s="82"/>
      <c r="U30" s="28"/>
      <c r="V30" s="28"/>
    </row>
    <row r="31" spans="2:35">
      <c r="B31" s="3"/>
      <c r="C31" s="8"/>
      <c r="D31" s="394" t="s">
        <v>577</v>
      </c>
      <c r="E31" s="8"/>
      <c r="F31" s="8"/>
      <c r="G31" s="8"/>
      <c r="H31" s="8"/>
      <c r="I31" s="82"/>
      <c r="U31" s="28"/>
      <c r="V31" s="28"/>
    </row>
    <row r="32" spans="2:35">
      <c r="B32" s="3"/>
      <c r="C32" s="8"/>
      <c r="D32" s="526" t="s">
        <v>600</v>
      </c>
      <c r="E32" s="8"/>
      <c r="F32" s="8"/>
      <c r="G32" s="8"/>
      <c r="H32" s="8"/>
      <c r="I32" s="82"/>
      <c r="U32" s="28"/>
      <c r="V32" s="28"/>
    </row>
    <row r="33" spans="2:22">
      <c r="B33" s="3"/>
      <c r="C33" s="356"/>
      <c r="D33" s="528" t="s">
        <v>591</v>
      </c>
      <c r="E33" s="8"/>
      <c r="F33" s="8"/>
      <c r="G33" s="8"/>
      <c r="H33" s="8"/>
      <c r="I33" s="82"/>
      <c r="U33" s="28"/>
      <c r="V33" s="28"/>
    </row>
    <row r="34" spans="2:22">
      <c r="B34" s="3"/>
      <c r="C34" s="356"/>
      <c r="D34" s="528" t="s">
        <v>575</v>
      </c>
      <c r="E34" s="8"/>
      <c r="F34" s="8"/>
      <c r="G34" s="8"/>
      <c r="H34" s="8"/>
      <c r="I34" s="82"/>
      <c r="U34" s="28"/>
      <c r="V34" s="28"/>
    </row>
    <row r="35" spans="2:22">
      <c r="B35" s="307"/>
      <c r="C35" s="356"/>
      <c r="D35" s="527" t="s">
        <v>601</v>
      </c>
      <c r="E35" s="58"/>
      <c r="F35" s="58"/>
      <c r="G35" s="58"/>
      <c r="H35" s="8"/>
      <c r="I35" s="82"/>
    </row>
    <row r="36" spans="2:22">
      <c r="B36" s="3"/>
      <c r="C36" s="58"/>
      <c r="D36" s="394" t="s">
        <v>574</v>
      </c>
      <c r="E36" s="58"/>
      <c r="F36" s="58"/>
      <c r="G36" s="58"/>
      <c r="H36" s="8"/>
    </row>
    <row r="37" spans="2:22">
      <c r="B37" s="3"/>
      <c r="C37" s="58"/>
      <c r="D37" s="526" t="s">
        <v>602</v>
      </c>
      <c r="E37" s="58"/>
      <c r="F37" s="58"/>
      <c r="G37" s="58"/>
      <c r="H37" s="8"/>
    </row>
    <row r="38" spans="2:22">
      <c r="B38" s="3"/>
      <c r="C38" s="58"/>
      <c r="D38" s="394" t="s">
        <v>573</v>
      </c>
      <c r="E38" s="58"/>
      <c r="F38" s="58"/>
      <c r="G38" s="58"/>
    </row>
    <row r="39" spans="2:22">
      <c r="B39" s="3"/>
      <c r="C39" s="8"/>
      <c r="D39" s="527" t="s">
        <v>603</v>
      </c>
      <c r="E39" s="8"/>
      <c r="F39" s="8"/>
      <c r="G39" s="8"/>
    </row>
    <row r="40" spans="2:22">
      <c r="D40" s="394" t="s">
        <v>572</v>
      </c>
    </row>
  </sheetData>
  <mergeCells count="15">
    <mergeCell ref="AM1:AV1"/>
    <mergeCell ref="AW1:BD1"/>
    <mergeCell ref="BE1:BI1"/>
    <mergeCell ref="T1:AC1"/>
    <mergeCell ref="BH2:BI2"/>
    <mergeCell ref="AU2:AV2"/>
    <mergeCell ref="A15:D15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31"/>
  <sheetViews>
    <sheetView workbookViewId="0">
      <pane ySplit="2" topLeftCell="A3" activePane="bottomLeft" state="frozen"/>
      <selection pane="bottomLeft" activeCell="B39" sqref="B39"/>
    </sheetView>
  </sheetViews>
  <sheetFormatPr defaultRowHeight="12.75"/>
  <cols>
    <col min="1" max="1" width="10.5703125" style="408" bestFit="1" customWidth="1"/>
    <col min="2" max="2" width="56.85546875" style="409" bestFit="1" customWidth="1"/>
    <col min="3" max="3" width="7.42578125" style="403" customWidth="1"/>
    <col min="4" max="4" width="7.28515625" style="403" customWidth="1"/>
    <col min="5" max="5" width="9.42578125" style="410" bestFit="1" customWidth="1"/>
    <col min="6" max="7" width="6.42578125" style="410" customWidth="1"/>
    <col min="8" max="8" width="6.140625" style="410" customWidth="1"/>
    <col min="9" max="9" width="9.28515625" style="410" customWidth="1"/>
    <col min="10" max="10" width="9.85546875" style="410" customWidth="1"/>
    <col min="11" max="11" width="8.85546875" style="410" customWidth="1"/>
    <col min="12" max="12" width="10.42578125" style="410" customWidth="1"/>
    <col min="13" max="14" width="8.85546875" style="410" customWidth="1"/>
    <col min="15" max="15" width="11" style="410" customWidth="1"/>
    <col min="16" max="16" width="9.7109375" style="410" customWidth="1"/>
    <col min="17" max="17" width="9.5703125" style="410" customWidth="1"/>
    <col min="18" max="19" width="8.85546875" style="410" customWidth="1"/>
    <col min="20" max="20" width="10.5703125" style="410" customWidth="1"/>
    <col min="21" max="21" width="12" style="410" customWidth="1"/>
    <col min="22" max="23" width="7.42578125" style="412" customWidth="1"/>
    <col min="24" max="24" width="11.42578125" style="412" bestFit="1" customWidth="1"/>
    <col min="25" max="25" width="29.85546875" style="412" customWidth="1"/>
    <col min="26" max="16384" width="9.140625" style="403"/>
  </cols>
  <sheetData>
    <row r="1" spans="1:25" s="396" customFormat="1" ht="15.75" customHeight="1">
      <c r="A1" s="704" t="s">
        <v>31</v>
      </c>
      <c r="B1" s="705"/>
      <c r="C1" s="705"/>
      <c r="D1" s="706"/>
      <c r="E1" s="710" t="s">
        <v>170</v>
      </c>
      <c r="F1" s="711"/>
      <c r="G1" s="711"/>
      <c r="H1" s="711"/>
      <c r="I1" s="699" t="s">
        <v>164</v>
      </c>
      <c r="J1" s="699"/>
      <c r="K1" s="699"/>
      <c r="L1" s="699"/>
      <c r="M1" s="699"/>
      <c r="N1" s="699"/>
      <c r="O1" s="699"/>
      <c r="P1" s="699"/>
      <c r="Q1" s="699"/>
      <c r="R1" s="699"/>
      <c r="S1" s="699"/>
      <c r="T1" s="699"/>
      <c r="U1" s="699"/>
      <c r="V1" s="700" t="s">
        <v>29</v>
      </c>
      <c r="W1" s="701"/>
      <c r="X1" s="701"/>
      <c r="Y1" s="701"/>
    </row>
    <row r="2" spans="1:25" s="396" customFormat="1" ht="39" thickBot="1">
      <c r="A2" s="397" t="s">
        <v>19</v>
      </c>
      <c r="B2" s="398" t="s">
        <v>0</v>
      </c>
      <c r="C2" s="399" t="s">
        <v>11</v>
      </c>
      <c r="D2" s="400" t="s">
        <v>12</v>
      </c>
      <c r="E2" s="401" t="s">
        <v>426</v>
      </c>
      <c r="F2" s="712" t="s">
        <v>29</v>
      </c>
      <c r="G2" s="713"/>
      <c r="H2" s="714"/>
      <c r="I2" s="401" t="s">
        <v>90</v>
      </c>
      <c r="J2" s="399" t="s">
        <v>91</v>
      </c>
      <c r="K2" s="399" t="s">
        <v>93</v>
      </c>
      <c r="L2" s="399" t="s">
        <v>240</v>
      </c>
      <c r="M2" s="399"/>
      <c r="N2" s="399" t="s">
        <v>241</v>
      </c>
      <c r="O2" s="399" t="s">
        <v>542</v>
      </c>
      <c r="P2" s="399" t="s">
        <v>36</v>
      </c>
      <c r="Q2" s="399" t="s">
        <v>548</v>
      </c>
      <c r="R2" s="399"/>
      <c r="S2" s="399" t="s">
        <v>545</v>
      </c>
      <c r="T2" s="399" t="s">
        <v>544</v>
      </c>
      <c r="U2" s="399" t="s">
        <v>47</v>
      </c>
      <c r="V2" s="702"/>
      <c r="W2" s="703"/>
      <c r="X2" s="703"/>
      <c r="Y2" s="703"/>
    </row>
    <row r="3" spans="1:25" s="402" customFormat="1">
      <c r="A3" s="428" t="str">
        <f>'1-συμβολαια'!A3</f>
        <v>1ο</v>
      </c>
      <c r="B3" s="420" t="str">
        <f>'1-συμβολαια'!C3</f>
        <v>*γονική οριζόντιας ΨΙΛΗ ΚΥΡΙΟΤΗΤΑ</v>
      </c>
      <c r="C3" s="421" t="str">
        <f>'4-πολλυπρ'!D3</f>
        <v>???</v>
      </c>
      <c r="D3" s="421" t="str">
        <f>'4-πολλυπρ'!I3</f>
        <v>???</v>
      </c>
      <c r="E3" s="422">
        <v>2200</v>
      </c>
      <c r="F3" s="423" t="s">
        <v>171</v>
      </c>
      <c r="G3" s="423" t="s">
        <v>172</v>
      </c>
      <c r="H3" s="424"/>
      <c r="I3" s="422">
        <v>2000</v>
      </c>
      <c r="J3" s="422">
        <v>2000</v>
      </c>
      <c r="K3" s="422">
        <v>605</v>
      </c>
      <c r="L3" s="422">
        <v>5500</v>
      </c>
      <c r="M3" s="422"/>
      <c r="N3" s="422"/>
      <c r="O3" s="422">
        <v>5500</v>
      </c>
      <c r="P3" s="422">
        <v>22000</v>
      </c>
      <c r="Q3" s="422"/>
      <c r="R3" s="422"/>
      <c r="S3" s="422">
        <v>500</v>
      </c>
      <c r="T3" s="422">
        <v>4400</v>
      </c>
      <c r="U3" s="422">
        <f t="shared" ref="U3" si="0">SUM(I3:T3)-K3</f>
        <v>41900</v>
      </c>
      <c r="V3" s="425"/>
      <c r="W3" s="425"/>
      <c r="X3" s="426"/>
      <c r="Y3" s="427"/>
    </row>
    <row r="4" spans="1:25" s="402" customFormat="1">
      <c r="A4" s="428">
        <f>'1-συμβολαια'!A4</f>
        <v>0</v>
      </c>
      <c r="B4" s="420" t="str">
        <f>'1-συμβολαια'!C4</f>
        <v>*γονική αέρινης στήλης</v>
      </c>
      <c r="C4" s="421" t="str">
        <f>'4-πολλυπρ'!D4</f>
        <v>???</v>
      </c>
      <c r="D4" s="421" t="str">
        <f>'4-πολλυπρ'!I4</f>
        <v>???</v>
      </c>
      <c r="E4" s="422">
        <v>2200</v>
      </c>
      <c r="F4" s="423" t="s">
        <v>171</v>
      </c>
      <c r="G4" s="423" t="s">
        <v>172</v>
      </c>
      <c r="H4" s="424"/>
      <c r="I4" s="422"/>
      <c r="J4" s="422"/>
      <c r="K4" s="422">
        <v>605</v>
      </c>
      <c r="L4" s="422">
        <v>5500</v>
      </c>
      <c r="M4" s="422"/>
      <c r="N4" s="422"/>
      <c r="O4" s="422"/>
      <c r="P4" s="422">
        <v>22000</v>
      </c>
      <c r="Q4" s="422"/>
      <c r="R4" s="422"/>
      <c r="S4" s="422">
        <v>500</v>
      </c>
      <c r="T4" s="422">
        <v>2200</v>
      </c>
      <c r="U4" s="422">
        <f t="shared" ref="U4:U14" si="1">SUM(I4:T4)-K4</f>
        <v>30200</v>
      </c>
      <c r="V4" s="425"/>
      <c r="W4" s="425"/>
      <c r="X4" s="426"/>
      <c r="Y4" s="427"/>
    </row>
    <row r="5" spans="1:25" s="402" customFormat="1">
      <c r="A5" s="428">
        <f>'1-συμβολαια'!A5</f>
        <v>0</v>
      </c>
      <c r="B5" s="420" t="str">
        <f>'1-συμβολαια'!C5</f>
        <v>οριζόντιος ΣΥΣΤΑΣΗ</v>
      </c>
      <c r="C5" s="421" t="str">
        <f>'4-πολλυπρ'!D5</f>
        <v>???</v>
      </c>
      <c r="D5" s="421">
        <f>'4-πολλυπρ'!I5</f>
        <v>0</v>
      </c>
      <c r="E5" s="422">
        <v>4400</v>
      </c>
      <c r="F5" s="423" t="s">
        <v>171</v>
      </c>
      <c r="G5" s="423" t="s">
        <v>172</v>
      </c>
      <c r="H5" s="424"/>
      <c r="I5" s="422"/>
      <c r="J5" s="422"/>
      <c r="K5" s="422">
        <v>605</v>
      </c>
      <c r="L5" s="422">
        <v>5500</v>
      </c>
      <c r="M5" s="422"/>
      <c r="N5" s="422"/>
      <c r="O5" s="422">
        <v>5500</v>
      </c>
      <c r="P5" s="422">
        <v>22000</v>
      </c>
      <c r="Q5" s="422"/>
      <c r="R5" s="422"/>
      <c r="S5" s="422">
        <v>1000</v>
      </c>
      <c r="T5" s="422">
        <v>4400</v>
      </c>
      <c r="U5" s="422">
        <f t="shared" si="1"/>
        <v>38400</v>
      </c>
      <c r="V5" s="425"/>
      <c r="W5" s="425"/>
      <c r="X5" s="426"/>
      <c r="Y5" s="427"/>
    </row>
    <row r="6" spans="1:25" s="402" customFormat="1">
      <c r="A6" s="564" t="str">
        <f>'1-συμβολαια'!A6</f>
        <v>2ο</v>
      </c>
      <c r="B6" s="420" t="str">
        <f>'1-συμβολαια'!C6</f>
        <v>*γονική με ΠΑΡΑΚΡΑΤΗΣΗ ΕΠΙΚΑΡΠΙΑΣ</v>
      </c>
      <c r="C6" s="421" t="str">
        <f>'4-πολλυπρ'!D6</f>
        <v>???</v>
      </c>
      <c r="D6" s="421" t="str">
        <f>'4-πολλυπρ'!I6</f>
        <v>???</v>
      </c>
      <c r="E6" s="422">
        <v>2200</v>
      </c>
      <c r="F6" s="423" t="s">
        <v>171</v>
      </c>
      <c r="G6" s="423" t="s">
        <v>172</v>
      </c>
      <c r="H6" s="424"/>
      <c r="I6" s="422"/>
      <c r="J6" s="422"/>
      <c r="K6" s="422">
        <v>605</v>
      </c>
      <c r="L6" s="422">
        <v>5500</v>
      </c>
      <c r="M6" s="422"/>
      <c r="N6" s="422"/>
      <c r="O6" s="422">
        <v>5500</v>
      </c>
      <c r="P6" s="422"/>
      <c r="Q6" s="422">
        <v>11000</v>
      </c>
      <c r="R6" s="422"/>
      <c r="S6" s="422">
        <v>500</v>
      </c>
      <c r="T6" s="422">
        <v>4400</v>
      </c>
      <c r="U6" s="422">
        <f t="shared" si="1"/>
        <v>26900</v>
      </c>
      <c r="V6" s="425"/>
      <c r="W6" s="425"/>
      <c r="X6" s="426"/>
      <c r="Y6" s="427"/>
    </row>
    <row r="7" spans="1:25" s="402" customFormat="1">
      <c r="A7" s="428" t="str">
        <f>'1-συμβολαια'!A7</f>
        <v>3ο</v>
      </c>
      <c r="B7" s="420" t="str">
        <f>'1-συμβολαια'!C7</f>
        <v>*γονική με ΠΑΡΑΚΡΑΤΗΣΗ ΕΠΙΚΑΡΠΙΑΣ</v>
      </c>
      <c r="C7" s="421" t="str">
        <f>'4-πολλυπρ'!D7</f>
        <v>???</v>
      </c>
      <c r="D7" s="421" t="str">
        <f>'4-πολλυπρ'!I7</f>
        <v>???</v>
      </c>
      <c r="E7" s="422">
        <v>2200</v>
      </c>
      <c r="F7" s="423" t="s">
        <v>171</v>
      </c>
      <c r="G7" s="423" t="s">
        <v>172</v>
      </c>
      <c r="H7" s="424"/>
      <c r="I7" s="422"/>
      <c r="J7" s="422"/>
      <c r="K7" s="422">
        <v>605</v>
      </c>
      <c r="L7" s="422">
        <v>5500</v>
      </c>
      <c r="M7" s="422"/>
      <c r="N7" s="422"/>
      <c r="O7" s="422">
        <v>5500</v>
      </c>
      <c r="P7" s="422"/>
      <c r="Q7" s="422"/>
      <c r="R7" s="422"/>
      <c r="S7" s="422">
        <v>500</v>
      </c>
      <c r="T7" s="422">
        <v>2200</v>
      </c>
      <c r="U7" s="422">
        <f t="shared" si="1"/>
        <v>13700</v>
      </c>
      <c r="V7" s="425"/>
      <c r="W7" s="425"/>
      <c r="X7" s="426"/>
      <c r="Y7" s="427"/>
    </row>
    <row r="8" spans="1:25" s="402" customFormat="1">
      <c r="A8" s="564" t="str">
        <f>'1-συμβολαια'!A8</f>
        <v>4ο</v>
      </c>
      <c r="B8" s="420" t="str">
        <f>'1-συμβολαια'!C8</f>
        <v>κληρονομιάς ΑΠΟΔΟΧΗ</v>
      </c>
      <c r="C8" s="421" t="str">
        <f>'4-πολλυπρ'!D8</f>
        <v>???</v>
      </c>
      <c r="D8" s="421" t="str">
        <f>'4-πολλυπρ'!I8</f>
        <v>???</v>
      </c>
      <c r="E8" s="422">
        <v>4400</v>
      </c>
      <c r="F8" s="423" t="s">
        <v>171</v>
      </c>
      <c r="G8" s="423" t="s">
        <v>172</v>
      </c>
      <c r="H8" s="424"/>
      <c r="I8" s="422">
        <v>2000</v>
      </c>
      <c r="J8" s="422">
        <v>2000</v>
      </c>
      <c r="K8" s="422">
        <v>605</v>
      </c>
      <c r="L8" s="422">
        <v>5500</v>
      </c>
      <c r="M8" s="422"/>
      <c r="N8" s="422">
        <v>5500</v>
      </c>
      <c r="O8" s="422">
        <v>5500</v>
      </c>
      <c r="P8" s="422"/>
      <c r="Q8" s="422"/>
      <c r="R8" s="422"/>
      <c r="S8" s="422">
        <v>1000</v>
      </c>
      <c r="T8" s="422">
        <v>4400</v>
      </c>
      <c r="U8" s="422">
        <f t="shared" si="1"/>
        <v>25900</v>
      </c>
      <c r="V8" s="425"/>
      <c r="W8" s="425"/>
      <c r="X8" s="426"/>
      <c r="Y8" s="427"/>
    </row>
    <row r="9" spans="1:25" s="402" customFormat="1">
      <c r="A9" s="428" t="str">
        <f>'1-συμβολαια'!A9</f>
        <v>5ο</v>
      </c>
      <c r="B9" s="420" t="str">
        <f>'1-συμβολαια'!C9</f>
        <v>δωρεα</v>
      </c>
      <c r="C9" s="421" t="str">
        <f>'4-πολλυπρ'!D9</f>
        <v>???</v>
      </c>
      <c r="D9" s="421" t="str">
        <f>'4-πολλυπρ'!I9</f>
        <v>???</v>
      </c>
      <c r="E9" s="422">
        <v>2200</v>
      </c>
      <c r="F9" s="423" t="s">
        <v>171</v>
      </c>
      <c r="G9" s="423" t="s">
        <v>172</v>
      </c>
      <c r="H9" s="424"/>
      <c r="I9" s="422"/>
      <c r="J9" s="422"/>
      <c r="K9" s="422">
        <v>605</v>
      </c>
      <c r="L9" s="422">
        <v>5500</v>
      </c>
      <c r="M9" s="422"/>
      <c r="N9" s="422"/>
      <c r="O9" s="422">
        <v>5500</v>
      </c>
      <c r="P9" s="422"/>
      <c r="Q9" s="422"/>
      <c r="R9" s="422"/>
      <c r="S9" s="422">
        <v>500</v>
      </c>
      <c r="T9" s="422">
        <v>2200</v>
      </c>
      <c r="U9" s="422">
        <f t="shared" si="1"/>
        <v>13700</v>
      </c>
      <c r="V9" s="425"/>
      <c r="W9" s="425"/>
      <c r="X9" s="426"/>
      <c r="Y9" s="427"/>
    </row>
    <row r="10" spans="1:25" s="402" customFormat="1">
      <c r="A10" s="564" t="str">
        <f>'1-συμβολαια'!A10</f>
        <v>6ο</v>
      </c>
      <c r="B10" s="420" t="str">
        <f>'1-συμβολαια'!C10</f>
        <v>διανομη</v>
      </c>
      <c r="C10" s="421" t="str">
        <f>'4-πολλυπρ'!D10</f>
        <v>???</v>
      </c>
      <c r="D10" s="421">
        <f>'4-πολλυπρ'!I10</f>
        <v>0</v>
      </c>
      <c r="E10" s="422">
        <v>4400</v>
      </c>
      <c r="F10" s="423" t="s">
        <v>171</v>
      </c>
      <c r="G10" s="423" t="s">
        <v>172</v>
      </c>
      <c r="H10" s="424"/>
      <c r="I10" s="422"/>
      <c r="J10" s="422"/>
      <c r="K10" s="422">
        <v>605</v>
      </c>
      <c r="L10" s="422">
        <v>5500</v>
      </c>
      <c r="M10" s="422"/>
      <c r="N10" s="422"/>
      <c r="O10" s="422">
        <v>5500</v>
      </c>
      <c r="P10" s="422"/>
      <c r="Q10" s="422"/>
      <c r="R10" s="422"/>
      <c r="S10" s="422">
        <v>500</v>
      </c>
      <c r="T10" s="422">
        <v>2200</v>
      </c>
      <c r="U10" s="422">
        <f t="shared" si="1"/>
        <v>13700</v>
      </c>
      <c r="V10" s="425"/>
      <c r="W10" s="425"/>
      <c r="X10" s="426"/>
      <c r="Y10" s="427"/>
    </row>
    <row r="11" spans="1:25" s="402" customFormat="1">
      <c r="A11" s="564">
        <f>'1-συμβολαια'!A11</f>
        <v>0</v>
      </c>
      <c r="B11" s="420" t="str">
        <f>'1-συμβολαια'!C11</f>
        <v>εξισορόπηση διαφοράς διανεμομένων</v>
      </c>
      <c r="C11" s="421" t="str">
        <f>'4-πολλυπρ'!D11</f>
        <v>???</v>
      </c>
      <c r="D11" s="421" t="str">
        <f>'4-πολλυπρ'!I11</f>
        <v>???</v>
      </c>
      <c r="E11" s="422"/>
      <c r="F11" s="423"/>
      <c r="G11" s="423"/>
      <c r="H11" s="424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>
        <f t="shared" si="1"/>
        <v>0</v>
      </c>
      <c r="V11" s="425"/>
      <c r="W11" s="425"/>
      <c r="X11" s="426"/>
      <c r="Y11" s="427"/>
    </row>
    <row r="12" spans="1:25" s="402" customFormat="1">
      <c r="A12" s="428" t="str">
        <f>'1-συμβολαια'!A12</f>
        <v>7ο</v>
      </c>
      <c r="B12" s="420" t="str">
        <f>'1-συμβολαια'!C12</f>
        <v>δωρεα</v>
      </c>
      <c r="C12" s="421" t="str">
        <f>'4-πολλυπρ'!D12</f>
        <v>???</v>
      </c>
      <c r="D12" s="421" t="str">
        <f>'4-πολλυπρ'!I12</f>
        <v>219-147</v>
      </c>
      <c r="E12" s="422">
        <v>2200</v>
      </c>
      <c r="F12" s="423" t="s">
        <v>171</v>
      </c>
      <c r="G12" s="423" t="s">
        <v>172</v>
      </c>
      <c r="H12" s="424"/>
      <c r="I12" s="422"/>
      <c r="J12" s="422"/>
      <c r="K12" s="422">
        <v>605</v>
      </c>
      <c r="L12" s="422">
        <v>5500</v>
      </c>
      <c r="M12" s="422"/>
      <c r="N12" s="422"/>
      <c r="O12" s="422">
        <v>5500</v>
      </c>
      <c r="P12" s="422"/>
      <c r="Q12" s="422"/>
      <c r="R12" s="422"/>
      <c r="S12" s="422">
        <v>500</v>
      </c>
      <c r="T12" s="422">
        <v>2200</v>
      </c>
      <c r="U12" s="422">
        <f t="shared" si="1"/>
        <v>13700</v>
      </c>
      <c r="V12" s="425"/>
      <c r="W12" s="425"/>
      <c r="X12" s="426"/>
      <c r="Y12" s="427"/>
    </row>
    <row r="13" spans="1:25" s="402" customFormat="1">
      <c r="A13" s="564" t="str">
        <f>'1-συμβολαια'!A13</f>
        <v>8ο</v>
      </c>
      <c r="B13" s="420" t="str">
        <f>'1-συμβολαια'!C13</f>
        <v>οριζόντιος ΣΥΣΤΑΣΗ</v>
      </c>
      <c r="C13" s="421" t="str">
        <f>'4-πολλυπρ'!D14</f>
        <v>???</v>
      </c>
      <c r="D13" s="421" t="str">
        <f>'4-πολλυπρ'!I14</f>
        <v>???</v>
      </c>
      <c r="E13" s="422">
        <v>2200</v>
      </c>
      <c r="F13" s="423" t="s">
        <v>171</v>
      </c>
      <c r="G13" s="423" t="s">
        <v>172</v>
      </c>
      <c r="H13" s="424"/>
      <c r="I13" s="422">
        <v>2000</v>
      </c>
      <c r="J13" s="422">
        <v>2000</v>
      </c>
      <c r="K13" s="422">
        <v>605</v>
      </c>
      <c r="L13" s="422">
        <v>5500</v>
      </c>
      <c r="M13" s="422"/>
      <c r="N13" s="422"/>
      <c r="O13" s="422">
        <v>5500</v>
      </c>
      <c r="P13" s="422"/>
      <c r="Q13" s="422"/>
      <c r="R13" s="422"/>
      <c r="S13" s="422">
        <v>500</v>
      </c>
      <c r="T13" s="422">
        <v>2200</v>
      </c>
      <c r="U13" s="422">
        <f t="shared" si="1"/>
        <v>17700</v>
      </c>
      <c r="V13" s="425"/>
      <c r="W13" s="425"/>
      <c r="X13" s="426"/>
      <c r="Y13" s="427"/>
    </row>
    <row r="14" spans="1:25" s="402" customFormat="1">
      <c r="A14" s="428" t="str">
        <f>'1-συμβολαια'!A14</f>
        <v>9ο</v>
      </c>
      <c r="B14" s="420" t="str">
        <f>'1-συμβολαια'!C14</f>
        <v>γονικη</v>
      </c>
      <c r="C14" s="421">
        <f>'4-πολλυπρ'!D15</f>
        <v>0</v>
      </c>
      <c r="D14" s="421">
        <f>'4-πολλυπρ'!I15</f>
        <v>0</v>
      </c>
      <c r="E14" s="422">
        <v>2200</v>
      </c>
      <c r="F14" s="423" t="s">
        <v>171</v>
      </c>
      <c r="G14" s="423" t="s">
        <v>172</v>
      </c>
      <c r="H14" s="424"/>
      <c r="I14" s="422"/>
      <c r="J14" s="422"/>
      <c r="K14" s="422">
        <v>605</v>
      </c>
      <c r="L14" s="422">
        <v>5500</v>
      </c>
      <c r="M14" s="422"/>
      <c r="N14" s="422"/>
      <c r="O14" s="422">
        <v>5500</v>
      </c>
      <c r="P14" s="422"/>
      <c r="Q14" s="422"/>
      <c r="R14" s="422"/>
      <c r="S14" s="422">
        <v>500</v>
      </c>
      <c r="T14" s="422">
        <v>2200</v>
      </c>
      <c r="U14" s="422">
        <f t="shared" si="1"/>
        <v>13700</v>
      </c>
      <c r="V14" s="425"/>
      <c r="W14" s="425"/>
      <c r="X14" s="426"/>
      <c r="Y14" s="427"/>
    </row>
    <row r="15" spans="1:25">
      <c r="A15" s="707" t="s">
        <v>35</v>
      </c>
      <c r="B15" s="708"/>
      <c r="C15" s="708"/>
      <c r="D15" s="709"/>
      <c r="E15" s="404">
        <f>SUM(E3:E14)</f>
        <v>30800</v>
      </c>
      <c r="F15" s="405"/>
      <c r="G15" s="405"/>
      <c r="H15" s="405"/>
      <c r="I15" s="404">
        <f t="shared" ref="I15:V15" si="2">SUM(I3:I14)</f>
        <v>6000</v>
      </c>
      <c r="J15" s="404">
        <f t="shared" si="2"/>
        <v>6000</v>
      </c>
      <c r="K15" s="404">
        <f t="shared" si="2"/>
        <v>6655</v>
      </c>
      <c r="L15" s="404">
        <f t="shared" si="2"/>
        <v>60500</v>
      </c>
      <c r="M15" s="404">
        <f t="shared" si="2"/>
        <v>0</v>
      </c>
      <c r="N15" s="404">
        <f t="shared" si="2"/>
        <v>5500</v>
      </c>
      <c r="O15" s="404">
        <f t="shared" si="2"/>
        <v>55000</v>
      </c>
      <c r="P15" s="404">
        <f t="shared" si="2"/>
        <v>66000</v>
      </c>
      <c r="Q15" s="404">
        <f t="shared" si="2"/>
        <v>11000</v>
      </c>
      <c r="R15" s="404">
        <f t="shared" si="2"/>
        <v>0</v>
      </c>
      <c r="S15" s="404">
        <f t="shared" si="2"/>
        <v>6500</v>
      </c>
      <c r="T15" s="404">
        <f t="shared" si="2"/>
        <v>33000</v>
      </c>
      <c r="U15" s="404">
        <f t="shared" si="2"/>
        <v>249500</v>
      </c>
      <c r="V15" s="406">
        <f t="shared" si="2"/>
        <v>0</v>
      </c>
      <c r="W15" s="407"/>
      <c r="X15" s="403"/>
      <c r="Y15" s="403"/>
    </row>
    <row r="17" spans="2:25" ht="15.75" customHeight="1">
      <c r="I17" s="411" t="s">
        <v>425</v>
      </c>
      <c r="L17" s="411" t="s">
        <v>427</v>
      </c>
      <c r="W17" s="413"/>
      <c r="X17" s="414"/>
      <c r="Y17" s="413"/>
    </row>
    <row r="18" spans="2:25">
      <c r="F18" s="415" t="s">
        <v>168</v>
      </c>
      <c r="G18" s="416"/>
      <c r="H18" s="412"/>
      <c r="L18" s="417" t="s">
        <v>210</v>
      </c>
      <c r="W18" s="410"/>
    </row>
    <row r="19" spans="2:25">
      <c r="F19" s="412"/>
      <c r="G19" s="416" t="s">
        <v>169</v>
      </c>
      <c r="M19" s="418"/>
      <c r="V19" s="410"/>
      <c r="W19" s="410"/>
    </row>
    <row r="20" spans="2:25">
      <c r="C20" s="527" t="s">
        <v>595</v>
      </c>
      <c r="D20" s="8"/>
      <c r="N20" s="430" t="s">
        <v>211</v>
      </c>
      <c r="V20" s="410"/>
      <c r="W20" s="410"/>
    </row>
    <row r="21" spans="2:25">
      <c r="B21" s="91" t="s">
        <v>614</v>
      </c>
      <c r="C21" s="394" t="s">
        <v>583</v>
      </c>
      <c r="D21" s="8"/>
      <c r="O21" s="419" t="s">
        <v>541</v>
      </c>
      <c r="V21" s="410"/>
      <c r="W21" s="410"/>
    </row>
    <row r="22" spans="2:25">
      <c r="B22" s="307" t="s">
        <v>586</v>
      </c>
      <c r="C22" s="394" t="s">
        <v>583</v>
      </c>
      <c r="D22" s="8"/>
      <c r="P22" s="419" t="s">
        <v>540</v>
      </c>
    </row>
    <row r="23" spans="2:25">
      <c r="B23" s="307" t="s">
        <v>587</v>
      </c>
      <c r="C23" s="394" t="s">
        <v>584</v>
      </c>
      <c r="D23" s="8"/>
      <c r="Q23" s="419" t="s">
        <v>547</v>
      </c>
    </row>
    <row r="24" spans="2:25">
      <c r="B24" s="546" t="s">
        <v>615</v>
      </c>
      <c r="C24" s="526" t="s">
        <v>596</v>
      </c>
      <c r="D24" s="8"/>
      <c r="S24" s="410" t="s">
        <v>546</v>
      </c>
    </row>
    <row r="25" spans="2:25">
      <c r="B25" s="307" t="s">
        <v>588</v>
      </c>
      <c r="C25" s="394" t="s">
        <v>572</v>
      </c>
      <c r="D25" s="8"/>
      <c r="T25" s="410" t="s">
        <v>543</v>
      </c>
    </row>
    <row r="26" spans="2:25">
      <c r="B26" s="546" t="s">
        <v>616</v>
      </c>
      <c r="C26" s="527" t="s">
        <v>597</v>
      </c>
      <c r="D26" s="8"/>
    </row>
    <row r="27" spans="2:25">
      <c r="B27" s="307" t="s">
        <v>589</v>
      </c>
      <c r="C27" s="394" t="s">
        <v>572</v>
      </c>
      <c r="D27" s="8"/>
    </row>
    <row r="28" spans="2:25">
      <c r="B28" s="3" t="s">
        <v>590</v>
      </c>
      <c r="C28" s="526" t="s">
        <v>598</v>
      </c>
      <c r="D28" s="8"/>
    </row>
    <row r="29" spans="2:25">
      <c r="B29" s="3" t="s">
        <v>617</v>
      </c>
      <c r="C29" s="394">
        <v>4</v>
      </c>
      <c r="D29" s="8"/>
    </row>
    <row r="30" spans="2:25">
      <c r="B30" s="3" t="s">
        <v>618</v>
      </c>
      <c r="C30" s="527" t="s">
        <v>599</v>
      </c>
      <c r="D30" s="8"/>
    </row>
    <row r="31" spans="2:25">
      <c r="B31" s="546"/>
      <c r="C31" s="394" t="s">
        <v>577</v>
      </c>
      <c r="D31" s="8"/>
    </row>
    <row r="32" spans="2:25">
      <c r="B32" s="3" t="s">
        <v>610</v>
      </c>
      <c r="C32" s="526" t="s">
        <v>600</v>
      </c>
      <c r="D32" s="8"/>
    </row>
    <row r="33" spans="2:4">
      <c r="B33" s="3"/>
      <c r="C33" s="528" t="s">
        <v>591</v>
      </c>
      <c r="D33" s="8"/>
    </row>
    <row r="34" spans="2:4">
      <c r="B34" s="3"/>
      <c r="C34" s="528" t="s">
        <v>575</v>
      </c>
      <c r="D34" s="8"/>
    </row>
    <row r="35" spans="2:4">
      <c r="B35" s="3" t="s">
        <v>619</v>
      </c>
      <c r="C35" s="527" t="s">
        <v>601</v>
      </c>
      <c r="D35" s="8"/>
    </row>
    <row r="36" spans="2:4">
      <c r="B36" s="3"/>
      <c r="C36" s="394" t="s">
        <v>574</v>
      </c>
      <c r="D36" s="8"/>
    </row>
    <row r="37" spans="2:4">
      <c r="B37" s="3" t="s">
        <v>620</v>
      </c>
      <c r="C37" s="526" t="s">
        <v>602</v>
      </c>
      <c r="D37" s="8"/>
    </row>
    <row r="38" spans="2:4">
      <c r="B38" s="3"/>
      <c r="C38" s="394" t="s">
        <v>573</v>
      </c>
      <c r="D38" s="8"/>
    </row>
    <row r="39" spans="2:4">
      <c r="B39" s="3" t="s">
        <v>620</v>
      </c>
      <c r="C39" s="527" t="s">
        <v>603</v>
      </c>
      <c r="D39" s="8"/>
    </row>
    <row r="40" spans="2:4">
      <c r="B40" s="3"/>
      <c r="C40" s="394" t="s">
        <v>572</v>
      </c>
      <c r="D40" s="8"/>
    </row>
    <row r="41" spans="2:4">
      <c r="B41" s="3"/>
    </row>
    <row r="42" spans="2:4">
      <c r="B42" s="3"/>
    </row>
    <row r="43" spans="2:4">
      <c r="B43" s="546"/>
    </row>
    <row r="44" spans="2:4">
      <c r="B44" s="307"/>
    </row>
    <row r="45" spans="2:4">
      <c r="B45" s="3"/>
    </row>
    <row r="46" spans="2:4">
      <c r="B46" s="3"/>
    </row>
    <row r="47" spans="2:4">
      <c r="B47" s="3"/>
    </row>
    <row r="48" spans="2:4">
      <c r="B48" s="3"/>
    </row>
    <row r="49" spans="2:2">
      <c r="B49" s="3"/>
    </row>
    <row r="50" spans="2:2">
      <c r="B50" s="3"/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"/>
    </row>
    <row r="57" spans="2:2">
      <c r="B57" s="3"/>
    </row>
    <row r="58" spans="2:2">
      <c r="B58" s="91"/>
    </row>
    <row r="59" spans="2:2">
      <c r="B59" s="91"/>
    </row>
    <row r="60" spans="2:2">
      <c r="B60" s="3"/>
    </row>
    <row r="61" spans="2:2">
      <c r="B61" s="3"/>
    </row>
    <row r="62" spans="2:2">
      <c r="B62" s="3"/>
    </row>
    <row r="63" spans="2:2">
      <c r="B63" s="3"/>
    </row>
    <row r="64" spans="2:2">
      <c r="B64" s="3"/>
    </row>
    <row r="65" spans="2:2">
      <c r="B65" s="3"/>
    </row>
    <row r="66" spans="2:2">
      <c r="B66" s="3"/>
    </row>
    <row r="67" spans="2:2">
      <c r="B67" s="3"/>
    </row>
    <row r="68" spans="2:2">
      <c r="B68" s="3"/>
    </row>
    <row r="69" spans="2:2">
      <c r="B69" s="3"/>
    </row>
    <row r="70" spans="2:2">
      <c r="B70" s="3"/>
    </row>
    <row r="71" spans="2:2">
      <c r="B71" s="3"/>
    </row>
    <row r="72" spans="2:2">
      <c r="B72" s="3"/>
    </row>
    <row r="73" spans="2:2">
      <c r="B73" s="3"/>
    </row>
    <row r="74" spans="2:2">
      <c r="B74" s="3"/>
    </row>
    <row r="75" spans="2:2">
      <c r="B75" s="3"/>
    </row>
    <row r="76" spans="2:2">
      <c r="B76" s="3"/>
    </row>
    <row r="77" spans="2:2">
      <c r="B77" s="3"/>
    </row>
    <row r="78" spans="2:2">
      <c r="B78" s="3"/>
    </row>
    <row r="79" spans="2:2">
      <c r="B79" s="3"/>
    </row>
    <row r="80" spans="2:2">
      <c r="B80" s="3"/>
    </row>
    <row r="81" spans="2:2">
      <c r="B81" s="3"/>
    </row>
    <row r="82" spans="2:2">
      <c r="B82" s="3"/>
    </row>
    <row r="83" spans="2:2">
      <c r="B83" s="9"/>
    </row>
    <row r="84" spans="2:2">
      <c r="B84" s="307"/>
    </row>
    <row r="85" spans="2:2">
      <c r="B85" s="307"/>
    </row>
    <row r="86" spans="2:2">
      <c r="B86" s="307"/>
    </row>
    <row r="87" spans="2:2">
      <c r="B87" s="9"/>
    </row>
    <row r="88" spans="2:2">
      <c r="B88" s="307"/>
    </row>
    <row r="89" spans="2:2">
      <c r="B89" s="3"/>
    </row>
    <row r="90" spans="2:2">
      <c r="B90" s="3"/>
    </row>
    <row r="91" spans="2:2">
      <c r="B91" s="3"/>
    </row>
    <row r="92" spans="2:2">
      <c r="B92" s="3"/>
    </row>
    <row r="93" spans="2:2">
      <c r="B93" s="3"/>
    </row>
    <row r="94" spans="2:2">
      <c r="B94" s="3"/>
    </row>
    <row r="95" spans="2:2">
      <c r="B95" s="3"/>
    </row>
    <row r="96" spans="2:2">
      <c r="B96" s="3"/>
    </row>
    <row r="97" spans="2:2">
      <c r="B97" s="3"/>
    </row>
    <row r="98" spans="2:2">
      <c r="B98" s="3"/>
    </row>
    <row r="99" spans="2:2">
      <c r="B99" s="3"/>
    </row>
    <row r="100" spans="2:2">
      <c r="B100" s="3"/>
    </row>
    <row r="101" spans="2:2">
      <c r="B101" s="3"/>
    </row>
    <row r="102" spans="2:2">
      <c r="B102" s="3"/>
    </row>
    <row r="103" spans="2:2">
      <c r="B103" s="3"/>
    </row>
    <row r="104" spans="2:2">
      <c r="B104" s="3"/>
    </row>
    <row r="105" spans="2:2">
      <c r="B105" s="3"/>
    </row>
    <row r="106" spans="2:2">
      <c r="B106" s="3"/>
    </row>
    <row r="107" spans="2:2">
      <c r="B107" s="3"/>
    </row>
    <row r="108" spans="2:2">
      <c r="B108" s="3"/>
    </row>
    <row r="109" spans="2:2">
      <c r="B109" s="3"/>
    </row>
    <row r="110" spans="2:2">
      <c r="B110" s="3"/>
    </row>
    <row r="111" spans="2:2">
      <c r="B111" s="3"/>
    </row>
    <row r="112" spans="2:2">
      <c r="B112" s="3"/>
    </row>
    <row r="113" spans="2:2">
      <c r="B113" s="3"/>
    </row>
    <row r="114" spans="2:2">
      <c r="B114" s="3"/>
    </row>
    <row r="115" spans="2:2">
      <c r="B115" s="3"/>
    </row>
    <row r="116" spans="2:2">
      <c r="B116" s="3"/>
    </row>
    <row r="117" spans="2:2">
      <c r="B117" s="3"/>
    </row>
    <row r="118" spans="2:2">
      <c r="B118" s="3"/>
    </row>
    <row r="119" spans="2:2">
      <c r="B119" s="3"/>
    </row>
    <row r="120" spans="2:2">
      <c r="B120" s="3"/>
    </row>
    <row r="121" spans="2:2">
      <c r="B121" s="3"/>
    </row>
    <row r="122" spans="2:2">
      <c r="B122" s="3"/>
    </row>
    <row r="123" spans="2:2">
      <c r="B123" s="3"/>
    </row>
    <row r="124" spans="2:2">
      <c r="B124" s="3"/>
    </row>
    <row r="125" spans="2:2">
      <c r="B125" s="3"/>
    </row>
    <row r="126" spans="2:2">
      <c r="B126" s="3"/>
    </row>
    <row r="127" spans="2:2">
      <c r="B127" s="3"/>
    </row>
    <row r="128" spans="2:2">
      <c r="B128" s="3"/>
    </row>
    <row r="129" spans="2:2">
      <c r="B129" s="3"/>
    </row>
    <row r="130" spans="2:2">
      <c r="B130" s="3"/>
    </row>
    <row r="131" spans="2:2">
      <c r="B131" s="3"/>
    </row>
  </sheetData>
  <mergeCells count="6">
    <mergeCell ref="I1:U1"/>
    <mergeCell ref="V1:Y2"/>
    <mergeCell ref="A1:D1"/>
    <mergeCell ref="A15:D1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40"/>
  <sheetViews>
    <sheetView workbookViewId="0">
      <pane ySplit="2" topLeftCell="A3" activePane="bottomLeft" state="frozen"/>
      <selection pane="bottomLeft" activeCell="M14" sqref="M14"/>
    </sheetView>
  </sheetViews>
  <sheetFormatPr defaultRowHeight="11.25"/>
  <cols>
    <col min="1" max="1" width="7.28515625" style="8" bestFit="1" customWidth="1"/>
    <col min="2" max="2" width="29.140625" style="3" bestFit="1" customWidth="1"/>
    <col min="3" max="3" width="11.140625" style="3" bestFit="1" customWidth="1"/>
    <col min="4" max="4" width="9" style="8" bestFit="1" customWidth="1"/>
    <col min="5" max="5" width="10" style="3" customWidth="1"/>
    <col min="6" max="6" width="9.140625" style="3"/>
    <col min="7" max="7" width="10.28515625" style="3" bestFit="1" customWidth="1"/>
    <col min="8" max="12" width="9.140625" style="3"/>
    <col min="13" max="13" width="9.85546875" style="8" bestFit="1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726" t="s">
        <v>331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8" t="s">
        <v>47</v>
      </c>
      <c r="AF1" s="730" t="s">
        <v>9</v>
      </c>
      <c r="AG1" s="732" t="s">
        <v>33</v>
      </c>
      <c r="AH1" s="715" t="s">
        <v>341</v>
      </c>
      <c r="AI1" s="717" t="s">
        <v>86</v>
      </c>
      <c r="AJ1" s="718"/>
      <c r="AK1" s="718"/>
      <c r="AL1" s="719"/>
    </row>
    <row r="2" spans="1:38" ht="12" thickBot="1">
      <c r="A2" s="391"/>
      <c r="B2" s="202" t="s">
        <v>340</v>
      </c>
      <c r="C2" s="202" t="s">
        <v>87</v>
      </c>
      <c r="D2" s="392" t="s">
        <v>332</v>
      </c>
      <c r="E2" s="177" t="s">
        <v>31</v>
      </c>
      <c r="F2" s="177" t="s">
        <v>333</v>
      </c>
      <c r="G2" s="177" t="s">
        <v>334</v>
      </c>
      <c r="H2" s="177" t="s">
        <v>335</v>
      </c>
      <c r="I2" s="177" t="s">
        <v>336</v>
      </c>
      <c r="J2" s="177" t="s">
        <v>337</v>
      </c>
      <c r="K2" s="687" t="s">
        <v>29</v>
      </c>
      <c r="L2" s="688"/>
      <c r="M2" s="383" t="s">
        <v>338</v>
      </c>
      <c r="N2" s="187" t="s">
        <v>31</v>
      </c>
      <c r="O2" s="187" t="s">
        <v>333</v>
      </c>
      <c r="P2" s="187" t="s">
        <v>334</v>
      </c>
      <c r="Q2" s="187" t="s">
        <v>335</v>
      </c>
      <c r="R2" s="187" t="s">
        <v>336</v>
      </c>
      <c r="S2" s="187" t="s">
        <v>337</v>
      </c>
      <c r="T2" s="689" t="s">
        <v>29</v>
      </c>
      <c r="U2" s="690"/>
      <c r="V2" s="177" t="s">
        <v>339</v>
      </c>
      <c r="W2" s="177" t="s">
        <v>31</v>
      </c>
      <c r="X2" s="177" t="s">
        <v>333</v>
      </c>
      <c r="Y2" s="177" t="s">
        <v>334</v>
      </c>
      <c r="Z2" s="177" t="s">
        <v>335</v>
      </c>
      <c r="AA2" s="177" t="s">
        <v>336</v>
      </c>
      <c r="AB2" s="177" t="s">
        <v>337</v>
      </c>
      <c r="AC2" s="687" t="s">
        <v>29</v>
      </c>
      <c r="AD2" s="688"/>
      <c r="AE2" s="729"/>
      <c r="AF2" s="731"/>
      <c r="AG2" s="733"/>
      <c r="AH2" s="716"/>
      <c r="AI2" s="720"/>
      <c r="AJ2" s="721"/>
      <c r="AK2" s="721"/>
      <c r="AL2" s="722"/>
    </row>
    <row r="3" spans="1:38" s="5" customFormat="1">
      <c r="A3" s="387" t="str">
        <f>'1-συμβολαια'!A3</f>
        <v>1ο</v>
      </c>
      <c r="B3" s="74" t="str">
        <f>'1-συμβολαια'!C3</f>
        <v>*γονική οριζόντιας ΨΙΛΗ ΚΥΡΙΟΤΗΤΑ</v>
      </c>
      <c r="C3" s="530">
        <f>'1-συμβολαια'!D3</f>
        <v>3973657</v>
      </c>
      <c r="D3" s="284"/>
      <c r="E3" s="74"/>
      <c r="F3" s="74"/>
      <c r="G3" s="74"/>
      <c r="H3" s="74"/>
      <c r="I3" s="74"/>
      <c r="J3" s="74"/>
      <c r="K3" s="74"/>
      <c r="L3" s="74"/>
      <c r="M3" s="284">
        <f t="shared" ref="M3:M9" si="0">C3*0.65%</f>
        <v>25828.770500000002</v>
      </c>
      <c r="N3" s="74"/>
      <c r="O3" s="74"/>
      <c r="P3" s="74"/>
      <c r="Q3" s="74"/>
      <c r="R3" s="74"/>
      <c r="S3" s="74"/>
      <c r="T3" s="74"/>
      <c r="U3" s="74"/>
      <c r="V3" s="390">
        <f t="shared" ref="V3:V9" si="1">C3*0.125%</f>
        <v>4967.07125</v>
      </c>
      <c r="W3" s="74"/>
      <c r="X3" s="74"/>
      <c r="Y3" s="74"/>
      <c r="Z3" s="74"/>
      <c r="AA3" s="74"/>
      <c r="AB3" s="74"/>
      <c r="AC3" s="74"/>
      <c r="AD3" s="74"/>
      <c r="AE3" s="280">
        <f t="shared" ref="AE3:AE11" si="2">D3+M3+V3</f>
        <v>30795.841750000003</v>
      </c>
      <c r="AF3" s="280">
        <v>30307</v>
      </c>
      <c r="AG3" s="280">
        <f t="shared" ref="AG3:AG11" si="3">AE3-AF3</f>
        <v>488.84175000000323</v>
      </c>
      <c r="AH3" s="74"/>
      <c r="AI3" s="74"/>
      <c r="AJ3" s="74"/>
      <c r="AK3" s="74"/>
      <c r="AL3" s="74"/>
    </row>
    <row r="4" spans="1:38" s="5" customFormat="1">
      <c r="A4" s="387">
        <f>'1-συμβολαια'!A4</f>
        <v>0</v>
      </c>
      <c r="B4" s="74" t="str">
        <f>'1-συμβολαια'!C4</f>
        <v>*γονική αέρινης στήλης</v>
      </c>
      <c r="C4" s="530">
        <f>'1-συμβολαια'!D4</f>
        <v>498432</v>
      </c>
      <c r="D4" s="284"/>
      <c r="E4" s="74"/>
      <c r="F4" s="74"/>
      <c r="G4" s="74"/>
      <c r="H4" s="74"/>
      <c r="I4" s="74"/>
      <c r="J4" s="74"/>
      <c r="K4" s="74"/>
      <c r="L4" s="74"/>
      <c r="M4" s="284">
        <f t="shared" si="0"/>
        <v>3239.8080000000004</v>
      </c>
      <c r="N4" s="74"/>
      <c r="O4" s="74"/>
      <c r="P4" s="74"/>
      <c r="Q4" s="74"/>
      <c r="R4" s="74"/>
      <c r="S4" s="74"/>
      <c r="T4" s="74"/>
      <c r="U4" s="74"/>
      <c r="V4" s="390">
        <f t="shared" si="1"/>
        <v>623.04</v>
      </c>
      <c r="W4" s="74"/>
      <c r="X4" s="74"/>
      <c r="Y4" s="74"/>
      <c r="Z4" s="74"/>
      <c r="AA4" s="74"/>
      <c r="AB4" s="74"/>
      <c r="AC4" s="74"/>
      <c r="AD4" s="74"/>
      <c r="AE4" s="280">
        <f t="shared" si="2"/>
        <v>3862.8480000000004</v>
      </c>
      <c r="AF4" s="280">
        <v>3863</v>
      </c>
      <c r="AG4" s="280">
        <f t="shared" si="3"/>
        <v>-0.15199999999958891</v>
      </c>
      <c r="AH4" s="74"/>
      <c r="AI4" s="74"/>
      <c r="AJ4" s="74"/>
      <c r="AK4" s="74"/>
      <c r="AL4" s="74"/>
    </row>
    <row r="5" spans="1:38" s="5" customFormat="1" ht="12" thickBot="1">
      <c r="A5" s="480">
        <f>'1-συμβολαια'!A5</f>
        <v>0</v>
      </c>
      <c r="B5" s="486" t="str">
        <f>'1-συμβολαια'!C5</f>
        <v>οριζόντιος ΣΥΣΤΑΣΗ</v>
      </c>
      <c r="C5" s="542">
        <f>'1-συμβολαια'!D5</f>
        <v>0</v>
      </c>
      <c r="D5" s="460"/>
      <c r="E5" s="486"/>
      <c r="F5" s="486"/>
      <c r="G5" s="486"/>
      <c r="H5" s="486"/>
      <c r="I5" s="486"/>
      <c r="J5" s="486"/>
      <c r="K5" s="486"/>
      <c r="L5" s="486"/>
      <c r="M5" s="460">
        <f t="shared" si="0"/>
        <v>0</v>
      </c>
      <c r="N5" s="486"/>
      <c r="O5" s="486"/>
      <c r="P5" s="486"/>
      <c r="Q5" s="486"/>
      <c r="R5" s="486"/>
      <c r="S5" s="486"/>
      <c r="T5" s="486"/>
      <c r="U5" s="486"/>
      <c r="V5" s="543">
        <f t="shared" si="1"/>
        <v>0</v>
      </c>
      <c r="W5" s="486"/>
      <c r="X5" s="486"/>
      <c r="Y5" s="486"/>
      <c r="Z5" s="486"/>
      <c r="AA5" s="486"/>
      <c r="AB5" s="486"/>
      <c r="AC5" s="486"/>
      <c r="AD5" s="486"/>
      <c r="AE5" s="460">
        <f t="shared" si="2"/>
        <v>0</v>
      </c>
      <c r="AF5" s="460"/>
      <c r="AG5" s="460">
        <f t="shared" si="3"/>
        <v>0</v>
      </c>
      <c r="AH5" s="486"/>
      <c r="AI5" s="486"/>
      <c r="AJ5" s="486"/>
      <c r="AK5" s="486"/>
      <c r="AL5" s="486"/>
    </row>
    <row r="6" spans="1:38" s="5" customFormat="1">
      <c r="A6" s="476" t="str">
        <f>'1-συμβολαια'!A6</f>
        <v>2ο</v>
      </c>
      <c r="B6" s="484" t="str">
        <f>'1-συμβολαια'!C6</f>
        <v>*γονική με ΠΑΡΑΚΡΑΤΗΣΗ ΕΠΙΚΑΡΠΙΑΣ</v>
      </c>
      <c r="C6" s="334">
        <f>'1-συμβολαια'!D6</f>
        <v>959087</v>
      </c>
      <c r="D6" s="280"/>
      <c r="E6" s="484"/>
      <c r="F6" s="484"/>
      <c r="G6" s="484"/>
      <c r="H6" s="484"/>
      <c r="I6" s="484"/>
      <c r="J6" s="484"/>
      <c r="K6" s="484"/>
      <c r="L6" s="484"/>
      <c r="M6" s="280">
        <f t="shared" si="0"/>
        <v>6234.0655000000006</v>
      </c>
      <c r="N6" s="484"/>
      <c r="O6" s="484"/>
      <c r="P6" s="484"/>
      <c r="Q6" s="484"/>
      <c r="R6" s="484"/>
      <c r="S6" s="484"/>
      <c r="T6" s="484"/>
      <c r="U6" s="484"/>
      <c r="V6" s="541">
        <f t="shared" si="1"/>
        <v>1198.8587500000001</v>
      </c>
      <c r="W6" s="484"/>
      <c r="X6" s="484"/>
      <c r="Y6" s="484"/>
      <c r="Z6" s="484"/>
      <c r="AA6" s="484"/>
      <c r="AB6" s="484"/>
      <c r="AC6" s="484"/>
      <c r="AD6" s="484"/>
      <c r="AE6" s="280">
        <f t="shared" si="2"/>
        <v>7432.9242500000009</v>
      </c>
      <c r="AF6" s="280">
        <v>7433</v>
      </c>
      <c r="AG6" s="280">
        <f t="shared" si="3"/>
        <v>-7.5749999999061401E-2</v>
      </c>
      <c r="AH6" s="484"/>
      <c r="AI6" s="484"/>
      <c r="AJ6" s="484"/>
      <c r="AK6" s="484"/>
      <c r="AL6" s="484"/>
    </row>
    <row r="7" spans="1:38" s="5" customFormat="1">
      <c r="A7" s="387" t="str">
        <f>'1-συμβολαια'!A7</f>
        <v>3ο</v>
      </c>
      <c r="B7" s="74" t="str">
        <f>'1-συμβολαια'!C7</f>
        <v>*γονική με ΠΑΡΑΚΡΑΤΗΣΗ ΕΠΙΚΑΡΠΙΑΣ</v>
      </c>
      <c r="C7" s="530">
        <f>'1-συμβολαια'!D7</f>
        <v>2128353</v>
      </c>
      <c r="D7" s="284"/>
      <c r="E7" s="74"/>
      <c r="F7" s="74"/>
      <c r="G7" s="74"/>
      <c r="H7" s="74"/>
      <c r="I7" s="74"/>
      <c r="J7" s="74"/>
      <c r="K7" s="74"/>
      <c r="L7" s="74"/>
      <c r="M7" s="284">
        <f t="shared" si="0"/>
        <v>13834.294500000002</v>
      </c>
      <c r="N7" s="74"/>
      <c r="O7" s="74"/>
      <c r="P7" s="74"/>
      <c r="Q7" s="74"/>
      <c r="R7" s="74"/>
      <c r="S7" s="74"/>
      <c r="T7" s="74"/>
      <c r="U7" s="74"/>
      <c r="V7" s="390">
        <f t="shared" si="1"/>
        <v>2660.4412499999999</v>
      </c>
      <c r="W7" s="74"/>
      <c r="X7" s="74"/>
      <c r="Y7" s="74"/>
      <c r="Z7" s="74"/>
      <c r="AA7" s="74"/>
      <c r="AB7" s="74"/>
      <c r="AC7" s="74"/>
      <c r="AD7" s="74"/>
      <c r="AE7" s="280">
        <f t="shared" si="2"/>
        <v>16494.73575</v>
      </c>
      <c r="AF7" s="280">
        <v>16493</v>
      </c>
      <c r="AG7" s="280">
        <f t="shared" si="3"/>
        <v>1.7357499999998254</v>
      </c>
      <c r="AH7" s="74"/>
      <c r="AI7" s="74"/>
      <c r="AJ7" s="74"/>
      <c r="AK7" s="74"/>
      <c r="AL7" s="74"/>
    </row>
    <row r="8" spans="1:38" s="5" customFormat="1">
      <c r="A8" s="475" t="str">
        <f>'1-συμβολαια'!A8</f>
        <v>4ο</v>
      </c>
      <c r="B8" s="74" t="str">
        <f>'1-συμβολαια'!C8</f>
        <v>κληρονομιάς ΑΠΟΔΟΧΗ</v>
      </c>
      <c r="C8" s="530">
        <f>'1-συμβολαια'!D8</f>
        <v>0</v>
      </c>
      <c r="D8" s="284"/>
      <c r="E8" s="74"/>
      <c r="F8" s="74"/>
      <c r="G8" s="74"/>
      <c r="H8" s="74"/>
      <c r="I8" s="74"/>
      <c r="J8" s="74"/>
      <c r="K8" s="74"/>
      <c r="L8" s="74"/>
      <c r="M8" s="284">
        <f t="shared" si="0"/>
        <v>0</v>
      </c>
      <c r="N8" s="74"/>
      <c r="O8" s="74"/>
      <c r="P8" s="74"/>
      <c r="Q8" s="74"/>
      <c r="R8" s="74"/>
      <c r="S8" s="74"/>
      <c r="T8" s="74"/>
      <c r="U8" s="74"/>
      <c r="V8" s="390">
        <f t="shared" si="1"/>
        <v>0</v>
      </c>
      <c r="W8" s="74"/>
      <c r="X8" s="74"/>
      <c r="Y8" s="74"/>
      <c r="Z8" s="74"/>
      <c r="AA8" s="74"/>
      <c r="AB8" s="74"/>
      <c r="AC8" s="74"/>
      <c r="AD8" s="74"/>
      <c r="AE8" s="280">
        <f t="shared" si="2"/>
        <v>0</v>
      </c>
      <c r="AF8" s="280"/>
      <c r="AG8" s="280">
        <f t="shared" si="3"/>
        <v>0</v>
      </c>
      <c r="AH8" s="74"/>
      <c r="AI8" s="74"/>
      <c r="AJ8" s="74"/>
      <c r="AK8" s="74"/>
      <c r="AL8" s="74"/>
    </row>
    <row r="9" spans="1:38" s="5" customFormat="1">
      <c r="A9" s="387" t="str">
        <f>'1-συμβολαια'!A9</f>
        <v>5ο</v>
      </c>
      <c r="B9" s="74" t="str">
        <f>'1-συμβολαια'!C9</f>
        <v>δωρεα</v>
      </c>
      <c r="C9" s="530">
        <f>'1-συμβολαια'!D9</f>
        <v>433943</v>
      </c>
      <c r="D9" s="284"/>
      <c r="E9" s="74"/>
      <c r="F9" s="74"/>
      <c r="G9" s="74"/>
      <c r="H9" s="74"/>
      <c r="I9" s="74"/>
      <c r="J9" s="74"/>
      <c r="K9" s="74"/>
      <c r="L9" s="74"/>
      <c r="M9" s="284">
        <f t="shared" si="0"/>
        <v>2820.6295000000005</v>
      </c>
      <c r="N9" s="74"/>
      <c r="O9" s="74"/>
      <c r="P9" s="74"/>
      <c r="Q9" s="74"/>
      <c r="R9" s="74"/>
      <c r="S9" s="74"/>
      <c r="T9" s="74"/>
      <c r="U9" s="74"/>
      <c r="V9" s="390">
        <f t="shared" si="1"/>
        <v>542.42875000000004</v>
      </c>
      <c r="W9" s="74"/>
      <c r="X9" s="74"/>
      <c r="Y9" s="74"/>
      <c r="Z9" s="74"/>
      <c r="AA9" s="74"/>
      <c r="AB9" s="74"/>
      <c r="AC9" s="74"/>
      <c r="AD9" s="74"/>
      <c r="AE9" s="280">
        <f t="shared" si="2"/>
        <v>3363.0582500000005</v>
      </c>
      <c r="AF9" s="280">
        <v>3363</v>
      </c>
      <c r="AG9" s="280">
        <f t="shared" si="3"/>
        <v>5.8250000000498403E-2</v>
      </c>
      <c r="AH9" s="74"/>
      <c r="AI9" s="74"/>
      <c r="AJ9" s="74"/>
      <c r="AK9" s="74"/>
      <c r="AL9" s="74"/>
    </row>
    <row r="10" spans="1:38" s="5" customFormat="1">
      <c r="A10" s="475" t="str">
        <f>'1-συμβολαια'!A10</f>
        <v>6ο</v>
      </c>
      <c r="B10" s="74" t="str">
        <f>'1-συμβολαια'!C10</f>
        <v>διανομη</v>
      </c>
      <c r="C10" s="530">
        <f>'1-συμβολαια'!D10</f>
        <v>21359181</v>
      </c>
      <c r="D10" s="284"/>
      <c r="E10" s="74"/>
      <c r="F10" s="74"/>
      <c r="G10" s="74"/>
      <c r="H10" s="74"/>
      <c r="I10" s="74"/>
      <c r="J10" s="74"/>
      <c r="K10" s="74"/>
      <c r="L10" s="74"/>
      <c r="M10" s="284"/>
      <c r="N10" s="74"/>
      <c r="O10" s="74"/>
      <c r="P10" s="74"/>
      <c r="Q10" s="74"/>
      <c r="R10" s="74"/>
      <c r="S10" s="74"/>
      <c r="T10" s="74"/>
      <c r="U10" s="74"/>
      <c r="V10" s="390"/>
      <c r="W10" s="74"/>
      <c r="X10" s="74"/>
      <c r="Y10" s="74"/>
      <c r="Z10" s="74"/>
      <c r="AA10" s="74"/>
      <c r="AB10" s="74"/>
      <c r="AC10" s="74"/>
      <c r="AD10" s="74"/>
      <c r="AE10" s="280">
        <f t="shared" si="2"/>
        <v>0</v>
      </c>
      <c r="AF10" s="280"/>
      <c r="AG10" s="280">
        <f t="shared" si="3"/>
        <v>0</v>
      </c>
      <c r="AH10" s="74"/>
      <c r="AI10" s="74"/>
      <c r="AJ10" s="74"/>
      <c r="AK10" s="74"/>
      <c r="AL10" s="74"/>
    </row>
    <row r="11" spans="1:38" s="5" customFormat="1" ht="12" thickBot="1">
      <c r="A11" s="488">
        <f>'1-συμβολαια'!A11</f>
        <v>0</v>
      </c>
      <c r="B11" s="486" t="str">
        <f>'1-συμβολαια'!C11</f>
        <v>εξισορόπηση διαφοράς διανεμομένων</v>
      </c>
      <c r="C11" s="542">
        <f>'1-συμβολαια'!D11</f>
        <v>5978432</v>
      </c>
      <c r="D11" s="460">
        <f>C11*1.3%</f>
        <v>77719.616000000009</v>
      </c>
      <c r="E11" s="486"/>
      <c r="F11" s="486"/>
      <c r="G11" s="486"/>
      <c r="H11" s="486"/>
      <c r="I11" s="486"/>
      <c r="J11" s="486"/>
      <c r="K11" s="486"/>
      <c r="L11" s="486"/>
      <c r="M11" s="460"/>
      <c r="N11" s="486"/>
      <c r="O11" s="486"/>
      <c r="P11" s="486"/>
      <c r="Q11" s="486"/>
      <c r="R11" s="486"/>
      <c r="S11" s="486"/>
      <c r="T11" s="486"/>
      <c r="U11" s="486"/>
      <c r="V11" s="543"/>
      <c r="W11" s="486"/>
      <c r="X11" s="486"/>
      <c r="Y11" s="486"/>
      <c r="Z11" s="486"/>
      <c r="AA11" s="486"/>
      <c r="AB11" s="486"/>
      <c r="AC11" s="486"/>
      <c r="AD11" s="486"/>
      <c r="AE11" s="460">
        <f t="shared" si="2"/>
        <v>77719.616000000009</v>
      </c>
      <c r="AF11" s="460"/>
      <c r="AG11" s="460">
        <f t="shared" si="3"/>
        <v>77719.616000000009</v>
      </c>
      <c r="AH11" s="486"/>
      <c r="AI11" s="486"/>
      <c r="AJ11" s="486"/>
      <c r="AK11" s="486"/>
      <c r="AL11" s="74"/>
    </row>
    <row r="12" spans="1:38" s="5" customFormat="1">
      <c r="A12" s="487" t="str">
        <f>'1-συμβολαια'!A12</f>
        <v>7ο</v>
      </c>
      <c r="B12" s="484" t="str">
        <f>'1-συμβολαια'!C12</f>
        <v>δωρεα</v>
      </c>
      <c r="C12" s="334">
        <f>'1-συμβολαια'!D12</f>
        <v>9049320</v>
      </c>
      <c r="D12" s="280"/>
      <c r="E12" s="484"/>
      <c r="F12" s="484"/>
      <c r="G12" s="484"/>
      <c r="H12" s="484"/>
      <c r="I12" s="484"/>
      <c r="J12" s="484"/>
      <c r="K12" s="484"/>
      <c r="L12" s="484"/>
      <c r="M12" s="280">
        <f t="shared" ref="M12" si="4">C12*0.65%</f>
        <v>58820.58</v>
      </c>
      <c r="N12" s="484"/>
      <c r="O12" s="484"/>
      <c r="P12" s="484"/>
      <c r="Q12" s="484"/>
      <c r="R12" s="484"/>
      <c r="S12" s="484"/>
      <c r="T12" s="484"/>
      <c r="U12" s="484"/>
      <c r="V12" s="541">
        <f t="shared" ref="V12" si="5">C12*0.125%</f>
        <v>11311.65</v>
      </c>
      <c r="W12" s="484"/>
      <c r="X12" s="484"/>
      <c r="Y12" s="484"/>
      <c r="Z12" s="484"/>
      <c r="AA12" s="484"/>
      <c r="AB12" s="484"/>
      <c r="AC12" s="484"/>
      <c r="AD12" s="484"/>
      <c r="AE12" s="280">
        <f t="shared" ref="AE12" si="6">D12+M12+V12</f>
        <v>70132.23</v>
      </c>
      <c r="AF12" s="280">
        <v>70132</v>
      </c>
      <c r="AG12" s="280">
        <f t="shared" ref="AG12" si="7">AE12-AF12</f>
        <v>0.22999999999592546</v>
      </c>
      <c r="AH12" s="484"/>
      <c r="AI12" s="484"/>
      <c r="AJ12" s="484"/>
      <c r="AK12" s="484"/>
      <c r="AL12" s="74"/>
    </row>
    <row r="13" spans="1:38" s="5" customFormat="1">
      <c r="A13" s="475" t="str">
        <f>'1-συμβολαια'!A13</f>
        <v>8ο</v>
      </c>
      <c r="B13" s="74" t="str">
        <f>'1-συμβολαια'!C13</f>
        <v>οριζόντιος ΣΥΣΤΑΣΗ</v>
      </c>
      <c r="C13" s="530">
        <f>'1-συμβολαια'!D13</f>
        <v>0</v>
      </c>
      <c r="D13" s="284"/>
      <c r="E13" s="74"/>
      <c r="F13" s="74"/>
      <c r="G13" s="74"/>
      <c r="H13" s="74"/>
      <c r="I13" s="74"/>
      <c r="J13" s="74"/>
      <c r="K13" s="74"/>
      <c r="L13" s="74"/>
      <c r="M13" s="284">
        <f t="shared" ref="M13:M14" si="8">C13*0.65%</f>
        <v>0</v>
      </c>
      <c r="N13" s="74"/>
      <c r="O13" s="74"/>
      <c r="P13" s="74"/>
      <c r="Q13" s="74"/>
      <c r="R13" s="74"/>
      <c r="S13" s="74"/>
      <c r="T13" s="74"/>
      <c r="U13" s="74"/>
      <c r="V13" s="390">
        <f t="shared" ref="V13:V14" si="9">C13*0.125%</f>
        <v>0</v>
      </c>
      <c r="W13" s="74"/>
      <c r="X13" s="74"/>
      <c r="Y13" s="74"/>
      <c r="Z13" s="74"/>
      <c r="AA13" s="74"/>
      <c r="AB13" s="74"/>
      <c r="AC13" s="74"/>
      <c r="AD13" s="74"/>
      <c r="AE13" s="280">
        <f t="shared" ref="AE13:AE14" si="10">D13+M13+V13</f>
        <v>0</v>
      </c>
      <c r="AF13" s="280"/>
      <c r="AG13" s="280">
        <f t="shared" ref="AG13:AG14" si="11">AE13-AF13</f>
        <v>0</v>
      </c>
      <c r="AH13" s="74"/>
      <c r="AI13" s="74"/>
      <c r="AJ13" s="74"/>
      <c r="AK13" s="74"/>
      <c r="AL13" s="74"/>
    </row>
    <row r="14" spans="1:38" s="5" customFormat="1">
      <c r="A14" s="387" t="str">
        <f>'1-συμβολαια'!A14</f>
        <v>9ο</v>
      </c>
      <c r="B14" s="74" t="str">
        <f>'1-συμβολαια'!C14</f>
        <v>γονικη</v>
      </c>
      <c r="C14" s="530">
        <f>'1-συμβολαια'!D14</f>
        <v>5120115</v>
      </c>
      <c r="D14" s="284"/>
      <c r="E14" s="74"/>
      <c r="F14" s="74"/>
      <c r="G14" s="74"/>
      <c r="H14" s="74"/>
      <c r="I14" s="74"/>
      <c r="J14" s="74"/>
      <c r="K14" s="74"/>
      <c r="L14" s="74"/>
      <c r="M14" s="284">
        <f t="shared" si="8"/>
        <v>33280.747500000005</v>
      </c>
      <c r="N14" s="74"/>
      <c r="O14" s="74"/>
      <c r="P14" s="74"/>
      <c r="Q14" s="74"/>
      <c r="R14" s="74"/>
      <c r="S14" s="74"/>
      <c r="T14" s="74"/>
      <c r="U14" s="74"/>
      <c r="V14" s="390">
        <f t="shared" si="9"/>
        <v>6400.1437500000002</v>
      </c>
      <c r="W14" s="74"/>
      <c r="X14" s="74"/>
      <c r="Y14" s="74"/>
      <c r="Z14" s="74"/>
      <c r="AA14" s="74"/>
      <c r="AB14" s="74"/>
      <c r="AC14" s="74"/>
      <c r="AD14" s="74"/>
      <c r="AE14" s="280">
        <f t="shared" si="10"/>
        <v>39680.891250000008</v>
      </c>
      <c r="AF14" s="280">
        <v>39681</v>
      </c>
      <c r="AG14" s="280">
        <f t="shared" si="11"/>
        <v>-0.10874999999214197</v>
      </c>
      <c r="AH14" s="74"/>
      <c r="AI14" s="74"/>
      <c r="AJ14" s="74"/>
      <c r="AK14" s="74"/>
      <c r="AL14" s="74"/>
    </row>
    <row r="15" spans="1:38">
      <c r="A15" s="723" t="str">
        <f>'1-συμβολαια'!A15</f>
        <v>σύνολο</v>
      </c>
      <c r="B15" s="724"/>
      <c r="C15" s="725"/>
      <c r="D15" s="200">
        <f>SUM(D3:D14)</f>
        <v>77719.616000000009</v>
      </c>
      <c r="E15" s="201"/>
      <c r="F15" s="201"/>
      <c r="G15" s="201"/>
      <c r="H15" s="201"/>
      <c r="I15" s="201"/>
      <c r="J15" s="201"/>
      <c r="K15" s="201"/>
      <c r="L15" s="201"/>
      <c r="M15" s="200">
        <f>SUM(M3:M14)</f>
        <v>144058.89550000001</v>
      </c>
      <c r="N15" s="201"/>
      <c r="O15" s="201"/>
      <c r="P15" s="201"/>
      <c r="Q15" s="201"/>
      <c r="R15" s="201"/>
      <c r="S15" s="201"/>
      <c r="T15" s="201"/>
      <c r="U15" s="201"/>
      <c r="V15" s="306">
        <f>SUM(V3:V14)</f>
        <v>27703.633749999997</v>
      </c>
      <c r="W15" s="306"/>
      <c r="X15" s="306"/>
      <c r="Y15" s="306"/>
      <c r="Z15" s="306"/>
      <c r="AA15" s="306"/>
      <c r="AB15" s="306"/>
      <c r="AC15" s="306"/>
      <c r="AD15" s="306"/>
      <c r="AE15" s="200">
        <f>SUM(AE3:AE14)</f>
        <v>249482.14525000003</v>
      </c>
      <c r="AF15" s="200">
        <f>SUM(AF3:AF14)</f>
        <v>171272</v>
      </c>
      <c r="AG15" s="200">
        <f>SUM(AG3:AG14)</f>
        <v>78210.145250000031</v>
      </c>
      <c r="AH15" s="201">
        <f>SUM(AH3:AH14)</f>
        <v>0</v>
      </c>
      <c r="AI15" s="201"/>
      <c r="AJ15" s="201"/>
      <c r="AK15" s="201"/>
      <c r="AL15" s="201"/>
    </row>
    <row r="17" spans="2:30">
      <c r="E17" s="2"/>
      <c r="F17" s="2"/>
      <c r="G17" s="2"/>
      <c r="H17" s="167" t="s">
        <v>342</v>
      </c>
      <c r="I17" s="2"/>
      <c r="J17" s="2"/>
      <c r="K17" s="2"/>
      <c r="L17" s="2"/>
      <c r="N17" s="2"/>
      <c r="O17" s="2"/>
      <c r="P17" s="2"/>
      <c r="Q17" s="167" t="s">
        <v>342</v>
      </c>
      <c r="R17" s="2"/>
      <c r="S17" s="2"/>
      <c r="T17" s="2"/>
      <c r="U17" s="2"/>
      <c r="V17" s="2"/>
      <c r="W17" s="2"/>
      <c r="X17" s="2"/>
      <c r="Y17" s="2"/>
      <c r="Z17" s="167" t="s">
        <v>342</v>
      </c>
      <c r="AA17" s="2"/>
      <c r="AB17" s="2"/>
      <c r="AC17" s="2"/>
      <c r="AD17" s="2"/>
    </row>
    <row r="18" spans="2:30">
      <c r="E18" s="2"/>
      <c r="F18" s="203" t="s">
        <v>343</v>
      </c>
      <c r="G18" s="203"/>
      <c r="H18" s="203"/>
      <c r="I18" s="203"/>
      <c r="J18" s="203"/>
      <c r="K18" s="203"/>
      <c r="L18" s="203"/>
      <c r="M18" s="203"/>
      <c r="N18" s="203"/>
      <c r="O18" s="203" t="s">
        <v>343</v>
      </c>
      <c r="P18" s="2"/>
      <c r="Q18" s="2"/>
      <c r="R18" s="2"/>
      <c r="S18" s="2"/>
      <c r="T18" s="2"/>
      <c r="U18" s="2"/>
      <c r="V18" s="2"/>
      <c r="W18" s="2"/>
      <c r="X18" s="203" t="s">
        <v>343</v>
      </c>
      <c r="Y18" s="2"/>
      <c r="Z18" s="2"/>
      <c r="AA18" s="2"/>
      <c r="AB18" s="2"/>
      <c r="AC18" s="2"/>
      <c r="AD18" s="2"/>
    </row>
    <row r="19" spans="2:30">
      <c r="E19" s="2"/>
      <c r="F19" s="2"/>
      <c r="G19" s="2"/>
      <c r="H19" s="2"/>
      <c r="I19" s="4"/>
      <c r="J19" s="171" t="s">
        <v>344</v>
      </c>
      <c r="K19" s="167"/>
      <c r="L19" s="2"/>
      <c r="N19" s="2"/>
      <c r="O19" s="2"/>
      <c r="P19" s="2"/>
      <c r="Q19" s="4"/>
      <c r="R19" s="171" t="s">
        <v>345</v>
      </c>
      <c r="S19" s="171"/>
      <c r="T19" s="171"/>
      <c r="U19" s="171"/>
      <c r="V19" s="4"/>
      <c r="W19" s="4"/>
      <c r="X19" s="4"/>
      <c r="Y19" s="4"/>
      <c r="Z19" s="4"/>
      <c r="AA19" s="171" t="s">
        <v>345</v>
      </c>
      <c r="AB19" s="171"/>
      <c r="AC19" s="171"/>
      <c r="AD19" s="167"/>
    </row>
    <row r="20" spans="2:30">
      <c r="E20" s="2"/>
      <c r="F20" s="2"/>
      <c r="G20" s="8"/>
      <c r="H20" s="2"/>
      <c r="I20" s="171" t="s">
        <v>345</v>
      </c>
      <c r="J20" s="4"/>
      <c r="K20" s="2"/>
      <c r="L20" s="2"/>
      <c r="N20" s="2"/>
      <c r="O20" s="2"/>
      <c r="P20" s="2"/>
      <c r="Q20" s="4"/>
      <c r="R20" s="4"/>
      <c r="S20" s="171" t="s">
        <v>344</v>
      </c>
      <c r="T20" s="171"/>
      <c r="U20" s="4"/>
      <c r="V20" s="4"/>
      <c r="W20" s="4"/>
      <c r="X20" s="4"/>
      <c r="Y20" s="4"/>
      <c r="Z20" s="4"/>
      <c r="AA20" s="4"/>
      <c r="AB20" s="171" t="s">
        <v>344</v>
      </c>
      <c r="AC20" s="171"/>
      <c r="AD20" s="2"/>
    </row>
    <row r="21" spans="2:30">
      <c r="E21" s="2"/>
      <c r="F21" s="2"/>
      <c r="G21" s="8"/>
      <c r="H21" s="2"/>
      <c r="I21" s="4"/>
      <c r="J21" s="4"/>
      <c r="K21" s="2"/>
      <c r="L21" s="2"/>
      <c r="N21" s="2"/>
      <c r="O21" s="2"/>
      <c r="P21" s="2"/>
      <c r="Q21" s="4"/>
      <c r="R21" s="4"/>
      <c r="S21" s="4"/>
      <c r="T21" s="4"/>
      <c r="U21" s="4"/>
      <c r="V21" s="2"/>
      <c r="W21" s="4"/>
      <c r="X21" s="4"/>
      <c r="Y21" s="4"/>
      <c r="Z21" s="4"/>
      <c r="AA21" s="4"/>
      <c r="AB21" s="4"/>
      <c r="AC21" s="4"/>
      <c r="AD21" s="2"/>
    </row>
    <row r="22" spans="2:30">
      <c r="E22" s="204" t="s">
        <v>346</v>
      </c>
      <c r="F22" s="2"/>
      <c r="G22" s="2"/>
      <c r="H22" s="2"/>
      <c r="I22" s="2"/>
      <c r="J22" s="2"/>
      <c r="K22" s="2"/>
      <c r="L22" s="2"/>
      <c r="N22" s="2"/>
      <c r="O22" s="2"/>
      <c r="P22" s="2"/>
      <c r="Q22" s="205" t="s">
        <v>347</v>
      </c>
      <c r="R22" s="2"/>
      <c r="S22" s="2"/>
      <c r="T22" s="2"/>
      <c r="U22" s="2"/>
      <c r="V22" s="2"/>
      <c r="W22" s="2"/>
      <c r="X22" s="2"/>
      <c r="Y22" s="2"/>
      <c r="Z22" s="206" t="s">
        <v>348</v>
      </c>
      <c r="AA22" s="2"/>
      <c r="AB22" s="2"/>
      <c r="AC22" s="2"/>
      <c r="AD22" s="2"/>
    </row>
    <row r="23" spans="2:30">
      <c r="E23" s="207" t="s">
        <v>349</v>
      </c>
      <c r="F23" s="2"/>
      <c r="G23" s="2"/>
      <c r="H23" s="2"/>
      <c r="I23" s="2"/>
      <c r="J23" s="2"/>
      <c r="K23" s="2"/>
      <c r="L23" s="2"/>
      <c r="N23" s="2"/>
      <c r="O23" s="167"/>
      <c r="P23" s="167"/>
      <c r="Q23" s="167"/>
      <c r="R23" s="167"/>
      <c r="S23" s="208" t="s">
        <v>350</v>
      </c>
      <c r="T23" s="167"/>
      <c r="U23" s="167"/>
      <c r="V23" s="167"/>
      <c r="W23" s="2"/>
      <c r="X23" s="2"/>
      <c r="Y23" s="2"/>
      <c r="Z23" s="2"/>
      <c r="AA23" s="209" t="s">
        <v>351</v>
      </c>
      <c r="AB23" s="2"/>
      <c r="AC23" s="2"/>
      <c r="AD23" s="2"/>
    </row>
    <row r="24" spans="2:30">
      <c r="E24" s="2"/>
      <c r="F24" s="207" t="s">
        <v>352</v>
      </c>
      <c r="G24" s="2"/>
      <c r="H24" s="2"/>
      <c r="I24" s="2"/>
      <c r="J24" s="2"/>
      <c r="K24" s="2"/>
      <c r="L24" s="2"/>
      <c r="N24" s="2"/>
      <c r="O24" s="2"/>
      <c r="P24" s="2"/>
      <c r="Q24" s="2"/>
      <c r="R24" s="2"/>
      <c r="S24" s="210" t="s">
        <v>353</v>
      </c>
      <c r="T24" s="2"/>
      <c r="U24" s="2"/>
      <c r="V24" s="2"/>
      <c r="W24" s="2"/>
      <c r="X24" s="2"/>
      <c r="Y24" s="2"/>
      <c r="Z24" s="2"/>
      <c r="AA24" s="2"/>
      <c r="AB24" s="210" t="s">
        <v>353</v>
      </c>
      <c r="AC24" s="2"/>
      <c r="AD24" s="2"/>
    </row>
    <row r="25" spans="2:30">
      <c r="E25" s="2"/>
      <c r="F25" s="2"/>
      <c r="G25" s="2"/>
      <c r="H25" s="2"/>
      <c r="I25" s="2"/>
      <c r="J25" s="2"/>
      <c r="K25" s="2"/>
      <c r="L25" s="2"/>
      <c r="N25" s="2"/>
      <c r="O25" s="2"/>
      <c r="P25" s="167"/>
      <c r="Q25" s="167"/>
      <c r="R25" s="167"/>
      <c r="S25" s="167"/>
      <c r="T25" s="167"/>
      <c r="U25" s="167"/>
      <c r="V25" s="167"/>
      <c r="W25" s="167"/>
      <c r="X25" s="167"/>
      <c r="Y25" s="2"/>
      <c r="Z25" s="2"/>
      <c r="AA25" s="2"/>
      <c r="AB25" s="208" t="s">
        <v>350</v>
      </c>
      <c r="AC25" s="2"/>
      <c r="AD25" s="2"/>
    </row>
    <row r="26" spans="2:30">
      <c r="E26" s="2"/>
      <c r="F26" s="2"/>
      <c r="G26" s="2"/>
      <c r="H26" s="2"/>
      <c r="I26" s="2"/>
      <c r="J26" s="2"/>
      <c r="K26" s="2"/>
      <c r="L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30" spans="2:30">
      <c r="B30" s="307"/>
      <c r="F30" s="8"/>
      <c r="G30" s="8"/>
      <c r="H30" s="8"/>
      <c r="I30" s="8"/>
    </row>
    <row r="31" spans="2:30">
      <c r="F31" s="8"/>
      <c r="G31" s="8"/>
      <c r="H31" s="8"/>
      <c r="I31" s="8"/>
    </row>
    <row r="32" spans="2:30">
      <c r="F32" s="8"/>
      <c r="G32" s="8"/>
      <c r="H32" s="8"/>
      <c r="I32" s="8"/>
    </row>
    <row r="33" spans="2:9">
      <c r="F33" s="8"/>
      <c r="G33" s="8"/>
      <c r="H33" s="8"/>
      <c r="I33" s="8"/>
    </row>
    <row r="34" spans="2:9">
      <c r="F34" s="8"/>
      <c r="G34" s="8"/>
      <c r="H34" s="8"/>
      <c r="I34" s="8"/>
    </row>
    <row r="35" spans="2:9">
      <c r="F35" s="8"/>
      <c r="G35" s="8"/>
      <c r="H35" s="8"/>
      <c r="I35" s="8"/>
    </row>
    <row r="36" spans="2:9">
      <c r="B36" s="307"/>
      <c r="F36" s="58"/>
      <c r="G36" s="58"/>
      <c r="H36" s="8"/>
      <c r="I36" s="8"/>
    </row>
    <row r="37" spans="2:9">
      <c r="F37" s="58"/>
      <c r="G37" s="58"/>
      <c r="H37" s="8"/>
      <c r="I37" s="8"/>
    </row>
    <row r="38" spans="2:9">
      <c r="F38" s="58"/>
      <c r="G38" s="58"/>
      <c r="H38" s="8"/>
      <c r="I38" s="8"/>
    </row>
    <row r="39" spans="2:9">
      <c r="F39" s="58"/>
      <c r="G39" s="58"/>
      <c r="H39" s="8"/>
      <c r="I39" s="2"/>
    </row>
    <row r="40" spans="2:9">
      <c r="F40" s="8"/>
      <c r="G40" s="8"/>
      <c r="H40" s="8"/>
      <c r="I40" s="2"/>
    </row>
  </sheetData>
  <mergeCells count="10">
    <mergeCell ref="A15:C1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2025-11-29T19:11:43Z</dcterms:modified>
</cp:coreProperties>
</file>