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Y21" i="24"/>
  <c r="F3" i="4"/>
  <c r="I3" s="1"/>
  <c r="N4" i="1"/>
  <c r="N3"/>
  <c r="H22"/>
  <c r="H23" s="1"/>
  <c r="H9" i="16"/>
  <c r="BI18" i="24"/>
  <c r="M22" i="1"/>
  <c r="N22" s="1"/>
  <c r="L22"/>
  <c r="X4" i="5"/>
  <c r="X3"/>
  <c r="U4"/>
  <c r="U3"/>
  <c r="G4" i="12" l="1"/>
  <c r="G3"/>
  <c r="BR4" i="24" l="1"/>
  <c r="BF4"/>
  <c r="BB4"/>
  <c r="AV4"/>
  <c r="AF4"/>
  <c r="I4"/>
  <c r="G4"/>
  <c r="F4"/>
  <c r="B4"/>
  <c r="A4"/>
  <c r="BR3"/>
  <c r="BF3"/>
  <c r="BB3"/>
  <c r="AV3"/>
  <c r="AF3"/>
  <c r="I3"/>
  <c r="G3"/>
  <c r="F3"/>
  <c r="B3"/>
  <c r="A3"/>
  <c r="I3" i="13" l="1"/>
  <c r="I4"/>
  <c r="J22" i="1"/>
  <c r="I22"/>
  <c r="AY15" i="24" l="1"/>
  <c r="AY17" s="1"/>
  <c r="F3" i="12" l="1"/>
  <c r="F4"/>
  <c r="X5" i="9"/>
  <c r="P5" i="20"/>
  <c r="P5" i="4"/>
  <c r="R5" i="24"/>
  <c r="Q5" l="1"/>
  <c r="Q3" i="20"/>
  <c r="H3" i="24" s="1"/>
  <c r="Q4" i="20"/>
  <c r="H4" i="24" s="1"/>
  <c r="E3"/>
  <c r="Q4" i="4"/>
  <c r="E4" i="24" s="1"/>
  <c r="AN3" i="16"/>
  <c r="C3" i="24" s="1"/>
  <c r="AN4" i="16"/>
  <c r="C4" i="24" s="1"/>
  <c r="AM3" i="16"/>
  <c r="D3" i="24" s="1"/>
  <c r="CA3" s="1"/>
  <c r="AM4" i="16"/>
  <c r="D4" i="24" s="1"/>
  <c r="CA4" s="1"/>
  <c r="BZ3" l="1"/>
  <c r="BZ4"/>
  <c r="Q4" i="9"/>
  <c r="G4" i="5" s="1"/>
  <c r="Q3" i="9"/>
  <c r="G3" i="5" s="1"/>
  <c r="M10" i="27"/>
  <c r="M9"/>
  <c r="P5" i="24" l="1"/>
  <c r="AR5"/>
  <c r="AS5"/>
  <c r="V5"/>
  <c r="J3" i="1"/>
  <c r="J4"/>
  <c r="T5" i="23"/>
  <c r="T5" i="24"/>
  <c r="U5"/>
  <c r="V5" i="9"/>
  <c r="W5"/>
  <c r="Y5"/>
  <c r="Z5"/>
  <c r="M5" i="5" l="1"/>
  <c r="N5"/>
  <c r="AD5" i="16" l="1"/>
  <c r="AE5"/>
  <c r="AF5"/>
  <c r="AH5"/>
  <c r="AI5"/>
  <c r="AL5"/>
  <c r="AM5"/>
  <c r="D5" i="15" l="1"/>
  <c r="E5"/>
  <c r="F5"/>
  <c r="G5" l="1"/>
  <c r="F3" i="1" l="1"/>
  <c r="F4"/>
  <c r="S5" i="5" l="1"/>
  <c r="Q5"/>
  <c r="E4" l="1"/>
  <c r="D4"/>
  <c r="C4"/>
  <c r="A4"/>
  <c r="E3"/>
  <c r="D3"/>
  <c r="C3"/>
  <c r="B3"/>
  <c r="A3"/>
  <c r="X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U5" i="9" l="1"/>
  <c r="T5"/>
  <c r="J5" l="1"/>
  <c r="I5"/>
  <c r="H5"/>
  <c r="G5"/>
  <c r="F5"/>
  <c r="E5"/>
  <c r="D4" l="1"/>
  <c r="C4"/>
  <c r="B4"/>
  <c r="A4"/>
  <c r="D3"/>
  <c r="C3"/>
  <c r="B3"/>
  <c r="A3"/>
  <c r="BQ5" i="24" l="1"/>
  <c r="BN5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W5"/>
  <c r="S5"/>
  <c r="O5"/>
  <c r="N5"/>
  <c r="M5"/>
  <c r="L5"/>
  <c r="K5"/>
  <c r="BB5"/>
  <c r="C14" i="23"/>
  <c r="S5"/>
  <c r="R5"/>
  <c r="Q5"/>
  <c r="P5"/>
  <c r="O5"/>
  <c r="N5"/>
  <c r="M5"/>
  <c r="L5"/>
  <c r="K5"/>
  <c r="J5"/>
  <c r="I5"/>
  <c r="BF5" i="24" l="1"/>
  <c r="BR5"/>
  <c r="AV5"/>
  <c r="AF5"/>
  <c r="G5"/>
  <c r="F5" s="1"/>
  <c r="D5"/>
  <c r="I5"/>
  <c r="G5" i="5" l="1"/>
  <c r="Q5" i="9"/>
  <c r="CA5" i="24"/>
  <c r="B4" i="23"/>
  <c r="A4"/>
  <c r="B3"/>
  <c r="A3"/>
  <c r="H5" i="15" l="1"/>
  <c r="C4"/>
  <c r="B4"/>
  <c r="A4"/>
  <c r="C3"/>
  <c r="B3"/>
  <c r="A3"/>
  <c r="A5" i="27" l="1"/>
  <c r="D4"/>
  <c r="C4"/>
  <c r="B4"/>
  <c r="D3"/>
  <c r="C3"/>
  <c r="B3"/>
  <c r="A3"/>
  <c r="AH5" i="26"/>
  <c r="A5"/>
  <c r="C4" l="1"/>
  <c r="D4" s="1"/>
  <c r="B4"/>
  <c r="AF3"/>
  <c r="C3"/>
  <c r="E3" i="27" s="1"/>
  <c r="B3" i="26"/>
  <c r="A3"/>
  <c r="R5" i="20" l="1"/>
  <c r="O5"/>
  <c r="N5"/>
  <c r="M5"/>
  <c r="L5"/>
  <c r="K5"/>
  <c r="J5"/>
  <c r="I5"/>
  <c r="E5"/>
  <c r="D4"/>
  <c r="C4"/>
  <c r="B4"/>
  <c r="A4"/>
  <c r="D3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D4"/>
  <c r="C4"/>
  <c r="B4"/>
  <c r="A4"/>
  <c r="D3"/>
  <c r="C3"/>
  <c r="B3"/>
  <c r="A3"/>
  <c r="U5" i="5" l="1"/>
  <c r="H5" i="24"/>
  <c r="Q5" i="20"/>
  <c r="E5" i="24"/>
  <c r="Q5" i="4"/>
  <c r="I5"/>
  <c r="AC5" i="16"/>
  <c r="W5"/>
  <c r="V5"/>
  <c r="U5"/>
  <c r="S5"/>
  <c r="R5"/>
  <c r="D5" i="26" l="1"/>
  <c r="M5"/>
  <c r="T5" i="16" l="1"/>
  <c r="R4" i="9"/>
  <c r="C4" i="16"/>
  <c r="B4"/>
  <c r="A4"/>
  <c r="R3" i="9"/>
  <c r="E3" i="16"/>
  <c r="I3" s="1"/>
  <c r="D3"/>
  <c r="H3" s="1"/>
  <c r="C3"/>
  <c r="B3"/>
  <c r="A3"/>
  <c r="B4" i="14"/>
  <c r="A4"/>
  <c r="B3"/>
  <c r="A3"/>
  <c r="G5" i="12"/>
  <c r="AB5" i="16" l="1"/>
  <c r="L3"/>
  <c r="K3"/>
  <c r="J3"/>
  <c r="S3" i="9"/>
  <c r="AN5" i="16"/>
  <c r="S4" i="9"/>
  <c r="J5" i="16" l="1"/>
  <c r="P3"/>
  <c r="N3" s="1"/>
  <c r="L5"/>
  <c r="O3"/>
  <c r="K5"/>
  <c r="I5"/>
  <c r="C5" i="24"/>
  <c r="H5" i="16"/>
  <c r="C4" i="12"/>
  <c r="B4"/>
  <c r="A4"/>
  <c r="C3"/>
  <c r="B3"/>
  <c r="A3"/>
  <c r="F5"/>
  <c r="P5" i="16" l="1"/>
  <c r="O5"/>
  <c r="H4" i="1"/>
  <c r="R4" i="10"/>
  <c r="M3" i="16"/>
  <c r="H3" i="1" s="1"/>
  <c r="Q3" i="16"/>
  <c r="R3" i="10" s="1"/>
  <c r="BZ5" i="24"/>
  <c r="R5" i="9"/>
  <c r="E5" i="13"/>
  <c r="D5"/>
  <c r="N5" i="16" l="1"/>
  <c r="Q5"/>
  <c r="R5" i="10"/>
  <c r="M5" i="16"/>
  <c r="M4" i="13" l="1"/>
  <c r="P4" i="14" s="1"/>
  <c r="C4" i="13"/>
  <c r="F4" s="1"/>
  <c r="B4"/>
  <c r="A4"/>
  <c r="M3"/>
  <c r="P3" i="14" s="1"/>
  <c r="C3" i="13"/>
  <c r="F3" s="1"/>
  <c r="B3"/>
  <c r="A3"/>
  <c r="G3" l="1"/>
  <c r="H3"/>
  <c r="G4"/>
  <c r="H4"/>
  <c r="D4" i="25"/>
  <c r="A4"/>
  <c r="C3"/>
  <c r="B3"/>
  <c r="A3"/>
  <c r="C2"/>
  <c r="B2"/>
  <c r="A2"/>
  <c r="M5" i="1"/>
  <c r="K5"/>
  <c r="P5" i="14" l="1"/>
  <c r="I4" i="1" l="1"/>
  <c r="I3"/>
  <c r="G3" s="1"/>
  <c r="F5" l="1"/>
  <c r="I5" l="1"/>
  <c r="J5"/>
  <c r="J3" i="5" l="1"/>
  <c r="J4"/>
  <c r="S5" i="9" l="1"/>
  <c r="G4" i="1"/>
  <c r="G5" l="1"/>
  <c r="H5" l="1"/>
  <c r="M5" i="13" l="1"/>
  <c r="AE3" i="26"/>
  <c r="AG3" s="1"/>
  <c r="AE4"/>
  <c r="AG4" s="1"/>
  <c r="AF5"/>
  <c r="E4" i="27"/>
  <c r="F3"/>
  <c r="F4"/>
  <c r="I3" i="5" l="1"/>
  <c r="P3" i="9"/>
  <c r="I4" i="5"/>
  <c r="P4" i="9"/>
  <c r="G4" i="27"/>
  <c r="J5" i="5"/>
  <c r="E5" i="27"/>
  <c r="F5"/>
  <c r="J4" i="13"/>
  <c r="K4"/>
  <c r="I4" i="27"/>
  <c r="V5" i="26"/>
  <c r="G3" i="27"/>
  <c r="I3"/>
  <c r="F5" i="13"/>
  <c r="J3"/>
  <c r="G5"/>
  <c r="K3"/>
  <c r="W4" i="27" l="1"/>
  <c r="K3"/>
  <c r="Y3"/>
  <c r="J3"/>
  <c r="X3"/>
  <c r="W3"/>
  <c r="J4"/>
  <c r="X4"/>
  <c r="K4"/>
  <c r="Y4"/>
  <c r="H4"/>
  <c r="N4" i="13"/>
  <c r="AG5" i="26"/>
  <c r="I5" i="13"/>
  <c r="J5"/>
  <c r="AE5" i="26"/>
  <c r="K5" i="13"/>
  <c r="H3" i="27"/>
  <c r="N3" i="13"/>
  <c r="H5"/>
  <c r="G5" i="27"/>
  <c r="P5" i="9" l="1"/>
  <c r="I5" i="5"/>
  <c r="L3" i="13"/>
  <c r="E3" i="1" s="1"/>
  <c r="L3" s="1"/>
  <c r="L3" i="9"/>
  <c r="J5" i="27"/>
  <c r="L4" i="13"/>
  <c r="E4" i="1" s="1"/>
  <c r="L4" s="1"/>
  <c r="L4" i="9"/>
  <c r="K5" i="27"/>
  <c r="I5"/>
  <c r="N5" i="13"/>
  <c r="H5" i="27"/>
  <c r="T3" i="5" l="1"/>
  <c r="T4"/>
  <c r="M5" i="9"/>
  <c r="O4"/>
  <c r="F4" i="5"/>
  <c r="H4" s="1"/>
  <c r="O3" i="1"/>
  <c r="N3" i="9" s="1"/>
  <c r="O3"/>
  <c r="F3" i="5" s="1"/>
  <c r="H3" s="1"/>
  <c r="L5" i="9"/>
  <c r="L5" i="13"/>
  <c r="K3" i="5" l="1"/>
  <c r="P3" s="1"/>
  <c r="V3"/>
  <c r="K4" i="9"/>
  <c r="P4" i="10" s="1"/>
  <c r="O4" i="1"/>
  <c r="N4" i="9" s="1"/>
  <c r="K4" i="5" s="1"/>
  <c r="P4" s="1"/>
  <c r="V4"/>
  <c r="K3" i="9"/>
  <c r="P3" i="10" s="1"/>
  <c r="O5" i="9"/>
  <c r="F5" i="5"/>
  <c r="N5" i="1"/>
  <c r="E5"/>
  <c r="L5"/>
  <c r="R4" i="5" l="1"/>
  <c r="R3"/>
  <c r="K5" i="9"/>
  <c r="H5" i="5"/>
  <c r="D5" i="23"/>
  <c r="P5" i="10" l="1"/>
  <c r="T5" i="5"/>
  <c r="E5" i="23"/>
  <c r="C5"/>
  <c r="O5" i="1"/>
  <c r="N5" i="9" l="1"/>
  <c r="O5" i="5"/>
  <c r="V5"/>
  <c r="P5" l="1"/>
  <c r="L5"/>
  <c r="R5"/>
</calcChain>
</file>

<file path=xl/sharedStrings.xml><?xml version="1.0" encoding="utf-8"?>
<sst xmlns="http://schemas.openxmlformats.org/spreadsheetml/2006/main" count="827" uniqueCount="530">
  <si>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</si>
  <si>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</si>
  <si>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</si>
  <si>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</si>
  <si>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</si>
  <si>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</si>
  <si>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</si>
  <si>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</si>
  <si>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</si>
  <si>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</si>
  <si>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</si>
  <si>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</si>
  <si>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</si>
  <si>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</si>
  <si>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</si>
  <si>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</si>
  <si>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</si>
  <si>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</si>
  <si>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</si>
  <si>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</si>
  <si>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</si>
  <si>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</si>
  <si>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</si>
  <si>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</si>
  <si>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</si>
  <si>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</si>
  <si>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</si>
  <si>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</si>
  <si>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</si>
  <si>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</si>
  <si>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</si>
  <si>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</si>
  <si>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</si>
  <si>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</si>
  <si>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</si>
  <si>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</si>
  <si>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</si>
  <si>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</si>
  <si>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</si>
  <si>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</si>
  <si>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</si>
  <si>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</si>
  <si>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</si>
  <si>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</si>
  <si>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</si>
  <si>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</si>
  <si>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</si>
  <si>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</si>
  <si>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</si>
  <si>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</si>
  <si>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</si>
  <si>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</si>
  <si>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</si>
  <si>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</si>
  <si>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</si>
  <si>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</si>
  <si>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</si>
  <si>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</si>
  <si>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</si>
  <si>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</si>
  <si>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</si>
  <si>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</si>
  <si>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</si>
  <si>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</si>
  <si>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</si>
  <si>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</si>
  <si>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</si>
  <si>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</si>
  <si>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</si>
  <si>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</si>
  <si>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</si>
  <si>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</si>
  <si>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</si>
  <si>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</si>
  <si>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</si>
  <si>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</si>
  <si>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</si>
  <si>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</si>
  <si>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</si>
  <si>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</si>
  <si>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</si>
  <si>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</si>
  <si>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</si>
  <si>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</si>
  <si>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</si>
  <si>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</si>
  <si>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</si>
  <si>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</si>
  <si>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</si>
  <si>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</si>
  <si>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</si>
  <si>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</si>
  <si>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</si>
  <si>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</si>
  <si>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</si>
  <si>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</si>
  <si>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</si>
  <si>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</si>
  <si>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</si>
  <si>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</si>
  <si>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</si>
  <si>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</si>
  <si>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</si>
  <si>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</si>
  <si>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</si>
  <si>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</si>
  <si>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</si>
  <si>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</si>
  <si>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</si>
  <si>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</si>
  <si>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</si>
  <si>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</si>
  <si>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</si>
  <si>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</si>
  <si>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</si>
  <si>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</si>
  <si>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</si>
  <si>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</si>
  <si>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</si>
  <si>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</si>
  <si>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</si>
  <si>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</si>
  <si>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</si>
  <si>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</si>
  <si>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</si>
  <si>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</si>
  <si>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</si>
  <si>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</si>
  <si>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</si>
  <si>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</si>
  <si>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</si>
  <si>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</si>
  <si>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</si>
  <si>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</si>
  <si>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</si>
  <si>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</si>
  <si>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</si>
  <si>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</si>
  <si>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</si>
  <si>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</si>
  <si>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</si>
  <si>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</si>
  <si>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</si>
  <si>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</si>
  <si>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</si>
  <si>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</si>
  <si>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</si>
  <si>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</si>
  <si>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</si>
  <si>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</si>
  <si>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</si>
  <si>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</si>
  <si>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</si>
  <si>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</si>
  <si>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</si>
  <si>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</si>
  <si>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</si>
  <si>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</si>
  <si>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</si>
  <si>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</si>
  <si>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</si>
  <si>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</si>
  <si>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</si>
  <si>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</si>
  <si>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</si>
  <si>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</si>
  <si>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</si>
  <si>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</si>
  <si>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</si>
  <si>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</si>
  <si>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</si>
  <si>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</si>
  <si>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</si>
  <si>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</si>
  <si>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</si>
  <si>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</si>
  <si>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</si>
  <si>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</si>
  <si>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</si>
  <si>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</si>
  <si>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</si>
  <si>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</si>
  <si>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</si>
  <si>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</si>
  <si>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</si>
  <si>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</si>
  <si>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</si>
  <si>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</si>
  <si>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</si>
  <si>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</si>
  <si>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</si>
  <si>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</si>
  <si>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</si>
  <si>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</si>
  <si>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</si>
  <si>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</si>
  <si>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</si>
  <si>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</si>
  <si>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</si>
  <si>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</si>
  <si>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</si>
  <si>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</si>
  <si>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</si>
  <si>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</si>
  <si>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</si>
  <si>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</si>
  <si>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</si>
  <si>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</si>
  <si>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</si>
  <si>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</si>
  <si>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</si>
  <si>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</si>
  <si>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</si>
  <si>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</si>
  <si>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</si>
  <si>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</si>
  <si>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</si>
  <si>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</si>
  <si>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</si>
  <si>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</si>
  <si>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</si>
  <si>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</si>
  <si>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</si>
  <si>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</si>
  <si>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</si>
  <si>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</si>
  <si>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</si>
  <si>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</si>
  <si>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</si>
  <si>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</si>
  <si>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</si>
  <si>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</si>
  <si>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</si>
  <si>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</si>
  <si>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</si>
  <si>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</si>
  <si>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</si>
  <si>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</si>
  <si>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</si>
  <si>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</si>
  <si>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</si>
  <si>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</si>
  <si>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</si>
  <si>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</si>
  <si>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</si>
  <si>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</si>
  <si>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</si>
  <si>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</si>
  <si>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</si>
  <si>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</si>
  <si>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</si>
  <si>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</si>
  <si>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</si>
  <si>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</si>
  <si>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</si>
  <si>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</si>
  <si>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</si>
  <si>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</si>
  <si>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</si>
  <si>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</si>
  <si>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</si>
  <si>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</si>
  <si>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</si>
  <si>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</si>
  <si>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</si>
  <si>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</si>
  <si>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</si>
  <si>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</si>
  <si>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</si>
  <si>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</si>
  <si>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</si>
  <si>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</si>
  <si>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</si>
  <si>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</si>
  <si>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</si>
  <si>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</si>
  <si>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</si>
  <si>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</si>
  <si>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</si>
  <si>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</si>
  <si>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</si>
  <si>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</si>
  <si>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</si>
  <si>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</si>
  <si>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</si>
  <si>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</si>
  <si>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</si>
  <si>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</si>
  <si>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</si>
  <si>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</si>
  <si>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</si>
  <si>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</si>
  <si>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</si>
  <si>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</si>
  <si>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</si>
  <si>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</si>
  <si>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</si>
  <si>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</si>
  <si>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</si>
  <si>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</si>
  <si>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</si>
  <si>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</si>
  <si>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</si>
  <si>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</si>
  <si>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</si>
  <si>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</si>
  <si>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</si>
  <si>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</si>
  <si>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</si>
  <si>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</si>
  <si>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</si>
  <si>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</si>
  <si>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</si>
  <si>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</si>
  <si>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</si>
  <si>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</si>
  <si>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</si>
  <si>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</si>
  <si>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</si>
  <si>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</si>
  <si>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</si>
  <si>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</si>
  <si>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</si>
  <si>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</si>
  <si>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</si>
  <si>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</si>
  <si>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</si>
  <si>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</si>
  <si>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</si>
  <si>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</si>
  <si>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</si>
  <si>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</si>
  <si>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</si>
  <si>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</si>
  <si>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</si>
  <si>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</si>
  <si>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</si>
  <si>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</si>
  <si>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</si>
  <si>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</si>
  <si>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</si>
  <si>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</si>
  <si>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</si>
  <si>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</si>
  <si>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</si>
  <si>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</si>
  <si>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</si>
  <si>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</si>
  <si>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</si>
  <si>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</si>
  <si>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</si>
  <si>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</si>
  <si>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</si>
  <si>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</si>
  <si>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</si>
  <si>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</si>
  <si>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</si>
  <si>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</si>
  <si>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</si>
  <si>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</si>
  <si>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</si>
  <si>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</si>
  <si>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</si>
  <si>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</si>
  <si>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</si>
  <si>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</si>
  <si>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</si>
  <si>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</si>
  <si>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</si>
  <si>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</si>
  <si>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</si>
  <si>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</si>
  <si>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</si>
  <si>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</si>
  <si>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</si>
  <si>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</si>
  <si>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</si>
  <si>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</si>
  <si>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</si>
  <si>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</si>
  <si>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</si>
  <si>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</si>
  <si>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</si>
  <si>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</si>
  <si>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</si>
  <si>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</si>
  <si>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</si>
  <si>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</si>
  <si>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</si>
  <si>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</si>
  <si>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</si>
  <si>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</si>
  <si>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</si>
  <si>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</si>
  <si>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</si>
  <si>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</si>
  <si>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</si>
  <si>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</si>
  <si>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</si>
  <si>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</si>
  <si>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</si>
  <si>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</si>
  <si>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</si>
  <si>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</si>
  <si>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</si>
  <si>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</si>
  <si>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</si>
  <si>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</si>
  <si>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</si>
  <si>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</si>
  <si>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</si>
  <si>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</si>
  <si>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</si>
  <si>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</si>
  <si>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</si>
  <si>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</si>
  <si>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</si>
  <si>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</si>
  <si>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</si>
  <si>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</si>
  <si>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</si>
  <si>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</si>
  <si>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</si>
  <si>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</si>
  <si>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</si>
  <si>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</si>
  <si>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</si>
  <si>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</si>
  <si>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</si>
  <si>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</si>
  <si>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</si>
  <si>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</si>
  <si>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</si>
  <si>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</si>
  <si>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</si>
  <si>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</si>
  <si>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</si>
  <si>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</si>
  <si>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</si>
  <si>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</si>
  <si>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</si>
  <si>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</si>
  <si>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</si>
  <si>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</si>
  <si>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</si>
  <si>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</si>
  <si>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</si>
  <si>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</si>
  <si>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</si>
  <si>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</si>
  <si>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</si>
  <si>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</si>
  <si>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</si>
  <si>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</si>
  <si>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</si>
  <si>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</si>
  <si>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</si>
  <si>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</si>
  <si>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</si>
  <si>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</si>
  <si>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</si>
  <si>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</si>
  <si>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</si>
  <si>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</si>
  <si>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</si>
  <si>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</si>
  <si>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</si>
  <si>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</si>
  <si>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</si>
  <si>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</si>
  <si>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</si>
  <si>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</si>
  <si>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</si>
  <si>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</si>
  <si>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</si>
  <si>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</si>
  <si>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</si>
  <si>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</si>
  <si>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</si>
  <si>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</si>
  <si>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</si>
  <si>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</si>
  <si>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</si>
  <si>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</si>
  <si>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</si>
  <si>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</si>
  <si>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</si>
  <si>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</si>
  <si>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</si>
  <si>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</si>
  <si>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</si>
  <si>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</si>
  <si>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</si>
  <si>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</si>
  <si>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</si>
  <si>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</si>
  <si>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</si>
  <si>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</si>
  <si>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</si>
  <si>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</si>
  <si>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</si>
  <si>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αγοραπωλησία τίμημα = Δ.Ο.Υ. =</t>
  </si>
  <si>
    <t>**7γ**=συν (+) 1 για Δ.Ο.Υ. = ΑΤΕΛΩΣ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</si>
  <si>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</si>
  <si>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</si>
  <si>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</si>
  <si>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</si>
  <si>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</si>
  <si>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</si>
  <si>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</si>
  <si>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</si>
  <si>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</si>
  <si>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</si>
  <si>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επρεπεΖηλ</t>
  </si>
  <si>
    <t>ΔΕΝ αναφέρει ΑΛΛΑ χρεώνει {σημειώσεις}</t>
  </si>
  <si>
    <t>*93θ* = επικύρωση εγγράφου συμβολαίου  (π.χ. τοπογραφικό</t>
  </si>
  <si>
    <t>επρεπεΒάσει ΑΓΑΠΕ</t>
  </si>
  <si>
    <t>χρησιδάνειο</t>
  </si>
  <si>
    <t>2,85 για ΕΛΤΑ</t>
  </si>
  <si>
    <t>χρήση ακινήτου έως 16/08/2007</t>
  </si>
  <si>
    <t>ΕΛΤΑ</t>
  </si>
  <si>
    <t>1 με 1</t>
  </si>
  <si>
    <t>αγορ</t>
  </si>
  <si>
    <t>αίτησηΥποθ = ΤΑΧΔΙΚ-1 , ΤΑΝ-1 , ΤΑΣ-0,27</t>
  </si>
  <si>
    <t>πληρεξ</t>
  </si>
  <si>
    <t>ΌΛΑ τα έφτιαχναν στην μαμά</t>
  </si>
  <si>
    <t xml:space="preserve">219-145 </t>
  </si>
  <si>
    <t>219-145</t>
  </si>
  <si>
    <t>219-145συζ</t>
  </si>
  <si>
    <t>;;;???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</si>
</sst>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69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9" fillId="0" borderId="0" xfId="0" applyFo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43" fontId="42" fillId="0" borderId="1" xfId="1" applyFont="1" applyFill="1" applyBorder="1"/>
    <xf numFmtId="43" fontId="35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21" fillId="0" borderId="0" xfId="1" applyFont="1" applyAlignment="1">
      <alignment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20" fillId="3" borderId="17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37" fillId="0" borderId="1" xfId="1" applyFont="1" applyFill="1" applyBorder="1" applyAlignment="1"/>
    <xf numFmtId="43" fontId="35" fillId="0" borderId="14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0" fontId="47" fillId="0" borderId="1" xfId="0" applyFont="1" applyFill="1" applyBorder="1" applyAlignment="1">
      <alignment horizontal="left"/>
    </xf>
    <xf numFmtId="164" fontId="18" fillId="0" borderId="0" xfId="1" applyNumberFormat="1" applyFont="1" applyFill="1" applyAlignment="1">
      <alignment horizontal="center" wrapText="1"/>
    </xf>
    <xf numFmtId="164" fontId="20" fillId="0" borderId="14" xfId="1" applyNumberFormat="1" applyFont="1" applyBorder="1"/>
    <xf numFmtId="43" fontId="42" fillId="0" borderId="0" xfId="1" applyFont="1" applyAlignment="1">
      <alignment horizontal="center"/>
    </xf>
    <xf numFmtId="164" fontId="21" fillId="0" borderId="0" xfId="1" applyNumberFormat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6" fillId="0" borderId="0" xfId="0" applyFont="1" applyAlignment="1">
      <alignment horizontal="left"/>
    </xf>
    <xf numFmtId="43" fontId="21" fillId="0" borderId="14" xfId="0" applyNumberFormat="1" applyFont="1" applyFill="1" applyBorder="1" applyAlignment="1">
      <alignment horizontal="center" wrapText="1"/>
    </xf>
    <xf numFmtId="164" fontId="23" fillId="2" borderId="2" xfId="1" applyNumberFormat="1" applyFont="1" applyFill="1" applyBorder="1" applyAlignment="1">
      <alignment horizontal="center" vertical="center"/>
    </xf>
    <xf numFmtId="43" fontId="48" fillId="0" borderId="0" xfId="1" applyFont="1"/>
    <xf numFmtId="0" fontId="21" fillId="2" borderId="1" xfId="0" applyFont="1" applyFill="1" applyBorder="1"/>
    <xf numFmtId="164" fontId="21" fillId="2" borderId="1" xfId="1" applyNumberFormat="1" applyFont="1" applyFill="1" applyBorder="1"/>
    <xf numFmtId="43" fontId="21" fillId="6" borderId="0" xfId="1" applyFont="1" applyFill="1" applyAlignment="1">
      <alignment horizontal="center" wrapText="1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164" fontId="39" fillId="2" borderId="2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0" fontId="21" fillId="2" borderId="14" xfId="0" applyFont="1" applyFill="1" applyBorder="1"/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3"/>
  <sheetViews>
    <sheetView tabSelected="1" workbookViewId="0">
      <pane ySplit="2" topLeftCell="A3" activePane="bottomLeft" state="frozen"/>
      <selection pane="bottomLeft" activeCell="U28" sqref="U28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28.710937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6.5703125" style="3" customWidth="1"/>
    <col min="20" max="20" width="5.7109375" style="3" customWidth="1"/>
    <col min="21" max="21" width="7.28515625" style="3" customWidth="1"/>
    <col min="22" max="22" width="7" style="3" customWidth="1"/>
    <col min="23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18" t="s">
        <v>1</v>
      </c>
      <c r="B1" s="420" t="s">
        <v>2</v>
      </c>
      <c r="C1" s="422" t="s">
        <v>0</v>
      </c>
      <c r="D1" s="424" t="s">
        <v>62</v>
      </c>
      <c r="E1" s="426" t="s">
        <v>84</v>
      </c>
      <c r="F1" s="427"/>
      <c r="G1" s="427"/>
      <c r="H1" s="427"/>
      <c r="I1" s="427"/>
      <c r="J1" s="427"/>
      <c r="K1" s="427"/>
      <c r="L1" s="412" t="s">
        <v>366</v>
      </c>
      <c r="M1" s="412"/>
      <c r="N1" s="410" t="s">
        <v>63</v>
      </c>
      <c r="O1" s="411"/>
      <c r="P1" s="413" t="s">
        <v>29</v>
      </c>
      <c r="Q1" s="414"/>
      <c r="R1" s="414"/>
      <c r="S1" s="414"/>
      <c r="T1" s="414"/>
      <c r="U1" s="414"/>
      <c r="V1" s="414"/>
      <c r="W1" s="414"/>
      <c r="X1" s="414"/>
      <c r="Y1" s="415"/>
    </row>
    <row r="2" spans="1:25" ht="12" thickBot="1">
      <c r="A2" s="419"/>
      <c r="B2" s="421"/>
      <c r="C2" s="423"/>
      <c r="D2" s="425"/>
      <c r="E2" s="87" t="s">
        <v>93</v>
      </c>
      <c r="F2" s="87" t="s">
        <v>3</v>
      </c>
      <c r="G2" s="87" t="s">
        <v>143</v>
      </c>
      <c r="H2" s="87" t="s">
        <v>94</v>
      </c>
      <c r="I2" s="87" t="s">
        <v>95</v>
      </c>
      <c r="J2" s="87" t="s">
        <v>96</v>
      </c>
      <c r="K2" s="96" t="s">
        <v>141</v>
      </c>
      <c r="L2" s="63" t="s">
        <v>23</v>
      </c>
      <c r="M2" s="153" t="s">
        <v>69</v>
      </c>
      <c r="N2" s="145" t="s">
        <v>23</v>
      </c>
      <c r="O2" s="179" t="s">
        <v>142</v>
      </c>
      <c r="P2" s="376">
        <v>1</v>
      </c>
      <c r="Q2" s="154" t="s">
        <v>224</v>
      </c>
      <c r="R2" s="154" t="s">
        <v>225</v>
      </c>
      <c r="S2" s="154" t="s">
        <v>226</v>
      </c>
      <c r="T2" s="154" t="s">
        <v>227</v>
      </c>
      <c r="U2" s="154" t="s">
        <v>373</v>
      </c>
      <c r="V2" s="154" t="s">
        <v>374</v>
      </c>
      <c r="W2" s="154"/>
      <c r="X2" s="154"/>
      <c r="Y2" s="155"/>
    </row>
    <row r="3" spans="1:25" s="5" customFormat="1">
      <c r="A3" s="398" t="s">
        <v>506</v>
      </c>
      <c r="B3" s="370">
        <v>39282</v>
      </c>
      <c r="C3" s="319" t="s">
        <v>501</v>
      </c>
      <c r="D3" s="320">
        <v>35000</v>
      </c>
      <c r="E3" s="321">
        <f>'2-δικαιώμ'!L3</f>
        <v>367.68</v>
      </c>
      <c r="F3" s="322">
        <f>'3-φύλλα2α'!F3</f>
        <v>20</v>
      </c>
      <c r="G3" s="322">
        <f>'4-πολλυπρ'!P3</f>
        <v>0</v>
      </c>
      <c r="H3" s="320">
        <f>'5-αντίγρ'!M3</f>
        <v>64.08</v>
      </c>
      <c r="I3" s="320">
        <f>'6-μεταγρ'!I3</f>
        <v>12</v>
      </c>
      <c r="J3" s="320">
        <f>'7-προςΔΟΥ'!E3</f>
        <v>0</v>
      </c>
      <c r="K3" s="320"/>
      <c r="L3" s="321">
        <f t="shared" ref="L3:L4" si="0">E3+F3+G3+H3+I3+J3+K3</f>
        <v>463.76</v>
      </c>
      <c r="M3" s="321">
        <v>540.77</v>
      </c>
      <c r="N3" s="323">
        <f>M3-P3-'8-κ-15-17'!AF3-'14-βιβλΕσ'!M3</f>
        <v>473.45</v>
      </c>
      <c r="O3" s="323">
        <f t="shared" ref="O3:O4" si="1">L3-N3</f>
        <v>-9.6899999999999977</v>
      </c>
      <c r="P3" s="374">
        <v>3</v>
      </c>
      <c r="Q3" s="324"/>
      <c r="R3" s="324"/>
      <c r="S3" s="324"/>
      <c r="T3" s="324"/>
      <c r="U3" s="324" t="s">
        <v>529</v>
      </c>
      <c r="V3" s="324" t="s">
        <v>529</v>
      </c>
      <c r="W3" s="324"/>
      <c r="X3" s="73"/>
      <c r="Y3" s="73"/>
    </row>
    <row r="4" spans="1:25" s="5" customFormat="1">
      <c r="A4" s="398"/>
      <c r="B4" s="370"/>
      <c r="C4" s="319" t="s">
        <v>517</v>
      </c>
      <c r="D4" s="320">
        <v>300</v>
      </c>
      <c r="E4" s="321">
        <f>'2-δικαιώμ'!L4</f>
        <v>13.74</v>
      </c>
      <c r="F4" s="322">
        <f>'3-φύλλα2α'!F4</f>
        <v>20</v>
      </c>
      <c r="G4" s="322">
        <f>'4-πολλυπρ'!P4</f>
        <v>0</v>
      </c>
      <c r="H4" s="320">
        <f>'5-αντίγρ'!M4</f>
        <v>0</v>
      </c>
      <c r="I4" s="320">
        <f>'6-μεταγρ'!I4</f>
        <v>0</v>
      </c>
      <c r="J4" s="320">
        <f>'7-προςΔΟΥ'!E4</f>
        <v>20</v>
      </c>
      <c r="K4" s="320"/>
      <c r="L4" s="321">
        <f t="shared" si="0"/>
        <v>53.74</v>
      </c>
      <c r="M4" s="321"/>
      <c r="N4" s="323">
        <f>M4-P4-'8-κ-15-17'!AF4-'14-βιβλΕσ'!M4</f>
        <v>-8.76</v>
      </c>
      <c r="O4" s="323">
        <f t="shared" si="1"/>
        <v>62.5</v>
      </c>
      <c r="P4" s="374">
        <v>3</v>
      </c>
      <c r="Q4" s="324"/>
      <c r="R4" s="324"/>
      <c r="S4" s="324"/>
      <c r="T4" s="324"/>
      <c r="U4" s="324" t="s">
        <v>529</v>
      </c>
      <c r="V4" s="324" t="s">
        <v>529</v>
      </c>
      <c r="W4" s="324"/>
      <c r="X4" s="73"/>
      <c r="Y4" s="73"/>
    </row>
    <row r="5" spans="1:25">
      <c r="A5" s="416" t="s">
        <v>47</v>
      </c>
      <c r="B5" s="417"/>
      <c r="C5" s="417"/>
      <c r="D5" s="417"/>
      <c r="E5" s="37">
        <f t="shared" ref="E5:O5" si="2">SUM(E3:E4)</f>
        <v>381.42</v>
      </c>
      <c r="F5" s="37">
        <f t="shared" si="2"/>
        <v>40</v>
      </c>
      <c r="G5" s="37">
        <f t="shared" si="2"/>
        <v>0</v>
      </c>
      <c r="H5" s="37">
        <f t="shared" si="2"/>
        <v>64.08</v>
      </c>
      <c r="I5" s="37">
        <f t="shared" si="2"/>
        <v>12</v>
      </c>
      <c r="J5" s="37">
        <f t="shared" si="2"/>
        <v>20</v>
      </c>
      <c r="K5" s="37">
        <f t="shared" si="2"/>
        <v>0</v>
      </c>
      <c r="L5" s="37">
        <f t="shared" si="2"/>
        <v>517.5</v>
      </c>
      <c r="M5" s="37">
        <f t="shared" si="2"/>
        <v>540.77</v>
      </c>
      <c r="N5" s="37">
        <f t="shared" si="2"/>
        <v>464.69</v>
      </c>
      <c r="O5" s="37">
        <f t="shared" si="2"/>
        <v>52.81</v>
      </c>
    </row>
    <row r="7" spans="1:25">
      <c r="P7" s="164" t="s">
        <v>99</v>
      </c>
      <c r="Q7" s="127"/>
      <c r="R7" s="127"/>
      <c r="S7" s="127"/>
      <c r="T7" s="137"/>
      <c r="U7" s="137"/>
      <c r="V7" s="137"/>
      <c r="X7" s="127"/>
      <c r="Y7" s="127"/>
    </row>
    <row r="8" spans="1:25">
      <c r="K8" s="208" t="s">
        <v>497</v>
      </c>
      <c r="L8" s="8"/>
      <c r="M8" s="8"/>
      <c r="Q8" s="115" t="s">
        <v>369</v>
      </c>
      <c r="R8" s="115"/>
      <c r="S8" s="115"/>
      <c r="T8" s="129"/>
      <c r="U8" s="137"/>
      <c r="V8" s="137"/>
      <c r="X8" s="128"/>
      <c r="Y8" s="115"/>
    </row>
    <row r="9" spans="1:25">
      <c r="K9" s="157" t="s">
        <v>228</v>
      </c>
      <c r="L9" s="117"/>
      <c r="M9" s="117"/>
      <c r="Q9" s="115"/>
      <c r="R9" s="115" t="s">
        <v>138</v>
      </c>
      <c r="S9" s="115"/>
      <c r="T9" s="137"/>
      <c r="U9" s="137"/>
      <c r="V9" s="137"/>
      <c r="X9" s="115"/>
    </row>
    <row r="10" spans="1:25">
      <c r="K10" s="207" t="s">
        <v>229</v>
      </c>
      <c r="S10" s="115" t="s">
        <v>368</v>
      </c>
      <c r="T10" s="91"/>
      <c r="U10" s="91"/>
      <c r="V10" s="91"/>
    </row>
    <row r="11" spans="1:25"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5" t="s">
        <v>370</v>
      </c>
      <c r="U11" s="137"/>
      <c r="V11" s="137"/>
    </row>
    <row r="12" spans="1:25">
      <c r="T12" s="91"/>
      <c r="U12" s="137" t="s">
        <v>371</v>
      </c>
      <c r="V12" s="137"/>
    </row>
    <row r="13" spans="1:25">
      <c r="T13" s="91"/>
      <c r="U13" s="91"/>
      <c r="V13" s="137" t="s">
        <v>372</v>
      </c>
    </row>
    <row r="14" spans="1:25">
      <c r="C14" s="219"/>
      <c r="I14" s="388" t="s">
        <v>256</v>
      </c>
      <c r="J14" s="393" t="s">
        <v>516</v>
      </c>
      <c r="L14" s="2" t="s">
        <v>513</v>
      </c>
      <c r="U14" s="137"/>
      <c r="V14" s="137"/>
      <c r="W14" s="137"/>
    </row>
    <row r="15" spans="1:25">
      <c r="C15" s="3" t="s">
        <v>519</v>
      </c>
      <c r="E15" s="389" t="s">
        <v>506</v>
      </c>
      <c r="F15" s="2">
        <v>540.77</v>
      </c>
      <c r="G15" s="2" t="s">
        <v>322</v>
      </c>
      <c r="H15" s="2">
        <v>6</v>
      </c>
      <c r="J15" s="2">
        <v>6</v>
      </c>
      <c r="L15" s="2">
        <v>0.5</v>
      </c>
      <c r="M15" s="2">
        <v>0.5</v>
      </c>
      <c r="U15" s="91"/>
      <c r="V15" s="137"/>
      <c r="W15" s="137"/>
    </row>
    <row r="16" spans="1:25">
      <c r="C16" s="115"/>
      <c r="G16" s="133" t="s">
        <v>503</v>
      </c>
      <c r="H16" s="2">
        <v>12</v>
      </c>
      <c r="J16" s="2">
        <v>12</v>
      </c>
      <c r="L16" s="2">
        <v>12</v>
      </c>
      <c r="M16" s="2">
        <v>12</v>
      </c>
      <c r="Q16" s="115"/>
      <c r="R16" s="115"/>
      <c r="S16" s="115"/>
      <c r="T16" s="129"/>
      <c r="U16" s="137"/>
      <c r="V16" s="137"/>
    </row>
    <row r="17" spans="3:22">
      <c r="G17" s="133" t="s">
        <v>504</v>
      </c>
      <c r="H17" s="2">
        <v>423.6</v>
      </c>
      <c r="I17" s="2">
        <v>66.180000000000007</v>
      </c>
      <c r="J17" s="2">
        <v>423.6</v>
      </c>
      <c r="L17" s="2">
        <v>420</v>
      </c>
      <c r="M17" s="2">
        <v>3.6</v>
      </c>
      <c r="Q17" s="115"/>
      <c r="R17" s="115"/>
      <c r="S17" s="115"/>
      <c r="T17" s="137"/>
      <c r="U17" s="137"/>
      <c r="V17" s="137"/>
    </row>
    <row r="18" spans="3:22">
      <c r="C18" s="3" t="s">
        <v>525</v>
      </c>
      <c r="G18" s="133" t="s">
        <v>505</v>
      </c>
      <c r="H18" s="2">
        <v>20</v>
      </c>
      <c r="J18" s="2">
        <v>20</v>
      </c>
      <c r="L18" s="2">
        <v>20</v>
      </c>
      <c r="M18" s="2">
        <v>20</v>
      </c>
      <c r="S18" s="115"/>
      <c r="T18" s="91"/>
      <c r="U18" s="91"/>
      <c r="V18" s="91"/>
    </row>
    <row r="19" spans="3:22">
      <c r="G19" s="133" t="s">
        <v>94</v>
      </c>
      <c r="H19" s="2">
        <v>72</v>
      </c>
      <c r="I19" s="2">
        <v>7.92</v>
      </c>
      <c r="J19" s="2">
        <v>72</v>
      </c>
      <c r="L19" s="2">
        <v>72</v>
      </c>
      <c r="T19" s="115"/>
      <c r="U19" s="137"/>
      <c r="V19" s="137"/>
    </row>
    <row r="20" spans="3:22" ht="13.5">
      <c r="F20" s="399" t="s">
        <v>518</v>
      </c>
      <c r="G20" s="2" t="s">
        <v>362</v>
      </c>
      <c r="H20" s="2">
        <v>3.9</v>
      </c>
      <c r="J20" s="2">
        <v>3.9</v>
      </c>
      <c r="M20" s="2">
        <v>3.9</v>
      </c>
      <c r="T20" s="115"/>
      <c r="U20" s="137"/>
      <c r="V20" s="137"/>
    </row>
    <row r="21" spans="3:22" ht="13.5">
      <c r="F21" s="399"/>
      <c r="G21" s="2" t="s">
        <v>506</v>
      </c>
      <c r="H21" s="2">
        <v>3.27</v>
      </c>
      <c r="T21" s="115"/>
      <c r="U21" s="137"/>
      <c r="V21" s="137"/>
    </row>
    <row r="22" spans="3:22">
      <c r="H22" s="168">
        <f>SUM(H15:H21)</f>
        <v>540.77</v>
      </c>
      <c r="I22" s="168">
        <f>SUM(I15:I20)</f>
        <v>74.100000000000009</v>
      </c>
      <c r="J22" s="168">
        <f>SUM(J15:J20)</f>
        <v>537.5</v>
      </c>
      <c r="K22" s="168"/>
      <c r="L22" s="168">
        <f>SUM(L15:L20)</f>
        <v>524.5</v>
      </c>
      <c r="M22" s="168">
        <f>SUM(M15:M20)</f>
        <v>40</v>
      </c>
      <c r="N22" s="197">
        <f>SUM(L22:M22)</f>
        <v>564.5</v>
      </c>
      <c r="T22" s="91"/>
      <c r="U22" s="91"/>
      <c r="V22" s="137"/>
    </row>
    <row r="23" spans="3:22">
      <c r="H23" s="2">
        <f>F15-H22</f>
        <v>0</v>
      </c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1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47.5703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59" t="s">
        <v>19</v>
      </c>
      <c r="B1" s="561" t="s">
        <v>18</v>
      </c>
      <c r="C1" s="563" t="s">
        <v>350</v>
      </c>
      <c r="D1" s="563" t="s">
        <v>86</v>
      </c>
      <c r="E1" s="565" t="s">
        <v>351</v>
      </c>
      <c r="F1" s="566"/>
      <c r="G1" s="566"/>
      <c r="H1" s="567" t="s">
        <v>323</v>
      </c>
      <c r="I1" s="568"/>
      <c r="J1" s="555" t="s">
        <v>324</v>
      </c>
      <c r="K1" s="555"/>
      <c r="L1" s="249"/>
      <c r="M1" s="250"/>
      <c r="N1" s="556" t="s">
        <v>352</v>
      </c>
      <c r="O1" s="556"/>
      <c r="P1" s="556"/>
      <c r="Q1" s="250"/>
      <c r="R1" s="556" t="s">
        <v>353</v>
      </c>
      <c r="S1" s="556"/>
      <c r="T1" s="556"/>
      <c r="U1" s="556"/>
      <c r="V1" s="251"/>
      <c r="W1" s="557" t="s">
        <v>323</v>
      </c>
      <c r="X1" s="557" t="s">
        <v>354</v>
      </c>
      <c r="Y1" s="557" t="s">
        <v>355</v>
      </c>
      <c r="Z1" s="251"/>
      <c r="AA1" s="549" t="s">
        <v>356</v>
      </c>
      <c r="AB1" s="550"/>
      <c r="AC1" s="550"/>
      <c r="AD1" s="550"/>
      <c r="AE1" s="551"/>
    </row>
    <row r="2" spans="1:31" ht="12" thickBot="1">
      <c r="A2" s="560"/>
      <c r="B2" s="562"/>
      <c r="C2" s="564"/>
      <c r="D2" s="564"/>
      <c r="E2" s="203" t="s">
        <v>328</v>
      </c>
      <c r="F2" s="203" t="s">
        <v>334</v>
      </c>
      <c r="G2" s="148" t="s">
        <v>335</v>
      </c>
      <c r="H2" s="204" t="s">
        <v>357</v>
      </c>
      <c r="I2" s="205" t="s">
        <v>358</v>
      </c>
      <c r="J2" s="204" t="s">
        <v>359</v>
      </c>
      <c r="K2" s="206" t="s">
        <v>360</v>
      </c>
      <c r="L2" s="252" t="s">
        <v>361</v>
      </c>
      <c r="M2" s="253"/>
      <c r="N2" s="254" t="s">
        <v>364</v>
      </c>
      <c r="O2" s="254" t="s">
        <v>362</v>
      </c>
      <c r="P2" s="254" t="s">
        <v>363</v>
      </c>
      <c r="Q2" s="253"/>
      <c r="R2" s="255" t="s">
        <v>364</v>
      </c>
      <c r="S2" s="256">
        <v>1.2999999999999999E-2</v>
      </c>
      <c r="T2" s="256">
        <v>6.4999999999999997E-3</v>
      </c>
      <c r="U2" s="257">
        <v>1.25E-3</v>
      </c>
      <c r="V2" s="258"/>
      <c r="W2" s="558"/>
      <c r="X2" s="558"/>
      <c r="Y2" s="558"/>
      <c r="Z2" s="258"/>
      <c r="AA2" s="259" t="s">
        <v>364</v>
      </c>
      <c r="AB2" s="259" t="s">
        <v>362</v>
      </c>
      <c r="AC2" s="260" t="s">
        <v>363</v>
      </c>
      <c r="AD2" s="259" t="s">
        <v>354</v>
      </c>
      <c r="AE2" s="259" t="s">
        <v>355</v>
      </c>
    </row>
    <row r="3" spans="1:31" s="5" customFormat="1">
      <c r="A3" s="407" t="str">
        <f>'1-συμβολαια'!A3</f>
        <v>???</v>
      </c>
      <c r="B3" s="352">
        <f>'1-συμβολαια'!B3</f>
        <v>39282</v>
      </c>
      <c r="C3" s="352" t="str">
        <f>'1-συμβολαια'!C3</f>
        <v>αγοραπωλησία τίμημα = Δ.Ο.Υ. =</v>
      </c>
      <c r="D3" s="263">
        <f>'1-συμβολαια'!D3</f>
        <v>35000</v>
      </c>
      <c r="E3" s="323">
        <f>'8-κ-15-17'!D3</f>
        <v>0</v>
      </c>
      <c r="F3" s="323">
        <f>'8-κ-15-17'!M3</f>
        <v>0</v>
      </c>
      <c r="G3" s="323">
        <f>'8-κ-15-17'!V3</f>
        <v>0</v>
      </c>
      <c r="H3" s="323">
        <f>'2-δικαιώμ'!H3</f>
        <v>37.799999999999997</v>
      </c>
      <c r="I3" s="323">
        <f>'2-δικαιώμ'!I3</f>
        <v>0.60000000000000009</v>
      </c>
      <c r="J3" s="323">
        <f>'2-δικαιώμ'!J3</f>
        <v>21.6</v>
      </c>
      <c r="K3" s="323">
        <f>'2-δικαιώμ'!K3</f>
        <v>4.32</v>
      </c>
      <c r="L3" s="4"/>
      <c r="M3" s="4"/>
      <c r="N3" s="335"/>
      <c r="O3" s="335"/>
      <c r="P3" s="335"/>
      <c r="Q3" s="4"/>
      <c r="R3" s="335"/>
      <c r="S3" s="335"/>
      <c r="T3" s="335"/>
      <c r="U3" s="335"/>
      <c r="V3" s="4"/>
      <c r="W3" s="335">
        <f>'2-δικαιώμ'!H3+'2-δικαιώμ'!I3</f>
        <v>38.4</v>
      </c>
      <c r="X3" s="335">
        <f>'2-δικαιώμ'!J3</f>
        <v>21.6</v>
      </c>
      <c r="Y3" s="335">
        <f>'2-δικαιώμ'!K3</f>
        <v>4.32</v>
      </c>
      <c r="Z3" s="4"/>
      <c r="AA3" s="335"/>
      <c r="AB3" s="335"/>
      <c r="AC3" s="335"/>
      <c r="AD3" s="335"/>
      <c r="AE3" s="335"/>
    </row>
    <row r="4" spans="1:31" s="5" customFormat="1">
      <c r="A4" s="407"/>
      <c r="B4" s="352">
        <f>'1-συμβολαια'!B4</f>
        <v>0</v>
      </c>
      <c r="C4" s="352" t="str">
        <f>'1-συμβολαια'!C4</f>
        <v>χρησιδάνειο</v>
      </c>
      <c r="D4" s="263">
        <f>'1-συμβολαια'!D4</f>
        <v>300</v>
      </c>
      <c r="E4" s="323">
        <f>'8-κ-15-17'!D4</f>
        <v>3.9000000000000004</v>
      </c>
      <c r="F4" s="323">
        <f>'8-κ-15-17'!M4</f>
        <v>0</v>
      </c>
      <c r="G4" s="323">
        <f>'8-κ-15-17'!V4</f>
        <v>0</v>
      </c>
      <c r="H4" s="323">
        <f>'2-δικαιώμ'!H4</f>
        <v>0.32400000000000001</v>
      </c>
      <c r="I4" s="323">
        <f>'2-δικαιώμ'!I4</f>
        <v>0.60000000000000009</v>
      </c>
      <c r="J4" s="323">
        <f>'2-δικαιώμ'!J4</f>
        <v>0.78</v>
      </c>
      <c r="K4" s="323">
        <f>'2-δικαιώμ'!K4</f>
        <v>0.156</v>
      </c>
      <c r="L4" s="4"/>
      <c r="M4" s="4"/>
      <c r="N4" s="335"/>
      <c r="O4" s="335"/>
      <c r="P4" s="335"/>
      <c r="Q4" s="4"/>
      <c r="R4" s="335"/>
      <c r="S4" s="335"/>
      <c r="T4" s="335"/>
      <c r="U4" s="335"/>
      <c r="V4" s="4"/>
      <c r="W4" s="335">
        <f>'2-δικαιώμ'!H4+'2-δικαιώμ'!I4</f>
        <v>0.92400000000000015</v>
      </c>
      <c r="X4" s="335">
        <f>'2-δικαιώμ'!J4</f>
        <v>0.78</v>
      </c>
      <c r="Y4" s="335">
        <f>'2-δικαιώμ'!K4</f>
        <v>0.156</v>
      </c>
      <c r="Z4" s="4"/>
      <c r="AA4" s="335"/>
      <c r="AB4" s="335"/>
      <c r="AC4" s="335"/>
      <c r="AD4" s="335"/>
      <c r="AE4" s="335"/>
    </row>
    <row r="5" spans="1:31">
      <c r="A5" s="552" t="str">
        <f>'1-συμβολαια'!A5</f>
        <v>σύνολο</v>
      </c>
      <c r="B5" s="553"/>
      <c r="C5" s="553"/>
      <c r="D5" s="554"/>
      <c r="E5" s="304">
        <f t="shared" ref="E5:K5" si="0">SUM(E3:E4)</f>
        <v>3.9000000000000004</v>
      </c>
      <c r="F5" s="304">
        <f t="shared" si="0"/>
        <v>0</v>
      </c>
      <c r="G5" s="304">
        <f t="shared" si="0"/>
        <v>0</v>
      </c>
      <c r="H5" s="304">
        <f t="shared" si="0"/>
        <v>38.123999999999995</v>
      </c>
      <c r="I5" s="304">
        <f t="shared" si="0"/>
        <v>1.2000000000000002</v>
      </c>
      <c r="J5" s="304">
        <f t="shared" si="0"/>
        <v>22.380000000000003</v>
      </c>
      <c r="K5" s="304">
        <f t="shared" si="0"/>
        <v>4.476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8" spans="1:31">
      <c r="C8" s="91"/>
      <c r="E8" s="2"/>
      <c r="F8" s="2"/>
      <c r="G8" s="2"/>
      <c r="H8" s="2"/>
      <c r="I8" s="2"/>
      <c r="J8" s="2"/>
      <c r="K8" s="2"/>
    </row>
    <row r="9" spans="1:31" ht="15.75">
      <c r="C9" s="213" t="s">
        <v>383</v>
      </c>
      <c r="E9" s="2"/>
      <c r="F9" s="2"/>
      <c r="G9" s="2"/>
      <c r="H9" s="139"/>
      <c r="I9" s="287">
        <v>0.15</v>
      </c>
      <c r="J9" s="288">
        <v>2.93</v>
      </c>
      <c r="K9" s="5" t="s">
        <v>386</v>
      </c>
      <c r="M9" s="289">
        <f>J9-I9</f>
        <v>2.7800000000000002</v>
      </c>
    </row>
    <row r="10" spans="1:31" ht="12.75">
      <c r="C10" s="214" t="s">
        <v>384</v>
      </c>
      <c r="E10" s="2"/>
      <c r="F10" s="2"/>
      <c r="G10" s="2"/>
      <c r="H10" s="2"/>
      <c r="I10" s="168">
        <v>0.44</v>
      </c>
      <c r="J10" s="285">
        <v>0.56000000000000005</v>
      </c>
      <c r="K10" s="3" t="s">
        <v>387</v>
      </c>
      <c r="M10" s="289">
        <f>J10-I10</f>
        <v>0.12000000000000005</v>
      </c>
    </row>
    <row r="11" spans="1:31" ht="15.75">
      <c r="C11" s="228" t="s">
        <v>385</v>
      </c>
      <c r="E11" s="2"/>
      <c r="F11" s="2"/>
      <c r="G11" s="2"/>
      <c r="H11" s="296">
        <v>0.05</v>
      </c>
      <c r="I11" s="8"/>
      <c r="J11" s="4">
        <v>0.73</v>
      </c>
      <c r="K11" s="5" t="s">
        <v>134</v>
      </c>
      <c r="M11" s="5"/>
    </row>
    <row r="12" spans="1:31">
      <c r="C12" s="91"/>
      <c r="E12" s="2"/>
      <c r="F12" s="2"/>
      <c r="G12" s="2"/>
      <c r="H12" s="296">
        <v>0.05</v>
      </c>
      <c r="I12" s="8"/>
      <c r="J12" s="4">
        <v>1.47</v>
      </c>
      <c r="K12" s="3" t="s">
        <v>388</v>
      </c>
    </row>
    <row r="13" spans="1:31">
      <c r="C13" s="91"/>
      <c r="E13" s="2"/>
      <c r="F13" s="2"/>
      <c r="G13" s="2"/>
      <c r="H13" s="296">
        <v>0.05</v>
      </c>
      <c r="I13" s="8"/>
      <c r="J13" s="4">
        <v>3.99</v>
      </c>
      <c r="K13" s="5" t="s">
        <v>389</v>
      </c>
      <c r="L13" s="5"/>
      <c r="M13" s="5"/>
    </row>
    <row r="14" spans="1:31">
      <c r="C14" s="91"/>
      <c r="E14" s="2"/>
      <c r="F14" s="2"/>
      <c r="G14" s="2"/>
      <c r="H14" s="296">
        <v>0.05</v>
      </c>
      <c r="I14" s="8"/>
      <c r="J14" s="4"/>
      <c r="K14" s="5" t="s">
        <v>439</v>
      </c>
      <c r="L14" s="5"/>
      <c r="M14" s="5"/>
    </row>
    <row r="15" spans="1:31">
      <c r="C15" s="91"/>
      <c r="E15" s="2"/>
      <c r="F15" s="2"/>
      <c r="G15" s="2"/>
      <c r="H15" s="296">
        <v>0.05</v>
      </c>
      <c r="I15" s="8"/>
      <c r="J15" s="4"/>
      <c r="K15" s="5" t="s">
        <v>440</v>
      </c>
      <c r="L15" s="5"/>
      <c r="M15" s="5"/>
    </row>
    <row r="16" spans="1:31">
      <c r="C16" s="91"/>
      <c r="E16" s="2"/>
      <c r="F16" s="2"/>
      <c r="G16" s="2"/>
      <c r="H16" s="296"/>
      <c r="I16" s="8"/>
      <c r="J16" s="4"/>
      <c r="K16" s="5"/>
      <c r="L16" s="5"/>
      <c r="M16" s="5"/>
    </row>
    <row r="17" spans="3:13">
      <c r="C17" s="91"/>
      <c r="E17" s="2"/>
      <c r="F17" s="2"/>
      <c r="G17" s="2"/>
      <c r="H17" s="2"/>
      <c r="I17" s="5" t="s">
        <v>441</v>
      </c>
      <c r="J17" s="5"/>
      <c r="K17" s="5" t="s">
        <v>134</v>
      </c>
      <c r="L17" s="5"/>
      <c r="M17" s="5"/>
    </row>
    <row r="18" spans="3:13">
      <c r="H18" s="2"/>
      <c r="I18" s="5" t="s">
        <v>442</v>
      </c>
      <c r="J18" s="5"/>
      <c r="K18" s="5" t="s">
        <v>135</v>
      </c>
      <c r="L18" s="5"/>
      <c r="M18" s="5"/>
    </row>
    <row r="19" spans="3:13">
      <c r="H19" s="2"/>
      <c r="I19" s="5" t="s">
        <v>443</v>
      </c>
      <c r="J19" s="5"/>
      <c r="K19" s="5" t="s">
        <v>136</v>
      </c>
      <c r="L19" s="5"/>
      <c r="M19" s="5"/>
    </row>
    <row r="20" spans="3:13" ht="15">
      <c r="H20" s="2"/>
      <c r="I20" s="4">
        <v>2.2000000000000002</v>
      </c>
      <c r="J20" s="301"/>
      <c r="K20" s="5" t="s">
        <v>390</v>
      </c>
      <c r="L20" s="5"/>
      <c r="M20" s="5"/>
    </row>
    <row r="21" spans="3:13" ht="15">
      <c r="H21" s="2"/>
      <c r="I21" s="2">
        <v>2.93</v>
      </c>
      <c r="J21" s="302"/>
      <c r="K21" s="3" t="s">
        <v>391</v>
      </c>
      <c r="L21" s="5"/>
      <c r="M21" s="5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0.42578125" style="8" bestFit="1" customWidth="1"/>
    <col min="2" max="2" width="81.5703125" style="91" bestFit="1" customWidth="1"/>
    <col min="3" max="3" width="11.5703125" style="8" bestFit="1" customWidth="1"/>
    <col min="4" max="6" width="8.140625" style="2" bestFit="1" customWidth="1"/>
    <col min="7" max="7" width="9.28515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41" t="s">
        <v>1</v>
      </c>
      <c r="B1" s="443" t="s">
        <v>0</v>
      </c>
      <c r="C1" s="480" t="s">
        <v>7</v>
      </c>
      <c r="D1" s="574" t="s">
        <v>45</v>
      </c>
      <c r="E1" s="575"/>
      <c r="F1" s="576" t="s">
        <v>397</v>
      </c>
      <c r="G1" s="577"/>
      <c r="H1" s="572" t="s">
        <v>57</v>
      </c>
      <c r="I1" s="569" t="s">
        <v>29</v>
      </c>
      <c r="J1" s="570"/>
      <c r="K1" s="571"/>
    </row>
    <row r="2" spans="1:17" ht="34.5" customHeight="1" thickBot="1">
      <c r="A2" s="442"/>
      <c r="B2" s="444"/>
      <c r="C2" s="481"/>
      <c r="D2" s="225" t="s">
        <v>322</v>
      </c>
      <c r="E2" s="230" t="s">
        <v>91</v>
      </c>
      <c r="F2" s="229" t="s">
        <v>322</v>
      </c>
      <c r="G2" s="227" t="s">
        <v>33</v>
      </c>
      <c r="H2" s="573"/>
      <c r="I2" s="471"/>
      <c r="J2" s="437"/>
      <c r="K2" s="438"/>
    </row>
    <row r="3" spans="1:17" s="355" customFormat="1" ht="14.25">
      <c r="A3" s="405" t="str">
        <f>'1-συμβολαια'!A3</f>
        <v>???</v>
      </c>
      <c r="B3" s="353" t="str">
        <f>'1-συμβολαια'!C3</f>
        <v>αγοραπωλησία τίμημα = Δ.Ο.Υ. =</v>
      </c>
      <c r="C3" s="354">
        <f>'1-συμβολαια'!D3</f>
        <v>35000</v>
      </c>
      <c r="D3" s="356"/>
      <c r="E3" s="356"/>
      <c r="F3" s="375">
        <v>3</v>
      </c>
      <c r="G3" s="386"/>
      <c r="H3" s="386"/>
      <c r="I3" s="324" t="s">
        <v>137</v>
      </c>
      <c r="J3" s="324"/>
      <c r="K3" s="73"/>
    </row>
    <row r="4" spans="1:17" s="355" customFormat="1" ht="14.25">
      <c r="A4" s="405">
        <f>'1-συμβολαια'!A4</f>
        <v>0</v>
      </c>
      <c r="B4" s="353" t="str">
        <f>'1-συμβολαια'!C4</f>
        <v>χρησιδάνειο</v>
      </c>
      <c r="C4" s="354">
        <f>'1-συμβολαια'!D4</f>
        <v>300</v>
      </c>
      <c r="D4" s="356"/>
      <c r="E4" s="356"/>
      <c r="F4" s="375">
        <v>3</v>
      </c>
      <c r="G4" s="386"/>
      <c r="H4" s="386"/>
      <c r="I4" s="324" t="s">
        <v>137</v>
      </c>
      <c r="J4" s="324"/>
      <c r="K4" s="73"/>
    </row>
    <row r="5" spans="1:17" ht="15.75">
      <c r="A5" s="457" t="s">
        <v>56</v>
      </c>
      <c r="B5" s="458"/>
      <c r="C5" s="458"/>
      <c r="D5" s="231">
        <f>SUM(D3:D4)</f>
        <v>0</v>
      </c>
      <c r="E5" s="231">
        <f>SUM(E3:E4)</f>
        <v>0</v>
      </c>
      <c r="F5" s="385">
        <f>SUM(F3:F4)</f>
        <v>6</v>
      </c>
      <c r="G5" s="385">
        <f>SUM(G3:G4)</f>
        <v>0</v>
      </c>
      <c r="H5" s="385">
        <f>SUM(H3:H4)</f>
        <v>0</v>
      </c>
    </row>
    <row r="6" spans="1:17" ht="15.75">
      <c r="I6" s="124" t="s">
        <v>103</v>
      </c>
      <c r="J6" s="139"/>
      <c r="K6" s="139"/>
      <c r="L6" s="120"/>
      <c r="M6" s="120"/>
      <c r="N6" s="120"/>
      <c r="O6" s="120"/>
      <c r="P6" s="5"/>
    </row>
    <row r="7" spans="1:17" ht="15.75">
      <c r="I7" s="226"/>
      <c r="J7" s="226"/>
      <c r="K7" s="226"/>
      <c r="L7" s="226"/>
      <c r="M7" s="226"/>
      <c r="N7" s="226"/>
      <c r="O7" s="233"/>
      <c r="P7" s="233"/>
      <c r="Q7" s="233"/>
    </row>
    <row r="8" spans="1:17" ht="15.75">
      <c r="I8" s="233"/>
      <c r="J8" s="139" t="s">
        <v>104</v>
      </c>
      <c r="K8" s="139"/>
      <c r="L8" s="139"/>
      <c r="M8" s="139"/>
      <c r="N8" s="139"/>
      <c r="O8" s="139"/>
      <c r="P8" s="233"/>
      <c r="Q8" s="232"/>
    </row>
    <row r="9" spans="1:17" ht="15.75">
      <c r="B9" s="219"/>
      <c r="I9" s="233"/>
      <c r="J9" s="233"/>
      <c r="K9" s="234"/>
      <c r="L9" s="234"/>
      <c r="M9" s="234"/>
      <c r="N9" s="234"/>
      <c r="O9" s="234"/>
      <c r="P9" s="234"/>
      <c r="Q9" s="232"/>
    </row>
    <row r="10" spans="1:17" ht="15.75">
      <c r="B10" s="218"/>
      <c r="I10" s="233"/>
      <c r="J10" s="233"/>
      <c r="K10" s="139"/>
      <c r="L10" s="234"/>
      <c r="M10" s="234"/>
      <c r="N10" s="139"/>
      <c r="O10" s="139"/>
      <c r="P10" s="139"/>
      <c r="Q10" s="232"/>
    </row>
    <row r="11" spans="1:17" ht="15.75">
      <c r="I11" s="233"/>
      <c r="J11" s="233"/>
      <c r="K11" s="234"/>
      <c r="L11" s="234"/>
      <c r="M11" s="234"/>
      <c r="N11" s="234"/>
      <c r="O11" s="234"/>
      <c r="P11" s="234"/>
      <c r="Q11" s="232"/>
    </row>
    <row r="12" spans="1:17" ht="15.75">
      <c r="B12" s="130"/>
      <c r="L12" s="126"/>
      <c r="Q12" s="232"/>
    </row>
    <row r="13" spans="1:17" ht="15.75">
      <c r="B13" s="131"/>
      <c r="L13" s="126"/>
    </row>
    <row r="14" spans="1:17" ht="15.75">
      <c r="L14" s="126"/>
    </row>
    <row r="15" spans="1:17" ht="15.75">
      <c r="L15" s="126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A3" sqref="A3:A4"/>
    </sheetView>
  </sheetViews>
  <sheetFormatPr defaultRowHeight="15"/>
  <cols>
    <col min="1" max="1" width="11.5703125" style="103" bestFit="1" customWidth="1"/>
    <col min="2" max="2" width="34.57031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41" t="s">
        <v>1</v>
      </c>
      <c r="B1" s="578" t="s">
        <v>0</v>
      </c>
      <c r="C1" s="580" t="s">
        <v>144</v>
      </c>
      <c r="D1" s="580"/>
      <c r="E1" s="580"/>
      <c r="F1" s="581" t="s">
        <v>29</v>
      </c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582"/>
      <c r="U1" s="582"/>
      <c r="V1" s="583"/>
    </row>
    <row r="2" spans="1:22" ht="16.5" thickBot="1">
      <c r="A2" s="442"/>
      <c r="B2" s="579"/>
      <c r="C2" s="101" t="s">
        <v>23</v>
      </c>
      <c r="D2" s="106" t="s">
        <v>9</v>
      </c>
      <c r="E2" s="109" t="s">
        <v>33</v>
      </c>
      <c r="F2" s="276">
        <v>61</v>
      </c>
      <c r="G2" s="276">
        <v>62</v>
      </c>
      <c r="H2" s="276">
        <v>63</v>
      </c>
      <c r="I2" s="277">
        <v>64</v>
      </c>
      <c r="J2" s="278" t="s">
        <v>407</v>
      </c>
      <c r="K2" s="278" t="s">
        <v>408</v>
      </c>
      <c r="L2" s="278" t="s">
        <v>409</v>
      </c>
      <c r="M2" s="279">
        <v>65</v>
      </c>
      <c r="N2" s="280" t="s">
        <v>410</v>
      </c>
      <c r="O2" s="280" t="s">
        <v>411</v>
      </c>
      <c r="P2" s="280" t="s">
        <v>412</v>
      </c>
      <c r="Q2" s="280" t="s">
        <v>413</v>
      </c>
      <c r="R2" s="280" t="s">
        <v>414</v>
      </c>
      <c r="S2" s="276">
        <v>67</v>
      </c>
      <c r="T2" s="171"/>
      <c r="U2" s="171"/>
      <c r="V2" s="275"/>
    </row>
    <row r="3" spans="1:22" s="136" customFormat="1">
      <c r="A3" s="408" t="str">
        <f>'1-συμβολαια'!A3</f>
        <v>???</v>
      </c>
      <c r="B3" s="357" t="str">
        <f>'1-συμβολαια'!C3</f>
        <v>αγοραπωλησία τίμημα = Δ.Ο.Υ. =</v>
      </c>
      <c r="C3" s="341"/>
      <c r="D3" s="358"/>
      <c r="E3" s="358"/>
      <c r="F3" s="333"/>
      <c r="G3" s="333"/>
      <c r="H3" s="359"/>
      <c r="I3" s="360"/>
      <c r="J3" s="360"/>
      <c r="K3" s="360"/>
      <c r="L3" s="360"/>
      <c r="M3" s="360"/>
      <c r="N3" s="333"/>
      <c r="O3" s="333"/>
      <c r="P3" s="333"/>
      <c r="Q3" s="333"/>
      <c r="R3" s="362"/>
      <c r="S3" s="333"/>
      <c r="T3" s="333"/>
      <c r="U3" s="333"/>
      <c r="V3" s="333"/>
    </row>
    <row r="4" spans="1:22" s="136" customFormat="1">
      <c r="A4" s="408">
        <f>'1-συμβολαια'!A4</f>
        <v>0</v>
      </c>
      <c r="B4" s="357" t="str">
        <f>'1-συμβολαια'!C4</f>
        <v>χρησιδάνειο</v>
      </c>
      <c r="C4" s="341"/>
      <c r="D4" s="358"/>
      <c r="E4" s="358"/>
      <c r="F4" s="333"/>
      <c r="G4" s="333"/>
      <c r="H4" s="359"/>
      <c r="I4" s="360"/>
      <c r="J4" s="360"/>
      <c r="K4" s="360"/>
      <c r="L4" s="360"/>
      <c r="M4" s="360"/>
      <c r="N4" s="333"/>
      <c r="O4" s="333"/>
      <c r="P4" s="333"/>
      <c r="Q4" s="333"/>
      <c r="R4" s="362"/>
      <c r="S4" s="333"/>
      <c r="T4" s="333"/>
      <c r="U4" s="333"/>
      <c r="V4" s="333"/>
    </row>
    <row r="5" spans="1:22" ht="15.75">
      <c r="A5" s="457" t="s">
        <v>47</v>
      </c>
      <c r="B5" s="458"/>
      <c r="C5" s="107">
        <f>SUM(C3:C4)</f>
        <v>0</v>
      </c>
      <c r="D5" s="107">
        <f>SUM(D3:D4)</f>
        <v>0</v>
      </c>
      <c r="E5" s="107">
        <f>SUM(E3:E4)</f>
        <v>0</v>
      </c>
      <c r="I5" s="68">
        <f t="shared" ref="I5:T5" si="0">SUM(I3:I4)</f>
        <v>0</v>
      </c>
      <c r="J5" s="68">
        <f t="shared" si="0"/>
        <v>0</v>
      </c>
      <c r="K5" s="68">
        <f t="shared" si="0"/>
        <v>0</v>
      </c>
      <c r="L5" s="68">
        <f t="shared" si="0"/>
        <v>0</v>
      </c>
      <c r="M5" s="68">
        <f t="shared" si="0"/>
        <v>0</v>
      </c>
      <c r="N5" s="68">
        <f t="shared" si="0"/>
        <v>0</v>
      </c>
      <c r="O5" s="68">
        <f t="shared" si="0"/>
        <v>0</v>
      </c>
      <c r="P5" s="68">
        <f t="shared" si="0"/>
        <v>0</v>
      </c>
      <c r="Q5" s="68">
        <f t="shared" si="0"/>
        <v>0</v>
      </c>
      <c r="R5" s="68">
        <f t="shared" si="0"/>
        <v>0</v>
      </c>
      <c r="S5" s="68">
        <f t="shared" si="0"/>
        <v>0</v>
      </c>
      <c r="T5" s="68">
        <f t="shared" si="0"/>
        <v>0</v>
      </c>
    </row>
    <row r="6" spans="1:22"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</row>
    <row r="7" spans="1:22" ht="15.75">
      <c r="F7" s="156" t="s">
        <v>242</v>
      </c>
      <c r="G7" s="124"/>
      <c r="H7" s="281"/>
      <c r="I7" s="281"/>
      <c r="J7" s="281"/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2"/>
    </row>
    <row r="8" spans="1:22" ht="15.75">
      <c r="F8" s="283"/>
      <c r="G8" s="139" t="s">
        <v>243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</row>
    <row r="9" spans="1:22" ht="15.75">
      <c r="F9" s="282"/>
      <c r="G9" s="282"/>
      <c r="H9" s="156" t="s">
        <v>244</v>
      </c>
      <c r="I9" s="124"/>
      <c r="J9" s="124"/>
      <c r="K9" s="124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2"/>
    </row>
    <row r="10" spans="1:22" ht="15.75">
      <c r="F10" s="282"/>
      <c r="G10" s="283"/>
      <c r="H10" s="282"/>
      <c r="I10" s="139" t="s">
        <v>268</v>
      </c>
      <c r="J10" s="139"/>
      <c r="K10" s="139"/>
      <c r="L10" s="284"/>
      <c r="M10" s="284"/>
      <c r="N10" s="284"/>
      <c r="O10" s="284"/>
      <c r="P10" s="284"/>
      <c r="Q10" s="284"/>
      <c r="R10" s="284"/>
      <c r="S10" s="284"/>
      <c r="T10" s="284"/>
      <c r="U10" s="281"/>
      <c r="V10" s="282"/>
    </row>
    <row r="11" spans="1:22" ht="15.75">
      <c r="F11" s="282"/>
      <c r="G11" s="283"/>
      <c r="H11" s="282"/>
      <c r="I11" s="139"/>
      <c r="J11" s="156" t="s">
        <v>415</v>
      </c>
      <c r="K11" s="139"/>
      <c r="L11" s="284"/>
      <c r="M11" s="284"/>
      <c r="N11" s="284"/>
      <c r="O11" s="284"/>
      <c r="P11" s="284"/>
      <c r="Q11" s="284"/>
      <c r="R11" s="284"/>
      <c r="S11" s="284"/>
      <c r="T11" s="284"/>
      <c r="U11" s="281"/>
      <c r="V11" s="282"/>
    </row>
    <row r="12" spans="1:22" ht="15.75">
      <c r="F12" s="282"/>
      <c r="G12" s="283"/>
      <c r="H12" s="282"/>
      <c r="I12" s="139"/>
      <c r="J12" s="139"/>
      <c r="K12" s="139" t="s">
        <v>416</v>
      </c>
      <c r="L12" s="284"/>
      <c r="M12" s="284"/>
      <c r="N12" s="284"/>
      <c r="O12" s="284"/>
      <c r="P12" s="284"/>
      <c r="Q12" s="284"/>
      <c r="R12" s="284"/>
      <c r="S12" s="284"/>
      <c r="T12" s="284"/>
      <c r="U12" s="281"/>
      <c r="V12" s="282"/>
    </row>
    <row r="13" spans="1:22" ht="15.75">
      <c r="F13" s="282"/>
      <c r="G13" s="282"/>
      <c r="H13" s="281"/>
      <c r="I13" s="284"/>
      <c r="J13" s="284"/>
      <c r="K13" s="284"/>
      <c r="L13" s="156" t="s">
        <v>417</v>
      </c>
      <c r="M13" s="284"/>
      <c r="N13" s="284"/>
      <c r="O13" s="284"/>
      <c r="P13" s="284"/>
      <c r="Q13" s="284"/>
      <c r="R13" s="284"/>
      <c r="S13" s="284"/>
      <c r="T13" s="284"/>
      <c r="U13" s="281"/>
      <c r="V13" s="282"/>
    </row>
    <row r="14" spans="1:22" ht="15.75">
      <c r="C14" s="105">
        <f>SUM(C6:C7)</f>
        <v>0</v>
      </c>
      <c r="F14" s="281"/>
      <c r="G14" s="281"/>
      <c r="H14" s="281"/>
      <c r="I14" s="284"/>
      <c r="J14" s="284"/>
      <c r="K14" s="284"/>
      <c r="L14" s="284"/>
      <c r="M14" s="139" t="s">
        <v>269</v>
      </c>
      <c r="N14" s="284"/>
      <c r="O14" s="284"/>
      <c r="P14" s="284"/>
      <c r="Q14" s="284"/>
      <c r="R14" s="284"/>
      <c r="S14" s="284"/>
      <c r="T14" s="284"/>
      <c r="U14" s="281"/>
      <c r="V14" s="282"/>
    </row>
    <row r="15" spans="1:22" ht="15.75">
      <c r="F15" s="282"/>
      <c r="G15" s="282"/>
      <c r="H15" s="281"/>
      <c r="I15" s="284"/>
      <c r="J15" s="284"/>
      <c r="K15" s="284"/>
      <c r="L15" s="284"/>
      <c r="M15" s="284"/>
      <c r="N15" s="156" t="s">
        <v>418</v>
      </c>
      <c r="O15" s="284"/>
      <c r="P15" s="284"/>
      <c r="Q15" s="284"/>
      <c r="R15" s="284"/>
      <c r="S15" s="284"/>
      <c r="T15" s="284"/>
      <c r="U15" s="281"/>
      <c r="V15" s="282"/>
    </row>
    <row r="16" spans="1:22" ht="15.75">
      <c r="F16" s="282"/>
      <c r="G16" s="282"/>
      <c r="H16" s="281"/>
      <c r="I16" s="284"/>
      <c r="J16" s="284"/>
      <c r="K16" s="284"/>
      <c r="L16" s="284"/>
      <c r="M16" s="284"/>
      <c r="N16" s="284"/>
      <c r="O16" s="139" t="s">
        <v>419</v>
      </c>
      <c r="P16" s="284"/>
      <c r="Q16" s="284"/>
      <c r="R16" s="284"/>
      <c r="S16" s="284"/>
      <c r="T16" s="284"/>
      <c r="U16" s="281"/>
      <c r="V16" s="282"/>
    </row>
    <row r="17" spans="2:22" ht="15.75">
      <c r="F17" s="282"/>
      <c r="G17" s="282"/>
      <c r="H17" s="281"/>
      <c r="I17" s="284"/>
      <c r="J17" s="284"/>
      <c r="K17" s="284"/>
      <c r="L17" s="284"/>
      <c r="M17" s="284"/>
      <c r="N17" s="284"/>
      <c r="O17" s="284"/>
      <c r="P17" s="156" t="s">
        <v>270</v>
      </c>
      <c r="Q17" s="284"/>
      <c r="R17" s="284"/>
      <c r="S17" s="284"/>
      <c r="T17" s="284"/>
      <c r="U17" s="281"/>
      <c r="V17" s="282"/>
    </row>
    <row r="18" spans="2:22" ht="15.75">
      <c r="F18" s="282"/>
      <c r="G18" s="282"/>
      <c r="H18" s="281"/>
      <c r="I18" s="284"/>
      <c r="J18" s="284"/>
      <c r="K18" s="284"/>
      <c r="L18" s="284"/>
      <c r="M18" s="284"/>
      <c r="N18" s="284"/>
      <c r="O18" s="284"/>
      <c r="P18" s="284"/>
      <c r="Q18" s="139" t="s">
        <v>271</v>
      </c>
      <c r="R18" s="139"/>
      <c r="S18" s="139"/>
      <c r="T18" s="284"/>
      <c r="U18" s="281"/>
      <c r="V18" s="282"/>
    </row>
    <row r="19" spans="2:22" ht="15.75">
      <c r="F19" s="282"/>
      <c r="G19" s="282"/>
      <c r="H19" s="281"/>
      <c r="I19" s="284"/>
      <c r="J19" s="284"/>
      <c r="K19" s="284"/>
      <c r="L19" s="284"/>
      <c r="M19" s="284"/>
      <c r="N19" s="284"/>
      <c r="O19" s="284"/>
      <c r="P19" s="284"/>
      <c r="Q19" s="284"/>
      <c r="R19" s="156" t="s">
        <v>272</v>
      </c>
      <c r="S19" s="284"/>
      <c r="T19" s="284"/>
      <c r="U19" s="281"/>
      <c r="V19" s="282"/>
    </row>
    <row r="20" spans="2:22" ht="15.75">
      <c r="F20" s="282"/>
      <c r="G20" s="282"/>
      <c r="H20" s="281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139" t="s">
        <v>273</v>
      </c>
      <c r="T20" s="284"/>
      <c r="U20" s="281"/>
      <c r="V20" s="282"/>
    </row>
    <row r="21" spans="2:22" ht="15.75">
      <c r="F21" s="282"/>
      <c r="G21" s="282"/>
      <c r="H21" s="281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156" t="s">
        <v>420</v>
      </c>
      <c r="U21" s="281"/>
      <c r="V21" s="282"/>
    </row>
    <row r="22" spans="2:22">
      <c r="F22" s="282"/>
      <c r="G22" s="282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2"/>
    </row>
    <row r="23" spans="2:22" ht="15.75" customHeight="1">
      <c r="B23" s="219"/>
      <c r="C23" s="314"/>
      <c r="D23" s="316"/>
      <c r="E23" s="315"/>
      <c r="F23" s="315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</row>
    <row r="24" spans="2:22" ht="15.75" customHeight="1">
      <c r="B24" s="218"/>
      <c r="C24" s="110"/>
      <c r="D24" s="316"/>
      <c r="E24" s="315"/>
      <c r="F24" s="315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2:22"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2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2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2:22">
      <c r="D28" s="316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2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2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2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2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4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28515625" style="8" bestFit="1" customWidth="1"/>
    <col min="2" max="2" width="24.42578125" style="142" bestFit="1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9" width="7.85546875" style="80" customWidth="1"/>
    <col min="10" max="11" width="8.42578125" style="80" customWidth="1"/>
    <col min="12" max="12" width="8.140625" style="80" customWidth="1"/>
    <col min="13" max="25" width="7.140625" style="80" customWidth="1"/>
    <col min="26" max="26" width="6.140625" style="80" customWidth="1"/>
    <col min="27" max="27" width="7.140625" style="80" customWidth="1"/>
    <col min="28" max="28" width="6.140625" style="80" customWidth="1"/>
    <col min="29" max="29" width="7" style="364" customWidth="1"/>
    <col min="30" max="31" width="6.140625" style="80" customWidth="1"/>
    <col min="32" max="32" width="7.85546875" style="80" customWidth="1"/>
    <col min="33" max="33" width="16.28515625" style="80" customWidth="1"/>
    <col min="34" max="35" width="7.140625" style="80" customWidth="1"/>
    <col min="36" max="36" width="8.140625" style="80" customWidth="1"/>
    <col min="37" max="37" width="7.7109375" style="80" customWidth="1"/>
    <col min="38" max="38" width="7" style="80" customWidth="1"/>
    <col min="39" max="39" width="6.140625" style="80" customWidth="1"/>
    <col min="40" max="43" width="7.85546875" style="80" customWidth="1"/>
    <col min="44" max="44" width="9.28515625" style="80" customWidth="1"/>
    <col min="45" max="47" width="6.140625" style="80" customWidth="1"/>
    <col min="48" max="49" width="8.28515625" style="80" customWidth="1"/>
    <col min="50" max="50" width="6.140625" style="80" customWidth="1"/>
    <col min="51" max="51" width="7.140625" style="80" customWidth="1"/>
    <col min="52" max="53" width="6.140625" style="80" customWidth="1"/>
    <col min="54" max="54" width="8" style="80" customWidth="1"/>
    <col min="55" max="56" width="6.140625" style="80" customWidth="1"/>
    <col min="57" max="57" width="7.42578125" style="364" customWidth="1"/>
    <col min="58" max="58" width="8.5703125" style="364" customWidth="1"/>
    <col min="59" max="59" width="7.5703125" style="364" customWidth="1"/>
    <col min="60" max="60" width="6.140625" style="364" customWidth="1"/>
    <col min="61" max="61" width="7.28515625" style="364" customWidth="1"/>
    <col min="62" max="65" width="6.140625" style="364" customWidth="1"/>
    <col min="66" max="66" width="6.7109375" style="364" customWidth="1"/>
    <col min="67" max="68" width="6.140625" style="364" customWidth="1"/>
    <col min="69" max="69" width="5.5703125" style="364" customWidth="1"/>
    <col min="70" max="77" width="10.5703125" style="364" customWidth="1"/>
    <col min="78" max="79" width="12.42578125" style="80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18" t="s">
        <v>1</v>
      </c>
      <c r="B1" s="594" t="s">
        <v>0</v>
      </c>
      <c r="C1" s="597" t="s">
        <v>94</v>
      </c>
      <c r="D1" s="598"/>
      <c r="E1" s="585" t="s">
        <v>95</v>
      </c>
      <c r="F1" s="585"/>
      <c r="G1" s="585"/>
      <c r="H1" s="586" t="s">
        <v>173</v>
      </c>
      <c r="I1" s="586"/>
      <c r="J1" s="586"/>
      <c r="K1" s="585" t="s">
        <v>177</v>
      </c>
      <c r="L1" s="585"/>
      <c r="M1" s="585"/>
      <c r="N1" s="585"/>
      <c r="O1" s="585"/>
      <c r="P1" s="585"/>
      <c r="Q1" s="585"/>
      <c r="R1" s="585"/>
      <c r="S1" s="585"/>
      <c r="T1" s="585"/>
      <c r="U1" s="585"/>
      <c r="V1" s="585"/>
      <c r="W1" s="585"/>
      <c r="X1" s="585"/>
      <c r="Y1" s="585"/>
      <c r="Z1" s="585"/>
      <c r="AA1" s="585"/>
      <c r="AB1" s="585"/>
      <c r="AC1" s="585"/>
      <c r="AD1" s="585"/>
      <c r="AE1" s="585"/>
      <c r="AF1" s="585"/>
      <c r="AG1" s="585"/>
      <c r="AH1" s="596" t="s">
        <v>178</v>
      </c>
      <c r="AI1" s="596"/>
      <c r="AJ1" s="596"/>
      <c r="AK1" s="596"/>
      <c r="AL1" s="596"/>
      <c r="AM1" s="596"/>
      <c r="AN1" s="596"/>
      <c r="AO1" s="596"/>
      <c r="AP1" s="596"/>
      <c r="AQ1" s="596"/>
      <c r="AR1" s="596"/>
      <c r="AS1" s="596"/>
      <c r="AT1" s="596"/>
      <c r="AU1" s="596"/>
      <c r="AV1" s="596"/>
      <c r="AW1" s="587" t="s">
        <v>193</v>
      </c>
      <c r="AX1" s="588"/>
      <c r="AY1" s="588"/>
      <c r="AZ1" s="588"/>
      <c r="BA1" s="588"/>
      <c r="BB1" s="589"/>
      <c r="BC1" s="590" t="s">
        <v>197</v>
      </c>
      <c r="BD1" s="591"/>
      <c r="BE1" s="591"/>
      <c r="BF1" s="592"/>
      <c r="BG1" s="593" t="s">
        <v>185</v>
      </c>
      <c r="BH1" s="593"/>
      <c r="BI1" s="593"/>
      <c r="BJ1" s="593"/>
      <c r="BK1" s="593"/>
      <c r="BL1" s="593"/>
      <c r="BM1" s="593"/>
      <c r="BN1" s="593"/>
      <c r="BO1" s="593"/>
      <c r="BP1" s="593"/>
      <c r="BQ1" s="593"/>
      <c r="BR1" s="593"/>
      <c r="BS1" s="599" t="s">
        <v>510</v>
      </c>
      <c r="BT1" s="600"/>
      <c r="BU1" s="600"/>
      <c r="BV1" s="600"/>
      <c r="BW1" s="600"/>
      <c r="BX1" s="601"/>
      <c r="BY1" s="602" t="s">
        <v>511</v>
      </c>
      <c r="BZ1" s="584" t="s">
        <v>294</v>
      </c>
      <c r="CA1" s="584"/>
      <c r="CB1" s="584"/>
    </row>
    <row r="2" spans="1:80" ht="23.25" thickBot="1">
      <c r="A2" s="419"/>
      <c r="B2" s="595"/>
      <c r="C2" s="163"/>
      <c r="D2" s="178" t="s">
        <v>92</v>
      </c>
      <c r="E2" s="145"/>
      <c r="F2" s="179" t="s">
        <v>92</v>
      </c>
      <c r="G2" s="144" t="s">
        <v>172</v>
      </c>
      <c r="H2" s="145"/>
      <c r="I2" s="179" t="s">
        <v>92</v>
      </c>
      <c r="J2" s="146" t="s">
        <v>171</v>
      </c>
      <c r="K2" s="145" t="s">
        <v>245</v>
      </c>
      <c r="L2" s="145" t="s">
        <v>246</v>
      </c>
      <c r="M2" s="145" t="s">
        <v>247</v>
      </c>
      <c r="N2" s="145" t="s">
        <v>248</v>
      </c>
      <c r="O2" s="145" t="s">
        <v>249</v>
      </c>
      <c r="P2" s="145" t="s">
        <v>437</v>
      </c>
      <c r="Q2" s="145" t="s">
        <v>446</v>
      </c>
      <c r="R2" s="145" t="s">
        <v>448</v>
      </c>
      <c r="S2" s="145" t="s">
        <v>250</v>
      </c>
      <c r="T2" s="145" t="s">
        <v>405</v>
      </c>
      <c r="U2" s="145" t="s">
        <v>406</v>
      </c>
      <c r="V2" s="145" t="s">
        <v>432</v>
      </c>
      <c r="W2" s="145" t="s">
        <v>438</v>
      </c>
      <c r="X2" s="145" t="s">
        <v>251</v>
      </c>
      <c r="Y2" s="145" t="s">
        <v>252</v>
      </c>
      <c r="Z2" s="145" t="s">
        <v>253</v>
      </c>
      <c r="AA2" s="145" t="s">
        <v>288</v>
      </c>
      <c r="AB2" s="145" t="s">
        <v>286</v>
      </c>
      <c r="AC2" s="145" t="s">
        <v>287</v>
      </c>
      <c r="AD2" s="145"/>
      <c r="AE2" s="145"/>
      <c r="AF2" s="145" t="s">
        <v>47</v>
      </c>
      <c r="AG2" s="143" t="s">
        <v>29</v>
      </c>
      <c r="AH2" s="145" t="s">
        <v>179</v>
      </c>
      <c r="AI2" s="145" t="s">
        <v>180</v>
      </c>
      <c r="AJ2" s="145" t="s">
        <v>181</v>
      </c>
      <c r="AK2" s="145" t="s">
        <v>182</v>
      </c>
      <c r="AL2" s="145" t="s">
        <v>183</v>
      </c>
      <c r="AM2" s="145" t="s">
        <v>184</v>
      </c>
      <c r="AN2" s="145" t="s">
        <v>274</v>
      </c>
      <c r="AO2" s="145" t="s">
        <v>275</v>
      </c>
      <c r="AP2" s="145" t="s">
        <v>276</v>
      </c>
      <c r="AQ2" s="145" t="s">
        <v>451</v>
      </c>
      <c r="AR2" s="145" t="s">
        <v>434</v>
      </c>
      <c r="AS2" s="145" t="s">
        <v>435</v>
      </c>
      <c r="AT2" s="145"/>
      <c r="AU2" s="145"/>
      <c r="AV2" s="148" t="s">
        <v>47</v>
      </c>
      <c r="AW2" s="145" t="s">
        <v>190</v>
      </c>
      <c r="AX2" s="145" t="s">
        <v>191</v>
      </c>
      <c r="AY2" s="145" t="s">
        <v>194</v>
      </c>
      <c r="AZ2" s="145" t="s">
        <v>192</v>
      </c>
      <c r="BA2" s="145" t="s">
        <v>196</v>
      </c>
      <c r="BB2" s="143" t="s">
        <v>47</v>
      </c>
      <c r="BC2" s="145" t="s">
        <v>201</v>
      </c>
      <c r="BD2" s="145" t="s">
        <v>202</v>
      </c>
      <c r="BE2" s="145" t="s">
        <v>203</v>
      </c>
      <c r="BF2" s="146" t="s">
        <v>47</v>
      </c>
      <c r="BG2" s="145" t="s">
        <v>212</v>
      </c>
      <c r="BH2" s="145" t="s">
        <v>213</v>
      </c>
      <c r="BI2" s="145" t="s">
        <v>216</v>
      </c>
      <c r="BJ2" s="145" t="s">
        <v>221</v>
      </c>
      <c r="BK2" s="145" t="s">
        <v>222</v>
      </c>
      <c r="BL2" s="145" t="s">
        <v>223</v>
      </c>
      <c r="BM2" s="145" t="s">
        <v>289</v>
      </c>
      <c r="BN2" s="145" t="s">
        <v>290</v>
      </c>
      <c r="BO2" s="145" t="s">
        <v>421</v>
      </c>
      <c r="BP2" s="145" t="s">
        <v>422</v>
      </c>
      <c r="BQ2" s="145"/>
      <c r="BR2" s="143" t="s">
        <v>47</v>
      </c>
      <c r="BS2" s="145"/>
      <c r="BT2" s="145"/>
      <c r="BU2" s="145"/>
      <c r="BV2" s="145"/>
      <c r="BW2" s="145"/>
      <c r="BX2" s="148" t="s">
        <v>512</v>
      </c>
      <c r="BY2" s="603"/>
      <c r="BZ2" s="163" t="s">
        <v>139</v>
      </c>
      <c r="CA2" s="311" t="s">
        <v>445</v>
      </c>
      <c r="CB2" s="177" t="s">
        <v>293</v>
      </c>
    </row>
    <row r="3" spans="1:80" s="5" customFormat="1">
      <c r="A3" s="406" t="str">
        <f>'1-συμβολαια'!A3</f>
        <v>???</v>
      </c>
      <c r="B3" s="361" t="str">
        <f>'1-συμβολαια'!C3</f>
        <v>αγοραπωλησία τίμημα = Δ.Ο.Υ. =</v>
      </c>
      <c r="C3" s="347">
        <f>'5-αντίγρ'!AN3</f>
        <v>132</v>
      </c>
      <c r="D3" s="347">
        <f>'5-αντίγρ'!AM3</f>
        <v>2.48</v>
      </c>
      <c r="E3" s="310">
        <f>'6-μεταγρ'!Q3</f>
        <v>0</v>
      </c>
      <c r="F3" s="310">
        <f>'6-μεταγρ'!O3</f>
        <v>1.98</v>
      </c>
      <c r="G3" s="310">
        <f>'6-μεταγρ'!R3</f>
        <v>0</v>
      </c>
      <c r="H3" s="310">
        <f>'7-προςΔΟΥ'!Q3</f>
        <v>64.8</v>
      </c>
      <c r="I3" s="270">
        <f>'7-προςΔΟΥ'!K3</f>
        <v>0</v>
      </c>
      <c r="J3" s="270"/>
      <c r="K3" s="271">
        <v>18.8</v>
      </c>
      <c r="L3" s="271">
        <v>18.8</v>
      </c>
      <c r="M3" s="271"/>
      <c r="N3" s="271"/>
      <c r="O3" s="271"/>
      <c r="P3" s="271"/>
      <c r="Q3" s="271"/>
      <c r="R3" s="271">
        <v>18.8</v>
      </c>
      <c r="S3" s="271"/>
      <c r="T3" s="271">
        <v>18.8</v>
      </c>
      <c r="U3" s="271"/>
      <c r="V3" s="271">
        <v>18.8</v>
      </c>
      <c r="W3" s="271"/>
      <c r="X3" s="271"/>
      <c r="Y3" s="271"/>
      <c r="Z3" s="269"/>
      <c r="AA3" s="271"/>
      <c r="AB3" s="271"/>
      <c r="AC3" s="271"/>
      <c r="AD3" s="269"/>
      <c r="AE3" s="269"/>
      <c r="AF3" s="271">
        <f t="shared" ref="AF3:AF4" si="0">SUM(K3:AE3)</f>
        <v>94</v>
      </c>
      <c r="AG3" s="269"/>
      <c r="AH3" s="271">
        <v>8</v>
      </c>
      <c r="AI3" s="271"/>
      <c r="AJ3" s="271">
        <v>8</v>
      </c>
      <c r="AK3" s="271">
        <v>4</v>
      </c>
      <c r="AL3" s="271"/>
      <c r="AM3" s="271"/>
      <c r="AN3" s="271">
        <v>8</v>
      </c>
      <c r="AO3" s="271">
        <v>4</v>
      </c>
      <c r="AP3" s="271"/>
      <c r="AQ3" s="271"/>
      <c r="AR3" s="271"/>
      <c r="AS3" s="271"/>
      <c r="AT3" s="269"/>
      <c r="AU3" s="269"/>
      <c r="AV3" s="271">
        <f t="shared" ref="AV3:AV4" si="1">SUM(AH3:AU3)</f>
        <v>32</v>
      </c>
      <c r="AW3" s="271">
        <v>13.92</v>
      </c>
      <c r="AX3" s="269"/>
      <c r="AY3" s="271">
        <v>13.92</v>
      </c>
      <c r="AZ3" s="269"/>
      <c r="BA3" s="269"/>
      <c r="BB3" s="271">
        <f t="shared" ref="BB3:BB4" si="2">SUM(AW3:BA3)</f>
        <v>27.84</v>
      </c>
      <c r="BC3" s="269"/>
      <c r="BD3" s="269"/>
      <c r="BE3" s="271"/>
      <c r="BF3" s="271">
        <f t="shared" ref="BF3:BF4" si="3">SUM(BC3:BE3)</f>
        <v>0</v>
      </c>
      <c r="BG3" s="271"/>
      <c r="BH3" s="271"/>
      <c r="BI3" s="271"/>
      <c r="BJ3" s="271"/>
      <c r="BK3" s="271"/>
      <c r="BL3" s="271"/>
      <c r="BM3" s="271"/>
      <c r="BN3" s="271">
        <v>5</v>
      </c>
      <c r="BO3" s="271">
        <v>0.3</v>
      </c>
      <c r="BP3" s="271">
        <v>0.6</v>
      </c>
      <c r="BQ3" s="271"/>
      <c r="BR3" s="271">
        <f t="shared" ref="BR3:BR4" si="4">SUM(BG3:BQ3)</f>
        <v>5.8999999999999995</v>
      </c>
      <c r="BS3" s="310">
        <v>4</v>
      </c>
      <c r="BT3" s="310">
        <v>4</v>
      </c>
      <c r="BU3" s="310">
        <v>24</v>
      </c>
      <c r="BV3" s="310"/>
      <c r="BW3" s="310">
        <v>2.27</v>
      </c>
      <c r="BX3" s="310"/>
      <c r="BY3" s="310"/>
      <c r="BZ3" s="397">
        <f t="shared" ref="BZ3:BZ4" si="5">C3+E3+G3+H3+J3+AF3-Z3+AV3+BB3+BF3+BR3-BO3+BX3-BW3+BY3</f>
        <v>353.96999999999997</v>
      </c>
      <c r="CA3" s="397">
        <f t="shared" ref="CA3:CA4" si="6">D3+F3+I3+Z3+BW3</f>
        <v>6.73</v>
      </c>
      <c r="CB3" s="335"/>
    </row>
    <row r="4" spans="1:80" s="5" customFormat="1">
      <c r="A4" s="406">
        <f>'1-συμβολαια'!A4</f>
        <v>0</v>
      </c>
      <c r="B4" s="361" t="str">
        <f>'1-συμβολαια'!C4</f>
        <v>χρησιδάνειο</v>
      </c>
      <c r="C4" s="347">
        <f>'5-αντίγρ'!AN4</f>
        <v>0</v>
      </c>
      <c r="D4" s="347">
        <f>'5-αντίγρ'!AM4</f>
        <v>0</v>
      </c>
      <c r="E4" s="310">
        <f>'6-μεταγρ'!Q4</f>
        <v>0</v>
      </c>
      <c r="F4" s="310">
        <f>'6-μεταγρ'!O4</f>
        <v>0</v>
      </c>
      <c r="G4" s="310">
        <f>'6-μεταγρ'!R4</f>
        <v>0</v>
      </c>
      <c r="H4" s="310">
        <f>'7-προςΔΟΥ'!Q4</f>
        <v>0</v>
      </c>
      <c r="I4" s="270">
        <f>'7-προςΔΟΥ'!K4</f>
        <v>0</v>
      </c>
      <c r="J4" s="270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69"/>
      <c r="AA4" s="271"/>
      <c r="AB4" s="271"/>
      <c r="AC4" s="271"/>
      <c r="AD4" s="269"/>
      <c r="AE4" s="269"/>
      <c r="AF4" s="271">
        <f t="shared" si="0"/>
        <v>0</v>
      </c>
      <c r="AG4" s="269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69"/>
      <c r="AU4" s="269"/>
      <c r="AV4" s="271">
        <f t="shared" si="1"/>
        <v>0</v>
      </c>
      <c r="AW4" s="271"/>
      <c r="AX4" s="269"/>
      <c r="AY4" s="271"/>
      <c r="AZ4" s="269"/>
      <c r="BA4" s="269"/>
      <c r="BB4" s="271">
        <f t="shared" si="2"/>
        <v>0</v>
      </c>
      <c r="BC4" s="269"/>
      <c r="BD4" s="269"/>
      <c r="BE4" s="271">
        <v>14.25</v>
      </c>
      <c r="BF4" s="271">
        <f t="shared" si="3"/>
        <v>14.25</v>
      </c>
      <c r="BG4" s="271"/>
      <c r="BH4" s="271"/>
      <c r="BI4" s="271"/>
      <c r="BJ4" s="271"/>
      <c r="BK4" s="271"/>
      <c r="BL4" s="271"/>
      <c r="BM4" s="271"/>
      <c r="BN4" s="271"/>
      <c r="BO4" s="271"/>
      <c r="BP4" s="271"/>
      <c r="BQ4" s="271"/>
      <c r="BR4" s="271">
        <f t="shared" si="4"/>
        <v>0</v>
      </c>
      <c r="BS4" s="310"/>
      <c r="BT4" s="310"/>
      <c r="BU4" s="310"/>
      <c r="BV4" s="310"/>
      <c r="BW4" s="310"/>
      <c r="BX4" s="310"/>
      <c r="BY4" s="310"/>
      <c r="BZ4" s="397">
        <f t="shared" si="5"/>
        <v>14.25</v>
      </c>
      <c r="CA4" s="397">
        <f t="shared" si="6"/>
        <v>0</v>
      </c>
      <c r="CB4" s="335"/>
    </row>
    <row r="5" spans="1:80">
      <c r="A5" s="416" t="s">
        <v>47</v>
      </c>
      <c r="B5" s="417"/>
      <c r="C5" s="37">
        <f t="shared" ref="C5:I5" si="7">SUM(C3:C4)</f>
        <v>132</v>
      </c>
      <c r="D5" s="37">
        <f t="shared" si="7"/>
        <v>2.48</v>
      </c>
      <c r="E5" s="37">
        <f t="shared" si="7"/>
        <v>0</v>
      </c>
      <c r="F5" s="37">
        <f t="shared" si="7"/>
        <v>1.98</v>
      </c>
      <c r="G5" s="37">
        <f t="shared" si="7"/>
        <v>0</v>
      </c>
      <c r="H5" s="37">
        <f t="shared" si="7"/>
        <v>64.8</v>
      </c>
      <c r="I5" s="37">
        <f t="shared" si="7"/>
        <v>0</v>
      </c>
      <c r="J5" s="235"/>
      <c r="K5" s="37">
        <f t="shared" ref="K5:AF5" si="8">SUM(K3:K4)</f>
        <v>18.8</v>
      </c>
      <c r="L5" s="37">
        <f t="shared" si="8"/>
        <v>18.8</v>
      </c>
      <c r="M5" s="37">
        <f t="shared" si="8"/>
        <v>0</v>
      </c>
      <c r="N5" s="37">
        <f t="shared" si="8"/>
        <v>0</v>
      </c>
      <c r="O5" s="37">
        <f t="shared" si="8"/>
        <v>0</v>
      </c>
      <c r="P5" s="37">
        <f t="shared" si="8"/>
        <v>0</v>
      </c>
      <c r="Q5" s="37">
        <f t="shared" si="8"/>
        <v>0</v>
      </c>
      <c r="R5" s="37">
        <f t="shared" si="8"/>
        <v>18.8</v>
      </c>
      <c r="S5" s="37">
        <f t="shared" si="8"/>
        <v>0</v>
      </c>
      <c r="T5" s="37">
        <f t="shared" si="8"/>
        <v>18.8</v>
      </c>
      <c r="U5" s="37">
        <f t="shared" si="8"/>
        <v>0</v>
      </c>
      <c r="V5" s="37">
        <f t="shared" si="8"/>
        <v>18.8</v>
      </c>
      <c r="W5" s="37">
        <f t="shared" si="8"/>
        <v>0</v>
      </c>
      <c r="X5" s="37">
        <f t="shared" si="8"/>
        <v>0</v>
      </c>
      <c r="Y5" s="37">
        <f t="shared" si="8"/>
        <v>0</v>
      </c>
      <c r="Z5" s="37">
        <f t="shared" si="8"/>
        <v>0</v>
      </c>
      <c r="AA5" s="37">
        <f t="shared" si="8"/>
        <v>0</v>
      </c>
      <c r="AB5" s="37">
        <f t="shared" si="8"/>
        <v>0</v>
      </c>
      <c r="AC5" s="37">
        <f t="shared" si="8"/>
        <v>0</v>
      </c>
      <c r="AD5" s="37">
        <f t="shared" si="8"/>
        <v>0</v>
      </c>
      <c r="AE5" s="37">
        <f t="shared" si="8"/>
        <v>0</v>
      </c>
      <c r="AF5" s="37">
        <f t="shared" si="8"/>
        <v>94</v>
      </c>
      <c r="AG5" s="37"/>
      <c r="AH5" s="37">
        <f t="shared" ref="AH5:AS5" si="9">SUM(AH3:AH4)</f>
        <v>8</v>
      </c>
      <c r="AI5" s="37">
        <f t="shared" si="9"/>
        <v>0</v>
      </c>
      <c r="AJ5" s="37">
        <f t="shared" si="9"/>
        <v>8</v>
      </c>
      <c r="AK5" s="37">
        <f t="shared" si="9"/>
        <v>4</v>
      </c>
      <c r="AL5" s="37">
        <f t="shared" si="9"/>
        <v>0</v>
      </c>
      <c r="AM5" s="237">
        <f t="shared" si="9"/>
        <v>0</v>
      </c>
      <c r="AN5" s="37">
        <f t="shared" si="9"/>
        <v>8</v>
      </c>
      <c r="AO5" s="37">
        <f t="shared" si="9"/>
        <v>4</v>
      </c>
      <c r="AP5" s="37">
        <f t="shared" si="9"/>
        <v>0</v>
      </c>
      <c r="AQ5" s="37">
        <f t="shared" si="9"/>
        <v>0</v>
      </c>
      <c r="AR5" s="37">
        <f t="shared" si="9"/>
        <v>0</v>
      </c>
      <c r="AS5" s="37">
        <f t="shared" si="9"/>
        <v>0</v>
      </c>
      <c r="AT5" s="37"/>
      <c r="AU5" s="37">
        <f t="shared" ref="AU5:BN5" si="10">SUM(AU3:AU4)</f>
        <v>0</v>
      </c>
      <c r="AV5" s="37">
        <f t="shared" si="10"/>
        <v>32</v>
      </c>
      <c r="AW5" s="37">
        <f t="shared" si="10"/>
        <v>13.92</v>
      </c>
      <c r="AX5" s="241">
        <f t="shared" si="10"/>
        <v>0</v>
      </c>
      <c r="AY5" s="37">
        <f t="shared" si="10"/>
        <v>13.92</v>
      </c>
      <c r="AZ5" s="241">
        <f t="shared" si="10"/>
        <v>0</v>
      </c>
      <c r="BA5" s="241">
        <f t="shared" si="10"/>
        <v>0</v>
      </c>
      <c r="BB5" s="37">
        <f t="shared" si="10"/>
        <v>27.84</v>
      </c>
      <c r="BC5" s="37">
        <f t="shared" si="10"/>
        <v>0</v>
      </c>
      <c r="BD5" s="241">
        <f t="shared" si="10"/>
        <v>0</v>
      </c>
      <c r="BE5" s="37">
        <f t="shared" si="10"/>
        <v>14.25</v>
      </c>
      <c r="BF5" s="37">
        <f t="shared" si="10"/>
        <v>14.25</v>
      </c>
      <c r="BG5" s="37">
        <f t="shared" si="10"/>
        <v>0</v>
      </c>
      <c r="BH5" s="37">
        <f t="shared" si="10"/>
        <v>0</v>
      </c>
      <c r="BI5" s="37">
        <f t="shared" si="10"/>
        <v>0</v>
      </c>
      <c r="BJ5" s="37">
        <f t="shared" si="10"/>
        <v>0</v>
      </c>
      <c r="BK5" s="37">
        <f t="shared" si="10"/>
        <v>0</v>
      </c>
      <c r="BL5" s="37">
        <f t="shared" si="10"/>
        <v>0</v>
      </c>
      <c r="BM5" s="37">
        <f t="shared" si="10"/>
        <v>0</v>
      </c>
      <c r="BN5" s="37">
        <f t="shared" si="10"/>
        <v>5</v>
      </c>
      <c r="BO5" s="37"/>
      <c r="BP5" s="37"/>
      <c r="BQ5" s="37">
        <f>SUM(BQ3:BQ4)</f>
        <v>0</v>
      </c>
      <c r="BR5" s="37">
        <f>SUM(BR3:BR4)</f>
        <v>5.8999999999999995</v>
      </c>
      <c r="BS5" s="37"/>
      <c r="BT5" s="37"/>
      <c r="BU5" s="37"/>
      <c r="BV5" s="37"/>
      <c r="BW5" s="37"/>
      <c r="BX5" s="37"/>
      <c r="BY5" s="37"/>
      <c r="BZ5" s="37">
        <f>SUM(BZ3:BZ4)</f>
        <v>368.21999999999997</v>
      </c>
      <c r="CA5" s="37">
        <f>SUM(CA3:CA4)</f>
        <v>6.73</v>
      </c>
      <c r="CB5" s="241"/>
    </row>
    <row r="6" spans="1:80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C7" s="127"/>
      <c r="D7" s="127"/>
      <c r="E7" s="2"/>
      <c r="F7" s="2"/>
      <c r="G7" s="2"/>
      <c r="H7" s="2"/>
      <c r="I7" s="2"/>
      <c r="J7" s="2"/>
      <c r="K7" s="160" t="s">
        <v>471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18" t="s">
        <v>485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52" t="s">
        <v>186</v>
      </c>
      <c r="AX7" s="2"/>
      <c r="AY7" s="2"/>
      <c r="AZ7" s="2"/>
      <c r="BA7" s="2"/>
      <c r="BB7" s="2"/>
      <c r="BC7" s="152" t="s">
        <v>198</v>
      </c>
      <c r="BD7" s="2"/>
      <c r="BE7" s="2"/>
      <c r="BF7" s="2"/>
      <c r="BG7" s="152" t="s">
        <v>211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507</v>
      </c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27"/>
      <c r="D8" s="127"/>
      <c r="E8" s="2"/>
      <c r="F8" s="2"/>
      <c r="G8" s="2"/>
      <c r="H8" s="2"/>
      <c r="I8" s="2"/>
      <c r="J8" s="2"/>
      <c r="K8" s="4"/>
      <c r="L8" s="312" t="s">
        <v>475</v>
      </c>
      <c r="M8" s="313"/>
      <c r="N8" s="313"/>
      <c r="O8" s="313"/>
      <c r="P8" s="313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160" t="s">
        <v>486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40" t="s">
        <v>189</v>
      </c>
      <c r="AY8" s="2"/>
      <c r="AZ8" s="2"/>
      <c r="BA8" s="2"/>
      <c r="BB8" s="2"/>
      <c r="BC8" s="2"/>
      <c r="BD8" s="239" t="s">
        <v>199</v>
      </c>
      <c r="BE8" s="2"/>
      <c r="BF8" s="2"/>
      <c r="BG8" s="2"/>
      <c r="BH8" s="168" t="s">
        <v>214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508</v>
      </c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27"/>
      <c r="D9" s="127"/>
      <c r="E9" s="2"/>
      <c r="F9" s="2"/>
      <c r="G9" s="2"/>
      <c r="H9" s="2"/>
      <c r="I9" s="2"/>
      <c r="J9" s="2"/>
      <c r="K9" s="4"/>
      <c r="L9" s="313"/>
      <c r="M9" s="312" t="s">
        <v>476</v>
      </c>
      <c r="N9" s="313"/>
      <c r="O9" s="313"/>
      <c r="P9" s="313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18" t="s">
        <v>487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4" t="s">
        <v>187</v>
      </c>
      <c r="AZ9" s="2"/>
      <c r="BA9" s="2"/>
      <c r="BB9" s="2"/>
      <c r="BC9" s="2"/>
      <c r="BD9" s="2"/>
      <c r="BE9" s="152" t="s">
        <v>200</v>
      </c>
      <c r="BF9" s="2"/>
      <c r="BG9" s="2"/>
      <c r="BH9" s="2"/>
      <c r="BI9" s="152" t="s">
        <v>215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31</v>
      </c>
      <c r="BV9" s="2"/>
      <c r="BW9" s="2"/>
      <c r="BX9" s="2"/>
      <c r="BY9" s="2"/>
      <c r="BZ9" s="2"/>
      <c r="CA9" s="2"/>
      <c r="CB9" s="2"/>
    </row>
    <row r="10" spans="1:80" ht="11.25" customHeight="1">
      <c r="C10" s="127"/>
      <c r="D10" s="127"/>
      <c r="E10" s="2"/>
      <c r="F10" s="2"/>
      <c r="G10" s="2"/>
      <c r="H10" s="2"/>
      <c r="I10" s="2"/>
      <c r="J10" s="2"/>
      <c r="K10" s="4"/>
      <c r="L10" s="313"/>
      <c r="M10" s="313"/>
      <c r="N10" s="313" t="s">
        <v>477</v>
      </c>
      <c r="O10" s="313"/>
      <c r="P10" s="313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115" t="s">
        <v>488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0" t="s">
        <v>188</v>
      </c>
      <c r="BA10" s="2"/>
      <c r="BB10" s="2"/>
      <c r="BC10" s="2"/>
      <c r="BD10" s="2"/>
      <c r="BE10" s="2"/>
      <c r="BF10" s="2"/>
      <c r="BG10" s="2"/>
      <c r="BH10" s="2"/>
      <c r="BI10" s="2"/>
      <c r="BJ10" s="168" t="s">
        <v>217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509</v>
      </c>
      <c r="BW10" s="2"/>
      <c r="BX10" s="2"/>
      <c r="BY10" s="2"/>
      <c r="BZ10" s="2"/>
      <c r="CA10" s="2"/>
      <c r="CB10" s="2"/>
    </row>
    <row r="11" spans="1:80" ht="11.25" customHeight="1">
      <c r="C11" s="127"/>
      <c r="D11" s="127"/>
      <c r="E11" s="2"/>
      <c r="F11" s="2"/>
      <c r="G11" s="2"/>
      <c r="H11" s="2"/>
      <c r="I11" s="2"/>
      <c r="J11" s="2"/>
      <c r="K11" s="4"/>
      <c r="L11" s="4"/>
      <c r="M11" s="4"/>
      <c r="N11" s="4"/>
      <c r="O11" s="4" t="s">
        <v>478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18" t="s">
        <v>489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39" t="s">
        <v>195</v>
      </c>
      <c r="BB11" s="2"/>
      <c r="BC11" s="2"/>
      <c r="BD11" s="2"/>
      <c r="BE11" s="2"/>
      <c r="BF11" s="2"/>
      <c r="BG11" s="2"/>
      <c r="BH11" s="2"/>
      <c r="BI11" s="2"/>
      <c r="BJ11" s="2"/>
      <c r="BK11" s="152" t="s">
        <v>218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59</v>
      </c>
      <c r="BX11" s="2"/>
      <c r="BY11" s="2"/>
      <c r="BZ11" s="3"/>
      <c r="CA11" s="3"/>
    </row>
    <row r="12" spans="1:80" ht="11.25" customHeight="1">
      <c r="C12" s="127"/>
      <c r="D12" s="127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479</v>
      </c>
      <c r="Q12" s="4"/>
      <c r="R12" s="4"/>
      <c r="S12" s="4"/>
      <c r="T12" s="170"/>
      <c r="U12" s="170"/>
      <c r="V12" s="170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38" t="s">
        <v>490</v>
      </c>
      <c r="AN12" s="115"/>
      <c r="AO12" s="115"/>
      <c r="AP12" s="115"/>
      <c r="AQ12" s="115"/>
      <c r="AR12" s="115"/>
      <c r="AS12" s="115"/>
      <c r="AT12" s="115"/>
      <c r="AU12" s="115"/>
      <c r="AV12" s="2"/>
      <c r="AW12" s="2"/>
      <c r="AX12" s="2"/>
      <c r="AY12" s="2"/>
      <c r="AZ12" s="2"/>
      <c r="BA12" s="2"/>
      <c r="BB12" s="2"/>
      <c r="BC12" s="2"/>
      <c r="BD12" s="2"/>
      <c r="BE12" s="152" t="s">
        <v>206</v>
      </c>
      <c r="BF12" s="2"/>
      <c r="BG12" s="2"/>
      <c r="BH12" s="2"/>
      <c r="BI12" s="2"/>
      <c r="BJ12" s="2"/>
      <c r="BK12" s="2"/>
      <c r="BL12" s="168" t="s">
        <v>219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3"/>
      <c r="CA12" s="3"/>
    </row>
    <row r="13" spans="1:80" ht="11.25" customHeight="1">
      <c r="C13" s="127"/>
      <c r="D13" s="127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447</v>
      </c>
      <c r="R13" s="4"/>
      <c r="S13" s="4"/>
      <c r="T13" s="170"/>
      <c r="U13" s="170"/>
      <c r="V13" s="170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159" t="s">
        <v>491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>
        <v>3.26</v>
      </c>
      <c r="AZ13" s="2"/>
      <c r="BA13" s="2"/>
      <c r="BB13" s="2"/>
      <c r="BC13" s="2"/>
      <c r="BD13" s="2"/>
      <c r="BE13" s="240" t="s">
        <v>204</v>
      </c>
      <c r="BF13" s="2"/>
      <c r="BG13" s="2"/>
      <c r="BH13" s="2"/>
      <c r="BI13" s="2"/>
      <c r="BJ13" s="2"/>
      <c r="BK13" s="2"/>
      <c r="BL13" s="168"/>
      <c r="BM13" s="152" t="s">
        <v>220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27"/>
      <c r="D14" s="127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152" t="s">
        <v>449</v>
      </c>
      <c r="S14" s="4"/>
      <c r="T14" s="170"/>
      <c r="U14" s="170"/>
      <c r="V14" s="170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115" t="s">
        <v>436</v>
      </c>
      <c r="AP14" s="115"/>
      <c r="AQ14" s="115"/>
      <c r="AR14" s="115"/>
      <c r="AS14" s="2"/>
      <c r="AT14" s="2"/>
      <c r="AU14" s="2"/>
      <c r="AV14" s="2"/>
      <c r="AW14" s="2"/>
      <c r="AX14" s="2"/>
      <c r="AY14" s="2">
        <v>7.4</v>
      </c>
      <c r="AZ14" s="2"/>
      <c r="BA14" s="2"/>
      <c r="BB14" s="2"/>
      <c r="BC14" s="2"/>
      <c r="BD14" s="2"/>
      <c r="BE14" s="152" t="s">
        <v>205</v>
      </c>
      <c r="BF14" s="2"/>
      <c r="BG14" s="2"/>
      <c r="BH14" s="2"/>
      <c r="BI14" s="2"/>
      <c r="BJ14" s="2"/>
      <c r="BK14" s="2"/>
      <c r="BL14" s="168"/>
      <c r="BM14" s="4"/>
      <c r="BN14" s="168" t="s">
        <v>515</v>
      </c>
      <c r="BO14" s="168"/>
      <c r="BP14" s="168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>
      <c r="C15" s="80"/>
      <c r="D15" s="80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70" t="s">
        <v>481</v>
      </c>
      <c r="T15" s="170"/>
      <c r="U15" s="170"/>
      <c r="V15" s="170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159" t="s">
        <v>492</v>
      </c>
      <c r="AQ15" s="2"/>
      <c r="AR15" s="159"/>
      <c r="AS15" s="2"/>
      <c r="AT15" s="2"/>
      <c r="AU15" s="2"/>
      <c r="AV15" s="2"/>
      <c r="AW15" s="2"/>
      <c r="AX15" s="2"/>
      <c r="AY15" s="2">
        <f>SUM(AY13:AY14)</f>
        <v>10.66</v>
      </c>
      <c r="AZ15" s="2"/>
      <c r="BA15" s="2"/>
      <c r="BB15" s="2"/>
      <c r="BC15" s="2"/>
      <c r="BD15" s="2"/>
      <c r="BE15" s="168" t="s">
        <v>207</v>
      </c>
      <c r="BF15" s="2"/>
      <c r="BG15" s="2"/>
      <c r="BH15" s="2"/>
      <c r="BI15" s="2"/>
      <c r="BJ15" s="2"/>
      <c r="BK15" s="2"/>
      <c r="BL15" s="2"/>
      <c r="BM15" s="2"/>
      <c r="BN15" s="2"/>
      <c r="BO15" s="152" t="s">
        <v>424</v>
      </c>
      <c r="BP15" s="152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0"/>
      <c r="D16" s="80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 t="s">
        <v>482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85"/>
      <c r="AP16" s="85"/>
      <c r="AQ16" s="115" t="s">
        <v>450</v>
      </c>
      <c r="AR16" s="115"/>
      <c r="AS16" s="85"/>
      <c r="AT16" s="85"/>
      <c r="AU16" s="2"/>
      <c r="AV16" s="2"/>
      <c r="AW16" s="2"/>
      <c r="AX16" s="2"/>
      <c r="AY16" s="2">
        <v>3.26</v>
      </c>
      <c r="AZ16" s="2"/>
      <c r="BA16" s="2"/>
      <c r="BB16" s="2"/>
      <c r="BC16" s="2"/>
      <c r="BD16" s="2"/>
      <c r="BE16" s="365" t="s">
        <v>254</v>
      </c>
      <c r="BF16" s="2"/>
      <c r="BG16" s="2"/>
      <c r="BH16" s="2"/>
      <c r="BI16" s="2"/>
      <c r="BJ16" s="2"/>
      <c r="BK16" s="2"/>
      <c r="BL16" s="2"/>
      <c r="BM16" s="2"/>
      <c r="BN16" s="363"/>
      <c r="BO16" s="363"/>
      <c r="BP16" s="170" t="s">
        <v>423</v>
      </c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0"/>
      <c r="D17" s="80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313" t="s">
        <v>483</v>
      </c>
      <c r="V17" s="170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85"/>
      <c r="AO17" s="85"/>
      <c r="AP17" s="85"/>
      <c r="AQ17" s="2"/>
      <c r="AR17" s="115" t="s">
        <v>493</v>
      </c>
      <c r="AS17" s="115"/>
      <c r="AT17" s="85"/>
      <c r="AU17" s="85"/>
      <c r="AV17" s="85"/>
      <c r="AW17" s="85"/>
      <c r="AX17" s="85"/>
      <c r="AY17" s="387">
        <f>AY15+AY16</f>
        <v>13.92</v>
      </c>
      <c r="AZ17" s="85"/>
      <c r="BA17" s="85"/>
      <c r="BB17" s="85"/>
      <c r="BC17" s="85"/>
      <c r="BD17" s="85"/>
      <c r="BE17" s="366" t="s">
        <v>255</v>
      </c>
      <c r="BF17" s="2"/>
      <c r="BG17" s="2"/>
      <c r="BH17" s="2" t="s">
        <v>520</v>
      </c>
      <c r="BI17" s="2"/>
      <c r="BJ17" s="2"/>
      <c r="BK17" s="2"/>
      <c r="BL17" s="2"/>
      <c r="BM17" s="363"/>
      <c r="BN17" s="363"/>
      <c r="BO17" s="363"/>
      <c r="BP17" s="363"/>
      <c r="BQ17" s="152" t="s">
        <v>455</v>
      </c>
      <c r="BR17" s="363"/>
      <c r="BS17" s="363"/>
      <c r="BT17" s="363"/>
      <c r="BU17" s="363"/>
      <c r="BV17" s="363"/>
      <c r="BW17" s="363"/>
      <c r="BX17" s="363"/>
      <c r="BY17" s="363"/>
      <c r="BZ17" s="85"/>
      <c r="CA17" s="3"/>
    </row>
    <row r="18" spans="3:79">
      <c r="C18" s="80"/>
      <c r="D18" s="80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4"/>
      <c r="P18" s="4"/>
      <c r="Q18" s="4"/>
      <c r="R18" s="4"/>
      <c r="S18" s="4"/>
      <c r="T18" s="4"/>
      <c r="U18" s="4"/>
      <c r="V18" s="152" t="s">
        <v>433</v>
      </c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85"/>
      <c r="AK18" s="85"/>
      <c r="AL18" s="85"/>
      <c r="AM18" s="85"/>
      <c r="AN18" s="85"/>
      <c r="AO18" s="85"/>
      <c r="AP18" s="85"/>
      <c r="AQ18" s="2"/>
      <c r="AR18" s="2"/>
      <c r="AS18" s="159" t="s">
        <v>494</v>
      </c>
      <c r="AT18" s="2"/>
      <c r="AU18" s="2"/>
      <c r="AV18" s="2"/>
      <c r="AW18" s="85"/>
      <c r="AX18" s="85"/>
      <c r="AY18" s="85"/>
      <c r="AZ18" s="85"/>
      <c r="BA18" s="85"/>
      <c r="BB18" s="85"/>
      <c r="BC18" s="85"/>
      <c r="BD18" s="85"/>
      <c r="BE18" s="402" t="s">
        <v>256</v>
      </c>
      <c r="BF18" s="363">
        <v>3.9</v>
      </c>
      <c r="BG18" s="363">
        <v>7.4</v>
      </c>
      <c r="BH18" s="363">
        <v>2.95</v>
      </c>
      <c r="BI18" s="366">
        <f>SUM(BF18:BH18)</f>
        <v>14.25</v>
      </c>
      <c r="BJ18" s="363"/>
      <c r="BK18" s="363"/>
      <c r="BL18" s="363"/>
      <c r="BM18" s="363"/>
      <c r="BN18" s="363"/>
      <c r="BO18" s="363"/>
      <c r="BP18" s="363"/>
      <c r="BQ18" s="363"/>
      <c r="BR18" s="363"/>
      <c r="BS18" s="363"/>
      <c r="BT18" s="363"/>
      <c r="BU18" s="363"/>
      <c r="BV18" s="363"/>
      <c r="BW18" s="363"/>
      <c r="BX18" s="363"/>
      <c r="BY18" s="363"/>
      <c r="BZ18" s="3"/>
      <c r="CA18" s="3"/>
    </row>
    <row r="19" spans="3:79">
      <c r="C19" s="80"/>
      <c r="D19" s="80"/>
      <c r="K19" s="85"/>
      <c r="L19" s="85"/>
      <c r="M19" s="85"/>
      <c r="N19" s="85"/>
      <c r="O19" s="85"/>
      <c r="P19" s="85"/>
      <c r="Q19" s="85"/>
      <c r="R19" s="85"/>
      <c r="S19" s="4"/>
      <c r="T19" s="4"/>
      <c r="U19" s="4"/>
      <c r="V19" s="4"/>
      <c r="W19" s="170" t="s">
        <v>472</v>
      </c>
      <c r="X19" s="4"/>
      <c r="Y19" s="4"/>
      <c r="Z19" s="4"/>
      <c r="AA19" s="4"/>
      <c r="AB19" s="4"/>
      <c r="AC19" s="4"/>
      <c r="AD19" s="4"/>
      <c r="AE19" s="4"/>
      <c r="AF19" s="2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363"/>
      <c r="BF19" s="363"/>
      <c r="BG19" s="363"/>
      <c r="BH19" s="363"/>
      <c r="BI19" s="363"/>
      <c r="BJ19" s="363"/>
      <c r="BK19" s="363"/>
      <c r="BL19" s="363"/>
      <c r="BM19" s="363"/>
      <c r="BN19" s="363"/>
      <c r="BO19" s="363"/>
      <c r="BP19" s="363"/>
      <c r="BQ19" s="363"/>
      <c r="BR19" s="363"/>
      <c r="BS19" s="363"/>
      <c r="BT19" s="363"/>
      <c r="BU19" s="363"/>
      <c r="BV19" s="363"/>
      <c r="BW19" s="363"/>
      <c r="BX19" s="363"/>
      <c r="BY19" s="363"/>
      <c r="BZ19" s="3"/>
      <c r="CA19" s="3"/>
    </row>
    <row r="20" spans="3:79">
      <c r="C20" s="80"/>
      <c r="D20" s="80"/>
      <c r="M20" s="85"/>
      <c r="N20" s="85"/>
      <c r="O20" s="85"/>
      <c r="P20" s="85"/>
      <c r="Q20" s="85"/>
      <c r="R20" s="85"/>
      <c r="S20" s="4"/>
      <c r="T20" s="4"/>
      <c r="U20" s="4"/>
      <c r="V20" s="4"/>
      <c r="W20" s="4"/>
      <c r="X20" s="170" t="s">
        <v>480</v>
      </c>
      <c r="Y20" s="4"/>
      <c r="Z20" s="4"/>
      <c r="AA20" s="4"/>
      <c r="AB20" s="4"/>
      <c r="AC20" s="4"/>
      <c r="AD20" s="4"/>
      <c r="AE20" s="4"/>
      <c r="AF20" s="2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363"/>
      <c r="BF20" s="363"/>
      <c r="BG20" s="363"/>
      <c r="BH20" s="363"/>
      <c r="BI20" s="363"/>
      <c r="BJ20" s="363"/>
      <c r="BK20" s="363"/>
      <c r="BL20" s="363"/>
      <c r="BM20" s="363"/>
      <c r="BN20" s="363"/>
      <c r="BO20" s="363"/>
      <c r="BP20" s="363"/>
      <c r="BQ20" s="363"/>
      <c r="BR20" s="363"/>
      <c r="BS20" s="363"/>
      <c r="BT20" s="363"/>
      <c r="BU20" s="363"/>
      <c r="BV20" s="363"/>
      <c r="BW20" s="363"/>
      <c r="BX20" s="363"/>
      <c r="BY20" s="363"/>
      <c r="BZ20" s="3"/>
      <c r="CA20" s="3"/>
    </row>
    <row r="21" spans="3:79">
      <c r="C21" s="80"/>
      <c r="D21" s="80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4"/>
      <c r="X21" s="4"/>
      <c r="Y21" s="4" t="s">
        <v>473</v>
      </c>
      <c r="Z21" s="4"/>
      <c r="AA21" s="4"/>
      <c r="AB21" s="4"/>
      <c r="AC21" s="4"/>
      <c r="AD21" s="4"/>
      <c r="AE21" s="4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>
        <f>3.26+3.26+7.4</f>
        <v>13.92</v>
      </c>
      <c r="AZ21" s="85"/>
      <c r="BA21" s="85"/>
      <c r="BB21" s="85"/>
      <c r="BC21" s="85"/>
      <c r="BD21" s="85"/>
      <c r="BE21" s="363"/>
      <c r="BF21" s="363"/>
      <c r="BG21" s="363"/>
      <c r="BH21" s="363"/>
      <c r="BI21" s="363"/>
      <c r="BJ21" s="363"/>
      <c r="BK21" s="363"/>
      <c r="BL21" s="363"/>
      <c r="BM21" s="363"/>
      <c r="BN21" s="363"/>
      <c r="BO21" s="363"/>
      <c r="BP21" s="363"/>
      <c r="BQ21" s="363"/>
      <c r="BR21" s="363"/>
      <c r="BS21" s="363"/>
      <c r="BT21" s="363"/>
      <c r="BU21" s="363"/>
      <c r="BV21" s="363"/>
      <c r="BW21" s="363"/>
      <c r="BX21" s="363"/>
      <c r="BY21" s="363"/>
      <c r="BZ21" s="3"/>
      <c r="CA21" s="3"/>
    </row>
    <row r="22" spans="3:79">
      <c r="C22" s="80"/>
      <c r="D22" s="80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4"/>
      <c r="X22" s="4"/>
      <c r="Y22" s="4"/>
      <c r="Z22" s="169" t="s">
        <v>398</v>
      </c>
      <c r="AA22" s="4"/>
      <c r="AB22" s="4"/>
      <c r="AC22" s="4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363"/>
      <c r="BF22" s="363"/>
      <c r="BG22" s="363"/>
      <c r="BH22" s="363"/>
      <c r="BI22" s="363"/>
      <c r="BJ22" s="363"/>
      <c r="BK22" s="363"/>
      <c r="BL22" s="363"/>
      <c r="BM22" s="363"/>
      <c r="BN22" s="363"/>
      <c r="BO22" s="363"/>
      <c r="BP22" s="363"/>
      <c r="BQ22" s="363"/>
      <c r="BR22" s="363"/>
      <c r="BS22" s="363"/>
      <c r="BT22" s="363"/>
      <c r="BU22" s="363"/>
      <c r="BV22" s="363"/>
      <c r="BW22" s="363"/>
      <c r="BX22" s="363"/>
      <c r="BY22" s="363"/>
      <c r="BZ22" s="3"/>
      <c r="CA22" s="3"/>
    </row>
    <row r="23" spans="3:79"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4"/>
      <c r="X23" s="4"/>
      <c r="Y23" s="4"/>
      <c r="Z23" s="4"/>
      <c r="AA23" s="170" t="s">
        <v>474</v>
      </c>
      <c r="AB23" s="85"/>
      <c r="AC23" s="363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363"/>
      <c r="BF23" s="363"/>
      <c r="BG23" s="363"/>
      <c r="BH23" s="363"/>
      <c r="BI23" s="363"/>
      <c r="BJ23" s="363"/>
      <c r="BK23" s="363"/>
      <c r="BL23" s="363"/>
      <c r="BM23" s="363"/>
      <c r="BN23" s="363"/>
      <c r="BO23" s="363"/>
      <c r="BP23" s="363"/>
      <c r="BQ23" s="363"/>
      <c r="BR23" s="363"/>
      <c r="BS23" s="363"/>
      <c r="BT23" s="363"/>
      <c r="BU23" s="363"/>
      <c r="BV23" s="363"/>
      <c r="BW23" s="363"/>
      <c r="BX23" s="363"/>
      <c r="BY23" s="363"/>
    </row>
    <row r="24" spans="3:79">
      <c r="L24" s="3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152" t="s">
        <v>453</v>
      </c>
      <c r="AC24" s="363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363"/>
      <c r="BF24" s="363"/>
      <c r="BG24" s="363"/>
      <c r="BH24" s="363"/>
      <c r="BI24" s="363"/>
      <c r="BJ24" s="363"/>
      <c r="BK24" s="363"/>
      <c r="BL24" s="363"/>
      <c r="BM24" s="363"/>
      <c r="BN24" s="363"/>
      <c r="BO24" s="363"/>
      <c r="BP24" s="363"/>
      <c r="BQ24" s="363"/>
      <c r="BR24" s="363"/>
      <c r="BS24" s="363"/>
      <c r="BT24" s="363"/>
      <c r="BU24" s="363"/>
      <c r="BV24" s="363"/>
      <c r="BW24" s="363"/>
      <c r="BX24" s="363"/>
      <c r="BY24" s="363"/>
    </row>
    <row r="25" spans="3:79">
      <c r="L25" s="3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170" t="s">
        <v>484</v>
      </c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363"/>
      <c r="BF25" s="363"/>
      <c r="BG25" s="363"/>
      <c r="BH25" s="363"/>
      <c r="BI25" s="363"/>
      <c r="BJ25" s="363"/>
      <c r="BK25" s="363"/>
      <c r="BL25" s="363"/>
      <c r="BM25" s="363"/>
      <c r="BN25" s="363"/>
      <c r="BO25" s="363"/>
      <c r="BP25" s="363"/>
      <c r="BQ25" s="363"/>
      <c r="BR25" s="363"/>
      <c r="BS25" s="363"/>
      <c r="BT25" s="363"/>
      <c r="BU25" s="363"/>
      <c r="BV25" s="363"/>
      <c r="BW25" s="363"/>
      <c r="BX25" s="363"/>
      <c r="BY25" s="363"/>
    </row>
    <row r="26" spans="3:79">
      <c r="L26" s="3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363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363"/>
      <c r="BF26" s="363"/>
      <c r="BG26" s="363"/>
      <c r="BH26" s="363"/>
      <c r="BI26" s="363"/>
      <c r="BJ26" s="363"/>
      <c r="BK26" s="363"/>
      <c r="BL26" s="363"/>
      <c r="BM26" s="363"/>
      <c r="BN26" s="363"/>
      <c r="BO26" s="363"/>
      <c r="BP26" s="363"/>
      <c r="BQ26" s="363"/>
      <c r="BR26" s="363"/>
      <c r="BS26" s="363"/>
      <c r="BT26" s="363"/>
      <c r="BU26" s="363"/>
      <c r="BV26" s="363"/>
      <c r="BW26" s="363"/>
      <c r="BX26" s="363"/>
      <c r="BY26" s="363"/>
    </row>
    <row r="27" spans="3:79"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363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363"/>
      <c r="BF27" s="363"/>
      <c r="BG27" s="363"/>
      <c r="BH27" s="363"/>
      <c r="BI27" s="363"/>
      <c r="BJ27" s="363"/>
      <c r="BK27" s="363"/>
      <c r="BL27" s="363"/>
      <c r="BM27" s="363"/>
      <c r="BN27" s="363"/>
      <c r="BO27" s="363"/>
      <c r="BP27" s="363"/>
      <c r="BQ27" s="363"/>
      <c r="BR27" s="363"/>
      <c r="BS27" s="363"/>
      <c r="BT27" s="363"/>
      <c r="BU27" s="363"/>
      <c r="BV27" s="363"/>
      <c r="BW27" s="363"/>
      <c r="BX27" s="363"/>
      <c r="BY27" s="363"/>
    </row>
    <row r="28" spans="3:79"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363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363"/>
      <c r="BF28" s="363"/>
      <c r="BG28" s="363"/>
      <c r="BH28" s="363"/>
      <c r="BI28" s="363"/>
      <c r="BJ28" s="363"/>
      <c r="BK28" s="363"/>
      <c r="BL28" s="363"/>
      <c r="BM28" s="363"/>
      <c r="BN28" s="363"/>
      <c r="BO28" s="363"/>
      <c r="BP28" s="363"/>
      <c r="BQ28" s="363"/>
      <c r="BR28" s="363"/>
      <c r="BS28" s="363"/>
      <c r="BT28" s="363"/>
      <c r="BU28" s="363"/>
      <c r="BV28" s="363"/>
      <c r="BW28" s="363"/>
      <c r="BX28" s="363"/>
      <c r="BY28" s="363"/>
    </row>
    <row r="29" spans="3:79"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363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363"/>
      <c r="BF29" s="363"/>
      <c r="BG29" s="363"/>
      <c r="BH29" s="363"/>
      <c r="BI29" s="363"/>
      <c r="BJ29" s="363"/>
      <c r="BK29" s="363"/>
      <c r="BL29" s="363"/>
      <c r="BM29" s="363"/>
      <c r="BN29" s="363"/>
      <c r="BO29" s="363"/>
      <c r="BP29" s="363"/>
      <c r="BQ29" s="363"/>
      <c r="BR29" s="363"/>
      <c r="BS29" s="363"/>
      <c r="BT29" s="363"/>
      <c r="BU29" s="363"/>
      <c r="BV29" s="363"/>
      <c r="BW29" s="363"/>
      <c r="BX29" s="363"/>
      <c r="BY29" s="363"/>
    </row>
    <row r="30" spans="3:79"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363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363"/>
      <c r="BF30" s="363"/>
      <c r="BG30" s="363"/>
      <c r="BH30" s="363"/>
      <c r="BI30" s="363"/>
      <c r="BJ30" s="363"/>
      <c r="BK30" s="363"/>
      <c r="BL30" s="363"/>
      <c r="BM30" s="363"/>
      <c r="BN30" s="363"/>
      <c r="BO30" s="363"/>
      <c r="BP30" s="363"/>
      <c r="BQ30" s="363"/>
      <c r="BR30" s="363"/>
      <c r="BS30" s="363"/>
      <c r="BT30" s="363"/>
      <c r="BU30" s="363"/>
      <c r="BV30" s="363"/>
      <c r="BW30" s="363"/>
      <c r="BX30" s="363"/>
      <c r="BY30" s="363"/>
    </row>
    <row r="31" spans="3:79"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363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363"/>
      <c r="BF31" s="363"/>
      <c r="BG31" s="363"/>
      <c r="BH31" s="363"/>
      <c r="BI31" s="363"/>
      <c r="BJ31" s="363"/>
      <c r="BK31" s="363"/>
      <c r="BL31" s="363"/>
      <c r="BM31" s="363"/>
      <c r="BN31" s="363"/>
      <c r="BO31" s="363"/>
      <c r="BP31" s="363"/>
      <c r="BQ31" s="363"/>
      <c r="BR31" s="363"/>
      <c r="BS31" s="363"/>
      <c r="BT31" s="363"/>
      <c r="BU31" s="363"/>
      <c r="BV31" s="363"/>
      <c r="BW31" s="363"/>
      <c r="BX31" s="363"/>
      <c r="BY31" s="363"/>
    </row>
    <row r="32" spans="3:79"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363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363"/>
      <c r="BF32" s="363"/>
      <c r="BG32" s="363"/>
      <c r="BH32" s="363"/>
      <c r="BI32" s="363"/>
      <c r="BJ32" s="363"/>
      <c r="BK32" s="363"/>
      <c r="BL32" s="363"/>
      <c r="BM32" s="363"/>
      <c r="BN32" s="363"/>
      <c r="BO32" s="363"/>
      <c r="BP32" s="363"/>
      <c r="BQ32" s="363"/>
      <c r="BR32" s="363"/>
      <c r="BS32" s="363"/>
      <c r="BT32" s="363"/>
      <c r="BU32" s="363"/>
      <c r="BV32" s="363"/>
      <c r="BW32" s="363"/>
      <c r="BX32" s="363"/>
      <c r="BY32" s="363"/>
    </row>
    <row r="33" spans="13:77"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363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363"/>
      <c r="BF33" s="363"/>
      <c r="BG33" s="363"/>
      <c r="BH33" s="363"/>
      <c r="BI33" s="363"/>
      <c r="BJ33" s="363"/>
      <c r="BK33" s="363"/>
      <c r="BL33" s="363"/>
      <c r="BM33" s="363"/>
      <c r="BN33" s="363"/>
      <c r="BO33" s="363"/>
      <c r="BP33" s="363"/>
      <c r="BQ33" s="363"/>
      <c r="BR33" s="363"/>
      <c r="BS33" s="363"/>
      <c r="BT33" s="363"/>
      <c r="BU33" s="363"/>
      <c r="BV33" s="363"/>
      <c r="BW33" s="363"/>
      <c r="BX33" s="363"/>
      <c r="BY33" s="363"/>
    </row>
    <row r="34" spans="13:77"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363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363"/>
      <c r="BF34" s="363"/>
      <c r="BG34" s="363"/>
      <c r="BH34" s="363"/>
      <c r="BI34" s="363"/>
      <c r="BJ34" s="363"/>
      <c r="BK34" s="363"/>
      <c r="BL34" s="363"/>
      <c r="BM34" s="363"/>
      <c r="BN34" s="363"/>
      <c r="BO34" s="363"/>
      <c r="BP34" s="363"/>
      <c r="BQ34" s="363"/>
      <c r="BR34" s="363"/>
      <c r="BS34" s="363"/>
      <c r="BT34" s="363"/>
      <c r="BU34" s="363"/>
      <c r="BV34" s="363"/>
      <c r="BW34" s="363"/>
      <c r="BX34" s="363"/>
      <c r="BY34" s="363"/>
    </row>
  </sheetData>
  <mergeCells count="14">
    <mergeCell ref="BZ1:CB1"/>
    <mergeCell ref="A5:B5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2"/>
  <sheetViews>
    <sheetView workbookViewId="0">
      <pane ySplit="2" topLeftCell="A3" activePane="bottomLeft" state="frozen"/>
      <selection pane="bottomLeft" activeCell="P22" sqref="P22"/>
    </sheetView>
  </sheetViews>
  <sheetFormatPr defaultRowHeight="11.25"/>
  <cols>
    <col min="1" max="1" width="7.28515625" style="8" bestFit="1" customWidth="1"/>
    <col min="2" max="2" width="8.5703125" style="135" customWidth="1"/>
    <col min="3" max="3" width="60.85546875" style="89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2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614" t="s">
        <v>1</v>
      </c>
      <c r="B1" s="616" t="s">
        <v>2</v>
      </c>
      <c r="C1" s="618" t="s">
        <v>0</v>
      </c>
      <c r="D1" s="620" t="s">
        <v>7</v>
      </c>
      <c r="E1" s="609" t="s">
        <v>6</v>
      </c>
      <c r="F1" s="610"/>
      <c r="G1" s="611" t="s">
        <v>5</v>
      </c>
      <c r="H1" s="612"/>
      <c r="I1" s="609" t="s">
        <v>64</v>
      </c>
      <c r="J1" s="610"/>
      <c r="K1" s="474" t="s">
        <v>9</v>
      </c>
      <c r="L1" s="426" t="s">
        <v>399</v>
      </c>
      <c r="M1" s="608"/>
      <c r="N1" s="426" t="s">
        <v>83</v>
      </c>
      <c r="O1" s="427"/>
      <c r="P1" s="427"/>
      <c r="Q1" s="427"/>
      <c r="R1" s="427"/>
      <c r="S1" s="608"/>
      <c r="T1" s="604" t="s">
        <v>85</v>
      </c>
      <c r="U1" s="604"/>
      <c r="V1" s="604"/>
      <c r="W1" s="604"/>
      <c r="X1" s="604"/>
      <c r="Y1" s="604"/>
      <c r="Z1" s="604"/>
    </row>
    <row r="2" spans="1:30" ht="15.75" customHeight="1" thickBot="1">
      <c r="A2" s="615"/>
      <c r="B2" s="617"/>
      <c r="C2" s="619"/>
      <c r="D2" s="425"/>
      <c r="E2" s="61"/>
      <c r="F2" s="35" t="s">
        <v>9</v>
      </c>
      <c r="G2" s="61"/>
      <c r="H2" s="62" t="s">
        <v>9</v>
      </c>
      <c r="I2" s="61"/>
      <c r="J2" s="35" t="s">
        <v>9</v>
      </c>
      <c r="K2" s="475"/>
      <c r="L2" s="334"/>
      <c r="M2" s="172" t="s">
        <v>9</v>
      </c>
      <c r="N2" s="173" t="s">
        <v>140</v>
      </c>
      <c r="O2" s="173" t="s">
        <v>399</v>
      </c>
      <c r="P2" s="173" t="s">
        <v>365</v>
      </c>
      <c r="Q2" s="173" t="s">
        <v>59</v>
      </c>
      <c r="R2" s="173" t="s">
        <v>139</v>
      </c>
      <c r="S2" s="174" t="s">
        <v>292</v>
      </c>
      <c r="T2" s="605" t="s">
        <v>404</v>
      </c>
      <c r="U2" s="606"/>
      <c r="V2" s="606"/>
      <c r="W2" s="606"/>
      <c r="X2" s="606"/>
      <c r="Y2" s="607"/>
      <c r="Z2" s="175" t="s">
        <v>47</v>
      </c>
    </row>
    <row r="3" spans="1:30" s="5" customFormat="1">
      <c r="A3" s="406" t="str">
        <f>'1-συμβολαια'!A3</f>
        <v>???</v>
      </c>
      <c r="B3" s="371">
        <f>'1-συμβολαια'!B3</f>
        <v>39282</v>
      </c>
      <c r="C3" s="361" t="str">
        <f>'1-συμβολαια'!C3</f>
        <v>αγοραπωλησία τίμημα = Δ.Ο.Υ. =</v>
      </c>
      <c r="D3" s="367">
        <f>'1-συμβολαια'!D3</f>
        <v>35000</v>
      </c>
      <c r="E3" s="335"/>
      <c r="F3" s="335"/>
      <c r="G3" s="335"/>
      <c r="H3" s="335"/>
      <c r="I3" s="335"/>
      <c r="J3" s="335"/>
      <c r="K3" s="322">
        <f>'1-συμβολαια'!N3</f>
        <v>473.45</v>
      </c>
      <c r="L3" s="322">
        <f>'2-δικαιώμ'!N3+'5-αντίγρ'!O3</f>
        <v>72.239999999999995</v>
      </c>
      <c r="M3" s="322">
        <v>64.319999999999993</v>
      </c>
      <c r="N3" s="322">
        <f>'1-συμβολαια'!O3</f>
        <v>-9.6899999999999977</v>
      </c>
      <c r="O3" s="322">
        <f t="shared" ref="O3:O4" si="0">L3-M3</f>
        <v>7.9200000000000017</v>
      </c>
      <c r="P3" s="322">
        <f>'8-κ-15-17'!AG3</f>
        <v>0</v>
      </c>
      <c r="Q3" s="322">
        <f>'5-αντίγρ'!AM3+'6-μεταγρ'!O3+'7-προςΔΟΥ'!K3+'11-χαρτόσ'!H3+'13-ντιΜιΧο'!CA3</f>
        <v>11.190000000000001</v>
      </c>
      <c r="R3" s="322">
        <f>'13-ντιΜιΧο'!BZ3+'13-ντιΜιΧο'!CA3</f>
        <v>360.7</v>
      </c>
      <c r="S3" s="322">
        <f>'13-ντιΜιΧο'!CB3</f>
        <v>0</v>
      </c>
      <c r="T3" s="272"/>
      <c r="U3" s="264"/>
      <c r="V3" s="264"/>
      <c r="W3" s="264"/>
      <c r="X3" s="264"/>
      <c r="Y3" s="264"/>
      <c r="Z3" s="267"/>
    </row>
    <row r="4" spans="1:30" s="5" customFormat="1">
      <c r="A4" s="406">
        <f>'1-συμβολαια'!A4</f>
        <v>0</v>
      </c>
      <c r="B4" s="371">
        <f>'1-συμβολαια'!B4</f>
        <v>0</v>
      </c>
      <c r="C4" s="361" t="str">
        <f>'1-συμβολαια'!C4</f>
        <v>χρησιδάνειο</v>
      </c>
      <c r="D4" s="367">
        <f>'1-συμβολαια'!D4</f>
        <v>300</v>
      </c>
      <c r="E4" s="335"/>
      <c r="F4" s="335"/>
      <c r="G4" s="335"/>
      <c r="H4" s="335"/>
      <c r="I4" s="335"/>
      <c r="J4" s="335"/>
      <c r="K4" s="322">
        <f>'1-συμβολαια'!N4</f>
        <v>-8.76</v>
      </c>
      <c r="L4" s="322">
        <f>'2-δικαιώμ'!N4+'5-αντίγρ'!O4</f>
        <v>1.86</v>
      </c>
      <c r="M4" s="322">
        <v>1.86</v>
      </c>
      <c r="N4" s="322">
        <f>'1-συμβολαια'!O4</f>
        <v>62.5</v>
      </c>
      <c r="O4" s="322">
        <f t="shared" si="0"/>
        <v>0</v>
      </c>
      <c r="P4" s="322">
        <f>'8-κ-15-17'!AG4</f>
        <v>0</v>
      </c>
      <c r="Q4" s="322">
        <f>'5-αντίγρ'!AM4+'6-μεταγρ'!O4+'7-προςΔΟΥ'!K4+'11-χαρτόσ'!H4+'13-ντιΜιΧο'!CA4</f>
        <v>0</v>
      </c>
      <c r="R4" s="322">
        <f>'13-ντιΜιΧο'!BZ4+'13-ντιΜιΧο'!CA4</f>
        <v>14.25</v>
      </c>
      <c r="S4" s="322">
        <f>'13-ντιΜιΧο'!CB4</f>
        <v>0</v>
      </c>
      <c r="T4" s="272"/>
      <c r="U4" s="264"/>
      <c r="V4" s="264"/>
      <c r="W4" s="264"/>
      <c r="X4" s="264"/>
      <c r="Y4" s="264"/>
      <c r="Z4" s="267"/>
    </row>
    <row r="5" spans="1:30">
      <c r="A5" s="613" t="s">
        <v>56</v>
      </c>
      <c r="B5" s="613"/>
      <c r="C5" s="613"/>
      <c r="D5" s="613"/>
      <c r="E5" s="11">
        <f t="shared" ref="E5:Z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464.69</v>
      </c>
      <c r="L5" s="11">
        <f t="shared" si="1"/>
        <v>74.099999999999994</v>
      </c>
      <c r="M5" s="11">
        <f t="shared" si="1"/>
        <v>66.179999999999993</v>
      </c>
      <c r="N5" s="11">
        <f t="shared" si="1"/>
        <v>52.81</v>
      </c>
      <c r="O5" s="11">
        <f t="shared" si="1"/>
        <v>7.9200000000000017</v>
      </c>
      <c r="P5" s="11">
        <f t="shared" si="1"/>
        <v>0</v>
      </c>
      <c r="Q5" s="11">
        <f t="shared" si="1"/>
        <v>11.190000000000001</v>
      </c>
      <c r="R5" s="11">
        <f t="shared" si="1"/>
        <v>374.95</v>
      </c>
      <c r="S5" s="368">
        <f t="shared" si="1"/>
        <v>0</v>
      </c>
      <c r="T5" s="273">
        <f t="shared" si="1"/>
        <v>0</v>
      </c>
      <c r="U5" s="273">
        <f t="shared" si="1"/>
        <v>0</v>
      </c>
      <c r="V5" s="273">
        <f t="shared" si="1"/>
        <v>0</v>
      </c>
      <c r="W5" s="273">
        <f t="shared" si="1"/>
        <v>0</v>
      </c>
      <c r="X5" s="273">
        <f t="shared" si="1"/>
        <v>0</v>
      </c>
      <c r="Y5" s="273">
        <f t="shared" si="1"/>
        <v>0</v>
      </c>
      <c r="Z5" s="274">
        <f t="shared" si="1"/>
        <v>0</v>
      </c>
    </row>
    <row r="7" spans="1:30">
      <c r="U7" s="82"/>
      <c r="V7" s="82"/>
      <c r="W7" s="82"/>
      <c r="X7" s="82"/>
      <c r="Y7" s="82"/>
      <c r="Z7" s="82"/>
      <c r="AA7" s="82"/>
      <c r="AB7" s="82"/>
      <c r="AC7" s="82"/>
      <c r="AD7" s="82"/>
    </row>
    <row r="8" spans="1:30">
      <c r="U8" s="82"/>
      <c r="V8" s="82"/>
      <c r="W8" s="82"/>
      <c r="X8" s="82"/>
      <c r="Y8" s="82"/>
      <c r="Z8" s="82"/>
      <c r="AA8" s="82"/>
      <c r="AB8" s="82"/>
      <c r="AC8" s="82"/>
      <c r="AD8" s="82"/>
    </row>
    <row r="9" spans="1:30" s="5" customFormat="1">
      <c r="A9" s="57"/>
      <c r="B9" s="111"/>
      <c r="C9" s="112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</row>
    <row r="10" spans="1:30">
      <c r="L10" s="4"/>
    </row>
    <row r="11" spans="1:30">
      <c r="L11" s="4"/>
    </row>
    <row r="12" spans="1:30">
      <c r="L12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T1:Z1"/>
    <mergeCell ref="T2:Y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3" t="s">
        <v>76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</row>
    <row r="2" spans="1:23" s="9" customFormat="1" ht="23.25" customHeight="1" thickBot="1">
      <c r="A2" s="245" t="s">
        <v>19</v>
      </c>
      <c r="B2" s="624" t="s">
        <v>29</v>
      </c>
      <c r="C2" s="625"/>
      <c r="D2" s="626"/>
      <c r="E2" s="627" t="s">
        <v>85</v>
      </c>
      <c r="F2" s="628"/>
      <c r="G2" s="628"/>
      <c r="H2" s="629"/>
      <c r="I2" s="630" t="s">
        <v>85</v>
      </c>
      <c r="J2" s="631"/>
      <c r="K2" s="631"/>
      <c r="L2" s="632"/>
      <c r="M2" s="246" t="s">
        <v>38</v>
      </c>
      <c r="N2" s="246" t="s">
        <v>39</v>
      </c>
      <c r="O2" s="246" t="s">
        <v>40</v>
      </c>
      <c r="P2" s="246" t="s">
        <v>41</v>
      </c>
      <c r="Q2" s="246" t="s">
        <v>42</v>
      </c>
    </row>
    <row r="3" spans="1:23" s="18" customFormat="1">
      <c r="A3" s="29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21" t="s">
        <v>105</v>
      </c>
      <c r="C6" s="621"/>
      <c r="D6" s="621"/>
      <c r="E6" s="621"/>
      <c r="F6" s="621"/>
      <c r="G6" s="621"/>
      <c r="H6" s="621"/>
      <c r="I6" s="621"/>
      <c r="J6" s="621"/>
      <c r="K6" s="621"/>
      <c r="L6" s="3"/>
      <c r="M6" s="3"/>
      <c r="N6" s="3"/>
      <c r="O6" s="3"/>
      <c r="P6" s="3"/>
      <c r="Q6" s="3"/>
    </row>
    <row r="7" spans="1:23" ht="15.75" customHeight="1">
      <c r="C7" s="622" t="s">
        <v>106</v>
      </c>
      <c r="D7" s="622"/>
      <c r="E7" s="622"/>
      <c r="F7" s="622"/>
      <c r="G7" s="622"/>
      <c r="H7" s="622"/>
      <c r="I7" s="622"/>
      <c r="J7" s="622"/>
      <c r="K7" s="622"/>
      <c r="L7" s="3"/>
      <c r="M7" s="3"/>
      <c r="N7" s="3"/>
      <c r="O7" s="3"/>
      <c r="P7" s="3"/>
      <c r="Q7" s="3"/>
    </row>
    <row r="8" spans="1:23" ht="15.75" customHeight="1">
      <c r="D8" s="621" t="s">
        <v>291</v>
      </c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621"/>
      <c r="P8" s="3"/>
      <c r="Q8" s="3"/>
    </row>
    <row r="9" spans="1:23" s="5" customFormat="1" ht="15.75" customHeight="1">
      <c r="A9" s="57"/>
      <c r="B9" s="243"/>
      <c r="C9" s="243"/>
      <c r="D9" s="244"/>
      <c r="E9" s="622" t="s">
        <v>400</v>
      </c>
      <c r="F9" s="622"/>
      <c r="G9" s="622"/>
      <c r="H9" s="622"/>
      <c r="I9" s="622"/>
      <c r="J9" s="622"/>
      <c r="K9" s="622"/>
      <c r="L9" s="622"/>
      <c r="M9" s="622"/>
      <c r="N9" s="3"/>
      <c r="O9" s="3"/>
      <c r="P9" s="3"/>
      <c r="Q9" s="3"/>
    </row>
    <row r="10" spans="1:23" s="5" customFormat="1" ht="15.75" customHeight="1">
      <c r="A10" s="57"/>
      <c r="B10" s="243"/>
      <c r="C10" s="243"/>
      <c r="D10" s="244"/>
      <c r="E10" s="6"/>
      <c r="F10" s="621" t="s">
        <v>128</v>
      </c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3"/>
    </row>
    <row r="11" spans="1:23" s="5" customFormat="1" ht="15.75" customHeight="1">
      <c r="A11" s="57"/>
      <c r="B11" s="243"/>
      <c r="C11" s="243"/>
      <c r="D11" s="244"/>
      <c r="E11" s="6"/>
      <c r="F11" s="6"/>
      <c r="G11" s="622" t="s">
        <v>401</v>
      </c>
      <c r="H11" s="622"/>
      <c r="I11" s="622"/>
      <c r="J11" s="622"/>
      <c r="K11" s="622"/>
      <c r="L11" s="622"/>
      <c r="M11" s="622"/>
      <c r="N11" s="622"/>
      <c r="O11" s="622"/>
      <c r="P11" s="622"/>
      <c r="Q11" s="622"/>
    </row>
    <row r="12" spans="1:23" s="5" customFormat="1" ht="15.75" customHeight="1">
      <c r="A12" s="57"/>
      <c r="B12" s="243"/>
      <c r="C12" s="243"/>
      <c r="D12" s="244"/>
      <c r="E12" s="6"/>
      <c r="F12" s="6"/>
      <c r="G12" s="236"/>
      <c r="H12" s="621" t="s">
        <v>107</v>
      </c>
      <c r="I12" s="621"/>
      <c r="J12" s="621"/>
      <c r="K12" s="621"/>
      <c r="L12" s="621"/>
      <c r="M12" s="621"/>
      <c r="N12" s="621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7"/>
      <c r="B13" s="243"/>
      <c r="C13" s="243"/>
      <c r="D13" s="244"/>
      <c r="E13" s="6"/>
      <c r="F13" s="6"/>
      <c r="G13" s="236"/>
      <c r="H13" s="6"/>
      <c r="I13" s="622" t="s">
        <v>108</v>
      </c>
      <c r="J13" s="622"/>
      <c r="K13" s="622"/>
      <c r="L13" s="622"/>
      <c r="M13" s="622"/>
      <c r="N13" s="622"/>
      <c r="O13" s="622"/>
      <c r="P13" s="622"/>
      <c r="Q13" s="622"/>
      <c r="R13" s="622"/>
      <c r="S13" s="3"/>
      <c r="T13" s="3"/>
      <c r="U13" s="3"/>
      <c r="V13" s="3"/>
      <c r="W13" s="3"/>
    </row>
    <row r="14" spans="1:23" s="5" customFormat="1" ht="15.75" customHeight="1">
      <c r="A14" s="57"/>
      <c r="B14" s="243"/>
      <c r="C14" s="243"/>
      <c r="D14" s="244"/>
      <c r="E14" s="6"/>
      <c r="F14" s="6"/>
      <c r="G14" s="236"/>
      <c r="H14" s="6"/>
      <c r="I14" s="6"/>
      <c r="J14" s="621" t="s">
        <v>109</v>
      </c>
      <c r="K14" s="621"/>
      <c r="L14" s="621"/>
      <c r="M14" s="621"/>
      <c r="N14" s="621"/>
      <c r="O14" s="621"/>
      <c r="P14" s="621"/>
      <c r="Q14" s="621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43"/>
      <c r="C15" s="243"/>
      <c r="D15" s="244"/>
      <c r="E15" s="6"/>
      <c r="F15" s="6"/>
      <c r="G15" s="236"/>
      <c r="H15" s="6"/>
      <c r="I15" s="6"/>
      <c r="J15" s="6"/>
      <c r="K15" s="633" t="s">
        <v>129</v>
      </c>
      <c r="L15" s="633"/>
      <c r="M15" s="633"/>
      <c r="N15" s="633"/>
      <c r="O15" s="633"/>
      <c r="P15" s="633"/>
      <c r="Q15" s="633"/>
      <c r="R15" s="633"/>
      <c r="S15" s="633"/>
      <c r="T15" s="633"/>
      <c r="U15" s="633"/>
      <c r="V15" s="3"/>
      <c r="W15" s="3"/>
    </row>
    <row r="16" spans="1:23" s="5" customFormat="1" ht="15.75" customHeight="1">
      <c r="A16" s="57"/>
      <c r="B16" s="243"/>
      <c r="C16" s="243"/>
      <c r="D16" s="244"/>
      <c r="E16" s="6"/>
      <c r="F16" s="6"/>
      <c r="G16" s="236"/>
      <c r="H16" s="6"/>
      <c r="I16" s="6"/>
      <c r="J16" s="6"/>
      <c r="K16" s="6"/>
      <c r="L16" s="621" t="s">
        <v>110</v>
      </c>
      <c r="M16" s="621"/>
      <c r="N16" s="621"/>
      <c r="O16" s="621"/>
      <c r="P16" s="621"/>
      <c r="Q16" s="621"/>
      <c r="R16" s="621"/>
      <c r="S16" s="621"/>
      <c r="T16" s="3"/>
      <c r="U16" s="3"/>
      <c r="V16" s="3"/>
      <c r="W16" s="3"/>
    </row>
    <row r="17" spans="1:23" s="5" customFormat="1" ht="15.75" customHeight="1">
      <c r="A17" s="57"/>
      <c r="B17" s="243"/>
      <c r="C17" s="243"/>
      <c r="D17" s="244"/>
      <c r="E17" s="6"/>
      <c r="F17" s="6"/>
      <c r="G17" s="236"/>
      <c r="H17" s="6"/>
      <c r="I17" s="6"/>
      <c r="J17" s="6"/>
      <c r="K17" s="6"/>
      <c r="L17" s="3"/>
      <c r="M17" s="622" t="s">
        <v>111</v>
      </c>
      <c r="N17" s="622"/>
      <c r="O17" s="622"/>
      <c r="P17" s="622"/>
      <c r="Q17" s="622"/>
      <c r="R17" s="622"/>
      <c r="S17" s="622"/>
      <c r="T17" s="622"/>
      <c r="U17" s="3"/>
      <c r="V17" s="3"/>
      <c r="W17" s="3"/>
    </row>
    <row r="18" spans="1:23" s="5" customFormat="1" ht="15.75" customHeight="1">
      <c r="A18" s="57"/>
      <c r="B18" s="243"/>
      <c r="C18" s="243"/>
      <c r="D18" s="244"/>
      <c r="E18" s="6"/>
      <c r="F18" s="6"/>
      <c r="G18" s="236"/>
      <c r="H18" s="6"/>
      <c r="I18" s="6"/>
      <c r="J18" s="6"/>
      <c r="K18" s="6"/>
      <c r="L18" s="3"/>
      <c r="M18" s="3"/>
      <c r="N18" s="621" t="s">
        <v>112</v>
      </c>
      <c r="O18" s="621"/>
      <c r="P18" s="621"/>
      <c r="Q18" s="621"/>
      <c r="R18" s="621"/>
      <c r="S18" s="621"/>
      <c r="T18" s="621"/>
      <c r="U18" s="621"/>
      <c r="V18" s="621"/>
      <c r="W18" s="621"/>
    </row>
    <row r="19" spans="1:23" s="5" customFormat="1" ht="15.75" customHeight="1">
      <c r="A19" s="57"/>
      <c r="B19" s="243"/>
      <c r="C19" s="243"/>
      <c r="D19" s="244"/>
      <c r="E19" s="6"/>
      <c r="F19" s="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23" t="s">
        <v>76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</row>
    <row r="2" spans="1:20" s="9" customFormat="1" ht="23.25" customHeight="1" thickBot="1">
      <c r="A2" s="245" t="s">
        <v>19</v>
      </c>
      <c r="B2" s="624" t="s">
        <v>29</v>
      </c>
      <c r="C2" s="625"/>
      <c r="D2" s="626"/>
      <c r="E2" s="627" t="s">
        <v>85</v>
      </c>
      <c r="F2" s="628"/>
      <c r="G2" s="629"/>
      <c r="H2" s="634" t="s">
        <v>85</v>
      </c>
      <c r="I2" s="635"/>
      <c r="J2" s="636"/>
      <c r="K2" s="630" t="s">
        <v>85</v>
      </c>
      <c r="L2" s="631"/>
      <c r="M2" s="632"/>
      <c r="N2" s="246" t="s">
        <v>36</v>
      </c>
      <c r="O2" s="246" t="s">
        <v>37</v>
      </c>
      <c r="P2" s="246" t="s">
        <v>38</v>
      </c>
      <c r="Q2" s="246" t="s">
        <v>39</v>
      </c>
      <c r="R2" s="246" t="s">
        <v>40</v>
      </c>
      <c r="S2" s="246" t="s">
        <v>41</v>
      </c>
      <c r="T2" s="246" t="s">
        <v>42</v>
      </c>
    </row>
    <row r="3" spans="1:20" s="18" customFormat="1">
      <c r="A3" s="29" t="str">
        <f>'1-συμβολαια'!A3</f>
        <v>???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8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21" t="s">
        <v>113</v>
      </c>
      <c r="C6" s="621"/>
      <c r="D6" s="621"/>
      <c r="E6" s="621"/>
      <c r="F6" s="621"/>
      <c r="G6" s="621"/>
      <c r="H6" s="621"/>
      <c r="I6" s="119"/>
      <c r="J6" s="6"/>
      <c r="K6" s="6"/>
      <c r="L6" s="3"/>
      <c r="M6" s="3"/>
      <c r="N6" s="3"/>
      <c r="O6" s="3"/>
    </row>
    <row r="7" spans="1:20" ht="15.75">
      <c r="B7" s="6"/>
      <c r="C7" s="622" t="s">
        <v>114</v>
      </c>
      <c r="D7" s="622"/>
      <c r="E7" s="622"/>
      <c r="F7" s="622"/>
      <c r="G7" s="622"/>
      <c r="H7" s="622"/>
      <c r="I7" s="622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21" t="s">
        <v>115</v>
      </c>
      <c r="E8" s="621"/>
      <c r="F8" s="621"/>
      <c r="G8" s="621"/>
      <c r="H8" s="621"/>
      <c r="I8" s="621"/>
      <c r="J8" s="621"/>
      <c r="K8" s="621"/>
      <c r="L8" s="3"/>
      <c r="M8" s="3"/>
      <c r="N8" s="3"/>
      <c r="O8" s="3"/>
    </row>
    <row r="9" spans="1:20" ht="15.75" customHeight="1">
      <c r="B9" s="6"/>
      <c r="C9" s="6"/>
      <c r="D9" s="6"/>
      <c r="E9" s="637" t="s">
        <v>120</v>
      </c>
      <c r="F9" s="637"/>
      <c r="G9" s="637"/>
      <c r="H9" s="637"/>
      <c r="I9" s="637"/>
      <c r="J9" s="637"/>
      <c r="K9" s="637"/>
      <c r="L9" s="637"/>
      <c r="M9" s="3"/>
      <c r="N9" s="3"/>
      <c r="O9" s="3"/>
    </row>
    <row r="10" spans="1:20" ht="15.75" customHeight="1">
      <c r="B10" s="6"/>
      <c r="C10" s="6"/>
      <c r="D10" s="6"/>
      <c r="E10" s="6"/>
      <c r="F10" s="621" t="s">
        <v>116</v>
      </c>
      <c r="G10" s="621"/>
      <c r="H10" s="621"/>
      <c r="I10" s="621"/>
      <c r="J10" s="621"/>
      <c r="K10" s="621"/>
      <c r="L10" s="621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22" t="s">
        <v>117</v>
      </c>
      <c r="H11" s="622"/>
      <c r="I11" s="622"/>
      <c r="J11" s="622"/>
      <c r="K11" s="622"/>
      <c r="L11" s="622"/>
      <c r="M11" s="622"/>
      <c r="N11" s="3"/>
      <c r="O11" s="3"/>
    </row>
    <row r="12" spans="1:20" ht="15.75">
      <c r="B12" s="6"/>
      <c r="C12" s="6"/>
      <c r="D12" s="6"/>
      <c r="E12" s="6"/>
      <c r="F12" s="6"/>
      <c r="G12" s="6"/>
      <c r="H12" s="621" t="s">
        <v>118</v>
      </c>
      <c r="I12" s="621"/>
      <c r="J12" s="621"/>
      <c r="K12" s="621"/>
      <c r="L12" s="621"/>
      <c r="M12" s="621"/>
      <c r="N12" s="621"/>
      <c r="O12" s="3"/>
    </row>
    <row r="13" spans="1:20" ht="15.75">
      <c r="B13" s="6"/>
      <c r="C13" s="6"/>
      <c r="D13" s="6"/>
      <c r="E13" s="6"/>
      <c r="F13" s="6"/>
      <c r="G13" s="6"/>
      <c r="H13" s="6"/>
      <c r="I13" s="622" t="s">
        <v>119</v>
      </c>
      <c r="J13" s="622"/>
      <c r="K13" s="622"/>
      <c r="L13" s="622"/>
      <c r="M13" s="622"/>
      <c r="N13" s="622"/>
      <c r="O13" s="622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5" sqref="E15"/>
    </sheetView>
  </sheetViews>
  <sheetFormatPr defaultRowHeight="11.25"/>
  <cols>
    <col min="1" max="1" width="8.28515625" style="8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72" t="s">
        <v>66</v>
      </c>
      <c r="B1" s="472"/>
      <c r="C1" s="639" t="s">
        <v>67</v>
      </c>
      <c r="D1" s="639"/>
      <c r="E1" s="472" t="s">
        <v>0</v>
      </c>
      <c r="F1" s="472"/>
      <c r="G1" s="640" t="s">
        <v>10</v>
      </c>
      <c r="H1" s="640"/>
      <c r="I1" s="640"/>
      <c r="J1" s="472" t="s">
        <v>8</v>
      </c>
      <c r="K1" s="472"/>
      <c r="L1" s="641" t="s">
        <v>402</v>
      </c>
      <c r="M1" s="642"/>
      <c r="N1" s="642"/>
      <c r="O1" s="643"/>
      <c r="P1" s="638" t="s">
        <v>65</v>
      </c>
      <c r="Q1" s="638"/>
      <c r="R1" s="640" t="s">
        <v>55</v>
      </c>
      <c r="S1" s="640"/>
      <c r="T1" s="646" t="s">
        <v>46</v>
      </c>
      <c r="U1" s="644" t="s">
        <v>85</v>
      </c>
      <c r="V1" s="644"/>
      <c r="W1" s="644"/>
      <c r="X1" s="644"/>
      <c r="Y1" s="644"/>
      <c r="Z1" s="644"/>
      <c r="AA1" s="644"/>
      <c r="AB1" s="644"/>
      <c r="AC1" s="644"/>
    </row>
    <row r="2" spans="1:35" s="12" customFormat="1" ht="15.75" customHeight="1" thickBot="1">
      <c r="A2" s="94"/>
      <c r="B2" s="50"/>
      <c r="C2" s="83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322</v>
      </c>
      <c r="M2" s="72" t="s">
        <v>323</v>
      </c>
      <c r="N2" s="72" t="s">
        <v>324</v>
      </c>
      <c r="O2" s="242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47"/>
      <c r="U2" s="645"/>
      <c r="V2" s="645"/>
      <c r="W2" s="645"/>
      <c r="X2" s="645"/>
      <c r="Y2" s="645"/>
      <c r="Z2" s="645"/>
      <c r="AA2" s="645"/>
      <c r="AB2" s="645"/>
      <c r="AC2" s="645"/>
    </row>
    <row r="3" spans="1:35" s="18" customFormat="1">
      <c r="A3" s="13" t="str">
        <f>'1-συμβολαια'!A3</f>
        <v>???</v>
      </c>
      <c r="B3" s="49"/>
      <c r="C3" s="78">
        <f>'1-συμβολαια'!B3</f>
        <v>39282</v>
      </c>
      <c r="D3" s="19"/>
      <c r="E3" s="90" t="str">
        <f>'1-συμβολαια'!C3</f>
        <v>αγοραπωλησία τίμημα = Δ.Ο.Υ. =</v>
      </c>
      <c r="F3" s="14"/>
      <c r="G3" s="15" t="str">
        <f>'4-πολλυπρ'!D3</f>
        <v>219-145συζ</v>
      </c>
      <c r="H3" s="15" t="str">
        <f>'4-πολλυπρ'!I3</f>
        <v xml:space="preserve">219-145 </v>
      </c>
      <c r="I3" s="20"/>
      <c r="J3" s="20">
        <f>'1-συμβολαια'!D3</f>
        <v>35000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4"/>
      <c r="V3" s="84"/>
      <c r="W3" s="79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9"/>
      <c r="C4" s="78">
        <f>'1-συμβολαια'!B4</f>
        <v>0</v>
      </c>
      <c r="D4" s="19"/>
      <c r="E4" s="90" t="str">
        <f>'1-συμβολαια'!C4</f>
        <v>χρησιδάνειο</v>
      </c>
      <c r="F4" s="14"/>
      <c r="G4" s="15" t="str">
        <f>'4-πολλυπρ'!D4</f>
        <v>219-145συζ</v>
      </c>
      <c r="H4" s="15" t="str">
        <f>'4-πολλυπρ'!I4</f>
        <v>219-145</v>
      </c>
      <c r="I4" s="20"/>
      <c r="J4" s="20">
        <f>'1-συμβολαια'!D4</f>
        <v>300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4"/>
      <c r="V4" s="84"/>
      <c r="W4" s="79"/>
      <c r="X4" s="25"/>
      <c r="Y4" s="25"/>
      <c r="Z4" s="25"/>
      <c r="AA4" s="25"/>
      <c r="AB4" s="25"/>
      <c r="AC4" s="25"/>
    </row>
    <row r="5" spans="1:35">
      <c r="A5" s="416" t="s">
        <v>56</v>
      </c>
      <c r="B5" s="417"/>
      <c r="C5" s="417"/>
      <c r="D5" s="417"/>
      <c r="E5" s="417"/>
      <c r="F5" s="417"/>
      <c r="G5" s="417"/>
      <c r="H5" s="417"/>
      <c r="I5" s="417"/>
      <c r="J5" s="417"/>
      <c r="K5" s="44"/>
      <c r="L5" s="1">
        <f>SUM(L3:L4)</f>
        <v>0</v>
      </c>
      <c r="M5" s="1"/>
      <c r="N5" s="1"/>
      <c r="O5" s="1">
        <f>SUM(O3:O4)</f>
        <v>0</v>
      </c>
      <c r="P5" s="37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0"/>
      <c r="V5" s="80"/>
    </row>
    <row r="6" spans="1:35">
      <c r="T6" s="121"/>
    </row>
    <row r="7" spans="1:35" ht="15.75" customHeight="1">
      <c r="T7" s="121"/>
      <c r="U7" s="621" t="s">
        <v>121</v>
      </c>
      <c r="V7" s="621"/>
      <c r="W7" s="621"/>
      <c r="X7" s="621"/>
      <c r="Y7" s="621"/>
      <c r="Z7" s="621"/>
      <c r="AA7" s="621"/>
      <c r="AB7" s="621"/>
      <c r="AC7" s="621"/>
      <c r="AD7" s="119"/>
      <c r="AE7" s="119"/>
      <c r="AF7" s="119"/>
      <c r="AG7" s="119"/>
      <c r="AH7" s="114"/>
      <c r="AI7" s="114"/>
    </row>
    <row r="8" spans="1:35" ht="15.75" customHeight="1">
      <c r="T8" s="121"/>
      <c r="U8" s="120"/>
      <c r="V8" s="622" t="s">
        <v>122</v>
      </c>
      <c r="W8" s="622"/>
      <c r="X8" s="622"/>
      <c r="Y8" s="622"/>
      <c r="Z8" s="622"/>
      <c r="AA8" s="622"/>
      <c r="AB8" s="622"/>
      <c r="AC8" s="622"/>
      <c r="AD8" s="622"/>
      <c r="AE8" s="114"/>
      <c r="AF8" s="114"/>
      <c r="AG8" s="114"/>
      <c r="AH8" s="114"/>
      <c r="AI8" s="114"/>
    </row>
    <row r="9" spans="1:35" ht="15.75" customHeight="1">
      <c r="T9" s="121"/>
      <c r="U9" s="120"/>
      <c r="V9" s="120"/>
      <c r="W9" s="621" t="s">
        <v>123</v>
      </c>
      <c r="X9" s="621"/>
      <c r="Y9" s="621"/>
      <c r="Z9" s="621"/>
      <c r="AA9" s="621"/>
      <c r="AB9" s="621"/>
      <c r="AC9" s="621"/>
      <c r="AD9" s="621"/>
      <c r="AE9" s="621"/>
      <c r="AF9" s="114"/>
      <c r="AG9" s="114"/>
      <c r="AH9" s="114"/>
      <c r="AI9" s="114"/>
    </row>
    <row r="10" spans="1:35" ht="15.75">
      <c r="U10" s="120"/>
      <c r="V10" s="120"/>
      <c r="W10" s="120"/>
      <c r="X10" s="622" t="s">
        <v>124</v>
      </c>
      <c r="Y10" s="622"/>
      <c r="Z10" s="622"/>
      <c r="AA10" s="622"/>
      <c r="AB10" s="622"/>
      <c r="AC10" s="622"/>
      <c r="AD10" s="622"/>
      <c r="AE10" s="622"/>
      <c r="AF10" s="622"/>
      <c r="AG10" s="114"/>
      <c r="AH10" s="114"/>
      <c r="AI10" s="114"/>
    </row>
    <row r="11" spans="1:35" ht="15.75">
      <c r="U11" s="120"/>
      <c r="V11" s="120"/>
      <c r="W11" s="120"/>
      <c r="X11" s="120"/>
      <c r="Y11" s="621" t="s">
        <v>125</v>
      </c>
      <c r="Z11" s="621"/>
      <c r="AA11" s="621"/>
      <c r="AB11" s="621"/>
      <c r="AC11" s="621"/>
      <c r="AD11" s="621"/>
      <c r="AE11" s="621"/>
      <c r="AF11" s="621"/>
      <c r="AG11" s="621"/>
      <c r="AH11" s="114"/>
      <c r="AI11" s="114"/>
    </row>
    <row r="12" spans="1:35" ht="15.75">
      <c r="U12" s="120"/>
      <c r="V12" s="120"/>
      <c r="W12" s="120"/>
      <c r="X12" s="120"/>
      <c r="Y12" s="120"/>
      <c r="Z12" s="622" t="s">
        <v>126</v>
      </c>
      <c r="AA12" s="622"/>
      <c r="AB12" s="622"/>
      <c r="AC12" s="622"/>
      <c r="AD12" s="622"/>
      <c r="AE12" s="622"/>
      <c r="AF12" s="622"/>
      <c r="AG12" s="622"/>
      <c r="AH12" s="622"/>
      <c r="AI12" s="114"/>
    </row>
    <row r="13" spans="1:35" ht="15.75">
      <c r="U13" s="120"/>
      <c r="V13" s="120"/>
      <c r="W13" s="120"/>
      <c r="X13" s="120"/>
      <c r="Y13" s="120"/>
      <c r="Z13" s="120"/>
      <c r="AA13" s="621" t="s">
        <v>127</v>
      </c>
      <c r="AB13" s="621"/>
      <c r="AC13" s="621"/>
      <c r="AD13" s="621"/>
      <c r="AE13" s="621"/>
      <c r="AF13" s="621"/>
      <c r="AG13" s="621"/>
      <c r="AH13" s="621"/>
      <c r="AI13" s="621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C13" sqref="C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652" t="s">
        <v>31</v>
      </c>
      <c r="B1" s="653"/>
      <c r="C1" s="653"/>
      <c r="D1" s="653"/>
      <c r="E1" s="654"/>
      <c r="F1" s="655" t="s">
        <v>295</v>
      </c>
      <c r="G1" s="656"/>
      <c r="H1" s="656"/>
      <c r="I1" s="657"/>
      <c r="J1" s="648" t="s">
        <v>296</v>
      </c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50"/>
      <c r="Z1" s="658" t="s">
        <v>297</v>
      </c>
      <c r="AA1" s="659"/>
      <c r="AB1" s="659"/>
      <c r="AC1" s="660"/>
      <c r="AD1" s="648" t="s">
        <v>298</v>
      </c>
      <c r="AE1" s="649"/>
      <c r="AF1" s="649"/>
      <c r="AG1" s="649"/>
      <c r="AH1" s="649"/>
      <c r="AI1" s="649"/>
      <c r="AJ1" s="649"/>
      <c r="AK1" s="649"/>
      <c r="AL1" s="649"/>
      <c r="AM1" s="649"/>
      <c r="AN1" s="649"/>
      <c r="AO1" s="649"/>
      <c r="AP1" s="649"/>
      <c r="AQ1" s="649"/>
      <c r="AR1" s="649"/>
      <c r="AS1" s="650"/>
      <c r="AT1" s="655" t="s">
        <v>299</v>
      </c>
      <c r="AU1" s="656"/>
      <c r="AV1" s="656"/>
      <c r="AW1" s="657"/>
      <c r="AX1" s="648" t="s">
        <v>300</v>
      </c>
      <c r="AY1" s="649"/>
      <c r="AZ1" s="649"/>
      <c r="BA1" s="649"/>
      <c r="BB1" s="649"/>
      <c r="BC1" s="649"/>
      <c r="BD1" s="649"/>
      <c r="BE1" s="649"/>
      <c r="BF1" s="649"/>
      <c r="BG1" s="649"/>
      <c r="BH1" s="649"/>
      <c r="BI1" s="649"/>
      <c r="BJ1" s="649"/>
      <c r="BK1" s="649"/>
      <c r="BL1" s="649"/>
      <c r="BM1" s="650"/>
    </row>
    <row r="2" spans="1:65" s="4" customFormat="1" ht="23.25" customHeight="1">
      <c r="A2" s="181" t="s">
        <v>19</v>
      </c>
      <c r="B2" s="181" t="s">
        <v>301</v>
      </c>
      <c r="C2" s="182" t="s">
        <v>302</v>
      </c>
      <c r="D2" s="426" t="s">
        <v>29</v>
      </c>
      <c r="E2" s="608"/>
      <c r="F2" s="183" t="s">
        <v>303</v>
      </c>
      <c r="G2" s="181" t="s">
        <v>18</v>
      </c>
      <c r="H2" s="183" t="s">
        <v>23</v>
      </c>
      <c r="I2" s="184" t="s">
        <v>85</v>
      </c>
      <c r="J2" s="185" t="s">
        <v>304</v>
      </c>
      <c r="K2" s="185" t="s">
        <v>305</v>
      </c>
      <c r="L2" s="183" t="s">
        <v>306</v>
      </c>
      <c r="M2" s="183" t="s">
        <v>307</v>
      </c>
      <c r="N2" s="183" t="s">
        <v>308</v>
      </c>
      <c r="O2" s="183" t="s">
        <v>309</v>
      </c>
      <c r="P2" s="183" t="s">
        <v>310</v>
      </c>
      <c r="Q2" s="183" t="s">
        <v>311</v>
      </c>
      <c r="R2" s="183" t="s">
        <v>312</v>
      </c>
      <c r="S2" s="183" t="s">
        <v>313</v>
      </c>
      <c r="T2" s="183" t="s">
        <v>314</v>
      </c>
      <c r="U2" s="183" t="s">
        <v>23</v>
      </c>
      <c r="V2" s="183" t="s">
        <v>315</v>
      </c>
      <c r="W2" s="183" t="s">
        <v>316</v>
      </c>
      <c r="X2" s="183" t="s">
        <v>317</v>
      </c>
      <c r="Y2" s="186" t="s">
        <v>318</v>
      </c>
      <c r="Z2" s="183" t="s">
        <v>303</v>
      </c>
      <c r="AA2" s="181" t="s">
        <v>18</v>
      </c>
      <c r="AB2" s="183" t="s">
        <v>23</v>
      </c>
      <c r="AC2" s="187" t="s">
        <v>85</v>
      </c>
      <c r="AD2" s="185" t="s">
        <v>304</v>
      </c>
      <c r="AE2" s="185" t="s">
        <v>305</v>
      </c>
      <c r="AF2" s="183" t="s">
        <v>306</v>
      </c>
      <c r="AG2" s="183" t="s">
        <v>307</v>
      </c>
      <c r="AH2" s="183" t="s">
        <v>308</v>
      </c>
      <c r="AI2" s="183" t="s">
        <v>309</v>
      </c>
      <c r="AJ2" s="183" t="s">
        <v>310</v>
      </c>
      <c r="AK2" s="183" t="s">
        <v>311</v>
      </c>
      <c r="AL2" s="183" t="s">
        <v>312</v>
      </c>
      <c r="AM2" s="183" t="s">
        <v>313</v>
      </c>
      <c r="AN2" s="183" t="s">
        <v>314</v>
      </c>
      <c r="AO2" s="183" t="s">
        <v>23</v>
      </c>
      <c r="AP2" s="183" t="s">
        <v>315</v>
      </c>
      <c r="AQ2" s="183" t="s">
        <v>316</v>
      </c>
      <c r="AR2" s="183" t="s">
        <v>317</v>
      </c>
      <c r="AS2" s="186" t="s">
        <v>318</v>
      </c>
      <c r="AT2" s="183" t="s">
        <v>303</v>
      </c>
      <c r="AU2" s="181" t="s">
        <v>18</v>
      </c>
      <c r="AV2" s="183" t="s">
        <v>23</v>
      </c>
      <c r="AW2" s="184" t="s">
        <v>85</v>
      </c>
      <c r="AX2" s="185" t="s">
        <v>304</v>
      </c>
      <c r="AY2" s="185" t="s">
        <v>305</v>
      </c>
      <c r="AZ2" s="183" t="s">
        <v>306</v>
      </c>
      <c r="BA2" s="183" t="s">
        <v>307</v>
      </c>
      <c r="BB2" s="183" t="s">
        <v>308</v>
      </c>
      <c r="BC2" s="183" t="s">
        <v>309</v>
      </c>
      <c r="BD2" s="183" t="s">
        <v>310</v>
      </c>
      <c r="BE2" s="183" t="s">
        <v>311</v>
      </c>
      <c r="BF2" s="183" t="s">
        <v>312</v>
      </c>
      <c r="BG2" s="183" t="s">
        <v>313</v>
      </c>
      <c r="BH2" s="183" t="s">
        <v>314</v>
      </c>
      <c r="BI2" s="183" t="s">
        <v>23</v>
      </c>
      <c r="BJ2" s="183" t="s">
        <v>315</v>
      </c>
      <c r="BK2" s="183" t="s">
        <v>316</v>
      </c>
      <c r="BL2" s="183" t="s">
        <v>319</v>
      </c>
      <c r="BM2" s="186" t="s">
        <v>318</v>
      </c>
    </row>
    <row r="3" spans="1:65" s="33" customFormat="1">
      <c r="A3" s="29" t="str">
        <f>'1-συμβολαια'!A3</f>
        <v>???</v>
      </c>
      <c r="B3" s="15" t="str">
        <f>'4-πολλυπρ'!D3</f>
        <v>219-145συζ</v>
      </c>
      <c r="C3" s="15" t="str">
        <f>'4-πολλυπρ'!I3</f>
        <v xml:space="preserve">219-145 </v>
      </c>
      <c r="D3" s="31"/>
      <c r="E3" s="29"/>
      <c r="F3" s="29"/>
      <c r="G3" s="30"/>
      <c r="H3" s="29"/>
      <c r="I3" s="29"/>
      <c r="J3" s="29"/>
      <c r="K3" s="141" t="s">
        <v>320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8" t="s">
        <v>320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 t="str">
        <f>'4-πολλυπρ'!D4</f>
        <v>219-145συζ</v>
      </c>
      <c r="C4" s="15" t="str">
        <f>'4-πολλυπρ'!I4</f>
        <v>219-145</v>
      </c>
      <c r="D4" s="31"/>
      <c r="E4" s="29"/>
      <c r="F4" s="29"/>
      <c r="G4" s="30"/>
      <c r="H4" s="29"/>
      <c r="I4" s="29"/>
      <c r="J4" s="29"/>
      <c r="K4" s="141" t="s">
        <v>320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8" t="s">
        <v>320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651" t="s">
        <v>321</v>
      </c>
      <c r="G6" s="651"/>
      <c r="H6" s="651"/>
      <c r="I6" s="651"/>
    </row>
    <row r="7" spans="1:65">
      <c r="F7" s="651"/>
      <c r="G7" s="651"/>
      <c r="H7" s="651"/>
      <c r="I7" s="651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69"/>
  <sheetViews>
    <sheetView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7.28515625" style="8" bestFit="1" customWidth="1"/>
    <col min="2" max="2" width="7.85546875" style="135" bestFit="1" customWidth="1"/>
    <col min="3" max="3" width="37.140625" style="91" customWidth="1"/>
    <col min="4" max="4" width="12.85546875" style="3" customWidth="1"/>
    <col min="5" max="5" width="12.42578125" style="3" customWidth="1"/>
    <col min="6" max="6" width="9.42578125" style="3" bestFit="1" customWidth="1"/>
    <col min="7" max="7" width="7.28515625" style="2" bestFit="1" customWidth="1"/>
    <col min="8" max="8" width="9.42578125" style="2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5" bestFit="1" customWidth="1"/>
    <col min="14" max="15" width="8.140625" style="2" bestFit="1" customWidth="1"/>
    <col min="16" max="16" width="9.42578125" style="2" bestFit="1" customWidth="1"/>
    <col min="17" max="17" width="9" style="2" bestFit="1" customWidth="1"/>
    <col min="18" max="18" width="9.42578125" style="2" bestFit="1" customWidth="1"/>
    <col min="19" max="19" width="8.285156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8" bestFit="1" customWidth="1"/>
    <col min="24" max="24" width="10.5703125" style="28" customWidth="1"/>
    <col min="25" max="25" width="23.28515625" style="76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693" t="s">
        <v>1</v>
      </c>
      <c r="B1" s="695" t="s">
        <v>2</v>
      </c>
      <c r="C1" s="692" t="s">
        <v>0</v>
      </c>
      <c r="D1" s="696" t="s">
        <v>11</v>
      </c>
      <c r="E1" s="690" t="s">
        <v>12</v>
      </c>
      <c r="F1" s="665" t="s">
        <v>403</v>
      </c>
      <c r="G1" s="666"/>
      <c r="H1" s="666"/>
      <c r="I1" s="667" t="s">
        <v>365</v>
      </c>
      <c r="J1" s="671" t="s">
        <v>139</v>
      </c>
      <c r="K1" s="669" t="s">
        <v>495</v>
      </c>
      <c r="L1" s="675" t="s">
        <v>500</v>
      </c>
      <c r="M1" s="676"/>
      <c r="N1" s="676"/>
      <c r="O1" s="369" t="s">
        <v>496</v>
      </c>
      <c r="P1" s="679" t="s">
        <v>43</v>
      </c>
      <c r="Q1" s="680"/>
      <c r="R1" s="681" t="s">
        <v>58</v>
      </c>
      <c r="S1" s="682"/>
      <c r="T1" s="677" t="s">
        <v>77</v>
      </c>
      <c r="U1" s="678"/>
      <c r="V1" s="678"/>
      <c r="W1" s="683" t="s">
        <v>54</v>
      </c>
      <c r="X1" s="685" t="s">
        <v>44</v>
      </c>
      <c r="Y1" s="673" t="s">
        <v>80</v>
      </c>
      <c r="Z1" s="662" t="s">
        <v>29</v>
      </c>
      <c r="AA1" s="663"/>
      <c r="AB1" s="663"/>
      <c r="AC1" s="663"/>
      <c r="AD1" s="664"/>
    </row>
    <row r="2" spans="1:34" ht="26.25" thickBot="1">
      <c r="A2" s="694"/>
      <c r="B2" s="421"/>
      <c r="C2" s="444"/>
      <c r="D2" s="697"/>
      <c r="E2" s="691"/>
      <c r="F2" s="248" t="s">
        <v>256</v>
      </c>
      <c r="G2" s="247" t="s">
        <v>92</v>
      </c>
      <c r="H2" s="317" t="s">
        <v>47</v>
      </c>
      <c r="I2" s="668"/>
      <c r="J2" s="672"/>
      <c r="K2" s="670"/>
      <c r="L2" s="69" t="s">
        <v>23</v>
      </c>
      <c r="M2" s="74" t="s">
        <v>82</v>
      </c>
      <c r="N2" s="318" t="s">
        <v>81</v>
      </c>
      <c r="O2" s="69"/>
      <c r="P2" s="40" t="s">
        <v>23</v>
      </c>
      <c r="Q2" s="36" t="s">
        <v>34</v>
      </c>
      <c r="R2" s="40" t="s">
        <v>23</v>
      </c>
      <c r="S2" s="41" t="s">
        <v>34</v>
      </c>
      <c r="T2" s="40" t="s">
        <v>498</v>
      </c>
      <c r="U2" s="10" t="s">
        <v>499</v>
      </c>
      <c r="V2" s="39" t="s">
        <v>33</v>
      </c>
      <c r="W2" s="684"/>
      <c r="X2" s="686"/>
      <c r="Y2" s="674"/>
      <c r="Z2" s="662"/>
      <c r="AA2" s="663"/>
      <c r="AB2" s="663"/>
      <c r="AC2" s="663"/>
      <c r="AD2" s="664"/>
    </row>
    <row r="3" spans="1:34" s="5" customFormat="1">
      <c r="A3" s="409" t="str">
        <f>'1-συμβολαια'!A3</f>
        <v>???</v>
      </c>
      <c r="B3" s="372">
        <f>'1-συμβολαια'!B3</f>
        <v>39282</v>
      </c>
      <c r="C3" s="336" t="str">
        <f>'1-συμβολαια'!C3</f>
        <v>αγοραπωλησία τίμημα = Δ.Ο.Υ. =</v>
      </c>
      <c r="D3" s="326" t="str">
        <f>'4-πολλυπρ'!D3</f>
        <v>219-145συζ</v>
      </c>
      <c r="E3" s="326" t="str">
        <f>'4-πολλυπρ'!I3</f>
        <v xml:space="preserve">219-145 </v>
      </c>
      <c r="F3" s="327">
        <f>'14-βιβλΕσ'!O3</f>
        <v>7.9200000000000017</v>
      </c>
      <c r="G3" s="323">
        <f>'14-βιβλΕσ'!Q3</f>
        <v>11.190000000000001</v>
      </c>
      <c r="H3" s="323">
        <f t="shared" ref="H3:H4" si="0">F3+G3</f>
        <v>19.110000000000003</v>
      </c>
      <c r="I3" s="323">
        <f>'8-κ-15-17'!AG3</f>
        <v>0</v>
      </c>
      <c r="J3" s="323">
        <f>'14-βιβλΕσ'!R3</f>
        <v>360.7</v>
      </c>
      <c r="K3" s="323">
        <f>('14-βιβλΕσ'!N3+'14-βιβλΕσ'!O3+'19-πολ200'!J3)*40%</f>
        <v>143.572</v>
      </c>
      <c r="L3" s="373"/>
      <c r="M3" s="373"/>
      <c r="N3" s="373"/>
      <c r="O3" s="373"/>
      <c r="P3" s="323">
        <f>H3+I3+K3+N3+O3</f>
        <v>162.68200000000002</v>
      </c>
      <c r="Q3" s="267">
        <v>1440</v>
      </c>
      <c r="R3" s="323">
        <f>V3-K3</f>
        <v>223.54800000000012</v>
      </c>
      <c r="S3" s="267">
        <v>999</v>
      </c>
      <c r="T3" s="323">
        <f>'1-συμβολαια'!L3+'8-κ-15-17'!AE3+'14-βιβλΕσ'!L3+'14-βιβλΕσ'!Q3+'14-βιβλΕσ'!R3</f>
        <v>907.8900000000001</v>
      </c>
      <c r="U3" s="323">
        <f>'1-συμβολαια'!M3</f>
        <v>540.77</v>
      </c>
      <c r="V3" s="323">
        <f t="shared" ref="V3:V4" si="1">T3-U3</f>
        <v>367.12000000000012</v>
      </c>
      <c r="W3" s="337">
        <v>45985</v>
      </c>
      <c r="X3" s="323">
        <f>Q3+S3</f>
        <v>2439</v>
      </c>
      <c r="Y3" s="338"/>
      <c r="Z3" s="73"/>
      <c r="AA3" s="73"/>
      <c r="AB3" s="73"/>
      <c r="AC3" s="73"/>
      <c r="AD3" s="73"/>
    </row>
    <row r="4" spans="1:34" s="5" customFormat="1">
      <c r="A4" s="409">
        <f>'1-συμβολαια'!A4</f>
        <v>0</v>
      </c>
      <c r="B4" s="372"/>
      <c r="C4" s="336" t="str">
        <f>'1-συμβολαια'!C4</f>
        <v>χρησιδάνειο</v>
      </c>
      <c r="D4" s="326" t="str">
        <f>'4-πολλυπρ'!D4</f>
        <v>219-145συζ</v>
      </c>
      <c r="E4" s="326" t="str">
        <f>'4-πολλυπρ'!I4</f>
        <v>219-145</v>
      </c>
      <c r="F4" s="327">
        <f>'14-βιβλΕσ'!L4</f>
        <v>1.86</v>
      </c>
      <c r="G4" s="323">
        <f>'14-βιβλΕσ'!Q4</f>
        <v>0</v>
      </c>
      <c r="H4" s="323">
        <f t="shared" si="0"/>
        <v>1.86</v>
      </c>
      <c r="I4" s="323">
        <f>'8-κ-15-17'!AG4</f>
        <v>0</v>
      </c>
      <c r="J4" s="323">
        <f>'14-βιβλΕσ'!R4</f>
        <v>14.25</v>
      </c>
      <c r="K4" s="323">
        <f>('14-βιβλΕσ'!N4+'14-βιβλΕσ'!O4+'19-πολ200'!J4)*40%</f>
        <v>30.700000000000003</v>
      </c>
      <c r="L4" s="373"/>
      <c r="M4" s="373"/>
      <c r="N4" s="373"/>
      <c r="O4" s="373"/>
      <c r="P4" s="323">
        <f t="shared" ref="P4" si="2">H4+I4+K4+N4+O4</f>
        <v>32.56</v>
      </c>
      <c r="Q4" s="267">
        <v>288</v>
      </c>
      <c r="R4" s="323">
        <f>V4-K4</f>
        <v>43.05</v>
      </c>
      <c r="S4" s="267">
        <v>192</v>
      </c>
      <c r="T4" s="323">
        <f>'1-συμβολαια'!L4+'8-κ-15-17'!AE4+'14-βιβλΕσ'!L4+'14-βιβλΕσ'!Q4+'14-βιβλΕσ'!R4</f>
        <v>73.75</v>
      </c>
      <c r="U4" s="323">
        <f>'1-συμβολαια'!M4</f>
        <v>0</v>
      </c>
      <c r="V4" s="323">
        <f t="shared" si="1"/>
        <v>73.75</v>
      </c>
      <c r="W4" s="337"/>
      <c r="X4" s="323">
        <f t="shared" ref="X4" si="3">Q4+S4</f>
        <v>480</v>
      </c>
      <c r="Y4" s="338"/>
      <c r="Z4" s="73"/>
      <c r="AA4" s="73"/>
      <c r="AB4" s="73"/>
      <c r="AC4" s="73"/>
      <c r="AD4" s="73"/>
    </row>
    <row r="5" spans="1:34">
      <c r="A5" s="687" t="s">
        <v>35</v>
      </c>
      <c r="B5" s="688"/>
      <c r="C5" s="688"/>
      <c r="D5" s="688"/>
      <c r="E5" s="689"/>
      <c r="F5" s="42">
        <f>SUM(F3:F4)</f>
        <v>9.7800000000000011</v>
      </c>
      <c r="G5" s="42">
        <f>SUM(G3:G4)</f>
        <v>11.190000000000001</v>
      </c>
      <c r="H5" s="42">
        <f>SUM(H3:H4)</f>
        <v>20.970000000000002</v>
      </c>
      <c r="I5" s="42">
        <f>SUM(I3:I4)</f>
        <v>0</v>
      </c>
      <c r="J5" s="42">
        <f>SUM(J3:J4)</f>
        <v>374.95</v>
      </c>
      <c r="K5" s="42"/>
      <c r="L5" s="42">
        <f t="shared" ref="L5:V5" si="4">SUM(L3:L4)</f>
        <v>0</v>
      </c>
      <c r="M5" s="42">
        <f t="shared" si="4"/>
        <v>0</v>
      </c>
      <c r="N5" s="42">
        <f t="shared" si="4"/>
        <v>0</v>
      </c>
      <c r="O5" s="42">
        <f t="shared" si="4"/>
        <v>0</v>
      </c>
      <c r="P5" s="42">
        <f t="shared" si="4"/>
        <v>195.24200000000002</v>
      </c>
      <c r="Q5" s="392">
        <f t="shared" si="4"/>
        <v>1728</v>
      </c>
      <c r="R5" s="42">
        <f t="shared" si="4"/>
        <v>266.59800000000013</v>
      </c>
      <c r="S5" s="392">
        <f t="shared" si="4"/>
        <v>1191</v>
      </c>
      <c r="T5" s="42">
        <f t="shared" si="4"/>
        <v>981.6400000000001</v>
      </c>
      <c r="U5" s="42">
        <f t="shared" si="4"/>
        <v>540.77</v>
      </c>
      <c r="V5" s="42">
        <f t="shared" si="4"/>
        <v>440.87000000000012</v>
      </c>
      <c r="W5" s="42"/>
      <c r="X5" s="42">
        <f>SUM(X3:X4)</f>
        <v>2919</v>
      </c>
    </row>
    <row r="6" spans="1:34">
      <c r="J6" s="75"/>
      <c r="K6" s="75"/>
    </row>
    <row r="7" spans="1:34">
      <c r="J7" s="132"/>
      <c r="K7" s="132"/>
      <c r="T7" s="132"/>
    </row>
    <row r="8" spans="1:34" ht="15.75">
      <c r="X8" s="133"/>
      <c r="Y8" s="391"/>
      <c r="Z8" s="122"/>
      <c r="AA8" s="124"/>
      <c r="AB8" s="124"/>
      <c r="AC8" s="124"/>
      <c r="AD8" s="124"/>
      <c r="AE8" s="123"/>
      <c r="AF8" s="123"/>
      <c r="AG8" s="123"/>
      <c r="AH8" s="123"/>
    </row>
    <row r="9" spans="1:34" ht="15.75">
      <c r="X9" s="133"/>
      <c r="Y9" s="391"/>
      <c r="Z9" s="123"/>
      <c r="AA9" s="123"/>
      <c r="AB9" s="123"/>
      <c r="AC9" s="123"/>
      <c r="AD9" s="123"/>
      <c r="AE9" s="123"/>
      <c r="AF9" s="123"/>
      <c r="AG9" s="123"/>
      <c r="AH9" s="123"/>
    </row>
    <row r="10" spans="1:34" ht="15.75">
      <c r="X10" s="133"/>
      <c r="Y10" s="391"/>
      <c r="Z10" s="123"/>
      <c r="AA10" s="123"/>
      <c r="AB10" s="123"/>
      <c r="AC10" s="123"/>
      <c r="AD10" s="123"/>
      <c r="AE10" s="125"/>
      <c r="AF10" s="125"/>
      <c r="AG10" s="125"/>
      <c r="AH10" s="123"/>
    </row>
    <row r="11" spans="1:34" ht="15.75">
      <c r="X11" s="133"/>
      <c r="Y11" s="391"/>
      <c r="Z11" s="123"/>
      <c r="AA11" s="123"/>
      <c r="AB11" s="123"/>
      <c r="AC11" s="123"/>
      <c r="AD11" s="123"/>
      <c r="AE11" s="123"/>
      <c r="AF11" s="123"/>
      <c r="AG11" s="123"/>
      <c r="AH11" s="123"/>
    </row>
    <row r="12" spans="1:34" ht="15.75">
      <c r="X12" s="133"/>
      <c r="Y12" s="391"/>
      <c r="Z12" s="123"/>
      <c r="AA12" s="123"/>
      <c r="AB12" s="123"/>
      <c r="AC12" s="123"/>
      <c r="AD12" s="123"/>
      <c r="AE12" s="123"/>
      <c r="AF12" s="123"/>
      <c r="AG12" s="123"/>
      <c r="AH12" s="123"/>
    </row>
    <row r="13" spans="1:34" ht="15.75">
      <c r="X13" s="133"/>
      <c r="Y13" s="391"/>
      <c r="Z13" s="123"/>
      <c r="AA13" s="123"/>
      <c r="AB13" s="123"/>
      <c r="AC13" s="123"/>
      <c r="AD13" s="123"/>
      <c r="AE13" s="123"/>
      <c r="AF13" s="123"/>
      <c r="AG13" s="123"/>
      <c r="AH13" s="123"/>
    </row>
    <row r="14" spans="1:34" ht="15.75">
      <c r="X14" s="133"/>
      <c r="Y14" s="391"/>
      <c r="Z14" s="123"/>
      <c r="AA14" s="123"/>
      <c r="AB14" s="123"/>
      <c r="AC14" s="123"/>
      <c r="AD14" s="123"/>
      <c r="AE14" s="123"/>
      <c r="AF14" s="123"/>
      <c r="AG14" s="123"/>
      <c r="AH14" s="123"/>
    </row>
    <row r="15" spans="1:34" ht="15.75">
      <c r="X15" s="133"/>
      <c r="Y15" s="391"/>
      <c r="Z15" s="123"/>
      <c r="AA15" s="123"/>
      <c r="AB15" s="123"/>
      <c r="AC15" s="123"/>
      <c r="AD15" s="123"/>
      <c r="AE15" s="123"/>
      <c r="AF15" s="123"/>
      <c r="AG15" s="123"/>
      <c r="AH15" s="123"/>
    </row>
    <row r="16" spans="1:34" ht="15">
      <c r="X16" s="2"/>
      <c r="Y16" s="394"/>
      <c r="Z16" s="122"/>
      <c r="AA16" s="122"/>
      <c r="AB16" s="122"/>
      <c r="AC16" s="122"/>
      <c r="AD16" s="122"/>
      <c r="AE16" s="122"/>
      <c r="AF16" s="122"/>
      <c r="AG16" s="122"/>
      <c r="AH16" s="122"/>
    </row>
    <row r="17" spans="24:34" ht="15">
      <c r="X17" s="2"/>
      <c r="Y17" s="8"/>
      <c r="Z17" s="122"/>
      <c r="AA17" s="122"/>
      <c r="AB17" s="122"/>
      <c r="AC17" s="122"/>
      <c r="AD17" s="122"/>
      <c r="AE17" s="122"/>
      <c r="AF17" s="122"/>
      <c r="AG17" s="122"/>
      <c r="AH17" s="122"/>
    </row>
    <row r="18" spans="24:34" ht="15">
      <c r="X18" s="2"/>
      <c r="Y18" s="82"/>
      <c r="Z18" s="122"/>
      <c r="AA18" s="122"/>
      <c r="AB18" s="122"/>
      <c r="AC18" s="122"/>
      <c r="AD18" s="122"/>
      <c r="AE18" s="122"/>
      <c r="AF18" s="122"/>
      <c r="AG18" s="122"/>
      <c r="AH18" s="122"/>
    </row>
    <row r="19" spans="24:34" ht="15">
      <c r="Z19" s="122"/>
      <c r="AA19" s="122"/>
      <c r="AB19" s="122"/>
      <c r="AC19" s="122"/>
      <c r="AD19" s="122"/>
      <c r="AE19" s="122"/>
      <c r="AF19" s="122"/>
      <c r="AG19" s="122"/>
      <c r="AH19" s="122"/>
    </row>
    <row r="20" spans="24:34" ht="15">
      <c r="Z20" s="122"/>
      <c r="AA20" s="122"/>
      <c r="AB20" s="122"/>
      <c r="AC20" s="122"/>
      <c r="AD20" s="122"/>
      <c r="AE20" s="122"/>
      <c r="AF20" s="122"/>
      <c r="AG20" s="122"/>
      <c r="AH20" s="122"/>
    </row>
    <row r="21" spans="24:34" ht="15">
      <c r="Z21" s="122"/>
      <c r="AA21" s="122"/>
      <c r="AB21" s="122"/>
      <c r="AC21" s="122"/>
      <c r="AD21" s="122"/>
      <c r="AE21" s="122"/>
      <c r="AF21" s="122"/>
      <c r="AG21" s="122"/>
      <c r="AH21" s="122"/>
    </row>
    <row r="22" spans="24:34" ht="15">
      <c r="Z22" s="122"/>
      <c r="AA22" s="122"/>
      <c r="AB22" s="122"/>
      <c r="AC22" s="122"/>
      <c r="AD22" s="122"/>
      <c r="AE22" s="122"/>
      <c r="AF22" s="122"/>
      <c r="AG22" s="122"/>
      <c r="AH22" s="122"/>
    </row>
    <row r="23" spans="24:34" ht="15">
      <c r="Z23" s="122"/>
      <c r="AA23" s="122"/>
      <c r="AB23" s="122"/>
      <c r="AC23" s="122"/>
      <c r="AD23" s="122"/>
      <c r="AE23" s="122"/>
      <c r="AF23" s="122"/>
      <c r="AG23" s="122"/>
      <c r="AH23" s="122"/>
    </row>
    <row r="24" spans="24:34" ht="15">
      <c r="Z24" s="122"/>
      <c r="AA24" s="122"/>
      <c r="AB24" s="122"/>
      <c r="AC24" s="122"/>
      <c r="AD24" s="122"/>
      <c r="AE24" s="122"/>
      <c r="AF24" s="122"/>
      <c r="AG24" s="122"/>
      <c r="AH24" s="122"/>
    </row>
    <row r="25" spans="24:34" ht="15">
      <c r="Z25" s="122"/>
      <c r="AA25" s="122"/>
      <c r="AB25" s="122"/>
      <c r="AC25" s="122"/>
      <c r="AD25" s="122"/>
      <c r="AE25" s="122"/>
      <c r="AF25" s="122"/>
      <c r="AG25" s="122"/>
      <c r="AH25" s="122"/>
    </row>
    <row r="26" spans="24:34" ht="15">
      <c r="Z26" s="122"/>
      <c r="AA26" s="122"/>
      <c r="AB26" s="122"/>
      <c r="AC26" s="122"/>
      <c r="AD26" s="122"/>
      <c r="AE26" s="122"/>
      <c r="AF26" s="122"/>
      <c r="AG26" s="122"/>
      <c r="AH26" s="122"/>
    </row>
    <row r="27" spans="24:34" ht="15">
      <c r="Z27" s="122"/>
      <c r="AA27" s="122"/>
      <c r="AB27" s="122"/>
      <c r="AC27" s="122"/>
      <c r="AD27" s="122"/>
      <c r="AE27" s="122"/>
      <c r="AF27" s="122"/>
      <c r="AG27" s="122"/>
      <c r="AH27" s="122"/>
    </row>
    <row r="28" spans="24:34" ht="15">
      <c r="Z28" s="122"/>
      <c r="AA28" s="122"/>
      <c r="AB28" s="122"/>
      <c r="AC28" s="122"/>
      <c r="AD28" s="122"/>
      <c r="AE28" s="122"/>
      <c r="AF28" s="122"/>
      <c r="AG28" s="122"/>
      <c r="AH28" s="122"/>
    </row>
    <row r="29" spans="24:34" ht="15">
      <c r="Z29" s="122"/>
      <c r="AA29" s="122"/>
      <c r="AB29" s="122"/>
      <c r="AC29" s="122"/>
      <c r="AD29" s="122"/>
      <c r="AE29" s="122"/>
      <c r="AF29" s="122"/>
      <c r="AG29" s="122"/>
      <c r="AH29" s="122"/>
    </row>
    <row r="30" spans="24:34" ht="15">
      <c r="Z30" s="122"/>
      <c r="AA30" s="122"/>
      <c r="AB30" s="122"/>
      <c r="AC30" s="122"/>
      <c r="AD30" s="122"/>
      <c r="AE30" s="122"/>
      <c r="AF30" s="122"/>
      <c r="AG30" s="122"/>
      <c r="AH30" s="122"/>
    </row>
    <row r="31" spans="24:34" ht="15">
      <c r="Z31" s="122"/>
      <c r="AA31" s="122"/>
      <c r="AB31" s="122"/>
      <c r="AC31" s="122"/>
      <c r="AD31" s="122"/>
      <c r="AE31" s="122"/>
      <c r="AF31" s="122"/>
      <c r="AG31" s="122"/>
      <c r="AH31" s="122"/>
    </row>
    <row r="32" spans="24:34" ht="15">
      <c r="Z32" s="122"/>
      <c r="AA32" s="122"/>
      <c r="AB32" s="122"/>
      <c r="AC32" s="122"/>
      <c r="AD32" s="122"/>
      <c r="AE32" s="122"/>
      <c r="AF32" s="122"/>
      <c r="AG32" s="122"/>
      <c r="AH32" s="122"/>
    </row>
    <row r="33" spans="26:34" ht="15">
      <c r="Z33" s="122"/>
      <c r="AA33" s="122"/>
      <c r="AB33" s="122"/>
      <c r="AC33" s="122"/>
      <c r="AD33" s="122"/>
      <c r="AE33" s="122"/>
      <c r="AF33" s="122"/>
      <c r="AG33" s="122"/>
      <c r="AH33" s="122"/>
    </row>
    <row r="34" spans="26:34" ht="15">
      <c r="Z34" s="122"/>
      <c r="AA34" s="122"/>
      <c r="AB34" s="122"/>
      <c r="AC34" s="122"/>
      <c r="AD34" s="122"/>
      <c r="AE34" s="122"/>
      <c r="AF34" s="122"/>
      <c r="AG34" s="122"/>
      <c r="AH34" s="122"/>
    </row>
    <row r="35" spans="26:34" ht="15">
      <c r="Z35" s="122"/>
      <c r="AA35" s="122"/>
      <c r="AB35" s="122"/>
      <c r="AC35" s="122"/>
      <c r="AD35" s="122"/>
      <c r="AE35" s="122"/>
      <c r="AF35" s="122"/>
      <c r="AG35" s="122"/>
      <c r="AH35" s="122"/>
    </row>
    <row r="36" spans="26:34" ht="15">
      <c r="Z36" s="122"/>
      <c r="AA36" s="122"/>
      <c r="AB36" s="122"/>
      <c r="AC36" s="122"/>
      <c r="AD36" s="122"/>
      <c r="AE36" s="122"/>
      <c r="AF36" s="122"/>
      <c r="AG36" s="122"/>
      <c r="AH36" s="122"/>
    </row>
    <row r="37" spans="26:34" ht="15.75" customHeight="1">
      <c r="Z37" s="122"/>
      <c r="AA37" s="122"/>
      <c r="AB37" s="122"/>
      <c r="AC37" s="122"/>
      <c r="AD37" s="122"/>
      <c r="AE37" s="122"/>
      <c r="AF37" s="122"/>
      <c r="AG37" s="122"/>
      <c r="AH37" s="122"/>
    </row>
    <row r="38" spans="26:34" ht="15">
      <c r="Z38" s="122"/>
      <c r="AA38" s="122"/>
      <c r="AB38" s="122"/>
      <c r="AC38" s="122"/>
      <c r="AD38" s="122"/>
      <c r="AE38" s="122"/>
      <c r="AF38" s="122"/>
      <c r="AG38" s="122"/>
      <c r="AH38" s="122"/>
    </row>
    <row r="39" spans="26:34" ht="15">
      <c r="Z39" s="122"/>
      <c r="AA39" s="122"/>
      <c r="AB39" s="122"/>
      <c r="AC39" s="122"/>
      <c r="AD39" s="122"/>
      <c r="AE39" s="122"/>
      <c r="AF39" s="122"/>
      <c r="AG39" s="122"/>
      <c r="AH39" s="122"/>
    </row>
    <row r="40" spans="26:34" ht="15.75">
      <c r="Z40" s="122"/>
      <c r="AA40" s="122"/>
      <c r="AB40" s="122"/>
      <c r="AC40" s="122"/>
      <c r="AD40" s="122"/>
      <c r="AE40" s="126"/>
      <c r="AF40" s="126"/>
      <c r="AG40" s="126"/>
      <c r="AH40" s="126"/>
    </row>
    <row r="41" spans="26:34" ht="15.75" customHeight="1">
      <c r="Z41" s="122"/>
      <c r="AA41" s="122"/>
      <c r="AB41" s="122"/>
      <c r="AC41" s="122"/>
      <c r="AD41" s="122"/>
      <c r="AE41" s="126"/>
      <c r="AF41" s="126"/>
      <c r="AG41" s="126"/>
      <c r="AH41" s="126"/>
    </row>
    <row r="42" spans="26:34" ht="15">
      <c r="Z42" s="122"/>
      <c r="AA42" s="122"/>
      <c r="AB42" s="122"/>
      <c r="AC42" s="122"/>
      <c r="AD42" s="122"/>
      <c r="AE42" s="122"/>
      <c r="AF42" s="122"/>
      <c r="AG42" s="122"/>
      <c r="AH42" s="122"/>
    </row>
    <row r="43" spans="26:34" ht="15">
      <c r="Z43" s="122"/>
      <c r="AA43" s="122"/>
      <c r="AB43" s="122"/>
      <c r="AC43" s="122"/>
      <c r="AD43" s="122"/>
      <c r="AE43" s="122"/>
      <c r="AF43" s="122"/>
      <c r="AG43" s="122"/>
      <c r="AH43" s="122"/>
    </row>
    <row r="44" spans="26:34" ht="15">
      <c r="Z44" s="122"/>
      <c r="AA44" s="122"/>
      <c r="AB44" s="122"/>
      <c r="AC44" s="122"/>
      <c r="AD44" s="122"/>
      <c r="AE44" s="122"/>
      <c r="AF44" s="122"/>
      <c r="AG44" s="122"/>
      <c r="AH44" s="122"/>
    </row>
    <row r="45" spans="26:34" ht="15">
      <c r="Z45" s="122"/>
      <c r="AA45" s="122"/>
      <c r="AB45" s="122"/>
      <c r="AC45" s="122"/>
      <c r="AD45" s="122"/>
      <c r="AE45" s="122"/>
      <c r="AF45" s="122"/>
      <c r="AG45" s="122"/>
      <c r="AH45" s="122"/>
    </row>
    <row r="46" spans="26:34" ht="15">
      <c r="Z46" s="122"/>
      <c r="AA46" s="122"/>
      <c r="AB46" s="122"/>
      <c r="AC46" s="122"/>
      <c r="AD46" s="122"/>
      <c r="AE46" s="122"/>
      <c r="AF46" s="122"/>
      <c r="AG46" s="122"/>
      <c r="AH46" s="122"/>
    </row>
    <row r="47" spans="26:34" ht="15">
      <c r="Z47" s="122"/>
      <c r="AA47" s="122"/>
      <c r="AB47" s="122"/>
      <c r="AC47" s="122"/>
      <c r="AD47" s="122"/>
      <c r="AE47" s="122"/>
      <c r="AF47" s="122"/>
      <c r="AG47" s="122"/>
      <c r="AH47" s="122"/>
    </row>
    <row r="48" spans="26:34" ht="15">
      <c r="Z48" s="122"/>
      <c r="AA48" s="122"/>
      <c r="AB48" s="122"/>
      <c r="AC48" s="122"/>
      <c r="AD48" s="122"/>
      <c r="AE48" s="122"/>
      <c r="AF48" s="122"/>
      <c r="AG48" s="122"/>
      <c r="AH48" s="122"/>
    </row>
    <row r="49" spans="26:34" ht="15">
      <c r="Z49" s="122"/>
      <c r="AA49" s="122"/>
      <c r="AB49" s="122"/>
      <c r="AC49" s="122"/>
      <c r="AD49" s="122"/>
      <c r="AE49" s="122"/>
      <c r="AF49" s="122"/>
      <c r="AG49" s="122"/>
      <c r="AH49" s="122"/>
    </row>
    <row r="50" spans="26:34" ht="15">
      <c r="Z50" s="122"/>
      <c r="AA50" s="122"/>
      <c r="AB50" s="122"/>
      <c r="AC50" s="122"/>
      <c r="AD50" s="122"/>
      <c r="AE50" s="122"/>
      <c r="AF50" s="122"/>
      <c r="AG50" s="122"/>
      <c r="AH50" s="122"/>
    </row>
    <row r="51" spans="26:34" ht="15">
      <c r="Z51" s="122"/>
      <c r="AA51" s="122"/>
      <c r="AB51" s="122"/>
      <c r="AC51" s="122"/>
      <c r="AD51" s="122"/>
      <c r="AE51" s="122"/>
      <c r="AF51" s="122"/>
      <c r="AG51" s="122"/>
      <c r="AH51" s="122"/>
    </row>
    <row r="52" spans="26:34" ht="15.75">
      <c r="Z52" s="122"/>
      <c r="AA52" s="122"/>
      <c r="AB52" s="122"/>
      <c r="AC52" s="122"/>
      <c r="AD52" s="122"/>
      <c r="AE52" s="125"/>
      <c r="AF52" s="125"/>
      <c r="AG52" s="125"/>
      <c r="AH52" s="122"/>
    </row>
    <row r="53" spans="26:34" ht="15.75">
      <c r="Z53" s="122"/>
      <c r="AA53" s="122"/>
      <c r="AB53" s="122"/>
      <c r="AC53" s="122"/>
      <c r="AD53" s="122"/>
      <c r="AE53" s="396"/>
      <c r="AF53" s="122"/>
      <c r="AG53" s="122"/>
      <c r="AH53" s="122"/>
    </row>
    <row r="54" spans="26:34" ht="15.75">
      <c r="Z54" s="122"/>
      <c r="AA54" s="122"/>
      <c r="AB54" s="122"/>
      <c r="AC54" s="122"/>
      <c r="AD54" s="122"/>
      <c r="AE54" s="661"/>
      <c r="AF54" s="661"/>
      <c r="AG54" s="122"/>
      <c r="AH54" s="122"/>
    </row>
    <row r="55" spans="26:34" ht="15">
      <c r="Z55" s="122"/>
      <c r="AA55" s="122"/>
      <c r="AB55" s="122"/>
      <c r="AC55" s="122"/>
      <c r="AD55" s="122"/>
      <c r="AE55" s="122"/>
      <c r="AF55" s="122"/>
      <c r="AG55" s="122"/>
      <c r="AH55" s="122"/>
    </row>
    <row r="56" spans="26:34" ht="15">
      <c r="Z56" s="122"/>
      <c r="AA56" s="122"/>
      <c r="AB56" s="122"/>
      <c r="AC56" s="122"/>
      <c r="AD56" s="122"/>
      <c r="AE56" s="122"/>
      <c r="AF56" s="122"/>
      <c r="AG56" s="122"/>
      <c r="AH56" s="122"/>
    </row>
    <row r="57" spans="26:34" ht="15">
      <c r="Z57" s="122"/>
      <c r="AA57" s="122"/>
      <c r="AB57" s="122"/>
      <c r="AC57" s="122"/>
      <c r="AD57" s="122"/>
      <c r="AE57" s="122"/>
      <c r="AF57" s="122"/>
      <c r="AG57" s="122"/>
      <c r="AH57" s="122"/>
    </row>
    <row r="58" spans="26:34" ht="15">
      <c r="Z58" s="122"/>
      <c r="AA58" s="122"/>
      <c r="AB58" s="122"/>
      <c r="AC58" s="122"/>
      <c r="AD58" s="122"/>
      <c r="AE58" s="122"/>
      <c r="AF58" s="122"/>
      <c r="AG58" s="122"/>
      <c r="AH58" s="122"/>
    </row>
    <row r="59" spans="26:34" ht="15">
      <c r="Z59" s="122"/>
      <c r="AA59" s="122"/>
      <c r="AB59" s="122"/>
      <c r="AC59" s="122"/>
      <c r="AD59" s="122"/>
      <c r="AE59" s="122"/>
      <c r="AF59" s="122"/>
      <c r="AG59" s="122"/>
      <c r="AH59" s="122"/>
    </row>
    <row r="60" spans="26:34" ht="15">
      <c r="Z60" s="122"/>
      <c r="AA60" s="122"/>
      <c r="AB60" s="122"/>
      <c r="AC60" s="122"/>
      <c r="AD60" s="122"/>
      <c r="AE60" s="122"/>
      <c r="AF60" s="122"/>
      <c r="AG60" s="122"/>
      <c r="AH60" s="122"/>
    </row>
    <row r="61" spans="26:34" ht="15">
      <c r="Z61" s="122"/>
      <c r="AA61" s="122"/>
      <c r="AB61" s="122"/>
      <c r="AC61" s="122"/>
      <c r="AD61" s="122"/>
      <c r="AE61" s="122"/>
      <c r="AF61" s="122"/>
      <c r="AG61" s="122"/>
      <c r="AH61" s="122"/>
    </row>
    <row r="62" spans="26:34" ht="15">
      <c r="Z62" s="122"/>
      <c r="AA62" s="122"/>
      <c r="AB62" s="122"/>
      <c r="AC62" s="122"/>
      <c r="AD62" s="122"/>
      <c r="AE62" s="122"/>
      <c r="AF62" s="122"/>
      <c r="AG62" s="122"/>
      <c r="AH62" s="122"/>
    </row>
    <row r="63" spans="26:34" ht="15">
      <c r="Z63" s="122"/>
      <c r="AA63" s="122"/>
      <c r="AB63" s="122"/>
      <c r="AC63" s="122"/>
      <c r="AD63" s="122"/>
      <c r="AE63" s="122"/>
      <c r="AF63" s="122"/>
      <c r="AG63" s="122"/>
      <c r="AH63" s="122"/>
    </row>
    <row r="64" spans="26:34" ht="15">
      <c r="Z64" s="122"/>
      <c r="AA64" s="122"/>
      <c r="AB64" s="122"/>
      <c r="AC64" s="122"/>
      <c r="AD64" s="122"/>
      <c r="AE64" s="122"/>
      <c r="AF64" s="122"/>
      <c r="AG64" s="122"/>
      <c r="AH64" s="122"/>
    </row>
    <row r="65" spans="26:34" ht="15">
      <c r="Z65" s="122"/>
      <c r="AA65" s="122"/>
      <c r="AB65" s="122"/>
      <c r="AC65" s="122"/>
      <c r="AD65" s="122"/>
      <c r="AE65" s="122"/>
      <c r="AF65" s="122"/>
      <c r="AG65" s="122"/>
      <c r="AH65" s="122"/>
    </row>
    <row r="66" spans="26:34" ht="15">
      <c r="Z66" s="122"/>
      <c r="AA66" s="122"/>
      <c r="AB66" s="122"/>
      <c r="AC66" s="122"/>
      <c r="AD66" s="122"/>
      <c r="AE66" s="122"/>
      <c r="AF66" s="122"/>
      <c r="AG66" s="122"/>
      <c r="AH66" s="122"/>
    </row>
    <row r="67" spans="26:34" ht="15">
      <c r="Z67" s="122"/>
      <c r="AA67" s="122"/>
      <c r="AB67" s="122"/>
      <c r="AC67" s="122"/>
      <c r="AD67" s="122"/>
      <c r="AE67" s="122"/>
      <c r="AF67" s="122"/>
      <c r="AG67" s="122"/>
      <c r="AH67" s="122"/>
    </row>
    <row r="68" spans="26:34" ht="15">
      <c r="Z68" s="122"/>
      <c r="AA68" s="122"/>
      <c r="AB68" s="122"/>
      <c r="AC68" s="122"/>
      <c r="AD68" s="122"/>
      <c r="AE68" s="122"/>
      <c r="AF68" s="122"/>
      <c r="AG68" s="122"/>
      <c r="AH68" s="122"/>
    </row>
    <row r="69" spans="26:34" ht="15">
      <c r="Z69" s="122"/>
      <c r="AA69" s="122"/>
      <c r="AB69" s="122"/>
      <c r="AC69" s="122"/>
      <c r="AD69" s="122"/>
      <c r="AE69" s="122"/>
      <c r="AF69" s="122"/>
      <c r="AG69" s="122"/>
      <c r="AH69" s="122"/>
    </row>
  </sheetData>
  <mergeCells count="19">
    <mergeCell ref="A5:E5"/>
    <mergeCell ref="E1:E2"/>
    <mergeCell ref="C1:C2"/>
    <mergeCell ref="A1:A2"/>
    <mergeCell ref="B1:B2"/>
    <mergeCell ref="D1:D2"/>
    <mergeCell ref="AE54:AF54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J15" sqref="J15"/>
    </sheetView>
  </sheetViews>
  <sheetFormatPr defaultRowHeight="11.25"/>
  <cols>
    <col min="1" max="1" width="9.140625" style="3"/>
    <col min="2" max="2" width="40.7109375" style="3" customWidth="1"/>
    <col min="3" max="3" width="11" style="2" customWidth="1"/>
    <col min="4" max="7" width="9.140625" style="3"/>
    <col min="8" max="8" width="9.42578125" style="2" bestFit="1" customWidth="1"/>
    <col min="9" max="9" width="32.42578125" style="3" bestFit="1" customWidth="1"/>
    <col min="10" max="16384" width="9.140625" style="3"/>
  </cols>
  <sheetData>
    <row r="1" spans="1:13">
      <c r="A1" s="190"/>
      <c r="B1" s="190"/>
      <c r="C1" s="305"/>
      <c r="D1" s="190" t="s">
        <v>322</v>
      </c>
      <c r="E1" s="431" t="s">
        <v>325</v>
      </c>
      <c r="F1" s="432"/>
      <c r="G1" s="432"/>
      <c r="H1" s="432"/>
      <c r="I1" s="433" t="s">
        <v>326</v>
      </c>
      <c r="J1" s="433"/>
      <c r="K1" s="433"/>
      <c r="L1" s="433"/>
      <c r="M1" s="434"/>
    </row>
    <row r="2" spans="1:13" s="5" customFormat="1">
      <c r="A2" s="401" t="str">
        <f>'1-συμβολαια'!A3</f>
        <v>???</v>
      </c>
      <c r="B2" s="73" t="str">
        <f>'1-συμβολαια'!C3</f>
        <v>αγοραπωλησία τίμημα = Δ.Ο.Υ. =</v>
      </c>
      <c r="C2" s="335">
        <f>'1-συμβολαια'!D3</f>
        <v>35000</v>
      </c>
      <c r="D2" s="335">
        <v>3</v>
      </c>
      <c r="E2" s="337">
        <v>39647</v>
      </c>
      <c r="F2" s="73">
        <v>467</v>
      </c>
      <c r="G2" s="73">
        <v>91</v>
      </c>
      <c r="H2" s="335"/>
      <c r="I2" s="73" t="s">
        <v>523</v>
      </c>
      <c r="J2" s="73"/>
      <c r="K2" s="73"/>
      <c r="L2" s="73"/>
      <c r="M2" s="73"/>
    </row>
    <row r="3" spans="1:13" s="5" customFormat="1">
      <c r="A3" s="401">
        <f>'1-συμβολαια'!A4</f>
        <v>0</v>
      </c>
      <c r="B3" s="73" t="str">
        <f>'1-συμβολαια'!C4</f>
        <v>χρησιδάνειο</v>
      </c>
      <c r="C3" s="335">
        <f>'1-συμβολαια'!D4</f>
        <v>300</v>
      </c>
      <c r="D3" s="335">
        <v>3</v>
      </c>
      <c r="E3" s="73"/>
      <c r="F3" s="73"/>
      <c r="G3" s="73"/>
      <c r="H3" s="335"/>
      <c r="I3" s="73"/>
      <c r="J3" s="73"/>
      <c r="K3" s="73"/>
      <c r="L3" s="73"/>
      <c r="M3" s="73"/>
    </row>
    <row r="4" spans="1:13">
      <c r="A4" s="428" t="str">
        <f>'1-συμβολαια'!A5</f>
        <v>σύνολο</v>
      </c>
      <c r="B4" s="429"/>
      <c r="C4" s="430"/>
      <c r="D4" s="304">
        <f>SUM(D2:D3)</f>
        <v>6</v>
      </c>
    </row>
    <row r="6" spans="1:13">
      <c r="C6" s="2" t="s">
        <v>393</v>
      </c>
      <c r="D6" s="2">
        <v>2.5</v>
      </c>
    </row>
    <row r="14" spans="1:13">
      <c r="C14" s="4"/>
      <c r="D14" s="5"/>
    </row>
    <row r="15" spans="1:13">
      <c r="C15" s="4"/>
      <c r="D15" s="5"/>
    </row>
    <row r="16" spans="1:13">
      <c r="C16" s="4"/>
      <c r="D16" s="5"/>
    </row>
    <row r="17" spans="3:4">
      <c r="C17" s="219"/>
      <c r="D17" s="5"/>
    </row>
    <row r="18" spans="3:4">
      <c r="C18" s="218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7" style="8" customWidth="1"/>
    <col min="2" max="2" width="30.42578125" style="91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0" customWidth="1"/>
    <col min="19" max="19" width="27.28515625" style="80" bestFit="1" customWidth="1"/>
    <col min="20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41" t="s">
        <v>1</v>
      </c>
      <c r="B1" s="443" t="s">
        <v>0</v>
      </c>
      <c r="C1" s="445" t="s">
        <v>7</v>
      </c>
      <c r="D1" s="439" t="s">
        <v>463</v>
      </c>
      <c r="E1" s="440"/>
      <c r="F1" s="440"/>
      <c r="G1" s="440"/>
      <c r="H1" s="440"/>
      <c r="I1" s="440"/>
      <c r="J1" s="440"/>
      <c r="K1" s="440"/>
      <c r="L1" s="447" t="s">
        <v>93</v>
      </c>
      <c r="M1" s="448"/>
      <c r="N1" s="449" t="s">
        <v>256</v>
      </c>
      <c r="O1" s="435"/>
      <c r="P1" s="435"/>
      <c r="Q1" s="435"/>
      <c r="R1" s="435"/>
      <c r="S1" s="435"/>
      <c r="T1" s="435"/>
      <c r="U1" s="435"/>
      <c r="V1" s="435"/>
      <c r="W1" s="436"/>
    </row>
    <row r="2" spans="1:23" s="12" customFormat="1" ht="24" customHeight="1" thickBot="1">
      <c r="A2" s="442"/>
      <c r="B2" s="444"/>
      <c r="C2" s="446"/>
      <c r="D2" s="59" t="s">
        <v>78</v>
      </c>
      <c r="E2" s="59" t="s">
        <v>79</v>
      </c>
      <c r="F2" s="59" t="s">
        <v>367</v>
      </c>
      <c r="G2" s="59" t="s">
        <v>23</v>
      </c>
      <c r="H2" s="209" t="s">
        <v>357</v>
      </c>
      <c r="I2" s="209" t="s">
        <v>358</v>
      </c>
      <c r="J2" s="209" t="s">
        <v>375</v>
      </c>
      <c r="K2" s="210" t="s">
        <v>360</v>
      </c>
      <c r="L2" s="212" t="s">
        <v>376</v>
      </c>
      <c r="M2" s="211" t="s">
        <v>377</v>
      </c>
      <c r="N2" s="450"/>
      <c r="O2" s="437"/>
      <c r="P2" s="437"/>
      <c r="Q2" s="437"/>
      <c r="R2" s="437"/>
      <c r="S2" s="437"/>
      <c r="T2" s="437"/>
      <c r="U2" s="437"/>
      <c r="V2" s="437"/>
      <c r="W2" s="438"/>
    </row>
    <row r="3" spans="1:23" s="5" customFormat="1">
      <c r="A3" s="398" t="str">
        <f>'1-συμβολαια'!A3</f>
        <v>???</v>
      </c>
      <c r="B3" s="325" t="str">
        <f>'1-συμβολαια'!C3</f>
        <v>αγοραπωλησία τίμημα = Δ.Ο.Υ. =</v>
      </c>
      <c r="C3" s="326">
        <f>'1-συμβολαια'!D3</f>
        <v>35000</v>
      </c>
      <c r="D3" s="321"/>
      <c r="E3" s="321">
        <v>12</v>
      </c>
      <c r="F3" s="321">
        <f t="shared" ref="F3:F4" si="0">C3*1.2%</f>
        <v>420</v>
      </c>
      <c r="G3" s="321">
        <f t="shared" ref="G3:G4" si="1">D3+E3+F3</f>
        <v>432</v>
      </c>
      <c r="H3" s="322">
        <f t="shared" ref="H3:H4" si="2">F3*9%</f>
        <v>37.799999999999997</v>
      </c>
      <c r="I3" s="322">
        <f t="shared" ref="I3:I4" si="3">(D3+E3)*5%</f>
        <v>0.60000000000000009</v>
      </c>
      <c r="J3" s="322">
        <f t="shared" ref="J3:J4" si="4">G3*5%</f>
        <v>21.6</v>
      </c>
      <c r="K3" s="327">
        <f t="shared" ref="K3:K4" si="5">G3*1%</f>
        <v>4.32</v>
      </c>
      <c r="L3" s="327">
        <f t="shared" ref="L3:L4" si="6">G3-N3</f>
        <v>367.68</v>
      </c>
      <c r="M3" s="327">
        <f t="shared" ref="M3:M4" si="7">D3+E3</f>
        <v>12</v>
      </c>
      <c r="N3" s="327">
        <f t="shared" ref="N3:N4" si="8">H3+I3+J3+K3</f>
        <v>64.319999999999993</v>
      </c>
      <c r="O3" s="328" t="s">
        <v>392</v>
      </c>
      <c r="P3" s="328"/>
      <c r="Q3" s="328"/>
      <c r="R3" s="328"/>
      <c r="S3" s="328"/>
      <c r="T3" s="265"/>
      <c r="U3" s="265"/>
      <c r="V3" s="265"/>
      <c r="W3" s="265"/>
    </row>
    <row r="4" spans="1:23" s="5" customFormat="1">
      <c r="A4" s="398">
        <f>'1-συμβολαια'!A4</f>
        <v>0</v>
      </c>
      <c r="B4" s="325" t="str">
        <f>'1-συμβολαια'!C4</f>
        <v>χρησιδάνειο</v>
      </c>
      <c r="C4" s="326">
        <f>'1-συμβολαια'!D4</f>
        <v>300</v>
      </c>
      <c r="D4" s="321"/>
      <c r="E4" s="321">
        <v>12</v>
      </c>
      <c r="F4" s="321">
        <f t="shared" si="0"/>
        <v>3.6</v>
      </c>
      <c r="G4" s="321">
        <f t="shared" si="1"/>
        <v>15.6</v>
      </c>
      <c r="H4" s="322">
        <f t="shared" si="2"/>
        <v>0.32400000000000001</v>
      </c>
      <c r="I4" s="322">
        <f t="shared" si="3"/>
        <v>0.60000000000000009</v>
      </c>
      <c r="J4" s="322">
        <f t="shared" si="4"/>
        <v>0.78</v>
      </c>
      <c r="K4" s="327">
        <f t="shared" si="5"/>
        <v>0.156</v>
      </c>
      <c r="L4" s="327">
        <f t="shared" si="6"/>
        <v>13.74</v>
      </c>
      <c r="M4" s="327">
        <f t="shared" si="7"/>
        <v>12</v>
      </c>
      <c r="N4" s="327">
        <f t="shared" si="8"/>
        <v>1.86</v>
      </c>
      <c r="O4" s="328" t="s">
        <v>392</v>
      </c>
      <c r="P4" s="328"/>
      <c r="Q4" s="328"/>
      <c r="R4" s="328"/>
      <c r="S4" s="328"/>
      <c r="T4" s="265"/>
      <c r="U4" s="265"/>
      <c r="V4" s="265"/>
      <c r="W4" s="265"/>
    </row>
    <row r="5" spans="1:23">
      <c r="A5" s="416" t="s">
        <v>56</v>
      </c>
      <c r="B5" s="417"/>
      <c r="C5" s="417"/>
      <c r="D5" s="37">
        <f t="shared" ref="D5:N5" si="9">SUM(D3:D4)</f>
        <v>0</v>
      </c>
      <c r="E5" s="37">
        <f t="shared" si="9"/>
        <v>24</v>
      </c>
      <c r="F5" s="37">
        <f t="shared" si="9"/>
        <v>423.6</v>
      </c>
      <c r="G5" s="37">
        <f t="shared" si="9"/>
        <v>447.6</v>
      </c>
      <c r="H5" s="37">
        <f t="shared" si="9"/>
        <v>38.123999999999995</v>
      </c>
      <c r="I5" s="37">
        <f t="shared" si="9"/>
        <v>1.2000000000000002</v>
      </c>
      <c r="J5" s="37">
        <f t="shared" si="9"/>
        <v>22.380000000000003</v>
      </c>
      <c r="K5" s="37">
        <f t="shared" si="9"/>
        <v>4.476</v>
      </c>
      <c r="L5" s="37">
        <f t="shared" si="9"/>
        <v>381.42</v>
      </c>
      <c r="M5" s="37">
        <f t="shared" si="9"/>
        <v>24</v>
      </c>
      <c r="N5" s="37">
        <f t="shared" si="9"/>
        <v>66.179999999999993</v>
      </c>
    </row>
    <row r="6" spans="1:23">
      <c r="K6" s="8"/>
      <c r="O6" s="127"/>
      <c r="P6" s="127"/>
      <c r="Q6" s="127"/>
      <c r="R6" s="127"/>
      <c r="S6" s="127"/>
      <c r="T6" s="127"/>
      <c r="U6" s="127"/>
      <c r="V6" s="127"/>
    </row>
    <row r="7" spans="1:23">
      <c r="K7" s="8"/>
      <c r="L7" s="8"/>
      <c r="O7" s="158" t="s">
        <v>378</v>
      </c>
      <c r="P7" s="127"/>
      <c r="Q7" s="127"/>
      <c r="R7" s="127"/>
      <c r="S7" s="127"/>
      <c r="T7" s="127"/>
      <c r="U7" s="127"/>
      <c r="V7" s="137"/>
    </row>
    <row r="8" spans="1:23">
      <c r="O8" s="137"/>
      <c r="P8" s="127" t="s">
        <v>379</v>
      </c>
      <c r="Q8" s="137"/>
      <c r="R8" s="137"/>
      <c r="S8" s="137"/>
      <c r="T8" s="137"/>
      <c r="U8" s="137"/>
      <c r="V8" s="137"/>
    </row>
    <row r="9" spans="1:23">
      <c r="O9" s="137"/>
      <c r="P9" s="137"/>
      <c r="Q9" s="127" t="s">
        <v>380</v>
      </c>
      <c r="R9" s="137"/>
      <c r="S9" s="137"/>
      <c r="T9" s="137"/>
      <c r="U9" s="137"/>
      <c r="V9" s="137"/>
    </row>
    <row r="10" spans="1:23">
      <c r="O10" s="137"/>
      <c r="P10" s="127"/>
      <c r="Q10" s="137"/>
      <c r="R10" s="158" t="s">
        <v>381</v>
      </c>
      <c r="S10" s="137"/>
      <c r="T10" s="127"/>
      <c r="U10" s="127"/>
      <c r="V10" s="127"/>
      <c r="W10" s="127"/>
    </row>
    <row r="11" spans="1:23">
      <c r="O11" s="137"/>
      <c r="P11" s="127"/>
      <c r="Q11" s="137"/>
      <c r="R11" s="137"/>
      <c r="S11" s="127" t="s">
        <v>382</v>
      </c>
      <c r="T11" s="127"/>
      <c r="U11" s="127"/>
      <c r="V11" s="127"/>
      <c r="W11" s="137"/>
    </row>
    <row r="12" spans="1:23" ht="15.75">
      <c r="B12" s="286" t="s">
        <v>457</v>
      </c>
      <c r="C12" s="286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7"/>
      <c r="S12" s="137"/>
      <c r="T12" s="137"/>
      <c r="U12" s="137"/>
      <c r="V12" s="137"/>
      <c r="W12" s="137"/>
    </row>
    <row r="13" spans="1:23" ht="15.75">
      <c r="B13" s="139"/>
      <c r="C13" s="290" t="s">
        <v>458</v>
      </c>
      <c r="D13" s="290"/>
      <c r="E13" s="290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</row>
    <row r="14" spans="1:23" ht="15.75">
      <c r="B14" s="292"/>
      <c r="C14" s="293"/>
      <c r="D14" s="294" t="s">
        <v>459</v>
      </c>
      <c r="E14" s="294"/>
      <c r="F14" s="294"/>
      <c r="G14" s="295"/>
      <c r="H14" s="295"/>
      <c r="I14" s="295"/>
      <c r="J14" s="295"/>
      <c r="K14" s="295"/>
      <c r="L14" s="295"/>
      <c r="M14" s="291"/>
      <c r="N14" s="291"/>
      <c r="O14" s="291"/>
      <c r="P14" s="291"/>
      <c r="Q14" s="291"/>
    </row>
    <row r="15" spans="1:23" ht="15.75">
      <c r="B15" s="292"/>
      <c r="C15" s="293"/>
      <c r="D15" s="293"/>
      <c r="E15" s="293"/>
      <c r="F15" s="293"/>
      <c r="G15" s="293"/>
      <c r="H15" s="297"/>
      <c r="I15" s="297"/>
      <c r="J15" s="297"/>
      <c r="K15" s="297"/>
      <c r="L15" s="60"/>
      <c r="M15" s="291"/>
      <c r="N15" s="291"/>
      <c r="O15" s="291"/>
      <c r="P15" s="291"/>
      <c r="Q15" s="291"/>
    </row>
    <row r="16" spans="1:23" ht="15.75">
      <c r="B16" s="292"/>
      <c r="C16" s="220" t="s">
        <v>61</v>
      </c>
      <c r="D16" s="220"/>
      <c r="E16" s="291"/>
      <c r="F16" s="297"/>
      <c r="G16" s="297"/>
      <c r="H16" s="297"/>
      <c r="I16" s="298"/>
      <c r="J16" s="293"/>
      <c r="K16" s="293"/>
      <c r="L16" s="297"/>
      <c r="M16" s="291"/>
      <c r="N16" s="291"/>
      <c r="O16" s="291"/>
      <c r="P16" s="291"/>
      <c r="Q16" s="291"/>
    </row>
    <row r="17" spans="2:21" ht="15.75">
      <c r="B17" s="292"/>
      <c r="C17" s="293"/>
      <c r="D17" s="213" t="s">
        <v>460</v>
      </c>
      <c r="E17" s="213"/>
      <c r="F17" s="299"/>
      <c r="G17" s="299"/>
      <c r="H17" s="299"/>
      <c r="I17" s="299"/>
      <c r="J17" s="299"/>
      <c r="K17" s="299"/>
      <c r="L17" s="291"/>
      <c r="M17" s="291"/>
      <c r="N17" s="291"/>
      <c r="O17" s="291"/>
      <c r="P17" s="291"/>
      <c r="Q17" s="291"/>
    </row>
    <row r="18" spans="2:21" ht="15.75">
      <c r="B18" s="292"/>
      <c r="C18" s="293"/>
      <c r="D18" s="214" t="s">
        <v>461</v>
      </c>
      <c r="E18" s="214"/>
      <c r="F18" s="297"/>
      <c r="G18" s="299"/>
      <c r="H18" s="299"/>
      <c r="I18" s="299"/>
      <c r="J18" s="299"/>
      <c r="K18" s="299"/>
      <c r="L18" s="299"/>
      <c r="M18" s="291"/>
      <c r="N18" s="291"/>
      <c r="O18" s="291"/>
      <c r="P18" s="291"/>
      <c r="Q18" s="291"/>
      <c r="R18" s="3"/>
      <c r="S18" s="3"/>
      <c r="T18" s="3"/>
      <c r="U18" s="3"/>
    </row>
    <row r="19" spans="2:21" ht="15.75">
      <c r="B19" s="292"/>
      <c r="C19" s="293"/>
      <c r="D19" s="214" t="s">
        <v>462</v>
      </c>
      <c r="E19" s="214"/>
      <c r="F19" s="297"/>
      <c r="G19" s="297"/>
      <c r="H19" s="293"/>
      <c r="I19" s="297"/>
      <c r="J19" s="297"/>
      <c r="K19" s="297"/>
      <c r="L19" s="300"/>
      <c r="M19" s="291"/>
      <c r="N19" s="291"/>
      <c r="O19" s="291"/>
      <c r="P19" s="291"/>
      <c r="Q19" s="291"/>
      <c r="R19" s="3"/>
      <c r="S19" s="3"/>
      <c r="T19" s="3"/>
      <c r="U19" s="3"/>
    </row>
    <row r="20" spans="2:21" ht="15.75">
      <c r="B20" s="292"/>
      <c r="C20" s="293"/>
      <c r="D20" s="215" t="s">
        <v>385</v>
      </c>
      <c r="E20" s="293"/>
      <c r="F20" s="293"/>
      <c r="G20" s="293"/>
      <c r="H20" s="293"/>
      <c r="I20" s="293"/>
      <c r="J20" s="293"/>
      <c r="K20" s="293"/>
      <c r="L20" s="293"/>
      <c r="M20" s="291"/>
      <c r="N20" s="291"/>
      <c r="O20" s="291"/>
      <c r="P20" s="291"/>
      <c r="Q20" s="291"/>
      <c r="R20" s="3"/>
      <c r="S20" s="3"/>
      <c r="T20" s="3"/>
      <c r="U20" s="3"/>
    </row>
    <row r="21" spans="2:21" ht="15.75">
      <c r="M21" s="291"/>
      <c r="N21" s="291"/>
      <c r="O21" s="291"/>
      <c r="P21" s="291"/>
      <c r="Q21" s="291"/>
    </row>
    <row r="22" spans="2:21" ht="15.75">
      <c r="M22" s="291"/>
      <c r="N22" s="291"/>
      <c r="O22" s="291"/>
      <c r="P22" s="291"/>
      <c r="Q22" s="291"/>
    </row>
    <row r="23" spans="2:21" ht="15.75">
      <c r="M23" s="291"/>
      <c r="N23" s="291"/>
      <c r="O23" s="291"/>
      <c r="P23" s="291"/>
      <c r="Q23" s="291"/>
    </row>
    <row r="24" spans="2:21" ht="15.75">
      <c r="D24" s="2"/>
      <c r="M24" s="291"/>
      <c r="N24" s="291"/>
      <c r="O24" s="291"/>
      <c r="P24" s="291"/>
      <c r="Q24" s="291"/>
    </row>
    <row r="25" spans="2:21" ht="15.75">
      <c r="M25" s="291"/>
      <c r="N25" s="291"/>
      <c r="O25" s="291"/>
      <c r="P25" s="291"/>
      <c r="Q25" s="291"/>
    </row>
    <row r="26" spans="2:21" ht="15.75">
      <c r="B26" s="219"/>
      <c r="M26" s="291"/>
      <c r="N26" s="291"/>
      <c r="O26" s="291"/>
      <c r="P26" s="291"/>
      <c r="Q26" s="291"/>
    </row>
    <row r="27" spans="2:21" ht="15.75">
      <c r="B27" s="218"/>
      <c r="M27" s="291"/>
      <c r="N27" s="291"/>
      <c r="O27" s="291"/>
      <c r="P27" s="291"/>
      <c r="Q27" s="291"/>
    </row>
    <row r="28" spans="2:21" ht="15">
      <c r="B28" s="130"/>
      <c r="C28" s="4"/>
      <c r="D28" s="57"/>
      <c r="E28" s="4"/>
      <c r="F28" s="4"/>
      <c r="G28" s="57"/>
      <c r="H28" s="57"/>
      <c r="I28" s="57"/>
      <c r="J28" s="57"/>
      <c r="N28" s="8"/>
      <c r="O28" s="301"/>
      <c r="P28" s="5"/>
    </row>
    <row r="29" spans="2:21">
      <c r="B29" s="131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B30" s="92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N31" s="8"/>
      <c r="O31" s="5"/>
      <c r="P31" s="5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D40" sqref="D40"/>
    </sheetView>
  </sheetViews>
  <sheetFormatPr defaultRowHeight="11.25"/>
  <cols>
    <col min="1" max="1" width="11.5703125" style="3" bestFit="1" customWidth="1"/>
    <col min="2" max="2" width="38.28515625" style="89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9" width="5.5703125" style="80" customWidth="1"/>
    <col min="10" max="10" width="10.5703125" style="80" customWidth="1"/>
    <col min="11" max="12" width="5.5703125" style="80" customWidth="1"/>
    <col min="13" max="13" width="40.855468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60" t="s">
        <v>1</v>
      </c>
      <c r="B1" s="466" t="s">
        <v>0</v>
      </c>
      <c r="C1" s="468" t="s">
        <v>86</v>
      </c>
      <c r="D1" s="462" t="s">
        <v>3</v>
      </c>
      <c r="E1" s="463"/>
      <c r="F1" s="464" t="s">
        <v>465</v>
      </c>
      <c r="G1" s="465"/>
      <c r="H1" s="451" t="s">
        <v>29</v>
      </c>
      <c r="I1" s="452"/>
      <c r="J1" s="452"/>
      <c r="K1" s="452"/>
      <c r="L1" s="452"/>
      <c r="M1" s="452"/>
      <c r="N1" s="453"/>
    </row>
    <row r="2" spans="1:14" s="9" customFormat="1" ht="16.5" thickBot="1">
      <c r="A2" s="461"/>
      <c r="B2" s="467"/>
      <c r="C2" s="469"/>
      <c r="D2" s="47"/>
      <c r="E2" s="58" t="s">
        <v>9</v>
      </c>
      <c r="F2" s="303"/>
      <c r="G2" s="99" t="s">
        <v>9</v>
      </c>
      <c r="H2" s="454"/>
      <c r="I2" s="455"/>
      <c r="J2" s="455"/>
      <c r="K2" s="455"/>
      <c r="L2" s="455"/>
      <c r="M2" s="455"/>
      <c r="N2" s="456"/>
    </row>
    <row r="3" spans="1:14" s="136" customFormat="1" ht="15">
      <c r="A3" s="403" t="str">
        <f>'1-συμβολαια'!A3</f>
        <v>???</v>
      </c>
      <c r="B3" s="329" t="str">
        <f>'1-συμβολαια'!C3</f>
        <v>αγοραπωλησία τίμημα = Δ.Ο.Υ. =</v>
      </c>
      <c r="C3" s="330">
        <f>'1-συμβολαια'!D3</f>
        <v>35000</v>
      </c>
      <c r="D3" s="331">
        <v>6</v>
      </c>
      <c r="E3" s="331">
        <v>6</v>
      </c>
      <c r="F3" s="332">
        <f t="shared" ref="F3:G4" si="0">(D3-1)*4</f>
        <v>20</v>
      </c>
      <c r="G3" s="332">
        <f t="shared" si="0"/>
        <v>20</v>
      </c>
      <c r="H3" s="328"/>
      <c r="I3" s="328"/>
      <c r="J3" s="328"/>
      <c r="K3" s="333"/>
      <c r="L3" s="333"/>
      <c r="M3" s="265" t="s">
        <v>514</v>
      </c>
      <c r="N3" s="333"/>
    </row>
    <row r="4" spans="1:14" s="136" customFormat="1" ht="15">
      <c r="A4" s="403">
        <f>'1-συμβολαια'!A4</f>
        <v>0</v>
      </c>
      <c r="B4" s="329" t="str">
        <f>'1-συμβολαια'!C4</f>
        <v>χρησιδάνειο</v>
      </c>
      <c r="C4" s="330">
        <f>'1-συμβολαια'!D4</f>
        <v>300</v>
      </c>
      <c r="D4" s="331">
        <v>6</v>
      </c>
      <c r="E4" s="331"/>
      <c r="F4" s="332">
        <f t="shared" si="0"/>
        <v>20</v>
      </c>
      <c r="G4" s="332">
        <f t="shared" si="0"/>
        <v>-4</v>
      </c>
      <c r="H4" s="328"/>
      <c r="I4" s="328"/>
      <c r="J4" s="328"/>
      <c r="K4" s="333"/>
      <c r="L4" s="333"/>
      <c r="M4" s="333"/>
      <c r="N4" s="333"/>
    </row>
    <row r="5" spans="1:14" ht="15.75">
      <c r="A5" s="457" t="s">
        <v>60</v>
      </c>
      <c r="B5" s="458"/>
      <c r="C5" s="458"/>
      <c r="D5" s="458"/>
      <c r="E5" s="459"/>
      <c r="F5" s="108">
        <f>SUM(F3:F4)</f>
        <v>40</v>
      </c>
      <c r="G5" s="108">
        <f>SUM(G3:G4)</f>
        <v>16</v>
      </c>
    </row>
    <row r="6" spans="1:14" ht="15.75">
      <c r="H6" s="138" t="s">
        <v>145</v>
      </c>
      <c r="I6" s="139"/>
      <c r="J6" s="139"/>
      <c r="K6" s="139"/>
      <c r="L6" s="139"/>
      <c r="M6" s="139"/>
    </row>
    <row r="7" spans="1:14" ht="15.75">
      <c r="B7" s="306" t="s">
        <v>464</v>
      </c>
      <c r="C7" s="307"/>
      <c r="D7" s="307"/>
      <c r="E7" s="307"/>
      <c r="F7" s="307"/>
      <c r="I7" s="139" t="s">
        <v>146</v>
      </c>
      <c r="J7" s="139"/>
      <c r="K7" s="139"/>
      <c r="L7" s="139"/>
      <c r="M7" s="85"/>
    </row>
    <row r="8" spans="1:14" ht="15.75">
      <c r="B8" s="3"/>
      <c r="C8" s="220" t="s">
        <v>61</v>
      </c>
      <c r="D8" s="3"/>
      <c r="J8" s="138" t="s">
        <v>147</v>
      </c>
    </row>
    <row r="11" spans="1:14">
      <c r="B11" s="219"/>
    </row>
    <row r="12" spans="1:14">
      <c r="B12" s="218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0.28515625" style="8" bestFit="1" customWidth="1"/>
    <col min="2" max="2" width="45" style="91" customWidth="1"/>
    <col min="3" max="3" width="7.28515625" style="8" bestFit="1" customWidth="1"/>
    <col min="4" max="4" width="15.28515625" style="8" bestFit="1" customWidth="1"/>
    <col min="5" max="6" width="4.140625" style="8" bestFit="1" customWidth="1"/>
    <col min="7" max="7" width="4.28515625" style="8" bestFit="1" customWidth="1"/>
    <col min="8" max="8" width="10" style="8" bestFit="1" customWidth="1"/>
    <col min="9" max="9" width="17.28515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1" t="s">
        <v>1</v>
      </c>
      <c r="B1" s="443" t="s">
        <v>0</v>
      </c>
      <c r="C1" s="472" t="s">
        <v>11</v>
      </c>
      <c r="D1" s="472"/>
      <c r="E1" s="472"/>
      <c r="F1" s="472"/>
      <c r="G1" s="472"/>
      <c r="H1" s="473" t="s">
        <v>12</v>
      </c>
      <c r="I1" s="473"/>
      <c r="J1" s="473"/>
      <c r="K1" s="473"/>
      <c r="L1" s="473"/>
      <c r="M1" s="473"/>
      <c r="N1" s="473"/>
      <c r="O1" s="476" t="s">
        <v>87</v>
      </c>
      <c r="P1" s="474" t="s">
        <v>230</v>
      </c>
      <c r="Q1" s="470" t="s">
        <v>29</v>
      </c>
      <c r="R1" s="435"/>
      <c r="S1" s="435"/>
      <c r="T1" s="435"/>
      <c r="U1" s="436"/>
    </row>
    <row r="2" spans="1:25" ht="24" customHeight="1" thickBot="1">
      <c r="A2" s="442"/>
      <c r="B2" s="444"/>
      <c r="C2" s="7" t="s">
        <v>47</v>
      </c>
      <c r="D2" s="86" t="s">
        <v>48</v>
      </c>
      <c r="E2" s="86" t="s">
        <v>49</v>
      </c>
      <c r="F2" s="86" t="s">
        <v>50</v>
      </c>
      <c r="G2" s="38" t="s">
        <v>51</v>
      </c>
      <c r="H2" s="86" t="s">
        <v>47</v>
      </c>
      <c r="I2" s="86" t="s">
        <v>48</v>
      </c>
      <c r="J2" s="86" t="s">
        <v>49</v>
      </c>
      <c r="K2" s="86" t="s">
        <v>50</v>
      </c>
      <c r="L2" s="86" t="s">
        <v>51</v>
      </c>
      <c r="M2" s="86" t="s">
        <v>52</v>
      </c>
      <c r="N2" s="39" t="s">
        <v>53</v>
      </c>
      <c r="O2" s="477"/>
      <c r="P2" s="475"/>
      <c r="Q2" s="471"/>
      <c r="R2" s="437"/>
      <c r="S2" s="437"/>
      <c r="T2" s="437"/>
      <c r="U2" s="438"/>
    </row>
    <row r="3" spans="1:25" s="266" customFormat="1" ht="15">
      <c r="A3" s="403" t="str">
        <f>'1-συμβολαια'!A3</f>
        <v>???</v>
      </c>
      <c r="B3" s="390" t="str">
        <f>'1-συμβολαια'!C3</f>
        <v>αγοραπωλησία τίμημα = Δ.Ο.Υ. =</v>
      </c>
      <c r="C3" s="262">
        <v>1</v>
      </c>
      <c r="D3" s="262" t="s">
        <v>528</v>
      </c>
      <c r="E3" s="262"/>
      <c r="F3" s="262"/>
      <c r="G3" s="262"/>
      <c r="H3" s="262"/>
      <c r="I3" s="262" t="s">
        <v>526</v>
      </c>
      <c r="J3" s="262"/>
      <c r="K3" s="262"/>
      <c r="L3" s="262"/>
      <c r="M3" s="262"/>
      <c r="N3" s="267"/>
      <c r="O3" s="340"/>
      <c r="P3" s="332">
        <f>O3*('2-δικαιώμ'!M3+'3-φύλλα2α'!F3)</f>
        <v>0</v>
      </c>
      <c r="Q3" s="342"/>
      <c r="R3" s="342"/>
      <c r="S3" s="342"/>
      <c r="T3" s="342"/>
      <c r="U3" s="343"/>
    </row>
    <row r="4" spans="1:25" s="266" customFormat="1" ht="15">
      <c r="A4" s="403">
        <f>'1-συμβολαια'!A4</f>
        <v>0</v>
      </c>
      <c r="B4" s="339" t="str">
        <f>'1-συμβολαια'!C4</f>
        <v>χρησιδάνειο</v>
      </c>
      <c r="C4" s="262">
        <v>1</v>
      </c>
      <c r="D4" s="262" t="s">
        <v>528</v>
      </c>
      <c r="E4" s="262"/>
      <c r="F4" s="262"/>
      <c r="G4" s="262"/>
      <c r="H4" s="262"/>
      <c r="I4" s="262" t="s">
        <v>527</v>
      </c>
      <c r="J4" s="262"/>
      <c r="K4" s="262"/>
      <c r="L4" s="262"/>
      <c r="M4" s="262"/>
      <c r="N4" s="267"/>
      <c r="O4" s="340"/>
      <c r="P4" s="332">
        <f>O4*('2-δικαιώμ'!M4+'3-φύλλα2α'!F4)</f>
        <v>0</v>
      </c>
      <c r="Q4" s="342"/>
      <c r="R4" s="342"/>
      <c r="S4" s="342"/>
      <c r="T4" s="342"/>
      <c r="U4" s="343"/>
    </row>
    <row r="5" spans="1:25" ht="15.75">
      <c r="A5" s="457" t="s">
        <v>47</v>
      </c>
      <c r="B5" s="458"/>
      <c r="C5" s="458"/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  <c r="P5" s="97">
        <f>SUM(P3:P4)</f>
        <v>0</v>
      </c>
    </row>
    <row r="7" spans="1:25" ht="15.75">
      <c r="Q7" s="156" t="s">
        <v>148</v>
      </c>
      <c r="R7" s="124"/>
      <c r="S7" s="124"/>
      <c r="T7" s="124"/>
      <c r="U7" s="124"/>
      <c r="V7" s="124"/>
      <c r="W7" s="124"/>
      <c r="X7" s="124"/>
      <c r="Y7" s="114"/>
    </row>
    <row r="8" spans="1:25" ht="15.75">
      <c r="R8" s="139" t="s">
        <v>149</v>
      </c>
      <c r="S8" s="139"/>
      <c r="T8" s="139"/>
      <c r="U8" s="139"/>
      <c r="V8" s="139"/>
      <c r="W8" s="139"/>
      <c r="X8" s="139"/>
    </row>
    <row r="9" spans="1:25" ht="15.75">
      <c r="S9" s="156" t="s">
        <v>150</v>
      </c>
    </row>
    <row r="12" spans="1:25">
      <c r="B12" s="219"/>
    </row>
    <row r="13" spans="1:25">
      <c r="B13" s="218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B26"/>
  <sheetViews>
    <sheetView workbookViewId="0">
      <pane ySplit="2" topLeftCell="A3" activePane="bottomLeft" state="frozen"/>
      <selection pane="bottomLeft" activeCell="R22" sqref="R22"/>
    </sheetView>
  </sheetViews>
  <sheetFormatPr defaultRowHeight="11.25"/>
  <cols>
    <col min="1" max="1" width="10.28515625" style="8" customWidth="1"/>
    <col min="2" max="2" width="35.5703125" style="91" customWidth="1"/>
    <col min="3" max="3" width="11.140625" style="2" bestFit="1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8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8" style="2" customWidth="1"/>
    <col min="16" max="16" width="10.28515625" style="2" customWidth="1"/>
    <col min="17" max="17" width="7.85546875" style="2" customWidth="1"/>
    <col min="18" max="18" width="8" style="364" customWidth="1"/>
    <col min="19" max="19" width="8.140625" style="364" customWidth="1"/>
    <col min="20" max="22" width="7.28515625" style="364" customWidth="1"/>
    <col min="23" max="23" width="7.140625" style="364" customWidth="1"/>
    <col min="24" max="24" width="4.85546875" style="364" customWidth="1"/>
    <col min="25" max="25" width="5.85546875" style="364" customWidth="1"/>
    <col min="26" max="26" width="5" style="364" customWidth="1"/>
    <col min="27" max="27" width="6.7109375" style="364" customWidth="1"/>
    <col min="28" max="28" width="8.7109375" style="364" customWidth="1"/>
    <col min="29" max="29" width="7" style="364" customWidth="1"/>
    <col min="30" max="39" width="6.28515625" style="364" customWidth="1"/>
    <col min="40" max="40" width="11.7109375" style="364" customWidth="1"/>
    <col min="41" max="41" width="28.42578125" style="364" bestFit="1" customWidth="1"/>
    <col min="42" max="54" width="9.140625" style="2"/>
    <col min="55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54" s="6" customFormat="1" ht="12.75" customHeight="1">
      <c r="A1" s="418" t="s">
        <v>1</v>
      </c>
      <c r="B1" s="480" t="s">
        <v>0</v>
      </c>
      <c r="C1" s="424" t="s">
        <v>7</v>
      </c>
      <c r="D1" s="482" t="s">
        <v>3</v>
      </c>
      <c r="E1" s="483"/>
      <c r="F1" s="484" t="s">
        <v>467</v>
      </c>
      <c r="G1" s="485"/>
      <c r="H1" s="485"/>
      <c r="I1" s="485"/>
      <c r="J1" s="485"/>
      <c r="K1" s="485"/>
      <c r="L1" s="486"/>
      <c r="M1" s="487" t="s">
        <v>395</v>
      </c>
      <c r="N1" s="488"/>
      <c r="O1" s="489" t="s">
        <v>256</v>
      </c>
      <c r="P1" s="490"/>
      <c r="Q1" s="491" t="s">
        <v>394</v>
      </c>
      <c r="R1" s="479" t="s">
        <v>176</v>
      </c>
      <c r="S1" s="479"/>
      <c r="T1" s="479"/>
      <c r="U1" s="479"/>
      <c r="V1" s="479"/>
      <c r="W1" s="479"/>
      <c r="X1" s="479"/>
      <c r="Y1" s="479"/>
      <c r="Z1" s="479"/>
      <c r="AA1" s="479"/>
      <c r="AB1" s="479"/>
      <c r="AC1" s="479"/>
      <c r="AD1" s="479"/>
      <c r="AE1" s="479"/>
      <c r="AF1" s="479"/>
      <c r="AG1" s="479"/>
      <c r="AH1" s="479"/>
      <c r="AI1" s="479"/>
      <c r="AJ1" s="479"/>
      <c r="AK1" s="479"/>
      <c r="AL1" s="479"/>
      <c r="AM1" s="479"/>
      <c r="AN1" s="479"/>
      <c r="AO1" s="479"/>
      <c r="AP1" s="377"/>
      <c r="AQ1" s="377"/>
      <c r="AR1" s="377"/>
      <c r="AS1" s="377"/>
      <c r="AT1" s="377"/>
      <c r="AU1" s="377"/>
      <c r="AV1" s="377"/>
      <c r="AW1" s="377"/>
      <c r="AX1" s="377"/>
      <c r="AY1" s="377"/>
      <c r="AZ1" s="377"/>
      <c r="BA1" s="377"/>
      <c r="BB1" s="377"/>
    </row>
    <row r="2" spans="1:54" ht="23.25" thickBot="1">
      <c r="A2" s="419"/>
      <c r="B2" s="481"/>
      <c r="C2" s="425"/>
      <c r="D2" s="161" t="s">
        <v>4</v>
      </c>
      <c r="E2" s="147" t="s">
        <v>9</v>
      </c>
      <c r="F2" s="222" t="s">
        <v>4</v>
      </c>
      <c r="G2" s="162" t="s">
        <v>9</v>
      </c>
      <c r="H2" s="145" t="s">
        <v>47</v>
      </c>
      <c r="I2" s="221" t="s">
        <v>9</v>
      </c>
      <c r="J2" s="204" t="s">
        <v>358</v>
      </c>
      <c r="K2" s="204" t="s">
        <v>375</v>
      </c>
      <c r="L2" s="206" t="s">
        <v>360</v>
      </c>
      <c r="M2" s="221" t="s">
        <v>23</v>
      </c>
      <c r="N2" s="223" t="s">
        <v>88</v>
      </c>
      <c r="O2" s="221" t="s">
        <v>23</v>
      </c>
      <c r="P2" s="217" t="s">
        <v>9</v>
      </c>
      <c r="Q2" s="492"/>
      <c r="R2" s="378" t="s">
        <v>131</v>
      </c>
      <c r="S2" s="378" t="s">
        <v>174</v>
      </c>
      <c r="T2" s="378" t="s">
        <v>132</v>
      </c>
      <c r="U2" s="378" t="s">
        <v>260</v>
      </c>
      <c r="V2" s="378" t="s">
        <v>133</v>
      </c>
      <c r="W2" s="378" t="s">
        <v>261</v>
      </c>
      <c r="X2" s="378" t="s">
        <v>151</v>
      </c>
      <c r="Y2" s="378" t="s">
        <v>175</v>
      </c>
      <c r="Z2" s="378" t="s">
        <v>152</v>
      </c>
      <c r="AA2" s="378" t="s">
        <v>262</v>
      </c>
      <c r="AB2" s="378" t="s">
        <v>153</v>
      </c>
      <c r="AC2" s="378" t="s">
        <v>263</v>
      </c>
      <c r="AD2" s="378" t="s">
        <v>154</v>
      </c>
      <c r="AE2" s="378" t="s">
        <v>277</v>
      </c>
      <c r="AF2" s="378" t="s">
        <v>278</v>
      </c>
      <c r="AG2" s="379" t="s">
        <v>279</v>
      </c>
      <c r="AH2" s="378" t="s">
        <v>280</v>
      </c>
      <c r="AI2" s="378" t="s">
        <v>281</v>
      </c>
      <c r="AJ2" s="378" t="s">
        <v>426</v>
      </c>
      <c r="AK2" s="378" t="s">
        <v>427</v>
      </c>
      <c r="AL2" s="378"/>
      <c r="AM2" s="380" t="s">
        <v>92</v>
      </c>
      <c r="AN2" s="381" t="s">
        <v>47</v>
      </c>
      <c r="AO2" s="382" t="s">
        <v>29</v>
      </c>
    </row>
    <row r="3" spans="1:54" s="5" customFormat="1">
      <c r="A3" s="398" t="str">
        <f>'1-συμβολαια'!A3</f>
        <v>???</v>
      </c>
      <c r="B3" s="325" t="str">
        <f>'1-συμβολαια'!C3</f>
        <v>αγοραπωλησία τίμημα = Δ.Ο.Υ. =</v>
      </c>
      <c r="C3" s="327">
        <f>'1-συμβολαια'!D3</f>
        <v>35000</v>
      </c>
      <c r="D3" s="344">
        <f>'3-φύλλα2α'!D3</f>
        <v>6</v>
      </c>
      <c r="E3" s="344">
        <f>'3-φύλλα2α'!E3</f>
        <v>6</v>
      </c>
      <c r="F3" s="267">
        <v>3</v>
      </c>
      <c r="G3" s="267">
        <v>3</v>
      </c>
      <c r="H3" s="321">
        <f t="shared" ref="H3" si="0">F3*D3*4</f>
        <v>72</v>
      </c>
      <c r="I3" s="345">
        <f t="shared" ref="I3" si="1">E3*G3*4</f>
        <v>72</v>
      </c>
      <c r="J3" s="345">
        <f t="shared" ref="J3" si="2">H3*5%</f>
        <v>3.6</v>
      </c>
      <c r="K3" s="345">
        <f t="shared" ref="K3" si="3">H3*5%</f>
        <v>3.6</v>
      </c>
      <c r="L3" s="345">
        <f t="shared" ref="L3" si="4">H3*1%</f>
        <v>0.72</v>
      </c>
      <c r="M3" s="345">
        <f t="shared" ref="M3" si="5">H3-O3</f>
        <v>64.08</v>
      </c>
      <c r="N3" s="345">
        <f t="shared" ref="N3" si="6">I3-P3</f>
        <v>64.08</v>
      </c>
      <c r="O3" s="345">
        <f t="shared" ref="O3" si="7">J3+K3+L3</f>
        <v>7.92</v>
      </c>
      <c r="P3" s="345">
        <f t="shared" ref="P3" si="8">I3*11%</f>
        <v>7.92</v>
      </c>
      <c r="Q3" s="345">
        <f t="shared" ref="Q3" si="9">O3-P3</f>
        <v>0</v>
      </c>
      <c r="R3" s="346">
        <v>48</v>
      </c>
      <c r="S3" s="346">
        <v>10</v>
      </c>
      <c r="T3" s="346">
        <v>24</v>
      </c>
      <c r="U3" s="346">
        <v>1.98</v>
      </c>
      <c r="V3" s="346">
        <v>24</v>
      </c>
      <c r="W3" s="346">
        <v>5</v>
      </c>
      <c r="X3" s="346"/>
      <c r="Y3" s="346"/>
      <c r="Z3" s="346"/>
      <c r="AA3" s="346"/>
      <c r="AB3" s="346"/>
      <c r="AC3" s="346"/>
      <c r="AD3" s="346">
        <v>4</v>
      </c>
      <c r="AE3" s="346">
        <v>4</v>
      </c>
      <c r="AF3" s="346">
        <v>5</v>
      </c>
      <c r="AG3" s="347"/>
      <c r="AH3" s="347">
        <v>8</v>
      </c>
      <c r="AI3" s="347">
        <v>0.5</v>
      </c>
      <c r="AJ3" s="347"/>
      <c r="AK3" s="347"/>
      <c r="AL3" s="347"/>
      <c r="AM3" s="347">
        <f t="shared" ref="AM3:AM4" si="10">U3+Y3+AA3+AI3+AK3</f>
        <v>2.48</v>
      </c>
      <c r="AN3" s="347">
        <f t="shared" ref="AN3:AN4" si="11">R3+S3+T3+V3+W3+X3+Z3+AB3+AC3+AD3+AE3+AF3+AG3+AH3+AJ3+AL3</f>
        <v>132</v>
      </c>
      <c r="AO3" s="271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54" s="5" customFormat="1">
      <c r="A4" s="398">
        <f>'1-συμβολαια'!A4</f>
        <v>0</v>
      </c>
      <c r="B4" s="325" t="str">
        <f>'1-συμβολαια'!C4</f>
        <v>χρησιδάνειο</v>
      </c>
      <c r="C4" s="327">
        <f>'1-συμβολαια'!D4</f>
        <v>300</v>
      </c>
      <c r="D4" s="344"/>
      <c r="E4" s="344"/>
      <c r="F4" s="267"/>
      <c r="G4" s="267"/>
      <c r="H4" s="321"/>
      <c r="I4" s="345"/>
      <c r="J4" s="345"/>
      <c r="K4" s="345"/>
      <c r="L4" s="345"/>
      <c r="M4" s="345"/>
      <c r="N4" s="345"/>
      <c r="O4" s="345"/>
      <c r="P4" s="345"/>
      <c r="Q4" s="345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7"/>
      <c r="AH4" s="347"/>
      <c r="AI4" s="347"/>
      <c r="AJ4" s="347"/>
      <c r="AK4" s="347"/>
      <c r="AL4" s="347"/>
      <c r="AM4" s="347">
        <f t="shared" si="10"/>
        <v>0</v>
      </c>
      <c r="AN4" s="347">
        <f t="shared" si="11"/>
        <v>0</v>
      </c>
      <c r="AO4" s="271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</row>
    <row r="5" spans="1:54">
      <c r="A5" s="416" t="s">
        <v>47</v>
      </c>
      <c r="B5" s="417"/>
      <c r="C5" s="417"/>
      <c r="D5" s="417"/>
      <c r="E5" s="417"/>
      <c r="F5" s="417"/>
      <c r="G5" s="478"/>
      <c r="H5" s="37">
        <f t="shared" ref="H5:W5" si="12">SUM(H3:H4)</f>
        <v>72</v>
      </c>
      <c r="I5" s="37">
        <f t="shared" si="12"/>
        <v>72</v>
      </c>
      <c r="J5" s="37">
        <f t="shared" si="12"/>
        <v>3.6</v>
      </c>
      <c r="K5" s="37">
        <f t="shared" si="12"/>
        <v>3.6</v>
      </c>
      <c r="L5" s="37">
        <f t="shared" si="12"/>
        <v>0.72</v>
      </c>
      <c r="M5" s="37">
        <f t="shared" si="12"/>
        <v>64.08</v>
      </c>
      <c r="N5" s="37">
        <f t="shared" si="12"/>
        <v>64.08</v>
      </c>
      <c r="O5" s="37">
        <f t="shared" si="12"/>
        <v>7.92</v>
      </c>
      <c r="P5" s="37">
        <f t="shared" si="12"/>
        <v>7.92</v>
      </c>
      <c r="Q5" s="37">
        <f t="shared" si="12"/>
        <v>0</v>
      </c>
      <c r="R5" s="37">
        <f t="shared" si="12"/>
        <v>48</v>
      </c>
      <c r="S5" s="37">
        <f t="shared" si="12"/>
        <v>10</v>
      </c>
      <c r="T5" s="37">
        <f t="shared" si="12"/>
        <v>24</v>
      </c>
      <c r="U5" s="37">
        <f t="shared" si="12"/>
        <v>1.98</v>
      </c>
      <c r="V5" s="37">
        <f t="shared" si="12"/>
        <v>24</v>
      </c>
      <c r="W5" s="37">
        <f t="shared" si="12"/>
        <v>5</v>
      </c>
      <c r="X5" s="37"/>
      <c r="Y5" s="37"/>
      <c r="Z5" s="37"/>
      <c r="AA5" s="37"/>
      <c r="AB5" s="37">
        <f>SUM(AB3:AB4)</f>
        <v>0</v>
      </c>
      <c r="AC5" s="37">
        <f>SUM(AC3:AC4)</f>
        <v>0</v>
      </c>
      <c r="AD5" s="37">
        <f>SUM(AD3:AD4)</f>
        <v>4</v>
      </c>
      <c r="AE5" s="37">
        <f>SUM(AE3:AE4)</f>
        <v>4</v>
      </c>
      <c r="AF5" s="37">
        <f>SUM(AF3:AF4)</f>
        <v>5</v>
      </c>
      <c r="AG5" s="383"/>
      <c r="AH5" s="37">
        <f>SUM(AH3:AH4)</f>
        <v>8</v>
      </c>
      <c r="AI5" s="37">
        <f>SUM(AI3:AI4)</f>
        <v>0.5</v>
      </c>
      <c r="AJ5" s="37"/>
      <c r="AK5" s="37"/>
      <c r="AL5" s="37">
        <f>SUM(AL3:AL4)</f>
        <v>0</v>
      </c>
      <c r="AM5" s="37">
        <f>SUM(AM3:AM4)</f>
        <v>2.48</v>
      </c>
      <c r="AN5" s="37">
        <f>SUM(AN3:AN4)</f>
        <v>132</v>
      </c>
    </row>
    <row r="7" spans="1:54">
      <c r="R7" s="165" t="s">
        <v>425</v>
      </c>
      <c r="S7" s="167"/>
      <c r="T7" s="167"/>
      <c r="U7" s="167"/>
      <c r="V7" s="167"/>
      <c r="W7" s="167"/>
      <c r="X7" s="384"/>
      <c r="Y7" s="384"/>
      <c r="Z7" s="384"/>
      <c r="AA7" s="384"/>
      <c r="AB7" s="384"/>
      <c r="AC7" s="384"/>
      <c r="AD7" s="384"/>
      <c r="AE7" s="363"/>
      <c r="AF7" s="363"/>
      <c r="AG7" s="363"/>
      <c r="AH7" s="363"/>
      <c r="AI7" s="363"/>
      <c r="AJ7" s="363"/>
      <c r="AK7" s="363"/>
      <c r="AL7" s="363"/>
      <c r="AM7" s="363"/>
      <c r="AN7" s="363"/>
    </row>
    <row r="8" spans="1:54" ht="15.75">
      <c r="B8" s="306" t="s">
        <v>466</v>
      </c>
      <c r="C8" s="307"/>
      <c r="D8" s="307"/>
      <c r="E8" s="307"/>
      <c r="R8" s="384"/>
      <c r="S8" s="166" t="s">
        <v>231</v>
      </c>
      <c r="T8" s="384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63"/>
      <c r="AF8" s="363"/>
      <c r="AG8" s="363"/>
      <c r="AH8" s="363"/>
      <c r="AI8" s="363"/>
      <c r="AJ8" s="363"/>
      <c r="AK8" s="363"/>
      <c r="AL8" s="363"/>
      <c r="AM8" s="363"/>
      <c r="AN8" s="363"/>
    </row>
    <row r="9" spans="1:54">
      <c r="G9" s="395"/>
      <c r="H9" s="2">
        <f>H3/F3</f>
        <v>24</v>
      </c>
      <c r="R9" s="384"/>
      <c r="S9" s="384"/>
      <c r="T9" s="165" t="s">
        <v>232</v>
      </c>
      <c r="U9" s="384"/>
      <c r="V9" s="384"/>
      <c r="W9" s="384"/>
      <c r="X9" s="384"/>
      <c r="Y9" s="384"/>
      <c r="Z9" s="384"/>
      <c r="AA9" s="384"/>
      <c r="AB9" s="384"/>
      <c r="AC9" s="384"/>
      <c r="AD9" s="384"/>
      <c r="AE9" s="363"/>
      <c r="AF9" s="363"/>
      <c r="AG9" s="363"/>
      <c r="AH9" s="363"/>
      <c r="AI9" s="363"/>
      <c r="AJ9" s="363"/>
      <c r="AK9" s="363"/>
      <c r="AL9" s="363"/>
      <c r="AM9" s="363"/>
      <c r="AN9" s="363"/>
    </row>
    <row r="10" spans="1:54">
      <c r="G10" s="395"/>
      <c r="H10" s="2" t="s">
        <v>521</v>
      </c>
      <c r="R10" s="384"/>
      <c r="S10" s="384"/>
      <c r="T10" s="384"/>
      <c r="U10" s="166" t="s">
        <v>233</v>
      </c>
      <c r="V10" s="384"/>
      <c r="W10" s="384"/>
      <c r="X10" s="384"/>
      <c r="Y10" s="384"/>
      <c r="Z10" s="384"/>
      <c r="AA10" s="384"/>
      <c r="AB10" s="384"/>
      <c r="AC10" s="384"/>
      <c r="AD10" s="384"/>
      <c r="AE10" s="363"/>
      <c r="AF10" s="363"/>
      <c r="AG10" s="363"/>
      <c r="AH10" s="363"/>
      <c r="AI10" s="363"/>
      <c r="AJ10" s="363"/>
      <c r="AK10" s="363"/>
      <c r="AL10" s="363"/>
      <c r="AM10" s="363"/>
      <c r="AN10" s="363"/>
    </row>
    <row r="11" spans="1:54">
      <c r="Q11" s="133" t="s">
        <v>522</v>
      </c>
      <c r="R11" s="391" t="s">
        <v>506</v>
      </c>
      <c r="S11" s="384"/>
      <c r="T11" s="384"/>
      <c r="U11" s="384"/>
      <c r="V11" s="165" t="s">
        <v>502</v>
      </c>
      <c r="W11" s="384"/>
      <c r="X11" s="384"/>
      <c r="Y11" s="384"/>
      <c r="Z11" s="384"/>
      <c r="AA11" s="384"/>
      <c r="AB11" s="384"/>
      <c r="AC11" s="384"/>
      <c r="AD11" s="384"/>
      <c r="AE11" s="384"/>
      <c r="AF11" s="384"/>
      <c r="AG11" s="384"/>
      <c r="AH11" s="384"/>
      <c r="AI11" s="384"/>
      <c r="AJ11" s="384"/>
      <c r="AK11" s="384"/>
      <c r="AL11" s="384"/>
      <c r="AM11" s="363"/>
      <c r="AN11" s="363"/>
    </row>
    <row r="12" spans="1:54">
      <c r="Q12" s="133" t="s">
        <v>524</v>
      </c>
      <c r="R12" s="391" t="s">
        <v>506</v>
      </c>
      <c r="S12" s="384"/>
      <c r="T12" s="384"/>
      <c r="U12" s="384"/>
      <c r="V12" s="384"/>
      <c r="W12" s="166" t="s">
        <v>234</v>
      </c>
      <c r="X12" s="384"/>
      <c r="Y12" s="384"/>
      <c r="Z12" s="384"/>
      <c r="AA12" s="384"/>
      <c r="AB12" s="384"/>
      <c r="AC12" s="384"/>
      <c r="AD12" s="384"/>
      <c r="AE12" s="384"/>
      <c r="AF12" s="384"/>
      <c r="AG12" s="384"/>
      <c r="AH12" s="384"/>
      <c r="AI12" s="384"/>
      <c r="AJ12" s="384"/>
      <c r="AK12" s="384"/>
      <c r="AL12" s="384"/>
      <c r="AM12" s="363"/>
      <c r="AN12" s="363"/>
    </row>
    <row r="13" spans="1:54">
      <c r="Q13" s="133"/>
      <c r="R13" s="391"/>
      <c r="S13" s="384"/>
      <c r="T13" s="384"/>
      <c r="U13" s="384"/>
      <c r="V13" s="384"/>
      <c r="W13" s="384"/>
      <c r="X13" s="165" t="s">
        <v>235</v>
      </c>
      <c r="Y13" s="165"/>
      <c r="Z13" s="384"/>
      <c r="AA13" s="384"/>
      <c r="AB13" s="384"/>
      <c r="AC13" s="384"/>
      <c r="AD13" s="384"/>
      <c r="AE13" s="384"/>
      <c r="AF13" s="384"/>
      <c r="AG13" s="384"/>
      <c r="AH13" s="384"/>
      <c r="AI13" s="384"/>
      <c r="AJ13" s="384"/>
      <c r="AK13" s="384"/>
      <c r="AL13" s="384"/>
      <c r="AM13" s="363"/>
      <c r="AN13" s="363"/>
    </row>
    <row r="14" spans="1:54">
      <c r="Q14" s="133"/>
      <c r="R14" s="391"/>
      <c r="S14" s="384"/>
      <c r="T14" s="384"/>
      <c r="U14" s="384"/>
      <c r="V14" s="384"/>
      <c r="W14" s="384"/>
      <c r="X14" s="384"/>
      <c r="Y14" s="166" t="s">
        <v>264</v>
      </c>
      <c r="Z14" s="384"/>
      <c r="AA14" s="384"/>
      <c r="AB14" s="384"/>
      <c r="AC14" s="384"/>
      <c r="AD14" s="384"/>
      <c r="AE14" s="384"/>
      <c r="AF14" s="384"/>
      <c r="AG14" s="384"/>
      <c r="AH14" s="384"/>
      <c r="AI14" s="384"/>
      <c r="AJ14" s="384"/>
      <c r="AK14" s="384"/>
      <c r="AL14" s="384"/>
      <c r="AM14" s="363"/>
      <c r="AN14" s="363"/>
    </row>
    <row r="15" spans="1:54">
      <c r="B15" s="130"/>
      <c r="Q15" s="133"/>
      <c r="R15" s="391"/>
      <c r="S15" s="384"/>
      <c r="T15" s="384"/>
      <c r="U15" s="384"/>
      <c r="V15" s="384"/>
      <c r="W15" s="384"/>
      <c r="X15" s="384"/>
      <c r="Y15" s="384"/>
      <c r="Z15" s="165" t="s">
        <v>236</v>
      </c>
      <c r="AA15" s="166"/>
      <c r="AB15" s="384"/>
      <c r="AC15" s="384"/>
      <c r="AD15" s="384"/>
      <c r="AE15" s="384"/>
      <c r="AF15" s="384"/>
      <c r="AG15" s="384"/>
      <c r="AH15" s="384"/>
      <c r="AI15" s="384"/>
      <c r="AJ15" s="384"/>
      <c r="AK15" s="384"/>
      <c r="AL15" s="384"/>
      <c r="AM15" s="363"/>
      <c r="AN15" s="363"/>
      <c r="AO15" s="164"/>
    </row>
    <row r="16" spans="1:54">
      <c r="B16" s="131"/>
      <c r="Q16" s="133"/>
      <c r="R16" s="391"/>
      <c r="S16" s="384"/>
      <c r="T16" s="384"/>
      <c r="U16" s="384"/>
      <c r="V16" s="384"/>
      <c r="W16" s="384"/>
      <c r="X16" s="384"/>
      <c r="Y16" s="384"/>
      <c r="Z16" s="166"/>
      <c r="AA16" s="166" t="s">
        <v>265</v>
      </c>
      <c r="AB16" s="384"/>
      <c r="AC16" s="384"/>
      <c r="AD16" s="384"/>
      <c r="AE16" s="384"/>
      <c r="AF16" s="384"/>
      <c r="AG16" s="384"/>
      <c r="AH16" s="384"/>
      <c r="AI16" s="384"/>
      <c r="AJ16" s="384"/>
      <c r="AK16" s="384"/>
      <c r="AL16" s="384"/>
      <c r="AM16" s="363"/>
      <c r="AN16" s="363"/>
      <c r="AO16" s="164"/>
    </row>
    <row r="17" spans="17:40">
      <c r="Q17" s="133"/>
      <c r="R17" s="391"/>
      <c r="S17" s="384"/>
      <c r="T17" s="384"/>
      <c r="U17" s="384"/>
      <c r="V17" s="384"/>
      <c r="W17" s="384"/>
      <c r="X17" s="384"/>
      <c r="Y17" s="384"/>
      <c r="Z17" s="384"/>
      <c r="AA17" s="384"/>
      <c r="AB17" s="165" t="s">
        <v>237</v>
      </c>
      <c r="AC17" s="384"/>
      <c r="AD17" s="384"/>
      <c r="AE17" s="384"/>
      <c r="AF17" s="384"/>
      <c r="AG17" s="384"/>
      <c r="AH17" s="384"/>
      <c r="AI17" s="384"/>
      <c r="AJ17" s="384"/>
      <c r="AK17" s="384"/>
      <c r="AL17" s="384"/>
      <c r="AM17" s="363"/>
      <c r="AN17" s="166"/>
    </row>
    <row r="18" spans="17:40">
      <c r="Q18" s="133"/>
      <c r="R18" s="391"/>
      <c r="S18" s="384"/>
      <c r="T18" s="384"/>
      <c r="U18" s="384"/>
      <c r="V18" s="384"/>
      <c r="W18" s="384"/>
      <c r="X18" s="384"/>
      <c r="Y18" s="384"/>
      <c r="Z18" s="384"/>
      <c r="AA18" s="384"/>
      <c r="AB18" s="384"/>
      <c r="AC18" s="166" t="s">
        <v>238</v>
      </c>
      <c r="AD18" s="384"/>
      <c r="AE18" s="384"/>
      <c r="AF18" s="384"/>
      <c r="AG18" s="384"/>
      <c r="AH18" s="384"/>
      <c r="AI18" s="384"/>
      <c r="AJ18" s="384"/>
      <c r="AK18" s="384"/>
      <c r="AL18" s="384"/>
      <c r="AM18" s="363"/>
      <c r="AN18" s="363"/>
    </row>
    <row r="19" spans="17:40">
      <c r="R19" s="394"/>
      <c r="S19" s="384"/>
      <c r="T19" s="384"/>
      <c r="U19" s="384"/>
      <c r="V19" s="384"/>
      <c r="W19" s="384"/>
      <c r="X19" s="384"/>
      <c r="Y19" s="384"/>
      <c r="Z19" s="384"/>
      <c r="AA19" s="384"/>
      <c r="AB19" s="384"/>
      <c r="AC19" s="384"/>
      <c r="AD19" s="165" t="s">
        <v>282</v>
      </c>
      <c r="AE19" s="167"/>
      <c r="AF19" s="167"/>
      <c r="AG19" s="167"/>
      <c r="AH19" s="167"/>
      <c r="AI19" s="167"/>
      <c r="AJ19" s="167"/>
      <c r="AK19" s="167"/>
      <c r="AL19" s="167"/>
      <c r="AM19" s="166"/>
    </row>
    <row r="20" spans="17:40">
      <c r="R20" s="8"/>
      <c r="S20" s="363"/>
      <c r="T20" s="363"/>
      <c r="U20" s="363"/>
      <c r="V20" s="384"/>
      <c r="W20" s="384"/>
      <c r="X20" s="384"/>
      <c r="Y20" s="384"/>
      <c r="Z20" s="384"/>
      <c r="AA20" s="384"/>
      <c r="AB20" s="384"/>
      <c r="AC20" s="384"/>
      <c r="AD20" s="384"/>
      <c r="AE20" s="165" t="s">
        <v>283</v>
      </c>
      <c r="AF20" s="166"/>
      <c r="AG20" s="166"/>
      <c r="AH20" s="166"/>
      <c r="AI20" s="166"/>
      <c r="AJ20" s="166"/>
      <c r="AK20" s="166"/>
      <c r="AL20" s="166"/>
      <c r="AM20" s="363"/>
    </row>
    <row r="21" spans="17:40">
      <c r="R21" s="82"/>
      <c r="S21" s="2"/>
      <c r="T21" s="2"/>
      <c r="U21" s="2"/>
      <c r="AF21" s="166" t="s">
        <v>284</v>
      </c>
      <c r="AG21" s="167"/>
      <c r="AH21" s="167"/>
      <c r="AI21" s="167"/>
      <c r="AJ21" s="167"/>
      <c r="AK21" s="167"/>
    </row>
    <row r="22" spans="17:40">
      <c r="AF22" s="384"/>
      <c r="AG22" s="261" t="s">
        <v>285</v>
      </c>
      <c r="AH22" s="261"/>
      <c r="AI22" s="261"/>
      <c r="AJ22" s="261"/>
      <c r="AK22" s="261"/>
      <c r="AL22" s="261"/>
    </row>
    <row r="23" spans="17:40">
      <c r="AG23" s="384"/>
      <c r="AH23" s="165" t="s">
        <v>431</v>
      </c>
      <c r="AI23" s="384"/>
      <c r="AJ23" s="384"/>
      <c r="AK23" s="384"/>
      <c r="AL23" s="166"/>
    </row>
    <row r="24" spans="17:40">
      <c r="AI24" s="166" t="s">
        <v>428</v>
      </c>
      <c r="AJ24" s="166"/>
      <c r="AK24" s="166"/>
    </row>
    <row r="25" spans="17:40">
      <c r="AJ25" s="165" t="s">
        <v>429</v>
      </c>
      <c r="AK25" s="384"/>
    </row>
    <row r="26" spans="17:40">
      <c r="AK26" s="166" t="s">
        <v>430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G16" sqref="G16"/>
    </sheetView>
  </sheetViews>
  <sheetFormatPr defaultRowHeight="11.25"/>
  <cols>
    <col min="1" max="1" width="7.5703125" style="8" bestFit="1" customWidth="1"/>
    <col min="2" max="2" width="63.285156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9.14062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496" t="s">
        <v>31</v>
      </c>
      <c r="B1" s="497"/>
      <c r="C1" s="497"/>
      <c r="D1" s="498"/>
      <c r="E1" s="500" t="s">
        <v>468</v>
      </c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2" t="s">
        <v>70</v>
      </c>
      <c r="U1" s="511" t="s">
        <v>163</v>
      </c>
      <c r="V1" s="496" t="s">
        <v>13</v>
      </c>
      <c r="W1" s="497"/>
      <c r="X1" s="497"/>
      <c r="Y1" s="497"/>
      <c r="Z1" s="497"/>
      <c r="AA1" s="497"/>
      <c r="AB1" s="497"/>
      <c r="AC1" s="497"/>
      <c r="AD1" s="497"/>
      <c r="AE1" s="498"/>
      <c r="AF1" s="499" t="s">
        <v>14</v>
      </c>
      <c r="AG1" s="499"/>
      <c r="AH1" s="499"/>
      <c r="AI1" s="499"/>
      <c r="AJ1" s="499"/>
      <c r="AK1" s="499"/>
      <c r="AL1" s="499"/>
      <c r="AM1" s="499"/>
      <c r="AN1" s="499"/>
      <c r="AO1" s="496" t="s">
        <v>15</v>
      </c>
      <c r="AP1" s="497"/>
      <c r="AQ1" s="497"/>
      <c r="AR1" s="497"/>
      <c r="AS1" s="497"/>
      <c r="AT1" s="497"/>
      <c r="AU1" s="497"/>
      <c r="AV1" s="497"/>
      <c r="AW1" s="497"/>
      <c r="AX1" s="498"/>
      <c r="AY1" s="513" t="s">
        <v>16</v>
      </c>
      <c r="AZ1" s="513"/>
      <c r="BA1" s="513"/>
      <c r="BB1" s="513"/>
      <c r="BC1" s="513"/>
      <c r="BD1" s="513"/>
      <c r="BE1" s="513"/>
      <c r="BF1" s="513"/>
      <c r="BG1" s="514" t="s">
        <v>17</v>
      </c>
      <c r="BH1" s="515"/>
      <c r="BI1" s="515"/>
      <c r="BJ1" s="515"/>
      <c r="BK1" s="516"/>
    </row>
    <row r="2" spans="1:63" s="4" customFormat="1" ht="34.5" thickBot="1">
      <c r="A2" s="77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257</v>
      </c>
      <c r="H2" s="224" t="s">
        <v>258</v>
      </c>
      <c r="I2" s="40" t="s">
        <v>73</v>
      </c>
      <c r="J2" s="508" t="s">
        <v>29</v>
      </c>
      <c r="K2" s="509"/>
      <c r="L2" s="510"/>
      <c r="M2" s="40" t="s">
        <v>155</v>
      </c>
      <c r="N2" s="40" t="s">
        <v>156</v>
      </c>
      <c r="O2" s="40" t="s">
        <v>92</v>
      </c>
      <c r="P2" s="40" t="s">
        <v>454</v>
      </c>
      <c r="Q2" s="40" t="s">
        <v>162</v>
      </c>
      <c r="R2" s="93" t="s">
        <v>98</v>
      </c>
      <c r="S2" s="113" t="s">
        <v>97</v>
      </c>
      <c r="T2" s="503"/>
      <c r="U2" s="512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04" t="s">
        <v>29</v>
      </c>
      <c r="AE2" s="505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06" t="s">
        <v>29</v>
      </c>
      <c r="AN2" s="507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04" t="s">
        <v>29</v>
      </c>
      <c r="AX2" s="505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04" t="s">
        <v>29</v>
      </c>
      <c r="BK2" s="505"/>
    </row>
    <row r="3" spans="1:63" s="5" customFormat="1">
      <c r="A3" s="404" t="str">
        <f>'1-συμβολαια'!A3</f>
        <v>???</v>
      </c>
      <c r="B3" s="348" t="str">
        <f>'1-συμβολαια'!C3</f>
        <v>αγοραπωλησία τίμημα = Δ.Ο.Υ. =</v>
      </c>
      <c r="C3" s="262" t="str">
        <f>'4-πολλυπρ'!D3</f>
        <v>219-145συζ</v>
      </c>
      <c r="D3" s="262" t="str">
        <f>'4-πολλυπρ'!I3</f>
        <v xml:space="preserve">219-145 </v>
      </c>
      <c r="E3" s="262">
        <v>2</v>
      </c>
      <c r="F3" s="327">
        <f t="shared" ref="F3" si="0">E3*4</f>
        <v>8</v>
      </c>
      <c r="G3" s="327">
        <v>4</v>
      </c>
      <c r="H3" s="326"/>
      <c r="I3" s="327">
        <f t="shared" ref="I3" si="1">F3+G3+H3</f>
        <v>12</v>
      </c>
      <c r="J3" s="268" t="s">
        <v>452</v>
      </c>
      <c r="K3" s="350" t="s">
        <v>161</v>
      </c>
      <c r="L3" s="350" t="s">
        <v>259</v>
      </c>
      <c r="M3" s="327">
        <v>7.4</v>
      </c>
      <c r="N3" s="327">
        <v>7.4</v>
      </c>
      <c r="O3" s="327">
        <v>1.98</v>
      </c>
      <c r="P3" s="327"/>
      <c r="Q3" s="327"/>
      <c r="R3" s="262"/>
      <c r="S3" s="262"/>
      <c r="T3" s="262"/>
      <c r="U3" s="262"/>
      <c r="V3" s="337"/>
      <c r="W3" s="73"/>
      <c r="X3" s="349" t="s">
        <v>396</v>
      </c>
      <c r="Y3" s="73"/>
      <c r="Z3" s="349" t="s">
        <v>9</v>
      </c>
      <c r="AA3" s="335"/>
      <c r="AB3" s="73"/>
      <c r="AC3" s="73"/>
      <c r="AD3" s="73"/>
      <c r="AE3" s="73"/>
      <c r="AF3" s="337"/>
      <c r="AG3" s="73"/>
      <c r="AH3" s="73"/>
      <c r="AI3" s="73"/>
      <c r="AJ3" s="73"/>
      <c r="AK3" s="267"/>
      <c r="AL3" s="267"/>
      <c r="AM3" s="267"/>
      <c r="AN3" s="73"/>
      <c r="AO3" s="73"/>
      <c r="AP3" s="73"/>
      <c r="AQ3" s="349" t="s">
        <v>396</v>
      </c>
      <c r="AR3" s="73"/>
      <c r="AS3" s="349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37"/>
      <c r="BJ3" s="73"/>
      <c r="BK3" s="73"/>
    </row>
    <row r="4" spans="1:63" s="5" customFormat="1">
      <c r="A4" s="404">
        <f>'1-συμβολαια'!A4</f>
        <v>0</v>
      </c>
      <c r="B4" s="348" t="str">
        <f>'1-συμβολαια'!C4</f>
        <v>χρησιδάνειο</v>
      </c>
      <c r="C4" s="262" t="str">
        <f>'4-πολλυπρ'!D4</f>
        <v>219-145συζ</v>
      </c>
      <c r="D4" s="262" t="str">
        <f>'4-πολλυπρ'!I4</f>
        <v>219-145</v>
      </c>
      <c r="E4" s="262"/>
      <c r="F4" s="327"/>
      <c r="G4" s="327"/>
      <c r="H4" s="326"/>
      <c r="I4" s="327"/>
      <c r="J4" s="268"/>
      <c r="K4" s="350"/>
      <c r="L4" s="350"/>
      <c r="M4" s="327"/>
      <c r="N4" s="327"/>
      <c r="O4" s="327"/>
      <c r="P4" s="327"/>
      <c r="Q4" s="327">
        <f t="shared" ref="Q4" si="2">M4+N4</f>
        <v>0</v>
      </c>
      <c r="R4" s="262"/>
      <c r="S4" s="262"/>
      <c r="T4" s="262"/>
      <c r="U4" s="262"/>
      <c r="V4" s="337"/>
      <c r="W4" s="73"/>
      <c r="X4" s="349" t="s">
        <v>396</v>
      </c>
      <c r="Y4" s="73"/>
      <c r="Z4" s="349" t="s">
        <v>9</v>
      </c>
      <c r="AA4" s="335"/>
      <c r="AB4" s="73"/>
      <c r="AC4" s="73"/>
      <c r="AD4" s="73"/>
      <c r="AE4" s="73"/>
      <c r="AF4" s="337"/>
      <c r="AG4" s="73"/>
      <c r="AH4" s="73"/>
      <c r="AI4" s="73"/>
      <c r="AJ4" s="73"/>
      <c r="AK4" s="267"/>
      <c r="AL4" s="267"/>
      <c r="AM4" s="267"/>
      <c r="AN4" s="73"/>
      <c r="AO4" s="73"/>
      <c r="AP4" s="73"/>
      <c r="AQ4" s="349" t="s">
        <v>396</v>
      </c>
      <c r="AR4" s="73"/>
      <c r="AS4" s="349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37"/>
      <c r="BJ4" s="73"/>
      <c r="BK4" s="73"/>
    </row>
    <row r="5" spans="1:63">
      <c r="A5" s="493" t="s">
        <v>35</v>
      </c>
      <c r="B5" s="494"/>
      <c r="C5" s="494"/>
      <c r="D5" s="495"/>
      <c r="E5" s="67">
        <f>SUM(E3:E4)</f>
        <v>2</v>
      </c>
      <c r="F5" s="67">
        <f>SUM(F3:F4)</f>
        <v>8</v>
      </c>
      <c r="G5" s="67">
        <f>SUM(G3:G4)</f>
        <v>4</v>
      </c>
      <c r="H5" s="308">
        <f>SUM(H3:H4)</f>
        <v>0</v>
      </c>
      <c r="I5" s="67">
        <f>SUM(I3:I4)</f>
        <v>12</v>
      </c>
      <c r="J5" s="67"/>
      <c r="K5" s="67"/>
      <c r="L5" s="67"/>
      <c r="M5" s="67">
        <f t="shared" ref="M5:T5" si="3">SUM(M3:M4)</f>
        <v>7.4</v>
      </c>
      <c r="N5" s="67">
        <f t="shared" si="3"/>
        <v>7.4</v>
      </c>
      <c r="O5" s="67">
        <f t="shared" si="3"/>
        <v>1.98</v>
      </c>
      <c r="P5" s="67">
        <f t="shared" si="3"/>
        <v>0</v>
      </c>
      <c r="Q5" s="67">
        <f t="shared" si="3"/>
        <v>0</v>
      </c>
      <c r="R5" s="67">
        <f t="shared" si="3"/>
        <v>0</v>
      </c>
      <c r="S5" s="67">
        <f t="shared" si="3"/>
        <v>0</v>
      </c>
      <c r="T5" s="67">
        <f t="shared" si="3"/>
        <v>0</v>
      </c>
      <c r="U5" s="67"/>
      <c r="V5" s="134"/>
      <c r="W5" s="67">
        <f>SUM(W3:W4)</f>
        <v>0</v>
      </c>
      <c r="X5" s="67"/>
      <c r="Y5" s="67">
        <f>SUM(Y3:Y4)</f>
        <v>0</v>
      </c>
      <c r="Z5" s="67"/>
      <c r="AA5" s="67">
        <f t="shared" ref="AA5:AL5" si="4">SUM(AA3:AA4)</f>
        <v>0</v>
      </c>
      <c r="AB5" s="67">
        <f t="shared" si="4"/>
        <v>0</v>
      </c>
      <c r="AC5" s="67">
        <f t="shared" si="4"/>
        <v>0</v>
      </c>
      <c r="AD5" s="67">
        <f t="shared" si="4"/>
        <v>0</v>
      </c>
      <c r="AE5" s="67">
        <f t="shared" si="4"/>
        <v>0</v>
      </c>
      <c r="AF5" s="134">
        <f t="shared" si="4"/>
        <v>0</v>
      </c>
      <c r="AG5" s="67">
        <f t="shared" si="4"/>
        <v>0</v>
      </c>
      <c r="AH5" s="67">
        <f t="shared" si="4"/>
        <v>0</v>
      </c>
      <c r="AI5" s="67">
        <f t="shared" si="4"/>
        <v>0</v>
      </c>
      <c r="AJ5" s="67">
        <f t="shared" si="4"/>
        <v>0</v>
      </c>
      <c r="AK5" s="71">
        <f t="shared" si="4"/>
        <v>0</v>
      </c>
      <c r="AL5" s="71">
        <f t="shared" si="4"/>
        <v>0</v>
      </c>
      <c r="AM5" s="71"/>
      <c r="AN5" s="67">
        <f>SUM(AN3:AN4)</f>
        <v>0</v>
      </c>
      <c r="AO5" s="67">
        <f>SUM(AO3:AO4)</f>
        <v>0</v>
      </c>
      <c r="AP5" s="67">
        <f>SUM(AP3:AP4)</f>
        <v>0</v>
      </c>
      <c r="AQ5" s="67"/>
      <c r="AR5" s="67">
        <f t="shared" ref="AR5:BK5" si="5">SUM(AR3:AR4)</f>
        <v>0</v>
      </c>
      <c r="AS5" s="67">
        <f t="shared" si="5"/>
        <v>0</v>
      </c>
      <c r="AT5" s="67">
        <f t="shared" si="5"/>
        <v>0</v>
      </c>
      <c r="AU5" s="67">
        <f t="shared" si="5"/>
        <v>0</v>
      </c>
      <c r="AV5" s="67">
        <f t="shared" si="5"/>
        <v>0</v>
      </c>
      <c r="AW5" s="67">
        <f t="shared" si="5"/>
        <v>0</v>
      </c>
      <c r="AX5" s="67">
        <f t="shared" si="5"/>
        <v>0</v>
      </c>
      <c r="AY5" s="67">
        <f t="shared" si="5"/>
        <v>0</v>
      </c>
      <c r="AZ5" s="67">
        <f t="shared" si="5"/>
        <v>0</v>
      </c>
      <c r="BA5" s="67">
        <f t="shared" si="5"/>
        <v>0</v>
      </c>
      <c r="BB5" s="67">
        <f t="shared" si="5"/>
        <v>0</v>
      </c>
      <c r="BC5" s="67">
        <f t="shared" si="5"/>
        <v>0</v>
      </c>
      <c r="BD5" s="67">
        <f t="shared" si="5"/>
        <v>0</v>
      </c>
      <c r="BE5" s="67">
        <f t="shared" si="5"/>
        <v>0</v>
      </c>
      <c r="BF5" s="67">
        <f t="shared" si="5"/>
        <v>0</v>
      </c>
      <c r="BG5" s="67">
        <f t="shared" si="5"/>
        <v>0</v>
      </c>
      <c r="BH5" s="67">
        <f t="shared" si="5"/>
        <v>0</v>
      </c>
      <c r="BI5" s="67">
        <f t="shared" si="5"/>
        <v>0</v>
      </c>
      <c r="BJ5" s="67">
        <f t="shared" si="5"/>
        <v>0</v>
      </c>
      <c r="BK5" s="67">
        <f t="shared" si="5"/>
        <v>0</v>
      </c>
    </row>
    <row r="6" spans="1:63">
      <c r="M6" s="137"/>
    </row>
    <row r="7" spans="1:63">
      <c r="G7" s="137"/>
      <c r="H7" s="137"/>
      <c r="I7" s="309" t="s">
        <v>100</v>
      </c>
      <c r="J7" s="137"/>
      <c r="K7" s="137"/>
      <c r="L7" s="137"/>
      <c r="M7" s="137"/>
      <c r="N7" s="137" t="s">
        <v>456</v>
      </c>
      <c r="O7" s="115"/>
      <c r="P7" s="115"/>
      <c r="U7" s="176" t="s">
        <v>163</v>
      </c>
      <c r="AB7" s="2"/>
      <c r="AD7" s="115" t="s">
        <v>101</v>
      </c>
      <c r="AK7" s="216" t="s">
        <v>102</v>
      </c>
    </row>
    <row r="8" spans="1:63">
      <c r="F8" s="3"/>
      <c r="G8" s="3"/>
      <c r="H8" s="3"/>
      <c r="I8" s="3"/>
      <c r="J8" s="157" t="s">
        <v>157</v>
      </c>
      <c r="K8" s="117"/>
      <c r="L8" s="117"/>
      <c r="N8" s="137"/>
      <c r="O8" s="3"/>
      <c r="P8" s="3"/>
      <c r="Q8" s="3"/>
      <c r="R8" s="157" t="s">
        <v>164</v>
      </c>
      <c r="U8" s="9"/>
    </row>
    <row r="9" spans="1:63">
      <c r="E9" s="116"/>
      <c r="F9" s="3"/>
      <c r="G9" s="3"/>
      <c r="H9" s="3"/>
      <c r="I9" s="3"/>
      <c r="J9" s="117" t="s">
        <v>158</v>
      </c>
      <c r="K9" s="117"/>
      <c r="L9" s="117"/>
      <c r="N9" s="3"/>
      <c r="O9" s="3"/>
      <c r="P9" s="3"/>
      <c r="Q9" s="3"/>
      <c r="S9" s="117" t="s">
        <v>165</v>
      </c>
      <c r="U9" s="9"/>
    </row>
    <row r="10" spans="1:63">
      <c r="H10" s="3"/>
      <c r="J10" s="117"/>
      <c r="K10" s="157" t="s">
        <v>159</v>
      </c>
      <c r="L10" s="117"/>
      <c r="O10" s="152" t="s">
        <v>444</v>
      </c>
      <c r="P10" s="4"/>
      <c r="U10" s="9"/>
    </row>
    <row r="11" spans="1:63">
      <c r="H11" s="3"/>
      <c r="K11" s="117" t="s">
        <v>160</v>
      </c>
      <c r="L11" s="117"/>
      <c r="P11" s="2" t="s">
        <v>454</v>
      </c>
      <c r="U11" s="9"/>
    </row>
    <row r="12" spans="1:63">
      <c r="H12" s="3"/>
      <c r="L12" s="157" t="s">
        <v>266</v>
      </c>
      <c r="U12" s="9"/>
    </row>
    <row r="13" spans="1:63">
      <c r="L13" s="117" t="s">
        <v>267</v>
      </c>
      <c r="U13" s="9"/>
    </row>
    <row r="14" spans="1:63">
      <c r="L14" s="117"/>
      <c r="U14" s="9"/>
    </row>
  </sheetData>
  <mergeCells count="15">
    <mergeCell ref="AO1:AX1"/>
    <mergeCell ref="AY1:BF1"/>
    <mergeCell ref="BG1:BK1"/>
    <mergeCell ref="V1:AE1"/>
    <mergeCell ref="BJ2:BK2"/>
    <mergeCell ref="AW2:AX2"/>
    <mergeCell ref="A5:D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1"/>
  <sheetViews>
    <sheetView workbookViewId="0">
      <pane ySplit="2" topLeftCell="A3" activePane="bottomLeft" state="frozen"/>
      <selection pane="bottomLeft" activeCell="O3" sqref="O3"/>
    </sheetView>
  </sheetViews>
  <sheetFormatPr defaultRowHeight="11.25"/>
  <cols>
    <col min="1" max="1" width="10.5703125" style="8" bestFit="1" customWidth="1"/>
    <col min="2" max="2" width="33.28515625" style="89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0" customWidth="1"/>
    <col min="19" max="19" width="7.42578125" style="80" customWidth="1"/>
    <col min="20" max="20" width="11.42578125" style="80" bestFit="1" customWidth="1"/>
    <col min="21" max="21" width="13" style="80" customWidth="1"/>
    <col min="22" max="16384" width="9.140625" style="3"/>
  </cols>
  <sheetData>
    <row r="1" spans="1:21" s="4" customFormat="1" ht="15.75" customHeight="1">
      <c r="A1" s="522" t="s">
        <v>31</v>
      </c>
      <c r="B1" s="523"/>
      <c r="C1" s="523"/>
      <c r="D1" s="524"/>
      <c r="E1" s="525" t="s">
        <v>168</v>
      </c>
      <c r="F1" s="526"/>
      <c r="G1" s="526"/>
      <c r="H1" s="526"/>
      <c r="I1" s="517" t="s">
        <v>162</v>
      </c>
      <c r="J1" s="517"/>
      <c r="K1" s="517"/>
      <c r="L1" s="517"/>
      <c r="M1" s="517"/>
      <c r="N1" s="517"/>
      <c r="O1" s="517"/>
      <c r="P1" s="517"/>
      <c r="Q1" s="517"/>
      <c r="R1" s="518" t="s">
        <v>29</v>
      </c>
      <c r="S1" s="519"/>
      <c r="T1" s="519"/>
      <c r="U1" s="519"/>
    </row>
    <row r="2" spans="1:21" s="4" customFormat="1" ht="23.25" thickBot="1">
      <c r="A2" s="10" t="s">
        <v>19</v>
      </c>
      <c r="B2" s="149" t="s">
        <v>0</v>
      </c>
      <c r="C2" s="54" t="s">
        <v>11</v>
      </c>
      <c r="D2" s="150" t="s">
        <v>12</v>
      </c>
      <c r="E2" s="40" t="s">
        <v>469</v>
      </c>
      <c r="F2" s="527" t="s">
        <v>29</v>
      </c>
      <c r="G2" s="528"/>
      <c r="H2" s="529"/>
      <c r="I2" s="40" t="s">
        <v>89</v>
      </c>
      <c r="J2" s="40" t="s">
        <v>90</v>
      </c>
      <c r="K2" s="54" t="s">
        <v>92</v>
      </c>
      <c r="L2" s="40" t="s">
        <v>239</v>
      </c>
      <c r="M2" s="40" t="s">
        <v>240</v>
      </c>
      <c r="N2" s="40" t="s">
        <v>241</v>
      </c>
      <c r="O2" s="54"/>
      <c r="P2" s="54" t="s">
        <v>171</v>
      </c>
      <c r="Q2" s="54" t="s">
        <v>47</v>
      </c>
      <c r="R2" s="520"/>
      <c r="S2" s="521"/>
      <c r="T2" s="521"/>
      <c r="U2" s="521"/>
    </row>
    <row r="3" spans="1:21" s="5" customFormat="1">
      <c r="A3" s="404" t="str">
        <f>'1-συμβολαια'!A3</f>
        <v>???</v>
      </c>
      <c r="B3" s="348" t="str">
        <f>'1-συμβολαια'!C3</f>
        <v>αγοραπωλησία τίμημα = Δ.Ο.Υ. =</v>
      </c>
      <c r="C3" s="262" t="str">
        <f>'4-πολλυπρ'!D3</f>
        <v>219-145συζ</v>
      </c>
      <c r="D3" s="262" t="str">
        <f>'4-πολλυπρ'!I3</f>
        <v xml:space="preserve">219-145 </v>
      </c>
      <c r="E3" s="327"/>
      <c r="F3" s="350" t="s">
        <v>169</v>
      </c>
      <c r="G3" s="350" t="s">
        <v>170</v>
      </c>
      <c r="H3" s="327"/>
      <c r="I3" s="327">
        <v>7.4</v>
      </c>
      <c r="J3" s="327">
        <v>7.4</v>
      </c>
      <c r="K3" s="327"/>
      <c r="L3" s="327">
        <v>25</v>
      </c>
      <c r="M3" s="327"/>
      <c r="N3" s="327">
        <v>25</v>
      </c>
      <c r="O3" s="326"/>
      <c r="P3" s="326"/>
      <c r="Q3" s="327">
        <f t="shared" ref="Q3:Q4" si="0">I3+J3+L3+M3+N3+O3</f>
        <v>64.8</v>
      </c>
      <c r="R3" s="328"/>
      <c r="S3" s="328"/>
      <c r="T3" s="351"/>
      <c r="U3" s="265"/>
    </row>
    <row r="4" spans="1:21" s="5" customFormat="1">
      <c r="A4" s="404">
        <f>'1-συμβολαια'!A4</f>
        <v>0</v>
      </c>
      <c r="B4" s="348" t="str">
        <f>'1-συμβολαια'!C4</f>
        <v>χρησιδάνειο</v>
      </c>
      <c r="C4" s="262" t="str">
        <f>'4-πολλυπρ'!D4</f>
        <v>219-145συζ</v>
      </c>
      <c r="D4" s="262" t="str">
        <f>'4-πολλυπρ'!I4</f>
        <v>219-145</v>
      </c>
      <c r="E4" s="327">
        <v>20</v>
      </c>
      <c r="F4" s="350"/>
      <c r="G4" s="350"/>
      <c r="H4" s="327"/>
      <c r="I4" s="327"/>
      <c r="J4" s="327"/>
      <c r="K4" s="327"/>
      <c r="L4" s="327"/>
      <c r="M4" s="327"/>
      <c r="N4" s="327"/>
      <c r="O4" s="326"/>
      <c r="P4" s="326"/>
      <c r="Q4" s="327">
        <f t="shared" si="0"/>
        <v>0</v>
      </c>
      <c r="R4" s="328"/>
      <c r="S4" s="328"/>
      <c r="T4" s="351"/>
      <c r="U4" s="265"/>
    </row>
    <row r="5" spans="1:21">
      <c r="A5" s="493" t="s">
        <v>35</v>
      </c>
      <c r="B5" s="494"/>
      <c r="C5" s="494"/>
      <c r="D5" s="495"/>
      <c r="E5" s="67">
        <f>SUM(E3:E4)</f>
        <v>20</v>
      </c>
      <c r="F5" s="67"/>
      <c r="G5" s="67"/>
      <c r="H5" s="67"/>
      <c r="I5" s="67">
        <f t="shared" ref="I5:R5" si="1">SUM(I3:I4)</f>
        <v>7.4</v>
      </c>
      <c r="J5" s="67">
        <f t="shared" si="1"/>
        <v>7.4</v>
      </c>
      <c r="K5" s="67">
        <f t="shared" si="1"/>
        <v>0</v>
      </c>
      <c r="L5" s="67">
        <f t="shared" si="1"/>
        <v>25</v>
      </c>
      <c r="M5" s="67">
        <f t="shared" si="1"/>
        <v>0</v>
      </c>
      <c r="N5" s="67">
        <f t="shared" si="1"/>
        <v>25</v>
      </c>
      <c r="O5" s="67">
        <f t="shared" si="1"/>
        <v>0</v>
      </c>
      <c r="P5" s="67">
        <f t="shared" si="1"/>
        <v>0</v>
      </c>
      <c r="Q5" s="67">
        <f t="shared" si="1"/>
        <v>64.8</v>
      </c>
      <c r="R5" s="81">
        <f t="shared" si="1"/>
        <v>0</v>
      </c>
      <c r="S5" s="140"/>
      <c r="T5" s="3"/>
      <c r="U5" s="3"/>
    </row>
    <row r="7" spans="1:21" ht="15.75" customHeight="1">
      <c r="I7" s="137" t="s">
        <v>456</v>
      </c>
      <c r="L7" s="132" t="s">
        <v>470</v>
      </c>
      <c r="S7" s="151"/>
      <c r="T7" s="85"/>
      <c r="U7" s="151"/>
    </row>
    <row r="8" spans="1:21">
      <c r="F8" s="157" t="s">
        <v>166</v>
      </c>
      <c r="G8" s="117"/>
      <c r="H8" s="80"/>
      <c r="L8" s="169" t="s">
        <v>208</v>
      </c>
      <c r="S8" s="2"/>
    </row>
    <row r="9" spans="1:21">
      <c r="F9" s="80"/>
      <c r="G9" s="117" t="s">
        <v>167</v>
      </c>
      <c r="M9" s="168" t="s">
        <v>209</v>
      </c>
      <c r="P9" s="157" t="s">
        <v>130</v>
      </c>
      <c r="R9" s="2"/>
      <c r="S9" s="2"/>
    </row>
    <row r="10" spans="1:21">
      <c r="N10" s="152" t="s">
        <v>210</v>
      </c>
      <c r="R10" s="2"/>
      <c r="S10" s="2"/>
    </row>
    <row r="11" spans="1:21">
      <c r="R11" s="2"/>
      <c r="S11" s="2"/>
    </row>
  </sheetData>
  <mergeCells count="6">
    <mergeCell ref="I1:Q1"/>
    <mergeCell ref="R1:U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4.42578125" style="3" bestFit="1" customWidth="1"/>
    <col min="2" max="2" width="52.42578125" style="3" customWidth="1"/>
    <col min="3" max="3" width="14.140625" style="3" customWidth="1"/>
    <col min="4" max="4" width="9.140625" style="3"/>
    <col min="5" max="5" width="10" style="3" customWidth="1"/>
    <col min="6" max="6" width="9.140625" style="3"/>
    <col min="7" max="7" width="9.140625" style="2"/>
    <col min="8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1" t="s">
        <v>327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  <c r="AE1" s="543" t="s">
        <v>47</v>
      </c>
      <c r="AF1" s="545" t="s">
        <v>9</v>
      </c>
      <c r="AG1" s="547" t="s">
        <v>33</v>
      </c>
      <c r="AH1" s="530" t="s">
        <v>337</v>
      </c>
      <c r="AI1" s="532" t="s">
        <v>85</v>
      </c>
      <c r="AJ1" s="533"/>
      <c r="AK1" s="533"/>
      <c r="AL1" s="534"/>
    </row>
    <row r="2" spans="1:38" ht="12" thickBot="1">
      <c r="A2" s="192"/>
      <c r="B2" s="193" t="s">
        <v>336</v>
      </c>
      <c r="C2" s="193" t="s">
        <v>86</v>
      </c>
      <c r="D2" s="194" t="s">
        <v>328</v>
      </c>
      <c r="E2" s="172" t="s">
        <v>31</v>
      </c>
      <c r="F2" s="172" t="s">
        <v>329</v>
      </c>
      <c r="G2" s="172" t="s">
        <v>330</v>
      </c>
      <c r="H2" s="172" t="s">
        <v>331</v>
      </c>
      <c r="I2" s="172" t="s">
        <v>332</v>
      </c>
      <c r="J2" s="172" t="s">
        <v>333</v>
      </c>
      <c r="K2" s="504" t="s">
        <v>29</v>
      </c>
      <c r="L2" s="505"/>
      <c r="M2" s="180" t="s">
        <v>334</v>
      </c>
      <c r="N2" s="180" t="s">
        <v>31</v>
      </c>
      <c r="O2" s="180" t="s">
        <v>329</v>
      </c>
      <c r="P2" s="180" t="s">
        <v>330</v>
      </c>
      <c r="Q2" s="180" t="s">
        <v>331</v>
      </c>
      <c r="R2" s="180" t="s">
        <v>332</v>
      </c>
      <c r="S2" s="180" t="s">
        <v>333</v>
      </c>
      <c r="T2" s="506" t="s">
        <v>29</v>
      </c>
      <c r="U2" s="507"/>
      <c r="V2" s="172" t="s">
        <v>335</v>
      </c>
      <c r="W2" s="172" t="s">
        <v>31</v>
      </c>
      <c r="X2" s="172" t="s">
        <v>329</v>
      </c>
      <c r="Y2" s="172" t="s">
        <v>330</v>
      </c>
      <c r="Z2" s="172" t="s">
        <v>331</v>
      </c>
      <c r="AA2" s="172" t="s">
        <v>332</v>
      </c>
      <c r="AB2" s="172" t="s">
        <v>333</v>
      </c>
      <c r="AC2" s="504" t="s">
        <v>29</v>
      </c>
      <c r="AD2" s="505"/>
      <c r="AE2" s="544"/>
      <c r="AF2" s="546"/>
      <c r="AG2" s="548"/>
      <c r="AH2" s="531"/>
      <c r="AI2" s="535"/>
      <c r="AJ2" s="536"/>
      <c r="AK2" s="536"/>
      <c r="AL2" s="537"/>
    </row>
    <row r="3" spans="1:38" s="5" customFormat="1">
      <c r="A3" s="400" t="str">
        <f>'1-συμβολαια'!A3</f>
        <v>???</v>
      </c>
      <c r="B3" s="73" t="str">
        <f>'1-συμβολαια'!C3</f>
        <v>αγοραπωλησία τίμημα = Δ.Ο.Υ. =</v>
      </c>
      <c r="C3" s="335">
        <f>'1-συμβολαια'!D3</f>
        <v>35000</v>
      </c>
      <c r="D3" s="335"/>
      <c r="E3" s="73"/>
      <c r="F3" s="73"/>
      <c r="G3" s="335"/>
      <c r="H3" s="73"/>
      <c r="I3" s="73"/>
      <c r="J3" s="73"/>
      <c r="K3" s="73"/>
      <c r="L3" s="73"/>
      <c r="M3" s="335"/>
      <c r="N3" s="73"/>
      <c r="O3" s="73"/>
      <c r="P3" s="73"/>
      <c r="Q3" s="73"/>
      <c r="R3" s="73"/>
      <c r="S3" s="73"/>
      <c r="T3" s="73"/>
      <c r="U3" s="73"/>
      <c r="V3" s="335"/>
      <c r="W3" s="73"/>
      <c r="X3" s="73"/>
      <c r="Y3" s="73"/>
      <c r="Z3" s="73"/>
      <c r="AA3" s="73"/>
      <c r="AB3" s="73"/>
      <c r="AC3" s="73"/>
      <c r="AD3" s="73"/>
      <c r="AE3" s="323">
        <f t="shared" ref="AE3:AE4" si="0">D3+M3+V3</f>
        <v>0</v>
      </c>
      <c r="AF3" s="323">
        <f t="shared" ref="AF3" si="1">E3+N3+W3</f>
        <v>0</v>
      </c>
      <c r="AG3" s="323">
        <f t="shared" ref="AG3:AG4" si="2">AE3-AF3</f>
        <v>0</v>
      </c>
      <c r="AH3" s="73"/>
      <c r="AI3" s="73"/>
      <c r="AJ3" s="73"/>
      <c r="AK3" s="73"/>
      <c r="AL3" s="73"/>
    </row>
    <row r="4" spans="1:38" s="5" customFormat="1">
      <c r="A4" s="400"/>
      <c r="B4" s="73" t="str">
        <f>'1-συμβολαια'!C4</f>
        <v>χρησιδάνειο</v>
      </c>
      <c r="C4" s="335">
        <f>'1-συμβολαια'!D4</f>
        <v>300</v>
      </c>
      <c r="D4" s="335">
        <f t="shared" ref="D4" si="3">C4*1.3%</f>
        <v>3.9000000000000004</v>
      </c>
      <c r="E4" s="73"/>
      <c r="F4" s="73"/>
      <c r="G4" s="335"/>
      <c r="H4" s="73"/>
      <c r="I4" s="73"/>
      <c r="J4" s="73"/>
      <c r="K4" s="73"/>
      <c r="L4" s="73"/>
      <c r="M4" s="335"/>
      <c r="N4" s="73"/>
      <c r="O4" s="73"/>
      <c r="P4" s="73"/>
      <c r="Q4" s="73"/>
      <c r="R4" s="73"/>
      <c r="S4" s="73"/>
      <c r="T4" s="73"/>
      <c r="U4" s="73"/>
      <c r="V4" s="335"/>
      <c r="W4" s="73"/>
      <c r="X4" s="73"/>
      <c r="Y4" s="73"/>
      <c r="Z4" s="73"/>
      <c r="AA4" s="73"/>
      <c r="AB4" s="73"/>
      <c r="AC4" s="73"/>
      <c r="AD4" s="73"/>
      <c r="AE4" s="323">
        <f t="shared" si="0"/>
        <v>3.9000000000000004</v>
      </c>
      <c r="AF4" s="323">
        <v>3.9</v>
      </c>
      <c r="AG4" s="323">
        <f t="shared" si="2"/>
        <v>0</v>
      </c>
      <c r="AH4" s="73"/>
      <c r="AI4" s="73"/>
      <c r="AJ4" s="73"/>
      <c r="AK4" s="73"/>
      <c r="AL4" s="73"/>
    </row>
    <row r="5" spans="1:38">
      <c r="A5" s="538" t="str">
        <f>'1-συμβολαια'!A5</f>
        <v>σύνολο</v>
      </c>
      <c r="B5" s="539"/>
      <c r="C5" s="540"/>
      <c r="D5" s="304">
        <f>SUM(D3:D4)</f>
        <v>3.9000000000000004</v>
      </c>
      <c r="E5" s="191"/>
      <c r="F5" s="191"/>
      <c r="G5" s="304"/>
      <c r="H5" s="191"/>
      <c r="I5" s="191"/>
      <c r="J5" s="191"/>
      <c r="K5" s="191"/>
      <c r="L5" s="191"/>
      <c r="M5" s="304">
        <f>SUM(M3:M4)</f>
        <v>0</v>
      </c>
      <c r="N5" s="304"/>
      <c r="O5" s="191"/>
      <c r="P5" s="304"/>
      <c r="Q5" s="191"/>
      <c r="R5" s="191"/>
      <c r="S5" s="191"/>
      <c r="T5" s="191"/>
      <c r="U5" s="191"/>
      <c r="V5" s="304">
        <f>SUM(V3:V4)</f>
        <v>0</v>
      </c>
      <c r="W5" s="304"/>
      <c r="X5" s="191"/>
      <c r="Y5" s="191"/>
      <c r="Z5" s="191"/>
      <c r="AA5" s="191"/>
      <c r="AB5" s="191"/>
      <c r="AC5" s="191"/>
      <c r="AD5" s="191"/>
      <c r="AE5" s="304">
        <f>SUM(AE3:AE4)</f>
        <v>3.9000000000000004</v>
      </c>
      <c r="AF5" s="304">
        <f>SUM(AF3:AF4)</f>
        <v>3.9</v>
      </c>
      <c r="AG5" s="304">
        <f>SUM(AG3:AG4)</f>
        <v>0</v>
      </c>
      <c r="AH5" s="191">
        <f>SUM(AH3:AH4)</f>
        <v>0</v>
      </c>
      <c r="AI5" s="191"/>
      <c r="AJ5" s="191"/>
      <c r="AK5" s="191"/>
      <c r="AL5" s="191"/>
    </row>
    <row r="7" spans="1:38">
      <c r="E7" s="2"/>
      <c r="F7" s="2"/>
      <c r="H7" s="164" t="s">
        <v>338</v>
      </c>
      <c r="I7" s="2"/>
      <c r="J7" s="2"/>
      <c r="K7" s="2"/>
      <c r="L7" s="2"/>
      <c r="M7" s="2"/>
      <c r="N7" s="2"/>
      <c r="O7" s="2"/>
      <c r="P7" s="2"/>
      <c r="Q7" s="164" t="s">
        <v>338</v>
      </c>
      <c r="R7" s="2"/>
      <c r="S7" s="2"/>
      <c r="T7" s="2"/>
      <c r="U7" s="2"/>
      <c r="V7" s="2"/>
      <c r="W7" s="2"/>
      <c r="X7" s="2"/>
      <c r="Y7" s="2"/>
      <c r="Z7" s="164" t="s">
        <v>338</v>
      </c>
      <c r="AA7" s="2"/>
      <c r="AB7" s="2"/>
      <c r="AC7" s="2"/>
      <c r="AD7" s="2"/>
      <c r="AE7" s="2"/>
    </row>
    <row r="8" spans="1:38">
      <c r="E8" s="2"/>
      <c r="F8" s="195" t="s">
        <v>339</v>
      </c>
      <c r="G8" s="164"/>
      <c r="H8" s="195"/>
      <c r="I8" s="195"/>
      <c r="J8" s="195"/>
      <c r="K8" s="195"/>
      <c r="L8" s="195"/>
      <c r="M8" s="195"/>
      <c r="N8" s="195"/>
      <c r="O8" s="195" t="s">
        <v>339</v>
      </c>
      <c r="P8" s="2"/>
      <c r="Q8" s="2"/>
      <c r="R8" s="2"/>
      <c r="S8" s="2"/>
      <c r="T8" s="2"/>
      <c r="U8" s="2"/>
      <c r="V8" s="2"/>
      <c r="W8" s="2"/>
      <c r="X8" s="195" t="s">
        <v>339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H9" s="2"/>
      <c r="I9" s="4"/>
      <c r="J9" s="166" t="s">
        <v>340</v>
      </c>
      <c r="K9" s="164"/>
      <c r="L9" s="2"/>
      <c r="M9" s="2"/>
      <c r="N9" s="2"/>
      <c r="O9" s="2"/>
      <c r="P9" s="2"/>
      <c r="Q9" s="4"/>
      <c r="R9" s="166" t="s">
        <v>341</v>
      </c>
      <c r="S9" s="166"/>
      <c r="T9" s="166"/>
      <c r="U9" s="166"/>
      <c r="V9" s="4"/>
      <c r="W9" s="4"/>
      <c r="X9" s="4"/>
      <c r="Y9" s="4"/>
      <c r="Z9" s="4"/>
      <c r="AA9" s="166" t="s">
        <v>341</v>
      </c>
      <c r="AB9" s="166"/>
      <c r="AC9" s="166"/>
      <c r="AD9" s="164"/>
      <c r="AE9" s="2"/>
    </row>
    <row r="10" spans="1:38">
      <c r="E10" s="2"/>
      <c r="F10" s="2"/>
      <c r="H10" s="2"/>
      <c r="I10" s="166" t="s">
        <v>341</v>
      </c>
      <c r="J10" s="4"/>
      <c r="K10" s="2"/>
      <c r="L10" s="2"/>
      <c r="M10" s="2"/>
      <c r="N10" s="2"/>
      <c r="O10" s="2"/>
      <c r="P10" s="2"/>
      <c r="Q10" s="4"/>
      <c r="R10" s="4"/>
      <c r="S10" s="166" t="s">
        <v>340</v>
      </c>
      <c r="T10" s="166"/>
      <c r="U10" s="4"/>
      <c r="V10" s="4"/>
      <c r="W10" s="4"/>
      <c r="X10" s="4"/>
      <c r="Y10" s="4"/>
      <c r="Z10" s="4"/>
      <c r="AA10" s="4"/>
      <c r="AB10" s="166" t="s">
        <v>340</v>
      </c>
      <c r="AC10" s="166"/>
      <c r="AD10" s="2"/>
      <c r="AE10" s="2"/>
    </row>
    <row r="11" spans="1:38">
      <c r="E11" s="2"/>
      <c r="F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96" t="s">
        <v>342</v>
      </c>
      <c r="F12" s="2"/>
      <c r="H12" s="2"/>
      <c r="I12" s="2"/>
      <c r="J12" s="2"/>
      <c r="K12" s="2"/>
      <c r="L12" s="2"/>
      <c r="M12" s="2"/>
      <c r="N12" s="2"/>
      <c r="O12" s="2"/>
      <c r="P12" s="2"/>
      <c r="Q12" s="197" t="s">
        <v>343</v>
      </c>
      <c r="R12" s="2"/>
      <c r="S12" s="2"/>
      <c r="T12" s="2"/>
      <c r="U12" s="2"/>
      <c r="V12" s="2"/>
      <c r="W12" s="2"/>
      <c r="X12" s="2"/>
      <c r="Y12" s="2"/>
      <c r="Z12" s="198" t="s">
        <v>344</v>
      </c>
      <c r="AA12" s="2"/>
      <c r="AB12" s="2"/>
      <c r="AC12" s="2"/>
      <c r="AD12" s="2"/>
      <c r="AE12" s="2"/>
    </row>
    <row r="13" spans="1:38">
      <c r="E13" s="199" t="s">
        <v>345</v>
      </c>
      <c r="F13" s="2"/>
      <c r="H13" s="2"/>
      <c r="I13" s="2"/>
      <c r="J13" s="2"/>
      <c r="K13" s="2"/>
      <c r="L13" s="2"/>
      <c r="M13" s="8"/>
      <c r="N13" s="2"/>
      <c r="O13" s="164"/>
      <c r="P13" s="164"/>
      <c r="Q13" s="164"/>
      <c r="R13" s="164"/>
      <c r="S13" s="200" t="s">
        <v>346</v>
      </c>
      <c r="T13" s="164"/>
      <c r="U13" s="164"/>
      <c r="V13" s="164"/>
      <c r="W13" s="2"/>
      <c r="X13" s="2"/>
      <c r="Y13" s="2"/>
      <c r="Z13" s="2"/>
      <c r="AA13" s="201" t="s">
        <v>347</v>
      </c>
      <c r="AB13" s="2"/>
      <c r="AC13" s="2"/>
      <c r="AD13" s="2"/>
      <c r="AE13" s="2"/>
    </row>
    <row r="14" spans="1:38">
      <c r="E14" s="2"/>
      <c r="F14" s="199" t="s">
        <v>348</v>
      </c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02" t="s">
        <v>349</v>
      </c>
      <c r="T14" s="2"/>
      <c r="U14" s="2"/>
      <c r="V14" s="2"/>
      <c r="W14" s="2"/>
      <c r="X14" s="2"/>
      <c r="Y14" s="2"/>
      <c r="Z14" s="2"/>
      <c r="AA14" s="2"/>
      <c r="AB14" s="202" t="s">
        <v>349</v>
      </c>
      <c r="AC14" s="2"/>
      <c r="AD14" s="2"/>
      <c r="AE14" s="2"/>
    </row>
    <row r="15" spans="1:38">
      <c r="E15" s="2"/>
      <c r="F15" s="2"/>
      <c r="H15" s="2"/>
      <c r="I15" s="2"/>
      <c r="J15" s="2"/>
      <c r="K15" s="2"/>
      <c r="L15" s="2"/>
      <c r="M15" s="8"/>
      <c r="N15" s="2"/>
      <c r="O15" s="2"/>
      <c r="P15" s="164"/>
      <c r="Q15" s="164"/>
      <c r="R15" s="164"/>
      <c r="S15" s="164"/>
      <c r="T15" s="164"/>
      <c r="U15" s="164"/>
      <c r="V15" s="164"/>
      <c r="W15" s="164"/>
      <c r="X15" s="164"/>
      <c r="Y15" s="2"/>
      <c r="Z15" s="2"/>
      <c r="AA15" s="2"/>
      <c r="AB15" s="200" t="s">
        <v>346</v>
      </c>
      <c r="AC15" s="2"/>
      <c r="AD15" s="2"/>
      <c r="AE15" s="2"/>
    </row>
    <row r="16" spans="1:38">
      <c r="E16" s="2"/>
      <c r="F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3:3">
      <c r="C17" s="219"/>
    </row>
    <row r="18" spans="3:3">
      <c r="C18" s="218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2025-11-24T18:24:11Z</dcterms:modified>
</cp:coreProperties>
</file>