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3" i="5"/>
  <c r="A3" i="27"/>
  <c r="F5" i="13"/>
  <c r="F4"/>
  <c r="H11" i="16"/>
  <c r="G3" i="12"/>
  <c r="BO7" i="24"/>
  <c r="BP7"/>
  <c r="BQ7"/>
  <c r="X3" i="5" l="1"/>
  <c r="X4"/>
  <c r="X5"/>
  <c r="X6"/>
  <c r="F3" i="24"/>
  <c r="F4"/>
  <c r="F5"/>
  <c r="F6"/>
  <c r="N26" i="1"/>
  <c r="M26"/>
  <c r="L26" l="1"/>
  <c r="O26" s="1"/>
  <c r="U3" i="5" l="1"/>
  <c r="U4"/>
  <c r="U5"/>
  <c r="U6"/>
  <c r="N3" i="1"/>
  <c r="N4"/>
  <c r="N5"/>
  <c r="N6"/>
  <c r="I3" i="13" l="1"/>
  <c r="I4"/>
  <c r="I5"/>
  <c r="I6"/>
  <c r="J26" i="1"/>
  <c r="I26"/>
  <c r="H26"/>
  <c r="F3" i="12" l="1"/>
  <c r="F4"/>
  <c r="F5"/>
  <c r="F6"/>
  <c r="W7" i="9"/>
  <c r="P7" i="20"/>
  <c r="P7" i="4"/>
  <c r="BB3" i="24"/>
  <c r="BB4"/>
  <c r="BB5"/>
  <c r="BB6"/>
  <c r="AV3"/>
  <c r="AV4"/>
  <c r="AV5"/>
  <c r="AV6"/>
  <c r="R7"/>
  <c r="Q7" l="1"/>
  <c r="Q3" i="20"/>
  <c r="Q4"/>
  <c r="Q5"/>
  <c r="Q6"/>
  <c r="Q3" i="4"/>
  <c r="Q4"/>
  <c r="Q5"/>
  <c r="Q6"/>
  <c r="AN3" i="16"/>
  <c r="AN4"/>
  <c r="AN5"/>
  <c r="AN6"/>
  <c r="AM3"/>
  <c r="AM4"/>
  <c r="AM5"/>
  <c r="AM6"/>
  <c r="BR6" i="24"/>
  <c r="BR5"/>
  <c r="BR4"/>
  <c r="BR3"/>
  <c r="AF6"/>
  <c r="AF5"/>
  <c r="AF4"/>
  <c r="AF3"/>
  <c r="D4" l="1"/>
  <c r="D3"/>
  <c r="D5"/>
  <c r="D6"/>
  <c r="L12" i="27"/>
  <c r="L11"/>
  <c r="P7" i="24" l="1"/>
  <c r="AR7"/>
  <c r="AS7"/>
  <c r="V7"/>
  <c r="J3" i="1"/>
  <c r="J4"/>
  <c r="J5"/>
  <c r="J6"/>
  <c r="T7" i="23"/>
  <c r="T7" i="24"/>
  <c r="U7"/>
  <c r="U7" i="9"/>
  <c r="V7"/>
  <c r="X7"/>
  <c r="Y7"/>
  <c r="M7" i="5" l="1"/>
  <c r="N7"/>
  <c r="AD7" i="16" l="1"/>
  <c r="AE7"/>
  <c r="AF7"/>
  <c r="AH7"/>
  <c r="AI7"/>
  <c r="AL7"/>
  <c r="AM7"/>
  <c r="M7" i="9"/>
  <c r="D7" i="15" l="1"/>
  <c r="E7"/>
  <c r="F7"/>
  <c r="G7" l="1"/>
  <c r="F3" i="1" l="1"/>
  <c r="F4"/>
  <c r="F5"/>
  <c r="F6"/>
  <c r="S7" i="5" l="1"/>
  <c r="Q7"/>
  <c r="E6" l="1"/>
  <c r="D6"/>
  <c r="C6"/>
  <c r="A6"/>
  <c r="E5"/>
  <c r="D5"/>
  <c r="C5"/>
  <c r="A5"/>
  <c r="E4"/>
  <c r="D4"/>
  <c r="C4"/>
  <c r="A4"/>
  <c r="E3"/>
  <c r="D3"/>
  <c r="C3"/>
  <c r="A3"/>
  <c r="X7" l="1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146" i="8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7" i="9" l="1"/>
  <c r="S7"/>
  <c r="J7" l="1"/>
  <c r="I7"/>
  <c r="H7"/>
  <c r="G7"/>
  <c r="F7"/>
  <c r="E7"/>
  <c r="D6" l="1"/>
  <c r="C6"/>
  <c r="B6"/>
  <c r="A6"/>
  <c r="D5"/>
  <c r="C5"/>
  <c r="B5"/>
  <c r="A5"/>
  <c r="D4"/>
  <c r="C4"/>
  <c r="B4"/>
  <c r="A4"/>
  <c r="D3"/>
  <c r="C3"/>
  <c r="B3"/>
  <c r="A3"/>
  <c r="BN7" i="24" l="1"/>
  <c r="BM7"/>
  <c r="BL7"/>
  <c r="BK7"/>
  <c r="BJ7"/>
  <c r="BI7"/>
  <c r="BH7"/>
  <c r="BG7"/>
  <c r="BE7"/>
  <c r="BD7"/>
  <c r="BC7"/>
  <c r="BA7"/>
  <c r="AZ7"/>
  <c r="AY7"/>
  <c r="AX7"/>
  <c r="AW7"/>
  <c r="AU7"/>
  <c r="AQ7"/>
  <c r="AP7"/>
  <c r="AO7"/>
  <c r="AN7"/>
  <c r="AM7"/>
  <c r="AL7"/>
  <c r="AK7"/>
  <c r="AJ7"/>
  <c r="AI7"/>
  <c r="AH7"/>
  <c r="AE7"/>
  <c r="AD7"/>
  <c r="AC7"/>
  <c r="AB7"/>
  <c r="AA7"/>
  <c r="Z7"/>
  <c r="Y7"/>
  <c r="X7"/>
  <c r="W7"/>
  <c r="S7"/>
  <c r="O7"/>
  <c r="N7"/>
  <c r="M7"/>
  <c r="L7"/>
  <c r="K7"/>
  <c r="BF6"/>
  <c r="I6"/>
  <c r="CA6" s="1"/>
  <c r="G6"/>
  <c r="B6"/>
  <c r="A6"/>
  <c r="BF5"/>
  <c r="I5"/>
  <c r="CA5" s="1"/>
  <c r="G5"/>
  <c r="B5"/>
  <c r="A5"/>
  <c r="BF4"/>
  <c r="I4"/>
  <c r="CA4" s="1"/>
  <c r="G4"/>
  <c r="B4"/>
  <c r="A4"/>
  <c r="BF3"/>
  <c r="I3"/>
  <c r="CA3" s="1"/>
  <c r="G3"/>
  <c r="B3"/>
  <c r="A3"/>
  <c r="BB7"/>
  <c r="C16" i="23"/>
  <c r="S7"/>
  <c r="R7"/>
  <c r="Q7"/>
  <c r="P7"/>
  <c r="O7"/>
  <c r="N7"/>
  <c r="M7"/>
  <c r="L7"/>
  <c r="K7"/>
  <c r="J7"/>
  <c r="I7"/>
  <c r="BF7" i="24" l="1"/>
  <c r="BR7"/>
  <c r="AV7"/>
  <c r="AF7"/>
  <c r="G7"/>
  <c r="F7" s="1"/>
  <c r="D7"/>
  <c r="I7"/>
  <c r="B6" i="23" l="1"/>
  <c r="A6"/>
  <c r="B5"/>
  <c r="A5"/>
  <c r="B4"/>
  <c r="A4"/>
  <c r="B3"/>
  <c r="A3"/>
  <c r="H7" i="15" l="1"/>
  <c r="C6"/>
  <c r="B6"/>
  <c r="A6"/>
  <c r="C5"/>
  <c r="B5"/>
  <c r="A5"/>
  <c r="C4"/>
  <c r="B4"/>
  <c r="A4"/>
  <c r="C3"/>
  <c r="B3"/>
  <c r="A3"/>
  <c r="A7" i="27" l="1"/>
  <c r="C6"/>
  <c r="B6"/>
  <c r="C5"/>
  <c r="B5"/>
  <c r="C4"/>
  <c r="B4"/>
  <c r="C3"/>
  <c r="B3"/>
  <c r="AH7" i="26"/>
  <c r="A7"/>
  <c r="AF6" l="1"/>
  <c r="C6"/>
  <c r="D6" s="1"/>
  <c r="B6"/>
  <c r="AF5"/>
  <c r="C5"/>
  <c r="B5"/>
  <c r="AF4"/>
  <c r="C4"/>
  <c r="B4"/>
  <c r="AF3"/>
  <c r="C3"/>
  <c r="D3" s="1"/>
  <c r="B3"/>
  <c r="D5" l="1"/>
  <c r="D5" i="27" s="1"/>
  <c r="D4" i="26"/>
  <c r="D4" i="27" s="1"/>
  <c r="F4"/>
  <c r="D3"/>
  <c r="E4"/>
  <c r="R7" i="20"/>
  <c r="O7"/>
  <c r="N7"/>
  <c r="M7"/>
  <c r="L7"/>
  <c r="K7"/>
  <c r="J7"/>
  <c r="I7"/>
  <c r="E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7" i="4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R7"/>
  <c r="AP7"/>
  <c r="AO7"/>
  <c r="AN7"/>
  <c r="AL7"/>
  <c r="AK7"/>
  <c r="AJ7"/>
  <c r="AI7"/>
  <c r="AH7"/>
  <c r="AG7"/>
  <c r="AF7"/>
  <c r="AE7"/>
  <c r="AD7"/>
  <c r="AC7"/>
  <c r="AB7"/>
  <c r="AA7"/>
  <c r="Y7"/>
  <c r="W7"/>
  <c r="T7"/>
  <c r="S7"/>
  <c r="R7"/>
  <c r="O7"/>
  <c r="N7"/>
  <c r="M7"/>
  <c r="H7"/>
  <c r="G7"/>
  <c r="F7"/>
  <c r="E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AE4" i="26" l="1"/>
  <c r="AG4" s="1"/>
  <c r="P4" i="9" s="1"/>
  <c r="U7" i="5"/>
  <c r="H7" i="24"/>
  <c r="Q7" i="20"/>
  <c r="E7" i="24"/>
  <c r="Q7" i="4"/>
  <c r="I7"/>
  <c r="AC7" i="16"/>
  <c r="AB7"/>
  <c r="AA7"/>
  <c r="W7"/>
  <c r="V7"/>
  <c r="U7"/>
  <c r="T7"/>
  <c r="S7"/>
  <c r="R7"/>
  <c r="I4" i="5" l="1"/>
  <c r="D7" i="26"/>
  <c r="M7"/>
  <c r="C6" i="24" l="1"/>
  <c r="BZ6" s="1"/>
  <c r="E6" i="16"/>
  <c r="I6" s="1"/>
  <c r="D6"/>
  <c r="H6" s="1"/>
  <c r="C6"/>
  <c r="B6"/>
  <c r="A6"/>
  <c r="C5" i="24"/>
  <c r="BZ5" s="1"/>
  <c r="E5" i="16"/>
  <c r="I5" s="1"/>
  <c r="D5"/>
  <c r="H5" s="1"/>
  <c r="C5"/>
  <c r="B5"/>
  <c r="A5"/>
  <c r="C4" i="24"/>
  <c r="BZ4" s="1"/>
  <c r="E4" i="16"/>
  <c r="I4" s="1"/>
  <c r="D4"/>
  <c r="H4" s="1"/>
  <c r="C4"/>
  <c r="B4"/>
  <c r="A4"/>
  <c r="C3" i="24"/>
  <c r="BZ3" s="1"/>
  <c r="E3" i="16"/>
  <c r="I3" s="1"/>
  <c r="D3"/>
  <c r="H3" s="1"/>
  <c r="C3"/>
  <c r="B3"/>
  <c r="A3"/>
  <c r="B6" i="14"/>
  <c r="A6"/>
  <c r="B5"/>
  <c r="A5"/>
  <c r="B4"/>
  <c r="A4"/>
  <c r="B3"/>
  <c r="A3"/>
  <c r="G7" i="12"/>
  <c r="Q5" i="9" l="1"/>
  <c r="G5" i="5" s="1"/>
  <c r="Q3" i="9"/>
  <c r="G3" i="5" s="1"/>
  <c r="Q4" i="9"/>
  <c r="G4" i="5" s="1"/>
  <c r="Q6" i="9"/>
  <c r="G6" i="5" s="1"/>
  <c r="L4" i="16"/>
  <c r="J4"/>
  <c r="K4"/>
  <c r="K6"/>
  <c r="L6"/>
  <c r="J6"/>
  <c r="P3"/>
  <c r="N3" s="1"/>
  <c r="P4"/>
  <c r="N4" s="1"/>
  <c r="P6"/>
  <c r="N6" s="1"/>
  <c r="L3"/>
  <c r="J3"/>
  <c r="K3"/>
  <c r="L5"/>
  <c r="K5"/>
  <c r="J5"/>
  <c r="AN7"/>
  <c r="R4" i="9" l="1"/>
  <c r="R5"/>
  <c r="R3"/>
  <c r="R6"/>
  <c r="O5" i="16"/>
  <c r="M5" s="1"/>
  <c r="H5" i="1" s="1"/>
  <c r="O3" i="16"/>
  <c r="Q3" s="1"/>
  <c r="R3" i="10" s="1"/>
  <c r="J7" i="16"/>
  <c r="O4"/>
  <c r="P5"/>
  <c r="N5" s="1"/>
  <c r="L7"/>
  <c r="O6"/>
  <c r="K7"/>
  <c r="I7"/>
  <c r="C7" i="24"/>
  <c r="H7" i="16"/>
  <c r="C6" i="12"/>
  <c r="B6"/>
  <c r="A6"/>
  <c r="C5"/>
  <c r="B5"/>
  <c r="A5"/>
  <c r="C4"/>
  <c r="B4"/>
  <c r="A4"/>
  <c r="C3"/>
  <c r="B3"/>
  <c r="A3"/>
  <c r="F7"/>
  <c r="CA7" i="24" l="1"/>
  <c r="Q7" i="9"/>
  <c r="R7"/>
  <c r="G7" i="5"/>
  <c r="M3" i="16"/>
  <c r="H3" i="1" s="1"/>
  <c r="Q5" i="16"/>
  <c r="R5" i="10" s="1"/>
  <c r="M6" i="16"/>
  <c r="H6" i="1" s="1"/>
  <c r="Q6" i="16"/>
  <c r="R6" i="10" s="1"/>
  <c r="Q4" i="16"/>
  <c r="R4" i="10" s="1"/>
  <c r="M4" i="16"/>
  <c r="H4" i="1" s="1"/>
  <c r="P7" i="16"/>
  <c r="O7"/>
  <c r="BZ7" i="24"/>
  <c r="E7" i="13"/>
  <c r="D7"/>
  <c r="N7" i="16" l="1"/>
  <c r="Q7"/>
  <c r="R7" i="10"/>
  <c r="M7" i="16"/>
  <c r="M6" i="13" l="1"/>
  <c r="P6" i="14" s="1"/>
  <c r="C6" i="13"/>
  <c r="F6" s="1"/>
  <c r="B6"/>
  <c r="A6"/>
  <c r="M5"/>
  <c r="P5" i="14" s="1"/>
  <c r="C5" i="13"/>
  <c r="B5"/>
  <c r="A5"/>
  <c r="M4"/>
  <c r="P4" i="14" s="1"/>
  <c r="C4" i="13"/>
  <c r="B4"/>
  <c r="A4"/>
  <c r="M3"/>
  <c r="P3" i="14" s="1"/>
  <c r="C3" i="13"/>
  <c r="F3" s="1"/>
  <c r="B3"/>
  <c r="A3"/>
  <c r="G3" l="1"/>
  <c r="H3"/>
  <c r="G4"/>
  <c r="H4"/>
  <c r="G5"/>
  <c r="H5"/>
  <c r="G6"/>
  <c r="H6"/>
  <c r="D6" i="25"/>
  <c r="A6"/>
  <c r="C5"/>
  <c r="B5"/>
  <c r="A5"/>
  <c r="C4"/>
  <c r="B4"/>
  <c r="A4"/>
  <c r="C3"/>
  <c r="B3"/>
  <c r="A3"/>
  <c r="C2"/>
  <c r="B2"/>
  <c r="A2"/>
  <c r="M7" i="1"/>
  <c r="K7"/>
  <c r="P7" i="14" l="1"/>
  <c r="I6" i="1" l="1"/>
  <c r="I5"/>
  <c r="G5" s="1"/>
  <c r="I4"/>
  <c r="I3"/>
  <c r="F7" l="1"/>
  <c r="I7" l="1"/>
  <c r="J7"/>
  <c r="J3" i="5" l="1"/>
  <c r="J4"/>
  <c r="J5"/>
  <c r="J6"/>
  <c r="G6" i="1" l="1"/>
  <c r="G4"/>
  <c r="G3"/>
  <c r="G7" l="1"/>
  <c r="H7" l="1"/>
  <c r="J5" i="13" l="1"/>
  <c r="H6" i="27"/>
  <c r="M7" i="13"/>
  <c r="AE5" i="26"/>
  <c r="AG5" s="1"/>
  <c r="AF7"/>
  <c r="D6" i="27"/>
  <c r="E3"/>
  <c r="E5"/>
  <c r="E6"/>
  <c r="I5" i="5" l="1"/>
  <c r="P5" i="9"/>
  <c r="I5" i="27"/>
  <c r="W5"/>
  <c r="J7" i="5"/>
  <c r="D7" i="27"/>
  <c r="E7"/>
  <c r="K5" i="13"/>
  <c r="AE3" i="26"/>
  <c r="AG3" s="1"/>
  <c r="F3" i="27"/>
  <c r="J4" i="13"/>
  <c r="F6" i="27"/>
  <c r="AE6" i="26"/>
  <c r="AG6" s="1"/>
  <c r="J6" i="13"/>
  <c r="K6"/>
  <c r="V7" i="26"/>
  <c r="H4" i="27"/>
  <c r="K4" i="13"/>
  <c r="V6" i="27"/>
  <c r="H3"/>
  <c r="J3" i="13"/>
  <c r="F7"/>
  <c r="F5" i="27"/>
  <c r="K3" i="13"/>
  <c r="H5" i="27"/>
  <c r="G7" i="13"/>
  <c r="I6" i="5" l="1"/>
  <c r="P6" i="9"/>
  <c r="I3" i="5"/>
  <c r="P3" i="9"/>
  <c r="V4" i="27"/>
  <c r="V3"/>
  <c r="J3"/>
  <c r="X3"/>
  <c r="I3"/>
  <c r="W3"/>
  <c r="I6"/>
  <c r="W6"/>
  <c r="J5"/>
  <c r="X5"/>
  <c r="V5"/>
  <c r="I4"/>
  <c r="W4"/>
  <c r="J4"/>
  <c r="X4"/>
  <c r="J6"/>
  <c r="X6"/>
  <c r="G6"/>
  <c r="N6" i="13"/>
  <c r="G4" i="27"/>
  <c r="N4" i="13"/>
  <c r="AG7" i="26"/>
  <c r="I7" i="13"/>
  <c r="J7"/>
  <c r="AE7" i="26"/>
  <c r="K7" i="13"/>
  <c r="G5" i="27"/>
  <c r="N5" i="13"/>
  <c r="G3" i="27"/>
  <c r="N3" i="13"/>
  <c r="H7"/>
  <c r="F7" i="27"/>
  <c r="P7" i="9" l="1"/>
  <c r="I7" i="5"/>
  <c r="L3" i="13"/>
  <c r="E3" i="1" s="1"/>
  <c r="L3" s="1"/>
  <c r="L3" i="9"/>
  <c r="I7" i="27"/>
  <c r="L5" i="13"/>
  <c r="E5" i="1" s="1"/>
  <c r="L5" s="1"/>
  <c r="L5" i="9"/>
  <c r="L6" i="13"/>
  <c r="E6" i="1" s="1"/>
  <c r="L6" s="1"/>
  <c r="L6" i="9"/>
  <c r="L4" i="13"/>
  <c r="E4" i="1" s="1"/>
  <c r="L4" s="1"/>
  <c r="L4" i="9"/>
  <c r="J7" i="27"/>
  <c r="H7"/>
  <c r="N7" i="13"/>
  <c r="G7" i="27"/>
  <c r="T4" i="5" l="1"/>
  <c r="T6"/>
  <c r="T5"/>
  <c r="T3"/>
  <c r="C6" i="23"/>
  <c r="O4" i="9"/>
  <c r="F4" i="5"/>
  <c r="H4" s="1"/>
  <c r="O4" i="1"/>
  <c r="N4" i="9" s="1"/>
  <c r="O6" i="1"/>
  <c r="N6" i="9" s="1"/>
  <c r="F6" i="5"/>
  <c r="H6" s="1"/>
  <c r="O6" i="9"/>
  <c r="F5" i="5"/>
  <c r="H5" s="1"/>
  <c r="O5" i="9"/>
  <c r="O3"/>
  <c r="F3" i="5"/>
  <c r="H3" s="1"/>
  <c r="C5" i="23"/>
  <c r="C4"/>
  <c r="L7" i="9"/>
  <c r="L7" i="13"/>
  <c r="K4" i="5" l="1"/>
  <c r="K6"/>
  <c r="V6"/>
  <c r="K3" i="9"/>
  <c r="P3" i="10" s="1"/>
  <c r="K5" i="9"/>
  <c r="P5" i="10" s="1"/>
  <c r="D5" i="23"/>
  <c r="E5" s="1"/>
  <c r="O5" i="1"/>
  <c r="N5" i="9" s="1"/>
  <c r="K5" i="5" s="1"/>
  <c r="D6" i="23"/>
  <c r="E6" s="1"/>
  <c r="K6" i="9"/>
  <c r="P6" i="10" s="1"/>
  <c r="O3" i="1"/>
  <c r="N3" i="9" s="1"/>
  <c r="K3" i="5" s="1"/>
  <c r="V3"/>
  <c r="V5"/>
  <c r="D4" i="23"/>
  <c r="E4" s="1"/>
  <c r="K4" i="9"/>
  <c r="P4" i="10" s="1"/>
  <c r="V4" i="5"/>
  <c r="O4" s="1"/>
  <c r="P4" s="1"/>
  <c r="O7" i="9"/>
  <c r="F7" i="5"/>
  <c r="N7" i="1"/>
  <c r="E7"/>
  <c r="L7"/>
  <c r="O3" i="5" l="1"/>
  <c r="P3" s="1"/>
  <c r="O5"/>
  <c r="P5" s="1"/>
  <c r="O6"/>
  <c r="P6" s="1"/>
  <c r="K7" i="9"/>
  <c r="H7" i="5"/>
  <c r="D7" i="23"/>
  <c r="P7" i="10" l="1"/>
  <c r="T7" i="5"/>
  <c r="E7" i="23"/>
  <c r="C7"/>
  <c r="O7" i="1"/>
  <c r="O7" i="5" l="1"/>
  <c r="N7" i="9"/>
  <c r="V7" i="5"/>
  <c r="P7" l="1"/>
  <c r="K7"/>
  <c r="L7"/>
  <c r="R7"/>
</calcChain>
</file>

<file path=xl/sharedStrings.xml><?xml version="1.0" encoding="utf-8"?>
<sst xmlns="http://schemas.openxmlformats.org/spreadsheetml/2006/main" count="864" uniqueCount="530">
  <si>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</si>
  <si>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</si>
  <si>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</si>
  <si>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</si>
  <si>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</si>
  <si>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</si>
  <si>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</si>
  <si>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</si>
  <si>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</si>
  <si>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</si>
  <si>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</si>
  <si>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</si>
  <si>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</si>
  <si>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</si>
  <si>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</si>
  <si>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</si>
  <si>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</si>
  <si>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</si>
  <si>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</si>
  <si>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</si>
  <si>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</si>
  <si>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</si>
  <si>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</si>
  <si>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</si>
  <si>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</si>
  <si>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</si>
  <si>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</si>
  <si>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</si>
  <si>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</si>
  <si>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</si>
  <si>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</si>
  <si>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</si>
  <si>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</si>
  <si>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</si>
  <si>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</si>
  <si>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</si>
  <si>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</si>
  <si>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</si>
  <si>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</si>
  <si>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</si>
  <si>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</si>
  <si>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</si>
  <si>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</si>
  <si>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</si>
  <si>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</si>
  <si>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</si>
  <si>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</si>
  <si>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</si>
  <si>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</si>
  <si>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</si>
  <si>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</si>
  <si>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</si>
  <si>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</si>
  <si>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</si>
  <si>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</si>
  <si>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</si>
  <si>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</si>
  <si>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</si>
  <si>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</si>
  <si>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</si>
  <si>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</si>
  <si>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</si>
  <si>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</si>
  <si>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</si>
  <si>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</si>
  <si>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</si>
  <si>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</si>
  <si>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</si>
  <si>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</si>
  <si>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</si>
  <si>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</si>
  <si>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</si>
  <si>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</si>
  <si>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</si>
  <si>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</si>
  <si>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</si>
  <si>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</si>
  <si>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</si>
  <si>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</si>
  <si>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</si>
  <si>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</si>
  <si>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</si>
  <si>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</si>
  <si>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</si>
  <si>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</si>
  <si>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</si>
  <si>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</si>
  <si>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</si>
  <si>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</si>
  <si>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</si>
  <si>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</si>
  <si>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</si>
  <si>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</si>
  <si>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</si>
  <si>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</si>
  <si>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</si>
  <si>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</si>
  <si>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</si>
  <si>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</si>
  <si>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</si>
  <si>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</si>
  <si>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</si>
  <si>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</si>
  <si>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</si>
  <si>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</si>
  <si>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</si>
  <si>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</si>
  <si>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</si>
  <si>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</si>
  <si>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</si>
  <si>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</si>
  <si>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</si>
  <si>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</si>
  <si>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</si>
  <si>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</si>
  <si>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</si>
  <si>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</si>
  <si>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</si>
  <si>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</si>
  <si>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</si>
  <si>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</si>
  <si>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</si>
  <si>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</si>
  <si>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</si>
  <si>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</si>
  <si>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</si>
  <si>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</si>
  <si>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</si>
  <si>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</si>
  <si>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</si>
  <si>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</si>
  <si>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</si>
  <si>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</si>
  <si>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</si>
  <si>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</si>
  <si>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</si>
  <si>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</si>
  <si>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</si>
  <si>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</si>
  <si>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</si>
  <si>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</si>
  <si>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</si>
  <si>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</si>
  <si>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</si>
  <si>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</si>
  <si>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</si>
  <si>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</si>
  <si>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</si>
  <si>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</si>
  <si>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</si>
  <si>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</si>
  <si>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</si>
  <si>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</si>
  <si>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</si>
  <si>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</si>
  <si>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</si>
  <si>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</si>
  <si>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</si>
  <si>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</si>
  <si>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</si>
  <si>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</si>
  <si>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</si>
  <si>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</si>
  <si>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</si>
  <si>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</si>
  <si>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</si>
  <si>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</si>
  <si>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</si>
  <si>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</si>
  <si>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</si>
  <si>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</si>
  <si>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</si>
  <si>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</si>
  <si>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</si>
  <si>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</si>
  <si>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</si>
  <si>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</si>
  <si>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</si>
  <si>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</si>
  <si>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</si>
  <si>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</si>
  <si>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</si>
  <si>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</si>
  <si>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</si>
  <si>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</si>
  <si>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</si>
  <si>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</si>
  <si>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</si>
  <si>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</si>
  <si>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</si>
  <si>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</si>
  <si>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</si>
  <si>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</si>
  <si>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</si>
  <si>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</si>
  <si>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</si>
  <si>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</si>
  <si>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</si>
  <si>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</si>
  <si>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</si>
  <si>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</si>
  <si>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</si>
  <si>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</si>
  <si>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</si>
  <si>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</si>
  <si>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</si>
  <si>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</si>
  <si>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</si>
  <si>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</si>
  <si>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</si>
  <si>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</si>
  <si>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</si>
  <si>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</si>
  <si>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</si>
  <si>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</si>
  <si>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</si>
  <si>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</si>
  <si>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</si>
  <si>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</si>
  <si>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</si>
  <si>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</si>
  <si>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</si>
  <si>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</si>
  <si>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</si>
  <si>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</si>
  <si>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</si>
  <si>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</si>
  <si>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</si>
  <si>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</si>
  <si>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</si>
  <si>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</si>
  <si>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</si>
  <si>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</si>
  <si>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</si>
  <si>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</si>
  <si>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</si>
  <si>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</si>
  <si>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</si>
  <si>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</si>
  <si>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</si>
  <si>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</si>
  <si>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</si>
  <si>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</si>
  <si>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</si>
  <si>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</si>
  <si>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</si>
  <si>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</si>
  <si>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</si>
  <si>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</si>
  <si>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</si>
  <si>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</si>
  <si>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</si>
  <si>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</si>
  <si>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</si>
  <si>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</si>
  <si>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</si>
  <si>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</si>
  <si>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</si>
  <si>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</si>
  <si>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</si>
  <si>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</si>
  <si>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</si>
  <si>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</si>
  <si>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</si>
  <si>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</si>
  <si>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</si>
  <si>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</si>
  <si>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</si>
  <si>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</si>
  <si>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</si>
  <si>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</si>
  <si>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</si>
  <si>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</si>
  <si>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</si>
  <si>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</si>
  <si>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</si>
  <si>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</si>
  <si>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</si>
  <si>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</si>
  <si>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</si>
  <si>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</si>
  <si>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</si>
  <si>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</si>
  <si>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</si>
  <si>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</si>
  <si>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</si>
  <si>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</si>
  <si>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</si>
  <si>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</si>
  <si>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</si>
  <si>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</si>
  <si>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</si>
  <si>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</si>
  <si>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</si>
  <si>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</si>
  <si>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</si>
  <si>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</si>
  <si>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</si>
  <si>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</si>
  <si>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</si>
  <si>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</si>
  <si>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</si>
  <si>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</si>
  <si>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</si>
  <si>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</si>
  <si>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</si>
  <si>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</si>
  <si>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</si>
  <si>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</si>
  <si>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</si>
  <si>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</si>
  <si>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</si>
  <si>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</si>
  <si>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</si>
  <si>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</si>
  <si>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</si>
  <si>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</si>
  <si>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</si>
  <si>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</si>
  <si>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</si>
  <si>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</si>
  <si>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</si>
  <si>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</si>
  <si>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</si>
  <si>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</si>
  <si>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</si>
  <si>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</si>
  <si>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</si>
  <si>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</si>
  <si>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</si>
  <si>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</si>
  <si>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</si>
  <si>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</si>
  <si>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</si>
  <si>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</si>
  <si>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</si>
  <si>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</si>
  <si>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</si>
  <si>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</si>
  <si>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</si>
  <si>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</si>
  <si>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</si>
  <si>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</si>
  <si>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</si>
  <si>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</si>
  <si>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</si>
  <si>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</si>
  <si>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</si>
  <si>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</si>
  <si>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</si>
  <si>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</si>
  <si>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</si>
  <si>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</si>
  <si>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</si>
  <si>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</si>
  <si>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</si>
  <si>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</si>
  <si>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</si>
  <si>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</si>
  <si>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</si>
  <si>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</si>
  <si>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</si>
  <si>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</si>
  <si>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</si>
  <si>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</si>
  <si>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</si>
  <si>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</si>
  <si>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</si>
  <si>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</si>
  <si>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</si>
  <si>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</si>
  <si>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</si>
  <si>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</si>
  <si>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</si>
  <si>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</si>
  <si>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</si>
  <si>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</si>
  <si>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</si>
  <si>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</si>
  <si>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</si>
  <si>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</si>
  <si>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</si>
  <si>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</si>
  <si>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</si>
  <si>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</si>
  <si>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</si>
  <si>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</si>
  <si>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</si>
  <si>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</si>
  <si>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</si>
  <si>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</si>
  <si>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</si>
  <si>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</si>
  <si>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</si>
  <si>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</si>
  <si>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</si>
  <si>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</si>
  <si>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</si>
  <si>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</si>
  <si>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</si>
  <si>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</si>
  <si>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</si>
  <si>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</si>
  <si>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</si>
  <si>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</si>
  <si>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</si>
  <si>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</si>
  <si>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</si>
  <si>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</si>
  <si>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</si>
  <si>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</si>
  <si>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</si>
  <si>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</si>
  <si>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</si>
  <si>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</si>
  <si>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</si>
  <si>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</si>
  <si>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</si>
  <si>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</si>
  <si>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</si>
  <si>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</si>
  <si>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</si>
  <si>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</si>
  <si>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</si>
  <si>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</si>
  <si>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</si>
  <si>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</si>
  <si>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</si>
  <si>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</si>
  <si>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</si>
  <si>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</si>
  <si>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</si>
  <si>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</si>
  <si>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</si>
  <si>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</si>
  <si>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</si>
  <si>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</si>
  <si>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</si>
  <si>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</si>
  <si>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</si>
  <si>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</si>
  <si>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</si>
  <si>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</si>
  <si>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</si>
  <si>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</si>
  <si>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</si>
  <si>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</si>
  <si>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</si>
  <si>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</si>
  <si>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</si>
  <si>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</si>
  <si>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</si>
  <si>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</si>
  <si>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</si>
  <si>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</si>
  <si>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</si>
  <si>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</si>
  <si>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</si>
  <si>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</si>
  <si>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</si>
  <si>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</si>
  <si>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</si>
  <si>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</si>
  <si>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</si>
  <si>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</si>
  <si>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</si>
  <si>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</si>
  <si>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</si>
  <si>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</si>
  <si>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</si>
  <si>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</si>
  <si>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</si>
  <si>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</si>
  <si>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</si>
  <si>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</si>
  <si>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</si>
  <si>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</si>
  <si>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</si>
  <si>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</si>
  <si>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</si>
  <si>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</si>
  <si>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</si>
  <si>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</si>
  <si>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</si>
  <si>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</si>
  <si>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</si>
  <si>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</si>
  <si>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</si>
  <si>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</si>
  <si>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</si>
  <si>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</si>
  <si>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</si>
  <si>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</si>
  <si>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</si>
  <si>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</si>
  <si>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</si>
  <si>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</si>
  <si>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</si>
  <si>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</si>
  <si>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</si>
  <si>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</si>
  <si>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</si>
  <si>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</si>
  <si>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</si>
  <si>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</si>
  <si>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</si>
  <si>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</si>
  <si>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</si>
  <si>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</si>
  <si>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</si>
  <si>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</si>
  <si>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</si>
  <si>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</si>
  <si>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έγγραφα ΚΑΤΑΘΕΣΗ</t>
  </si>
  <si>
    <t xml:space="preserve">δάνειο </t>
  </si>
  <si>
    <t>ενέχυρο μερίδια της ΔΗΛΟΣ…</t>
  </si>
  <si>
    <t>ΤΟΚΟΙ δανείου</t>
  </si>
  <si>
    <t>ΑΓΑΠΕ = έγγραφα ΚΑΤΑΘΕΣΗ</t>
  </si>
  <si>
    <t>3/1/2008-4209319252 = δάνειο 50.000€</t>
  </si>
  <si>
    <t>εξασφάλιση = 5.235 μεριδίων της ΔΗΛΟΣ...</t>
  </si>
  <si>
    <t>επόμενα συμβόλαια</t>
  </si>
  <si>
    <t>δάνειο ΕΞΟΦΛΗΣΗ</t>
  </si>
  <si>
    <t>ενέχυρο μερίδια της ΔΗΛΟΣ…  ΑΠΟΔΕΣΜΕΥΣΗ</t>
  </si>
  <si>
    <t>ΤΟΚΟΙ δανείου ΥΠΕΡΗΜΕΡΙΑΣ</t>
  </si>
  <si>
    <t>219-144 κόρη</t>
  </si>
  <si>
    <t>δάνειο σύμβαση ΛΕΙΠΕΙ</t>
  </si>
  <si>
    <t>τραπεζα [= ;;;???</t>
  </si>
  <si>
    <t xml:space="preserve">219-144 </t>
  </si>
  <si>
    <t>τραπεζα;;;??? = συμβαση σύστασης ενεχύρου ΕΠΙ μεριδίων αμοιβέων κεφαλαίων</t>
  </si>
  <si>
    <t>έγγραφα ….??? ΑΝΑΛΗΨΗ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</si>
</sst>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77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0" fontId="43" fillId="3" borderId="1" xfId="0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38" fillId="0" borderId="1" xfId="1" applyFont="1" applyFill="1" applyBorder="1" applyAlignment="1"/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0" fontId="22" fillId="0" borderId="0" xfId="0" applyFont="1" applyAlignment="1">
      <alignment horizontal="right"/>
    </xf>
    <xf numFmtId="43" fontId="21" fillId="0" borderId="0" xfId="1" applyFont="1"/>
    <xf numFmtId="43" fontId="35" fillId="3" borderId="0" xfId="1" applyFont="1" applyFill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43" fontId="22" fillId="0" borderId="9" xfId="1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0" fontId="22" fillId="0" borderId="9" xfId="0" applyFont="1" applyFill="1" applyBorder="1"/>
    <xf numFmtId="0" fontId="19" fillId="0" borderId="14" xfId="0" applyFont="1" applyFill="1" applyBorder="1"/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2" xfId="1" applyNumberFormat="1" applyFont="1" applyFill="1" applyBorder="1" applyAlignment="1">
      <alignment horizontal="center" vertical="center"/>
    </xf>
    <xf numFmtId="164" fontId="24" fillId="8" borderId="8" xfId="1" applyNumberFormat="1" applyFont="1" applyFill="1" applyBorder="1" applyAlignment="1">
      <alignment horizontal="center" vertical="center"/>
    </xf>
    <xf numFmtId="43" fontId="19" fillId="3" borderId="1" xfId="1" applyFont="1" applyFill="1" applyBorder="1"/>
    <xf numFmtId="0" fontId="43" fillId="3" borderId="9" xfId="0" applyFont="1" applyFill="1" applyBorder="1"/>
    <xf numFmtId="164" fontId="22" fillId="8" borderId="1" xfId="1" applyNumberFormat="1" applyFont="1" applyFill="1" applyBorder="1"/>
    <xf numFmtId="164" fontId="22" fillId="8" borderId="9" xfId="1" applyNumberFormat="1" applyFont="1" applyFill="1" applyBorder="1"/>
    <xf numFmtId="0" fontId="19" fillId="0" borderId="9" xfId="0" applyFont="1" applyFill="1" applyBorder="1" applyAlignment="1">
      <alignment horizontal="left"/>
    </xf>
    <xf numFmtId="164" fontId="19" fillId="0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164" fontId="37" fillId="8" borderId="2" xfId="1" applyNumberFormat="1" applyFont="1" applyFill="1" applyBorder="1" applyAlignment="1">
      <alignment horizontal="center" vertical="center"/>
    </xf>
    <xf numFmtId="0" fontId="37" fillId="0" borderId="31" xfId="1" applyNumberFormat="1" applyFont="1" applyFill="1" applyBorder="1" applyAlignment="1">
      <alignment horizontal="left" vertical="center"/>
    </xf>
    <xf numFmtId="43" fontId="37" fillId="0" borderId="31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13" fillId="0" borderId="9" xfId="0" applyFont="1" applyFill="1" applyBorder="1" applyAlignment="1">
      <alignment horizontal="center" wrapText="1"/>
    </xf>
    <xf numFmtId="164" fontId="37" fillId="8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164" fontId="22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24" fillId="0" borderId="9" xfId="1" applyNumberFormat="1" applyFont="1" applyFill="1" applyBorder="1" applyAlignment="1">
      <alignment horizontal="center" vertical="center"/>
    </xf>
    <xf numFmtId="43" fontId="19" fillId="0" borderId="26" xfId="1" applyFont="1" applyFill="1" applyBorder="1" applyAlignment="1">
      <alignment horizontal="right" vertical="center"/>
    </xf>
    <xf numFmtId="43" fontId="43" fillId="0" borderId="9" xfId="1" applyFont="1" applyFill="1" applyBorder="1" applyAlignment="1">
      <alignment horizontal="center" wrapText="1"/>
    </xf>
    <xf numFmtId="43" fontId="43" fillId="0" borderId="9" xfId="0" applyNumberFormat="1" applyFont="1" applyFill="1" applyBorder="1" applyAlignment="1">
      <alignment horizontal="center" wrapText="1"/>
    </xf>
    <xf numFmtId="0" fontId="22" fillId="0" borderId="9" xfId="1" applyNumberFormat="1" applyFont="1" applyFill="1" applyBorder="1" applyAlignment="1">
      <alignment horizontal="left" wrapText="1"/>
    </xf>
    <xf numFmtId="164" fontId="43" fillId="0" borderId="9" xfId="1" applyNumberFormat="1" applyFont="1" applyFill="1" applyBorder="1"/>
    <xf numFmtId="164" fontId="22" fillId="8" borderId="1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0" fontId="22" fillId="8" borderId="1" xfId="0" applyFont="1" applyFill="1" applyBorder="1"/>
    <xf numFmtId="0" fontId="22" fillId="8" borderId="9" xfId="0" applyFont="1" applyFill="1" applyBorder="1"/>
    <xf numFmtId="164" fontId="37" fillId="8" borderId="1" xfId="1" applyNumberFormat="1" applyFont="1" applyFill="1" applyBorder="1" applyAlignment="1">
      <alignment horizontal="center" vertical="center"/>
    </xf>
    <xf numFmtId="164" fontId="37" fillId="8" borderId="9" xfId="1" applyNumberFormat="1" applyFont="1" applyFill="1" applyBorder="1" applyAlignment="1">
      <alignment horizontal="center" vertical="center"/>
    </xf>
    <xf numFmtId="0" fontId="37" fillId="0" borderId="9" xfId="1" applyNumberFormat="1" applyFont="1" applyFill="1" applyBorder="1" applyAlignment="1">
      <alignment horizontal="left" vertical="center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164" fontId="24" fillId="8" borderId="1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164" fontId="24" fillId="8" borderId="9" xfId="1" applyNumberFormat="1" applyFont="1" applyFill="1" applyBorder="1" applyAlignment="1">
      <alignment horizontal="center" vertical="center"/>
    </xf>
    <xf numFmtId="43" fontId="48" fillId="0" borderId="0" xfId="1" applyFont="1"/>
    <xf numFmtId="14" fontId="24" fillId="0" borderId="9" xfId="1" applyNumberFormat="1" applyFont="1" applyFill="1" applyBorder="1" applyAlignment="1">
      <alignment horizontal="center" vertical="center"/>
    </xf>
    <xf numFmtId="43" fontId="24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4" fontId="22" fillId="0" borderId="9" xfId="0" applyNumberFormat="1" applyFont="1" applyFill="1" applyBorder="1"/>
    <xf numFmtId="164" fontId="22" fillId="0" borderId="9" xfId="1" applyNumberFormat="1" applyFont="1" applyFill="1" applyBorder="1" applyAlignment="1">
      <alignment horizontal="center"/>
    </xf>
    <xf numFmtId="43" fontId="22" fillId="9" borderId="9" xfId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43" fillId="0" borderId="30" xfId="0" applyFont="1" applyBorder="1" applyAlignment="1">
      <alignment horizontal="center"/>
    </xf>
    <xf numFmtId="9" fontId="22" fillId="0" borderId="0" xfId="1" applyNumberFormat="1" applyFont="1" applyFill="1"/>
    <xf numFmtId="3" fontId="22" fillId="0" borderId="0" xfId="0" applyNumberFormat="1" applyFont="1" applyFill="1"/>
    <xf numFmtId="43" fontId="19" fillId="0" borderId="15" xfId="1" applyFont="1" applyFill="1" applyBorder="1" applyAlignment="1">
      <alignment horizontal="right" vertical="center"/>
    </xf>
    <xf numFmtId="43" fontId="19" fillId="0" borderId="10" xfId="1" applyFont="1" applyFill="1" applyBorder="1" applyAlignment="1">
      <alignment horizontal="right" vertical="center"/>
    </xf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36" fillId="4" borderId="1" xfId="1" applyNumberFormat="1" applyFont="1" applyFill="1" applyBorder="1"/>
    <xf numFmtId="164" fontId="41" fillId="4" borderId="1" xfId="1" applyNumberFormat="1" applyFont="1" applyFill="1" applyBorder="1" applyAlignment="1">
      <alignment horizontal="center" vertical="center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9" fillId="2" borderId="23" xfId="0" applyFont="1" applyFill="1" applyBorder="1" applyAlignment="1">
      <alignment horizontal="right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1"/>
  <sheetViews>
    <sheetView tabSelected="1" workbookViewId="0">
      <pane ySplit="2" topLeftCell="A3" activePane="bottomLeft" state="frozen"/>
      <selection pane="bottomLeft" activeCell="C34" sqref="C34"/>
    </sheetView>
  </sheetViews>
  <sheetFormatPr defaultRowHeight="11.25"/>
  <cols>
    <col min="1" max="1" width="9.28515625" style="8" customWidth="1"/>
    <col min="2" max="2" width="9" style="144" customWidth="1"/>
    <col min="3" max="3" width="50.425781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90" t="s">
        <v>1</v>
      </c>
      <c r="B1" s="492" t="s">
        <v>2</v>
      </c>
      <c r="C1" s="494" t="s">
        <v>0</v>
      </c>
      <c r="D1" s="496" t="s">
        <v>62</v>
      </c>
      <c r="E1" s="498" t="s">
        <v>86</v>
      </c>
      <c r="F1" s="499"/>
      <c r="G1" s="499"/>
      <c r="H1" s="499"/>
      <c r="I1" s="499"/>
      <c r="J1" s="499"/>
      <c r="K1" s="499"/>
      <c r="L1" s="484" t="s">
        <v>366</v>
      </c>
      <c r="M1" s="484"/>
      <c r="N1" s="482" t="s">
        <v>63</v>
      </c>
      <c r="O1" s="483"/>
      <c r="P1" s="485" t="s">
        <v>29</v>
      </c>
      <c r="Q1" s="486"/>
      <c r="R1" s="486"/>
      <c r="S1" s="486"/>
      <c r="T1" s="486"/>
      <c r="U1" s="486"/>
      <c r="V1" s="486"/>
      <c r="W1" s="486"/>
      <c r="X1" s="486"/>
      <c r="Y1" s="487"/>
    </row>
    <row r="2" spans="1:25" ht="12" thickBot="1">
      <c r="A2" s="491"/>
      <c r="B2" s="493"/>
      <c r="C2" s="495"/>
      <c r="D2" s="497"/>
      <c r="E2" s="92" t="s">
        <v>95</v>
      </c>
      <c r="F2" s="92" t="s">
        <v>3</v>
      </c>
      <c r="G2" s="92" t="s">
        <v>147</v>
      </c>
      <c r="H2" s="92" t="s">
        <v>96</v>
      </c>
      <c r="I2" s="92" t="s">
        <v>97</v>
      </c>
      <c r="J2" s="92" t="s">
        <v>98</v>
      </c>
      <c r="K2" s="103" t="s">
        <v>145</v>
      </c>
      <c r="L2" s="68" t="s">
        <v>23</v>
      </c>
      <c r="M2" s="164" t="s">
        <v>69</v>
      </c>
      <c r="N2" s="155" t="s">
        <v>23</v>
      </c>
      <c r="O2" s="102" t="s">
        <v>146</v>
      </c>
      <c r="P2" s="388">
        <v>1</v>
      </c>
      <c r="Q2" s="165" t="s">
        <v>225</v>
      </c>
      <c r="R2" s="165" t="s">
        <v>226</v>
      </c>
      <c r="S2" s="165" t="s">
        <v>227</v>
      </c>
      <c r="T2" s="165" t="s">
        <v>228</v>
      </c>
      <c r="U2" s="165" t="s">
        <v>373</v>
      </c>
      <c r="V2" s="165" t="s">
        <v>374</v>
      </c>
      <c r="W2" s="165"/>
      <c r="X2" s="165"/>
      <c r="Y2" s="166"/>
    </row>
    <row r="3" spans="1:25" s="5" customFormat="1">
      <c r="A3" s="413" t="s">
        <v>502</v>
      </c>
      <c r="B3" s="382">
        <v>39451</v>
      </c>
      <c r="C3" s="411" t="s">
        <v>513</v>
      </c>
      <c r="D3" s="337"/>
      <c r="E3" s="338">
        <f>'2-δικαιώμ'!L3</f>
        <v>10.68</v>
      </c>
      <c r="F3" s="339">
        <f>'3-φύλλα2α'!F3</f>
        <v>4</v>
      </c>
      <c r="G3" s="339">
        <f>'4-πολλυπρ'!P3</f>
        <v>16</v>
      </c>
      <c r="H3" s="337">
        <f>'5-αντίγρ'!M3</f>
        <v>14.24</v>
      </c>
      <c r="I3" s="337">
        <f>'6-μεταγρ'!I3</f>
        <v>0</v>
      </c>
      <c r="J3" s="337">
        <f>'7-προςΔΟΥ'!E3</f>
        <v>0</v>
      </c>
      <c r="K3" s="337"/>
      <c r="L3" s="338">
        <f t="shared" ref="L3:L6" si="0">E3+F3+G3+H3+I3+J3+K3</f>
        <v>44.92</v>
      </c>
      <c r="M3" s="338">
        <v>33</v>
      </c>
      <c r="N3" s="340">
        <f>M3-'14-βιβλΕσ'!M3</f>
        <v>29.92</v>
      </c>
      <c r="O3" s="340">
        <f t="shared" ref="O3:O6" si="1">L3-N3</f>
        <v>15</v>
      </c>
      <c r="P3" s="389"/>
      <c r="Q3" s="341"/>
      <c r="R3" s="341"/>
      <c r="S3" s="341"/>
      <c r="T3" s="341"/>
      <c r="U3" s="390" t="s">
        <v>373</v>
      </c>
      <c r="V3" s="341"/>
      <c r="W3" s="341"/>
      <c r="X3" s="78"/>
      <c r="Y3" s="78"/>
    </row>
    <row r="4" spans="1:25" s="5" customFormat="1">
      <c r="A4" s="413"/>
      <c r="B4" s="382"/>
      <c r="C4" s="336" t="s">
        <v>514</v>
      </c>
      <c r="D4" s="337">
        <v>50000</v>
      </c>
      <c r="E4" s="338">
        <f>'2-δικαιώμ'!L4</f>
        <v>520.67999999999995</v>
      </c>
      <c r="F4" s="339">
        <f>'3-φύλλα2α'!F4</f>
        <v>4</v>
      </c>
      <c r="G4" s="339">
        <f>'4-πολλυπρ'!P4</f>
        <v>16</v>
      </c>
      <c r="H4" s="337">
        <f>'5-αντίγρ'!M4</f>
        <v>0</v>
      </c>
      <c r="I4" s="337">
        <f>'6-μεταγρ'!I4</f>
        <v>0</v>
      </c>
      <c r="J4" s="337">
        <f>'7-προςΔΟΥ'!E4</f>
        <v>0</v>
      </c>
      <c r="K4" s="337"/>
      <c r="L4" s="338">
        <f t="shared" si="0"/>
        <v>540.67999999999995</v>
      </c>
      <c r="M4" s="338"/>
      <c r="N4" s="340">
        <f>M4-'14-βιβλΕσ'!M4</f>
        <v>0</v>
      </c>
      <c r="O4" s="340">
        <f t="shared" si="1"/>
        <v>540.67999999999995</v>
      </c>
      <c r="P4" s="389"/>
      <c r="Q4" s="341"/>
      <c r="R4" s="341"/>
      <c r="S4" s="341"/>
      <c r="T4" s="341"/>
      <c r="U4" s="390" t="s">
        <v>373</v>
      </c>
      <c r="V4" s="341"/>
      <c r="W4" s="341"/>
      <c r="X4" s="78"/>
      <c r="Y4" s="78"/>
    </row>
    <row r="5" spans="1:25" s="5" customFormat="1">
      <c r="A5" s="413"/>
      <c r="B5" s="382"/>
      <c r="C5" s="336" t="s">
        <v>515</v>
      </c>
      <c r="D5" s="337">
        <v>60007.34</v>
      </c>
      <c r="E5" s="338">
        <f>'2-δικαιώμ'!L5</f>
        <v>622.75486799999999</v>
      </c>
      <c r="F5" s="339">
        <f>'3-φύλλα2α'!F5</f>
        <v>4</v>
      </c>
      <c r="G5" s="339">
        <f>'4-πολλυπρ'!P5</f>
        <v>16</v>
      </c>
      <c r="H5" s="337">
        <f>'5-αντίγρ'!M5</f>
        <v>0</v>
      </c>
      <c r="I5" s="337">
        <f>'6-μεταγρ'!I5</f>
        <v>0</v>
      </c>
      <c r="J5" s="337">
        <f>'7-προςΔΟΥ'!E5</f>
        <v>0</v>
      </c>
      <c r="K5" s="337"/>
      <c r="L5" s="338">
        <f t="shared" si="0"/>
        <v>642.75486799999999</v>
      </c>
      <c r="M5" s="338"/>
      <c r="N5" s="340">
        <f>M5-'14-βιβλΕσ'!M5</f>
        <v>0</v>
      </c>
      <c r="O5" s="340">
        <f t="shared" si="1"/>
        <v>642.75486799999999</v>
      </c>
      <c r="P5" s="389"/>
      <c r="Q5" s="341"/>
      <c r="R5" s="341"/>
      <c r="S5" s="341"/>
      <c r="T5" s="341"/>
      <c r="U5" s="390" t="s">
        <v>373</v>
      </c>
      <c r="V5" s="341"/>
      <c r="W5" s="341"/>
      <c r="X5" s="78"/>
      <c r="Y5" s="78"/>
    </row>
    <row r="6" spans="1:25" s="5" customFormat="1" ht="12" thickBot="1">
      <c r="A6" s="414"/>
      <c r="B6" s="403"/>
      <c r="C6" s="404" t="s">
        <v>516</v>
      </c>
      <c r="D6" s="415">
        <v>11111.11</v>
      </c>
      <c r="E6" s="406">
        <f>'2-δικαιώμ'!L6</f>
        <v>124.01332200000002</v>
      </c>
      <c r="F6" s="406">
        <f>'3-φύλλα2α'!F6</f>
        <v>4</v>
      </c>
      <c r="G6" s="406">
        <f>'4-πολλυπρ'!P6</f>
        <v>16</v>
      </c>
      <c r="H6" s="405">
        <f>'5-αντίγρ'!M6</f>
        <v>0</v>
      </c>
      <c r="I6" s="405">
        <f>'6-μεταγρ'!I6</f>
        <v>0</v>
      </c>
      <c r="J6" s="405">
        <f>'7-προςΔΟΥ'!E6</f>
        <v>0</v>
      </c>
      <c r="K6" s="405"/>
      <c r="L6" s="406">
        <f t="shared" si="0"/>
        <v>144.01332200000002</v>
      </c>
      <c r="M6" s="406"/>
      <c r="N6" s="407">
        <f>M6-'14-βιβλΕσ'!M6</f>
        <v>0</v>
      </c>
      <c r="O6" s="407">
        <f t="shared" si="1"/>
        <v>144.01332200000002</v>
      </c>
      <c r="P6" s="408"/>
      <c r="Q6" s="409"/>
      <c r="R6" s="409"/>
      <c r="S6" s="409"/>
      <c r="T6" s="409"/>
      <c r="U6" s="416" t="s">
        <v>373</v>
      </c>
      <c r="V6" s="409"/>
      <c r="W6" s="409"/>
      <c r="X6" s="410"/>
      <c r="Y6" s="410"/>
    </row>
    <row r="7" spans="1:25">
      <c r="A7" s="488" t="s">
        <v>47</v>
      </c>
      <c r="B7" s="489"/>
      <c r="C7" s="489"/>
      <c r="D7" s="489"/>
      <c r="E7" s="41">
        <f t="shared" ref="E7:O7" si="2">SUM(E3:E6)</f>
        <v>1278.1281899999999</v>
      </c>
      <c r="F7" s="41">
        <f t="shared" si="2"/>
        <v>16</v>
      </c>
      <c r="G7" s="41">
        <f t="shared" si="2"/>
        <v>64</v>
      </c>
      <c r="H7" s="41">
        <f t="shared" si="2"/>
        <v>14.24</v>
      </c>
      <c r="I7" s="41">
        <f t="shared" si="2"/>
        <v>0</v>
      </c>
      <c r="J7" s="41">
        <f t="shared" si="2"/>
        <v>0</v>
      </c>
      <c r="K7" s="41">
        <f t="shared" si="2"/>
        <v>0</v>
      </c>
      <c r="L7" s="41">
        <f t="shared" si="2"/>
        <v>1372.3681899999999</v>
      </c>
      <c r="M7" s="41">
        <f t="shared" si="2"/>
        <v>33</v>
      </c>
      <c r="N7" s="41">
        <f t="shared" si="2"/>
        <v>29.92</v>
      </c>
      <c r="O7" s="41">
        <f t="shared" si="2"/>
        <v>1342.4481899999998</v>
      </c>
    </row>
    <row r="9" spans="1:25">
      <c r="P9" s="176" t="s">
        <v>101</v>
      </c>
      <c r="Q9" s="136"/>
      <c r="R9" s="136"/>
      <c r="S9" s="136"/>
      <c r="T9" s="146"/>
      <c r="U9" s="146"/>
      <c r="V9" s="146"/>
      <c r="X9" s="136"/>
      <c r="Y9" s="136"/>
    </row>
    <row r="10" spans="1:25">
      <c r="K10" s="221" t="s">
        <v>497</v>
      </c>
      <c r="L10" s="8"/>
      <c r="M10" s="8"/>
      <c r="Q10" s="122" t="s">
        <v>369</v>
      </c>
      <c r="R10" s="122"/>
      <c r="S10" s="122"/>
      <c r="T10" s="138"/>
      <c r="U10" s="146"/>
      <c r="V10" s="146"/>
      <c r="X10" s="137"/>
      <c r="Y10" s="122"/>
    </row>
    <row r="11" spans="1:25">
      <c r="K11" s="397" t="s">
        <v>229</v>
      </c>
      <c r="L11" s="124"/>
      <c r="M11" s="124"/>
      <c r="Q11" s="122"/>
      <c r="R11" s="122" t="s">
        <v>142</v>
      </c>
      <c r="S11" s="122"/>
      <c r="T11" s="146"/>
      <c r="U11" s="146"/>
      <c r="V11" s="146"/>
      <c r="X11" s="122"/>
    </row>
    <row r="12" spans="1:25">
      <c r="K12" s="220" t="s">
        <v>230</v>
      </c>
      <c r="S12" s="122" t="s">
        <v>368</v>
      </c>
      <c r="T12" s="97"/>
      <c r="U12" s="97"/>
      <c r="V12" s="97"/>
    </row>
    <row r="13" spans="1: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22" t="s">
        <v>370</v>
      </c>
      <c r="U13" s="146"/>
      <c r="V13" s="146"/>
    </row>
    <row r="14" spans="1:25">
      <c r="T14" s="97"/>
      <c r="U14" s="146" t="s">
        <v>371</v>
      </c>
      <c r="V14" s="146"/>
    </row>
    <row r="15" spans="1:25">
      <c r="T15" s="97"/>
      <c r="U15" s="97"/>
      <c r="V15" s="146" t="s">
        <v>372</v>
      </c>
    </row>
    <row r="16" spans="1:25">
      <c r="S16" s="122"/>
      <c r="T16" s="97"/>
      <c r="U16" s="97"/>
      <c r="V16" s="97"/>
    </row>
    <row r="17" spans="3:23">
      <c r="I17" s="386" t="s">
        <v>258</v>
      </c>
      <c r="J17" s="138" t="s">
        <v>510</v>
      </c>
      <c r="L17" s="481" t="s">
        <v>511</v>
      </c>
      <c r="M17" s="481"/>
      <c r="N17" s="481"/>
      <c r="O17" s="481"/>
      <c r="T17" s="122"/>
      <c r="U17" s="146"/>
      <c r="V17" s="146"/>
    </row>
    <row r="18" spans="3:23">
      <c r="C18" s="97" t="s">
        <v>517</v>
      </c>
      <c r="E18" s="387" t="s">
        <v>502</v>
      </c>
      <c r="F18" s="2">
        <v>33</v>
      </c>
      <c r="G18" s="2" t="s">
        <v>322</v>
      </c>
      <c r="H18" s="2">
        <v>0.5</v>
      </c>
      <c r="J18" s="2">
        <v>1.5</v>
      </c>
      <c r="T18" s="97"/>
      <c r="U18" s="146"/>
      <c r="V18" s="146"/>
    </row>
    <row r="19" spans="3:23">
      <c r="D19" s="386"/>
      <c r="E19" s="387"/>
      <c r="G19" s="2" t="s">
        <v>362</v>
      </c>
      <c r="T19" s="97"/>
      <c r="U19" s="146"/>
      <c r="V19" s="146"/>
    </row>
    <row r="20" spans="3:23">
      <c r="C20" s="146" t="s">
        <v>525</v>
      </c>
      <c r="E20" s="387"/>
      <c r="G20" s="2" t="s">
        <v>80</v>
      </c>
      <c r="H20" s="2">
        <v>12</v>
      </c>
      <c r="I20" s="2">
        <v>1.32</v>
      </c>
      <c r="J20" s="2">
        <v>12</v>
      </c>
      <c r="T20" s="97"/>
      <c r="U20" s="146"/>
      <c r="V20" s="146"/>
    </row>
    <row r="21" spans="3:23">
      <c r="C21" s="398"/>
      <c r="G21" s="142" t="s">
        <v>499</v>
      </c>
      <c r="T21" s="97"/>
      <c r="U21" s="97"/>
      <c r="V21" s="146"/>
    </row>
    <row r="22" spans="3:23">
      <c r="C22" s="97" t="s">
        <v>528</v>
      </c>
      <c r="G22" s="142" t="s">
        <v>500</v>
      </c>
      <c r="U22" s="146"/>
      <c r="V22" s="146"/>
      <c r="W22" s="146"/>
    </row>
    <row r="23" spans="3:23">
      <c r="C23" s="398" t="s">
        <v>518</v>
      </c>
      <c r="G23" s="142" t="s">
        <v>501</v>
      </c>
      <c r="H23" s="2">
        <v>4</v>
      </c>
      <c r="J23" s="2">
        <v>4</v>
      </c>
      <c r="U23" s="97"/>
      <c r="V23" s="146"/>
      <c r="W23" s="146"/>
    </row>
    <row r="24" spans="3:23">
      <c r="C24" s="398" t="s">
        <v>519</v>
      </c>
      <c r="G24" s="142" t="s">
        <v>96</v>
      </c>
      <c r="H24" s="2">
        <v>16</v>
      </c>
      <c r="I24" s="2">
        <v>1.76</v>
      </c>
      <c r="J24" s="2">
        <v>16</v>
      </c>
      <c r="U24" s="97"/>
      <c r="V24" s="97"/>
      <c r="W24" s="97"/>
    </row>
    <row r="25" spans="3:23">
      <c r="G25" s="2" t="s">
        <v>502</v>
      </c>
      <c r="H25" s="2">
        <v>0.5</v>
      </c>
      <c r="U25" s="97"/>
      <c r="V25" s="97"/>
      <c r="W25" s="97"/>
    </row>
    <row r="26" spans="3:23">
      <c r="H26" s="182">
        <f>SUM(H18:H25)</f>
        <v>33</v>
      </c>
      <c r="I26" s="182">
        <f>SUM(I18:I25)</f>
        <v>3.08</v>
      </c>
      <c r="J26" s="182">
        <f>SUM(J18:J25)</f>
        <v>33.5</v>
      </c>
      <c r="L26" s="182">
        <f>SUM(L18:L25)</f>
        <v>0</v>
      </c>
      <c r="M26" s="182">
        <f t="shared" ref="M26:N26" si="3">SUM(M18:M25)</f>
        <v>0</v>
      </c>
      <c r="N26" s="182">
        <f t="shared" si="3"/>
        <v>0</v>
      </c>
      <c r="O26" s="400">
        <f>SUM(L26:N26)</f>
        <v>0</v>
      </c>
    </row>
    <row r="27" spans="3:23" ht="12" thickBot="1">
      <c r="C27" s="468" t="s">
        <v>520</v>
      </c>
    </row>
    <row r="28" spans="3:23">
      <c r="C28" s="3" t="s">
        <v>529</v>
      </c>
    </row>
    <row r="29" spans="3:23">
      <c r="C29" s="3" t="s">
        <v>521</v>
      </c>
      <c r="D29" s="399"/>
    </row>
    <row r="30" spans="3:23">
      <c r="C30" s="3" t="s">
        <v>522</v>
      </c>
    </row>
    <row r="31" spans="3:23">
      <c r="C31" s="3" t="s">
        <v>523</v>
      </c>
    </row>
  </sheetData>
  <mergeCells count="10">
    <mergeCell ref="L17:O17"/>
    <mergeCell ref="N1:O1"/>
    <mergeCell ref="L1:M1"/>
    <mergeCell ref="P1:Y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3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2" t="s">
        <v>19</v>
      </c>
      <c r="B1" s="634" t="s">
        <v>350</v>
      </c>
      <c r="C1" s="634" t="s">
        <v>88</v>
      </c>
      <c r="D1" s="636" t="s">
        <v>351</v>
      </c>
      <c r="E1" s="637"/>
      <c r="F1" s="637"/>
      <c r="G1" s="638" t="s">
        <v>323</v>
      </c>
      <c r="H1" s="639"/>
      <c r="I1" s="628" t="s">
        <v>324</v>
      </c>
      <c r="J1" s="628"/>
      <c r="K1" s="263"/>
      <c r="L1" s="264"/>
      <c r="M1" s="629" t="s">
        <v>352</v>
      </c>
      <c r="N1" s="629"/>
      <c r="O1" s="629"/>
      <c r="P1" s="264"/>
      <c r="Q1" s="629" t="s">
        <v>353</v>
      </c>
      <c r="R1" s="629"/>
      <c r="S1" s="629"/>
      <c r="T1" s="629"/>
      <c r="U1" s="265"/>
      <c r="V1" s="630" t="s">
        <v>323</v>
      </c>
      <c r="W1" s="630" t="s">
        <v>354</v>
      </c>
      <c r="X1" s="630" t="s">
        <v>355</v>
      </c>
      <c r="Y1" s="265"/>
      <c r="Z1" s="622" t="s">
        <v>356</v>
      </c>
      <c r="AA1" s="623"/>
      <c r="AB1" s="623"/>
      <c r="AC1" s="623"/>
      <c r="AD1" s="624"/>
    </row>
    <row r="2" spans="1:30" ht="12" thickBot="1">
      <c r="A2" s="633"/>
      <c r="B2" s="635"/>
      <c r="C2" s="635"/>
      <c r="D2" s="215" t="s">
        <v>328</v>
      </c>
      <c r="E2" s="215" t="s">
        <v>334</v>
      </c>
      <c r="F2" s="158" t="s">
        <v>335</v>
      </c>
      <c r="G2" s="216" t="s">
        <v>357</v>
      </c>
      <c r="H2" s="217" t="s">
        <v>358</v>
      </c>
      <c r="I2" s="216" t="s">
        <v>359</v>
      </c>
      <c r="J2" s="218" t="s">
        <v>360</v>
      </c>
      <c r="K2" s="266" t="s">
        <v>361</v>
      </c>
      <c r="L2" s="267"/>
      <c r="M2" s="268" t="s">
        <v>364</v>
      </c>
      <c r="N2" s="268" t="s">
        <v>362</v>
      </c>
      <c r="O2" s="268" t="s">
        <v>363</v>
      </c>
      <c r="P2" s="267"/>
      <c r="Q2" s="269" t="s">
        <v>364</v>
      </c>
      <c r="R2" s="270">
        <v>1.2999999999999999E-2</v>
      </c>
      <c r="S2" s="270">
        <v>6.4999999999999997E-3</v>
      </c>
      <c r="T2" s="271">
        <v>1.25E-3</v>
      </c>
      <c r="U2" s="272"/>
      <c r="V2" s="631"/>
      <c r="W2" s="631"/>
      <c r="X2" s="631"/>
      <c r="Y2" s="272"/>
      <c r="Z2" s="273" t="s">
        <v>364</v>
      </c>
      <c r="AA2" s="273" t="s">
        <v>362</v>
      </c>
      <c r="AB2" s="274" t="s">
        <v>363</v>
      </c>
      <c r="AC2" s="273" t="s">
        <v>354</v>
      </c>
      <c r="AD2" s="273" t="s">
        <v>355</v>
      </c>
    </row>
    <row r="3" spans="1:30" s="19" customFormat="1">
      <c r="A3" s="129" t="str">
        <f>'1-συμβολαια'!A3</f>
        <v>???</v>
      </c>
      <c r="B3" s="129" t="str">
        <f>'1-συμβολαια'!C3</f>
        <v>έγγραφα ΚΑΤΑΘΕΣΗ</v>
      </c>
      <c r="C3" s="219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'2-δικαιώμ'!H3</f>
        <v>0</v>
      </c>
      <c r="H3" s="29">
        <f>'2-δικαιώμ'!I3</f>
        <v>0.60000000000000009</v>
      </c>
      <c r="I3" s="29">
        <f>'2-δικαιώμ'!J3</f>
        <v>0.60000000000000009</v>
      </c>
      <c r="J3" s="29">
        <f>'2-δικαιώμ'!K3</f>
        <v>0.12</v>
      </c>
      <c r="K3" s="163"/>
      <c r="L3" s="163"/>
      <c r="M3" s="37"/>
      <c r="N3" s="37"/>
      <c r="O3" s="37"/>
      <c r="P3" s="163"/>
      <c r="Q3" s="37"/>
      <c r="R3" s="37"/>
      <c r="S3" s="37"/>
      <c r="T3" s="37"/>
      <c r="U3" s="163"/>
      <c r="V3" s="37">
        <f>'2-δικαιώμ'!H3+'2-δικαιώμ'!I3</f>
        <v>0.60000000000000009</v>
      </c>
      <c r="W3" s="37">
        <f>'2-δικαιώμ'!J3</f>
        <v>0.60000000000000009</v>
      </c>
      <c r="X3" s="37">
        <f>'2-δικαιώμ'!K3</f>
        <v>0.12</v>
      </c>
      <c r="Y3" s="163"/>
      <c r="Z3" s="37"/>
      <c r="AA3" s="37"/>
      <c r="AB3" s="37"/>
      <c r="AC3" s="37"/>
      <c r="AD3" s="37"/>
    </row>
    <row r="4" spans="1:30" s="19" customFormat="1">
      <c r="A4" s="129"/>
      <c r="B4" s="129" t="str">
        <f>'1-συμβολαια'!C4</f>
        <v xml:space="preserve">δάνειο </v>
      </c>
      <c r="C4" s="219">
        <f>'1-συμβολαια'!D4</f>
        <v>50000</v>
      </c>
      <c r="D4" s="29">
        <f>'8-κ-15-17'!D4</f>
        <v>650.00000000000011</v>
      </c>
      <c r="E4" s="29">
        <f>'8-κ-15-17'!M4</f>
        <v>0</v>
      </c>
      <c r="F4" s="29">
        <f>'8-κ-15-17'!V4</f>
        <v>0</v>
      </c>
      <c r="G4" s="29">
        <f>'2-δικαιώμ'!H4</f>
        <v>54</v>
      </c>
      <c r="H4" s="29">
        <f>'2-δικαιώμ'!I4</f>
        <v>0.60000000000000009</v>
      </c>
      <c r="I4" s="29">
        <f>'2-δικαιώμ'!J4</f>
        <v>30.6</v>
      </c>
      <c r="J4" s="29">
        <f>'2-δικαιώμ'!K4</f>
        <v>6.12</v>
      </c>
      <c r="K4" s="163"/>
      <c r="L4" s="163"/>
      <c r="M4" s="37"/>
      <c r="N4" s="37"/>
      <c r="O4" s="37"/>
      <c r="P4" s="163"/>
      <c r="Q4" s="37"/>
      <c r="R4" s="37"/>
      <c r="S4" s="37"/>
      <c r="T4" s="37"/>
      <c r="U4" s="163"/>
      <c r="V4" s="37">
        <f>'2-δικαιώμ'!H4+'2-δικαιώμ'!I4</f>
        <v>54.6</v>
      </c>
      <c r="W4" s="37">
        <f>'2-δικαιώμ'!J4</f>
        <v>30.6</v>
      </c>
      <c r="X4" s="37">
        <f>'2-δικαιώμ'!K4</f>
        <v>6.12</v>
      </c>
      <c r="Y4" s="163"/>
      <c r="Z4" s="37"/>
      <c r="AA4" s="37"/>
      <c r="AB4" s="37"/>
      <c r="AC4" s="37"/>
      <c r="AD4" s="37"/>
    </row>
    <row r="5" spans="1:30" s="19" customFormat="1">
      <c r="A5" s="129"/>
      <c r="B5" s="129" t="str">
        <f>'1-συμβολαια'!C5</f>
        <v>ενέχυρο μερίδια της ΔΗΛΟΣ…</v>
      </c>
      <c r="C5" s="219">
        <f>'1-συμβολαια'!D5</f>
        <v>60007.34</v>
      </c>
      <c r="D5" s="29">
        <f>'8-κ-15-17'!D5</f>
        <v>780.09541999999999</v>
      </c>
      <c r="E5" s="29">
        <f>'8-κ-15-17'!M5</f>
        <v>0</v>
      </c>
      <c r="F5" s="29">
        <f>'8-κ-15-17'!V5</f>
        <v>0</v>
      </c>
      <c r="G5" s="29">
        <f>'2-δικαιώμ'!H5</f>
        <v>64.807927199999995</v>
      </c>
      <c r="H5" s="29">
        <f>'2-δικαιώμ'!I5</f>
        <v>0.60000000000000009</v>
      </c>
      <c r="I5" s="29">
        <f>'2-δικαιώμ'!J5</f>
        <v>36.604404000000002</v>
      </c>
      <c r="J5" s="29">
        <f>'2-δικαιώμ'!K5</f>
        <v>7.3208808000000003</v>
      </c>
      <c r="K5" s="163"/>
      <c r="L5" s="163"/>
      <c r="M5" s="37"/>
      <c r="N5" s="37"/>
      <c r="O5" s="37"/>
      <c r="P5" s="163"/>
      <c r="Q5" s="37"/>
      <c r="R5" s="37"/>
      <c r="S5" s="37"/>
      <c r="T5" s="37"/>
      <c r="U5" s="163"/>
      <c r="V5" s="37">
        <f>'2-δικαιώμ'!H5+'2-δικαιώμ'!I5</f>
        <v>65.407927199999989</v>
      </c>
      <c r="W5" s="37">
        <f>'2-δικαιώμ'!J5</f>
        <v>36.604404000000002</v>
      </c>
      <c r="X5" s="37">
        <f>'2-δικαιώμ'!K5</f>
        <v>7.3208808000000003</v>
      </c>
      <c r="Y5" s="163"/>
      <c r="Z5" s="37"/>
      <c r="AA5" s="37"/>
      <c r="AB5" s="37"/>
      <c r="AC5" s="37"/>
      <c r="AD5" s="37"/>
    </row>
    <row r="6" spans="1:30" s="19" customFormat="1">
      <c r="A6" s="129"/>
      <c r="B6" s="129" t="str">
        <f>'1-συμβολαια'!C6</f>
        <v>ΤΟΚΟΙ δανείου</v>
      </c>
      <c r="C6" s="219">
        <f>'1-συμβολαια'!D6</f>
        <v>11111.11</v>
      </c>
      <c r="D6" s="29">
        <f>'8-κ-15-17'!D6</f>
        <v>144.44443000000001</v>
      </c>
      <c r="E6" s="29">
        <f>'8-κ-15-17'!M6</f>
        <v>0</v>
      </c>
      <c r="F6" s="29">
        <f>'8-κ-15-17'!V6</f>
        <v>0</v>
      </c>
      <c r="G6" s="29">
        <f>'2-δικαιώμ'!H6</f>
        <v>11.9999988</v>
      </c>
      <c r="H6" s="29">
        <f>'2-δικαιώμ'!I6</f>
        <v>0.60000000000000009</v>
      </c>
      <c r="I6" s="29">
        <f>'2-δικαιώμ'!J6</f>
        <v>7.2666660000000007</v>
      </c>
      <c r="J6" s="29">
        <f>'2-δικαιώμ'!K6</f>
        <v>1.4533332000000001</v>
      </c>
      <c r="K6" s="163"/>
      <c r="L6" s="163"/>
      <c r="M6" s="37"/>
      <c r="N6" s="37"/>
      <c r="O6" s="37"/>
      <c r="P6" s="163"/>
      <c r="Q6" s="37"/>
      <c r="R6" s="37"/>
      <c r="S6" s="37"/>
      <c r="T6" s="37"/>
      <c r="U6" s="163"/>
      <c r="V6" s="37">
        <f>'2-δικαιώμ'!H6+'2-δικαιώμ'!I6</f>
        <v>12.5999988</v>
      </c>
      <c r="W6" s="37">
        <f>'2-δικαιώμ'!J6</f>
        <v>7.2666660000000007</v>
      </c>
      <c r="X6" s="37">
        <f>'2-δικαιώμ'!K6</f>
        <v>1.4533332000000001</v>
      </c>
      <c r="Y6" s="163"/>
      <c r="Z6" s="37"/>
      <c r="AA6" s="37"/>
      <c r="AB6" s="37"/>
      <c r="AC6" s="37"/>
      <c r="AD6" s="37"/>
    </row>
    <row r="7" spans="1:30">
      <c r="A7" s="625" t="str">
        <f>'1-συμβολαια'!A7</f>
        <v>σύνολο</v>
      </c>
      <c r="B7" s="626"/>
      <c r="C7" s="627"/>
      <c r="D7" s="320">
        <f t="shared" ref="D7:J7" si="0">SUM(D3:D6)</f>
        <v>1574.5398500000001</v>
      </c>
      <c r="E7" s="320">
        <f t="shared" si="0"/>
        <v>0</v>
      </c>
      <c r="F7" s="320">
        <f t="shared" si="0"/>
        <v>0</v>
      </c>
      <c r="G7" s="320">
        <f t="shared" si="0"/>
        <v>130.80792600000001</v>
      </c>
      <c r="H7" s="320">
        <f t="shared" si="0"/>
        <v>2.4000000000000004</v>
      </c>
      <c r="I7" s="320">
        <f t="shared" si="0"/>
        <v>75.071070000000006</v>
      </c>
      <c r="J7" s="320">
        <f t="shared" si="0"/>
        <v>15.014213999999999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10" spans="1:30">
      <c r="B10" s="97"/>
      <c r="D10" s="2"/>
      <c r="E10" s="2"/>
      <c r="F10" s="2"/>
      <c r="G10" s="2"/>
      <c r="H10" s="2"/>
      <c r="I10" s="2"/>
      <c r="J10" s="2"/>
    </row>
    <row r="11" spans="1:30" ht="15.75">
      <c r="B11" s="226" t="s">
        <v>383</v>
      </c>
      <c r="D11" s="2"/>
      <c r="E11" s="2"/>
      <c r="F11" s="2"/>
      <c r="G11" s="148"/>
      <c r="H11" s="303">
        <v>0.15</v>
      </c>
      <c r="I11" s="304">
        <v>2.93</v>
      </c>
      <c r="J11" s="5" t="s">
        <v>386</v>
      </c>
      <c r="L11" s="305">
        <f>I11-H11</f>
        <v>2.7800000000000002</v>
      </c>
    </row>
    <row r="12" spans="1:30" ht="12.75">
      <c r="B12" s="227" t="s">
        <v>384</v>
      </c>
      <c r="D12" s="2"/>
      <c r="E12" s="2"/>
      <c r="F12" s="2"/>
      <c r="G12" s="2"/>
      <c r="H12" s="182">
        <v>0.44</v>
      </c>
      <c r="I12" s="301">
        <v>0.56000000000000005</v>
      </c>
      <c r="J12" s="3" t="s">
        <v>387</v>
      </c>
      <c r="L12" s="305">
        <f>I12-H12</f>
        <v>0.12000000000000005</v>
      </c>
    </row>
    <row r="13" spans="1:30" ht="15.75">
      <c r="B13" s="240" t="s">
        <v>385</v>
      </c>
      <c r="D13" s="2"/>
      <c r="E13" s="2"/>
      <c r="F13" s="2"/>
      <c r="G13" s="312">
        <v>0.05</v>
      </c>
      <c r="H13" s="8"/>
      <c r="I13" s="4">
        <v>0.73</v>
      </c>
      <c r="J13" s="5" t="s">
        <v>137</v>
      </c>
      <c r="L13" s="5"/>
    </row>
    <row r="14" spans="1:30">
      <c r="B14" s="97"/>
      <c r="D14" s="2"/>
      <c r="E14" s="2"/>
      <c r="F14" s="2"/>
      <c r="G14" s="312">
        <v>0.05</v>
      </c>
      <c r="H14" s="8"/>
      <c r="I14" s="4">
        <v>1.47</v>
      </c>
      <c r="J14" s="3" t="s">
        <v>388</v>
      </c>
    </row>
    <row r="15" spans="1:30">
      <c r="B15" s="97"/>
      <c r="D15" s="2"/>
      <c r="E15" s="2"/>
      <c r="F15" s="2"/>
      <c r="G15" s="312">
        <v>0.05</v>
      </c>
      <c r="H15" s="8"/>
      <c r="I15" s="4">
        <v>3.99</v>
      </c>
      <c r="J15" s="5" t="s">
        <v>389</v>
      </c>
      <c r="K15" s="5"/>
      <c r="L15" s="5"/>
    </row>
    <row r="16" spans="1:30">
      <c r="B16" s="97"/>
      <c r="D16" s="2"/>
      <c r="E16" s="2"/>
      <c r="F16" s="2"/>
      <c r="G16" s="312">
        <v>0.05</v>
      </c>
      <c r="H16" s="8"/>
      <c r="I16" s="4"/>
      <c r="J16" s="5" t="s">
        <v>440</v>
      </c>
      <c r="K16" s="5"/>
      <c r="L16" s="5"/>
    </row>
    <row r="17" spans="2:12">
      <c r="B17" s="97"/>
      <c r="D17" s="2"/>
      <c r="E17" s="2"/>
      <c r="F17" s="2"/>
      <c r="G17" s="312">
        <v>0.05</v>
      </c>
      <c r="H17" s="8"/>
      <c r="I17" s="4"/>
      <c r="J17" s="5" t="s">
        <v>441</v>
      </c>
      <c r="K17" s="5"/>
      <c r="L17" s="5"/>
    </row>
    <row r="18" spans="2:12">
      <c r="B18" s="97"/>
      <c r="D18" s="2"/>
      <c r="E18" s="2"/>
      <c r="F18" s="2"/>
      <c r="G18" s="312"/>
      <c r="H18" s="8"/>
      <c r="I18" s="4"/>
      <c r="J18" s="5"/>
      <c r="K18" s="5"/>
      <c r="L18" s="5"/>
    </row>
    <row r="19" spans="2:12">
      <c r="B19" s="97"/>
      <c r="D19" s="2"/>
      <c r="E19" s="2"/>
      <c r="F19" s="2"/>
      <c r="G19" s="2"/>
      <c r="H19" s="5" t="s">
        <v>442</v>
      </c>
      <c r="I19" s="5"/>
      <c r="J19" s="5" t="s">
        <v>137</v>
      </c>
      <c r="K19" s="5"/>
      <c r="L19" s="5"/>
    </row>
    <row r="20" spans="2:12">
      <c r="G20" s="2"/>
      <c r="H20" s="5" t="s">
        <v>443</v>
      </c>
      <c r="I20" s="5"/>
      <c r="J20" s="5" t="s">
        <v>138</v>
      </c>
      <c r="K20" s="5"/>
      <c r="L20" s="5"/>
    </row>
    <row r="21" spans="2:12">
      <c r="G21" s="2"/>
      <c r="H21" s="5" t="s">
        <v>444</v>
      </c>
      <c r="I21" s="5"/>
      <c r="J21" s="5" t="s">
        <v>139</v>
      </c>
      <c r="K21" s="5"/>
      <c r="L21" s="5"/>
    </row>
    <row r="22" spans="2:12" ht="15">
      <c r="G22" s="2"/>
      <c r="H22" s="4">
        <v>2.2000000000000002</v>
      </c>
      <c r="I22" s="317"/>
      <c r="J22" s="5" t="s">
        <v>390</v>
      </c>
      <c r="K22" s="5"/>
      <c r="L22" s="5"/>
    </row>
    <row r="23" spans="2:12" ht="15">
      <c r="G23" s="2"/>
      <c r="H23" s="2">
        <v>2.93</v>
      </c>
      <c r="I23" s="318"/>
      <c r="J23" s="3" t="s">
        <v>391</v>
      </c>
      <c r="K23" s="5"/>
      <c r="L23" s="5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10.42578125" style="8" bestFit="1" customWidth="1"/>
    <col min="2" max="2" width="30" style="97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13" t="s">
        <v>1</v>
      </c>
      <c r="B1" s="515" t="s">
        <v>0</v>
      </c>
      <c r="C1" s="553" t="s">
        <v>7</v>
      </c>
      <c r="D1" s="645" t="s">
        <v>45</v>
      </c>
      <c r="E1" s="646"/>
      <c r="F1" s="647" t="s">
        <v>398</v>
      </c>
      <c r="G1" s="648"/>
      <c r="H1" s="643" t="s">
        <v>57</v>
      </c>
      <c r="I1" s="640" t="s">
        <v>29</v>
      </c>
      <c r="J1" s="641"/>
      <c r="K1" s="642"/>
    </row>
    <row r="2" spans="1:17" ht="12.75" thickBot="1">
      <c r="A2" s="514"/>
      <c r="B2" s="516"/>
      <c r="C2" s="554"/>
      <c r="D2" s="238" t="s">
        <v>322</v>
      </c>
      <c r="E2" s="242" t="s">
        <v>93</v>
      </c>
      <c r="F2" s="241" t="s">
        <v>322</v>
      </c>
      <c r="G2" s="239" t="s">
        <v>33</v>
      </c>
      <c r="H2" s="644"/>
      <c r="I2" s="543"/>
      <c r="J2" s="509"/>
      <c r="K2" s="510"/>
    </row>
    <row r="3" spans="1:17" s="478" customFormat="1" ht="14.25">
      <c r="A3" s="473" t="str">
        <f>'1-συμβολαια'!A3</f>
        <v>???</v>
      </c>
      <c r="B3" s="474" t="str">
        <f>'1-συμβολαια'!C3</f>
        <v>έγγραφα ΚΑΤΑΘΕΣΗ</v>
      </c>
      <c r="C3" s="475">
        <f>'1-συμβολαια'!D3</f>
        <v>0</v>
      </c>
      <c r="D3" s="479"/>
      <c r="E3" s="480"/>
      <c r="F3" s="476">
        <v>0.5</v>
      </c>
      <c r="G3" s="477"/>
      <c r="H3" s="477"/>
      <c r="I3" s="341"/>
      <c r="J3" s="341" t="s">
        <v>136</v>
      </c>
      <c r="K3" s="78"/>
    </row>
    <row r="4" spans="1:17" s="478" customFormat="1" ht="14.25">
      <c r="A4" s="473">
        <f>'1-συμβολαια'!A4</f>
        <v>0</v>
      </c>
      <c r="B4" s="474" t="str">
        <f>'1-συμβολαια'!C4</f>
        <v xml:space="preserve">δάνειο </v>
      </c>
      <c r="C4" s="475">
        <f>'1-συμβολαια'!D4</f>
        <v>50000</v>
      </c>
      <c r="D4" s="479"/>
      <c r="E4" s="480"/>
      <c r="F4" s="476"/>
      <c r="G4" s="477"/>
      <c r="H4" s="477">
        <v>0.5</v>
      </c>
      <c r="I4" s="341" t="s">
        <v>141</v>
      </c>
      <c r="J4" s="341" t="s">
        <v>136</v>
      </c>
      <c r="K4" s="78"/>
    </row>
    <row r="5" spans="1:17" s="478" customFormat="1" ht="14.25">
      <c r="A5" s="473">
        <f>'1-συμβολαια'!A5</f>
        <v>0</v>
      </c>
      <c r="B5" s="474" t="str">
        <f>'1-συμβολαια'!C5</f>
        <v>ενέχυρο μερίδια της ΔΗΛΟΣ…</v>
      </c>
      <c r="C5" s="475">
        <f>'1-συμβολαια'!D5</f>
        <v>60007.34</v>
      </c>
      <c r="D5" s="479"/>
      <c r="E5" s="480"/>
      <c r="F5" s="476"/>
      <c r="G5" s="477"/>
      <c r="H5" s="477">
        <v>0.5</v>
      </c>
      <c r="I5" s="341" t="s">
        <v>141</v>
      </c>
      <c r="J5" s="341" t="s">
        <v>136</v>
      </c>
      <c r="K5" s="78"/>
    </row>
    <row r="6" spans="1:17" s="478" customFormat="1" ht="14.25">
      <c r="A6" s="473">
        <f>'1-συμβολαια'!A6</f>
        <v>0</v>
      </c>
      <c r="B6" s="474" t="str">
        <f>'1-συμβολαια'!C6</f>
        <v>ΤΟΚΟΙ δανείου</v>
      </c>
      <c r="C6" s="475">
        <f>'1-συμβολαια'!D6</f>
        <v>11111.11</v>
      </c>
      <c r="D6" s="479"/>
      <c r="E6" s="480"/>
      <c r="F6" s="476"/>
      <c r="G6" s="477"/>
      <c r="H6" s="477">
        <v>0.5</v>
      </c>
      <c r="I6" s="341" t="s">
        <v>141</v>
      </c>
      <c r="J6" s="341" t="s">
        <v>136</v>
      </c>
      <c r="K6" s="78"/>
    </row>
    <row r="7" spans="1:17" ht="15.75">
      <c r="A7" s="529" t="s">
        <v>56</v>
      </c>
      <c r="B7" s="530"/>
      <c r="C7" s="530"/>
      <c r="D7" s="243">
        <f>SUM(D3:D6)</f>
        <v>0</v>
      </c>
      <c r="E7" s="243">
        <f>SUM(E3:E6)</f>
        <v>0</v>
      </c>
      <c r="F7" s="393">
        <f>SUM(F3:F6)</f>
        <v>0.5</v>
      </c>
      <c r="G7" s="393">
        <f>SUM(G3:G6)</f>
        <v>0</v>
      </c>
      <c r="H7" s="393">
        <f>SUM(H3:H6)</f>
        <v>1.5</v>
      </c>
    </row>
    <row r="8" spans="1:17" ht="15.75">
      <c r="I8" s="132" t="s">
        <v>105</v>
      </c>
      <c r="J8" s="148"/>
      <c r="K8" s="148"/>
      <c r="L8" s="127"/>
      <c r="M8" s="127"/>
      <c r="N8" s="127"/>
      <c r="O8" s="127"/>
      <c r="P8" s="5"/>
    </row>
    <row r="9" spans="1:17" ht="15.75">
      <c r="I9" s="245"/>
      <c r="J9" s="148" t="s">
        <v>106</v>
      </c>
      <c r="K9" s="148"/>
      <c r="L9" s="148"/>
      <c r="M9" s="148"/>
      <c r="N9" s="148"/>
      <c r="O9" s="148"/>
      <c r="P9" s="245"/>
      <c r="Q9" s="244"/>
    </row>
    <row r="10" spans="1:17" ht="15.75">
      <c r="I10" s="245"/>
      <c r="J10" s="245"/>
      <c r="K10" s="246"/>
      <c r="L10" s="246"/>
      <c r="M10" s="246"/>
      <c r="N10" s="246"/>
      <c r="O10" s="246"/>
      <c r="P10" s="246"/>
      <c r="Q10" s="244"/>
    </row>
    <row r="11" spans="1:17" ht="15.75">
      <c r="I11" s="245"/>
      <c r="J11" s="245"/>
      <c r="K11" s="148"/>
      <c r="L11" s="246"/>
      <c r="M11" s="246"/>
      <c r="N11" s="148"/>
      <c r="O11" s="148"/>
      <c r="P11" s="148"/>
      <c r="Q11" s="244"/>
    </row>
    <row r="12" spans="1:17" ht="15.75">
      <c r="I12" s="245"/>
      <c r="J12" s="245"/>
      <c r="K12" s="246"/>
      <c r="L12" s="246"/>
      <c r="M12" s="246"/>
      <c r="N12" s="246"/>
      <c r="O12" s="246"/>
      <c r="P12" s="246"/>
      <c r="Q12" s="244"/>
    </row>
    <row r="13" spans="1:17" ht="15.75">
      <c r="L13" s="134"/>
      <c r="Q13" s="244"/>
    </row>
    <row r="14" spans="1:17" ht="15.75">
      <c r="L14" s="134"/>
    </row>
    <row r="15" spans="1:17" ht="15.75">
      <c r="L15" s="134"/>
    </row>
    <row r="16" spans="1:17" ht="15.75">
      <c r="L16" s="134"/>
    </row>
  </sheetData>
  <mergeCells count="8">
    <mergeCell ref="I1:K2"/>
    <mergeCell ref="H1:H2"/>
    <mergeCell ref="A7:C7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C20" sqref="C20"/>
    </sheetView>
  </sheetViews>
  <sheetFormatPr defaultRowHeight="15"/>
  <cols>
    <col min="1" max="1" width="11.5703125" style="110" bestFit="1" customWidth="1"/>
    <col min="2" max="2" width="31.7109375" style="111" bestFit="1" customWidth="1"/>
    <col min="3" max="3" width="14.28515625" style="112" customWidth="1"/>
    <col min="4" max="4" width="10.42578125" style="112" bestFit="1" customWidth="1"/>
    <col min="5" max="5" width="16.7109375" style="112" bestFit="1" customWidth="1"/>
    <col min="6" max="6" width="7.85546875" style="109" customWidth="1"/>
    <col min="7" max="7" width="10" style="109" customWidth="1"/>
    <col min="8" max="8" width="6.140625" style="109" bestFit="1" customWidth="1"/>
    <col min="9" max="12" width="7.140625" style="109" customWidth="1"/>
    <col min="13" max="13" width="6.28515625" style="109" customWidth="1"/>
    <col min="14" max="21" width="7.140625" style="109" customWidth="1"/>
    <col min="22" max="22" width="30.85546875" style="109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07" customFormat="1" ht="15.75" customHeight="1">
      <c r="A1" s="513" t="s">
        <v>1</v>
      </c>
      <c r="B1" s="649" t="s">
        <v>0</v>
      </c>
      <c r="C1" s="651" t="s">
        <v>148</v>
      </c>
      <c r="D1" s="651"/>
      <c r="E1" s="651"/>
      <c r="F1" s="652" t="s">
        <v>29</v>
      </c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  <c r="R1" s="653"/>
      <c r="S1" s="653"/>
      <c r="T1" s="653"/>
      <c r="U1" s="653"/>
      <c r="V1" s="654"/>
    </row>
    <row r="2" spans="1:22" ht="16.5" thickBot="1">
      <c r="A2" s="514"/>
      <c r="B2" s="650"/>
      <c r="C2" s="108" t="s">
        <v>23</v>
      </c>
      <c r="D2" s="113" t="s">
        <v>9</v>
      </c>
      <c r="E2" s="116" t="s">
        <v>33</v>
      </c>
      <c r="F2" s="292">
        <v>61</v>
      </c>
      <c r="G2" s="292">
        <v>62</v>
      </c>
      <c r="H2" s="292">
        <v>63</v>
      </c>
      <c r="I2" s="293">
        <v>64</v>
      </c>
      <c r="J2" s="294" t="s">
        <v>408</v>
      </c>
      <c r="K2" s="294" t="s">
        <v>409</v>
      </c>
      <c r="L2" s="294" t="s">
        <v>410</v>
      </c>
      <c r="M2" s="295">
        <v>65</v>
      </c>
      <c r="N2" s="296" t="s">
        <v>411</v>
      </c>
      <c r="O2" s="296" t="s">
        <v>412</v>
      </c>
      <c r="P2" s="296" t="s">
        <v>413</v>
      </c>
      <c r="Q2" s="296" t="s">
        <v>414</v>
      </c>
      <c r="R2" s="296" t="s">
        <v>415</v>
      </c>
      <c r="S2" s="292">
        <v>67</v>
      </c>
      <c r="T2" s="185"/>
      <c r="U2" s="185"/>
      <c r="V2" s="291"/>
    </row>
    <row r="3" spans="1:22" s="145" customFormat="1">
      <c r="A3" s="445" t="str">
        <f>'1-συμβολαια'!A3</f>
        <v>???</v>
      </c>
      <c r="B3" s="370" t="str">
        <f>'1-συμβολαια'!C3</f>
        <v>έγγραφα ΚΑΤΑΘΕΣΗ</v>
      </c>
      <c r="C3" s="349"/>
      <c r="D3" s="371"/>
      <c r="E3" s="401"/>
      <c r="F3" s="350"/>
      <c r="G3" s="350"/>
      <c r="H3" s="372"/>
      <c r="I3" s="373"/>
      <c r="J3" s="373"/>
      <c r="K3" s="373"/>
      <c r="L3" s="373"/>
      <c r="M3" s="373"/>
      <c r="N3" s="350"/>
      <c r="O3" s="350"/>
      <c r="P3" s="350"/>
      <c r="Q3" s="350"/>
      <c r="R3" s="375"/>
      <c r="S3" s="350"/>
      <c r="T3" s="350"/>
      <c r="U3" s="350"/>
      <c r="V3" s="350"/>
    </row>
    <row r="4" spans="1:22" s="145" customFormat="1">
      <c r="A4" s="445">
        <f>'1-συμβολαια'!A4</f>
        <v>0</v>
      </c>
      <c r="B4" s="370" t="str">
        <f>'1-συμβολαια'!C4</f>
        <v xml:space="preserve">δάνειο </v>
      </c>
      <c r="C4" s="349">
        <f>'1-συμβολαια'!L4</f>
        <v>540.67999999999995</v>
      </c>
      <c r="D4" s="371">
        <f>'1-συμβολαια'!N4</f>
        <v>0</v>
      </c>
      <c r="E4" s="401">
        <f t="shared" ref="E4:E6" si="0">C4-D4</f>
        <v>540.67999999999995</v>
      </c>
      <c r="F4" s="350">
        <v>61</v>
      </c>
      <c r="G4" s="350">
        <v>62</v>
      </c>
      <c r="H4" s="372"/>
      <c r="I4" s="373"/>
      <c r="J4" s="373"/>
      <c r="K4" s="373"/>
      <c r="L4" s="373"/>
      <c r="M4" s="373"/>
      <c r="N4" s="350"/>
      <c r="O4" s="350"/>
      <c r="P4" s="350"/>
      <c r="Q4" s="350"/>
      <c r="R4" s="375"/>
      <c r="S4" s="350"/>
      <c r="T4" s="350"/>
      <c r="U4" s="350"/>
      <c r="V4" s="350"/>
    </row>
    <row r="5" spans="1:22" s="145" customFormat="1">
      <c r="A5" s="445">
        <f>'1-συμβολαια'!A5</f>
        <v>0</v>
      </c>
      <c r="B5" s="370" t="str">
        <f>'1-συμβολαια'!C5</f>
        <v>ενέχυρο μερίδια της ΔΗΛΟΣ…</v>
      </c>
      <c r="C5" s="349">
        <f>'1-συμβολαια'!L5</f>
        <v>642.75486799999999</v>
      </c>
      <c r="D5" s="371">
        <f>'1-συμβολαια'!N5</f>
        <v>0</v>
      </c>
      <c r="E5" s="401">
        <f t="shared" si="0"/>
        <v>642.75486799999999</v>
      </c>
      <c r="F5" s="350">
        <v>61</v>
      </c>
      <c r="G5" s="350">
        <v>62</v>
      </c>
      <c r="H5" s="372"/>
      <c r="I5" s="373"/>
      <c r="J5" s="373"/>
      <c r="K5" s="373"/>
      <c r="L5" s="373"/>
      <c r="M5" s="373"/>
      <c r="N5" s="350"/>
      <c r="O5" s="350"/>
      <c r="P5" s="350"/>
      <c r="Q5" s="350"/>
      <c r="R5" s="375"/>
      <c r="S5" s="350"/>
      <c r="T5" s="350"/>
      <c r="U5" s="350"/>
      <c r="V5" s="350"/>
    </row>
    <row r="6" spans="1:22" s="145" customFormat="1" ht="15.75" thickBot="1">
      <c r="A6" s="446">
        <f>'1-συμβολαια'!A6</f>
        <v>0</v>
      </c>
      <c r="B6" s="447" t="str">
        <f>'1-συμβολαια'!C6</f>
        <v>ΤΟΚΟΙ δανείου</v>
      </c>
      <c r="C6" s="427">
        <f>'1-συμβολαια'!L6</f>
        <v>144.01332200000002</v>
      </c>
      <c r="D6" s="448">
        <f>'1-συμβολαια'!N6</f>
        <v>0</v>
      </c>
      <c r="E6" s="427">
        <f t="shared" si="0"/>
        <v>144.01332200000002</v>
      </c>
      <c r="F6" s="428">
        <v>61</v>
      </c>
      <c r="G6" s="428">
        <v>62</v>
      </c>
      <c r="H6" s="449"/>
      <c r="I6" s="450"/>
      <c r="J6" s="450"/>
      <c r="K6" s="450"/>
      <c r="L6" s="450"/>
      <c r="M6" s="450"/>
      <c r="N6" s="428"/>
      <c r="O6" s="428"/>
      <c r="P6" s="428"/>
      <c r="Q6" s="428"/>
      <c r="R6" s="451"/>
      <c r="S6" s="428"/>
      <c r="T6" s="428"/>
      <c r="U6" s="428"/>
      <c r="V6" s="428"/>
    </row>
    <row r="7" spans="1:22" ht="15.75">
      <c r="A7" s="529" t="s">
        <v>47</v>
      </c>
      <c r="B7" s="530"/>
      <c r="C7" s="104">
        <f>SUM(C3:C6)</f>
        <v>1327.4481899999998</v>
      </c>
      <c r="D7" s="114">
        <f>SUM(D3:D6)</f>
        <v>0</v>
      </c>
      <c r="E7" s="104">
        <f>SUM(E3:E6)</f>
        <v>1327.4481899999998</v>
      </c>
      <c r="I7" s="73">
        <f t="shared" ref="I7:T7" si="1">SUM(I3:I6)</f>
        <v>0</v>
      </c>
      <c r="J7" s="73">
        <f t="shared" si="1"/>
        <v>0</v>
      </c>
      <c r="K7" s="73">
        <f t="shared" si="1"/>
        <v>0</v>
      </c>
      <c r="L7" s="73">
        <f t="shared" si="1"/>
        <v>0</v>
      </c>
      <c r="M7" s="73">
        <f t="shared" si="1"/>
        <v>0</v>
      </c>
      <c r="N7" s="73">
        <f t="shared" si="1"/>
        <v>0</v>
      </c>
      <c r="O7" s="73">
        <f t="shared" si="1"/>
        <v>0</v>
      </c>
      <c r="P7" s="73">
        <f t="shared" si="1"/>
        <v>0</v>
      </c>
      <c r="Q7" s="73">
        <f t="shared" si="1"/>
        <v>0</v>
      </c>
      <c r="R7" s="73">
        <f t="shared" si="1"/>
        <v>0</v>
      </c>
      <c r="S7" s="73">
        <f t="shared" si="1"/>
        <v>0</v>
      </c>
      <c r="T7" s="73">
        <f t="shared" si="1"/>
        <v>0</v>
      </c>
    </row>
    <row r="8" spans="1:22"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</row>
    <row r="9" spans="1:22" ht="15.75">
      <c r="F9" s="167" t="s">
        <v>244</v>
      </c>
      <c r="G9" s="132"/>
      <c r="H9" s="297"/>
      <c r="I9" s="297"/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8"/>
    </row>
    <row r="10" spans="1:22" ht="15.75">
      <c r="F10" s="299"/>
      <c r="G10" s="148" t="s">
        <v>245</v>
      </c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8"/>
    </row>
    <row r="11" spans="1:22" ht="15.75">
      <c r="F11" s="298"/>
      <c r="G11" s="298"/>
      <c r="H11" s="167" t="s">
        <v>246</v>
      </c>
      <c r="I11" s="132"/>
      <c r="J11" s="132"/>
      <c r="K11" s="132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8"/>
    </row>
    <row r="12" spans="1:22" ht="15.75">
      <c r="F12" s="298"/>
      <c r="G12" s="299"/>
      <c r="H12" s="298"/>
      <c r="I12" s="148" t="s">
        <v>270</v>
      </c>
      <c r="J12" s="148"/>
      <c r="K12" s="148"/>
      <c r="L12" s="300"/>
      <c r="M12" s="300"/>
      <c r="N12" s="300"/>
      <c r="O12" s="300"/>
      <c r="P12" s="300"/>
      <c r="Q12" s="300"/>
      <c r="R12" s="300"/>
      <c r="S12" s="300"/>
      <c r="T12" s="300"/>
      <c r="U12" s="297"/>
      <c r="V12" s="298"/>
    </row>
    <row r="13" spans="1:22" ht="15.75">
      <c r="F13" s="298"/>
      <c r="G13" s="299"/>
      <c r="H13" s="298"/>
      <c r="I13" s="148"/>
      <c r="J13" s="167" t="s">
        <v>416</v>
      </c>
      <c r="K13" s="148"/>
      <c r="L13" s="300"/>
      <c r="M13" s="300"/>
      <c r="N13" s="300"/>
      <c r="O13" s="300"/>
      <c r="P13" s="300"/>
      <c r="Q13" s="300"/>
      <c r="R13" s="300"/>
      <c r="S13" s="300"/>
      <c r="T13" s="300"/>
      <c r="U13" s="297"/>
      <c r="V13" s="298"/>
    </row>
    <row r="14" spans="1:22" ht="15.75">
      <c r="F14" s="298"/>
      <c r="G14" s="299"/>
      <c r="H14" s="298"/>
      <c r="I14" s="148"/>
      <c r="J14" s="148"/>
      <c r="K14" s="148" t="s">
        <v>417</v>
      </c>
      <c r="L14" s="300"/>
      <c r="M14" s="300"/>
      <c r="N14" s="300"/>
      <c r="O14" s="300"/>
      <c r="P14" s="300"/>
      <c r="Q14" s="300"/>
      <c r="R14" s="300"/>
      <c r="S14" s="300"/>
      <c r="T14" s="300"/>
      <c r="U14" s="297"/>
      <c r="V14" s="298"/>
    </row>
    <row r="15" spans="1:22" ht="15.75">
      <c r="F15" s="298"/>
      <c r="G15" s="298"/>
      <c r="H15" s="297"/>
      <c r="I15" s="300"/>
      <c r="J15" s="300"/>
      <c r="K15" s="300"/>
      <c r="L15" s="167" t="s">
        <v>418</v>
      </c>
      <c r="M15" s="300"/>
      <c r="N15" s="300"/>
      <c r="O15" s="300"/>
      <c r="P15" s="300"/>
      <c r="Q15" s="300"/>
      <c r="R15" s="300"/>
      <c r="S15" s="300"/>
      <c r="T15" s="300"/>
      <c r="U15" s="297"/>
      <c r="V15" s="298"/>
    </row>
    <row r="16" spans="1:22" ht="15.75">
      <c r="C16" s="112">
        <f>SUM(C8:C9)</f>
        <v>0</v>
      </c>
      <c r="F16" s="297"/>
      <c r="G16" s="297"/>
      <c r="H16" s="297"/>
      <c r="I16" s="300"/>
      <c r="J16" s="300"/>
      <c r="K16" s="300"/>
      <c r="L16" s="300"/>
      <c r="M16" s="148" t="s">
        <v>271</v>
      </c>
      <c r="N16" s="300"/>
      <c r="O16" s="300"/>
      <c r="P16" s="300"/>
      <c r="Q16" s="300"/>
      <c r="R16" s="300"/>
      <c r="S16" s="300"/>
      <c r="T16" s="300"/>
      <c r="U16" s="297"/>
      <c r="V16" s="298"/>
    </row>
    <row r="17" spans="2:22" ht="15.75">
      <c r="F17" s="298"/>
      <c r="G17" s="298"/>
      <c r="H17" s="297"/>
      <c r="I17" s="300"/>
      <c r="J17" s="300"/>
      <c r="K17" s="300"/>
      <c r="L17" s="300"/>
      <c r="M17" s="300"/>
      <c r="N17" s="167" t="s">
        <v>419</v>
      </c>
      <c r="O17" s="300"/>
      <c r="P17" s="300"/>
      <c r="Q17" s="300"/>
      <c r="R17" s="300"/>
      <c r="S17" s="300"/>
      <c r="T17" s="300"/>
      <c r="U17" s="297"/>
      <c r="V17" s="298"/>
    </row>
    <row r="18" spans="2:22" ht="15.75">
      <c r="F18" s="298"/>
      <c r="G18" s="298"/>
      <c r="H18" s="297"/>
      <c r="I18" s="300"/>
      <c r="J18" s="300"/>
      <c r="K18" s="300"/>
      <c r="L18" s="300"/>
      <c r="M18" s="300"/>
      <c r="N18" s="300"/>
      <c r="O18" s="148" t="s">
        <v>420</v>
      </c>
      <c r="P18" s="300"/>
      <c r="Q18" s="300"/>
      <c r="R18" s="300"/>
      <c r="S18" s="300"/>
      <c r="T18" s="300"/>
      <c r="U18" s="297"/>
      <c r="V18" s="298"/>
    </row>
    <row r="19" spans="2:22" ht="15.75">
      <c r="F19" s="298"/>
      <c r="G19" s="298"/>
      <c r="H19" s="297"/>
      <c r="I19" s="300"/>
      <c r="J19" s="300"/>
      <c r="K19" s="300"/>
      <c r="L19" s="300"/>
      <c r="M19" s="300"/>
      <c r="N19" s="300"/>
      <c r="O19" s="300"/>
      <c r="P19" s="167" t="s">
        <v>272</v>
      </c>
      <c r="Q19" s="300"/>
      <c r="R19" s="300"/>
      <c r="S19" s="300"/>
      <c r="T19" s="300"/>
      <c r="U19" s="297"/>
      <c r="V19" s="298"/>
    </row>
    <row r="20" spans="2:22" ht="15.75">
      <c r="F20" s="298"/>
      <c r="G20" s="298"/>
      <c r="H20" s="297"/>
      <c r="I20" s="300"/>
      <c r="J20" s="300"/>
      <c r="K20" s="300"/>
      <c r="L20" s="300"/>
      <c r="M20" s="300"/>
      <c r="N20" s="300"/>
      <c r="O20" s="300"/>
      <c r="P20" s="300"/>
      <c r="Q20" s="148" t="s">
        <v>273</v>
      </c>
      <c r="R20" s="148"/>
      <c r="S20" s="148"/>
      <c r="T20" s="300"/>
      <c r="U20" s="297"/>
      <c r="V20" s="298"/>
    </row>
    <row r="21" spans="2:22" ht="15.75">
      <c r="F21" s="298"/>
      <c r="G21" s="298"/>
      <c r="H21" s="297"/>
      <c r="I21" s="300"/>
      <c r="J21" s="300"/>
      <c r="K21" s="300"/>
      <c r="L21" s="300"/>
      <c r="M21" s="300"/>
      <c r="N21" s="300"/>
      <c r="O21" s="300"/>
      <c r="P21" s="300"/>
      <c r="Q21" s="300"/>
      <c r="R21" s="167" t="s">
        <v>274</v>
      </c>
      <c r="S21" s="300"/>
      <c r="T21" s="300"/>
      <c r="U21" s="297"/>
      <c r="V21" s="298"/>
    </row>
    <row r="22" spans="2:22" ht="15.75">
      <c r="F22" s="298"/>
      <c r="G22" s="298"/>
      <c r="H22" s="297"/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148" t="s">
        <v>275</v>
      </c>
      <c r="T22" s="300"/>
      <c r="U22" s="297"/>
      <c r="V22" s="298"/>
    </row>
    <row r="23" spans="2:22" ht="15.75">
      <c r="F23" s="298"/>
      <c r="G23" s="298"/>
      <c r="H23" s="297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167" t="s">
        <v>421</v>
      </c>
      <c r="U23" s="297"/>
      <c r="V23" s="298"/>
    </row>
    <row r="24" spans="2:22">
      <c r="F24" s="298"/>
      <c r="G24" s="298"/>
      <c r="H24" s="297"/>
      <c r="I24" s="297"/>
      <c r="J24" s="297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8"/>
    </row>
    <row r="25" spans="2:22" ht="15.75" customHeight="1">
      <c r="B25" s="232"/>
      <c r="C25" s="331"/>
      <c r="D25" s="333"/>
      <c r="E25" s="332"/>
      <c r="F25" s="332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</row>
    <row r="26" spans="2:22" ht="15.75" customHeight="1">
      <c r="B26" s="231"/>
      <c r="C26" s="117"/>
      <c r="D26" s="333"/>
      <c r="E26" s="332"/>
      <c r="F26" s="332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</row>
    <row r="27" spans="2:22"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</row>
    <row r="28" spans="2:22"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</row>
    <row r="29" spans="2:22"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</row>
    <row r="30" spans="2:22">
      <c r="D30" s="333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</row>
    <row r="31" spans="2:22"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</row>
    <row r="32" spans="2:22"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</row>
    <row r="33" spans="8:21"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</row>
    <row r="34" spans="8:21"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</row>
    <row r="35" spans="8:21"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</row>
    <row r="36" spans="8:21"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A34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9" style="8" customWidth="1"/>
    <col min="2" max="2" width="22.140625" style="152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6.85546875" style="85" customWidth="1"/>
    <col min="13" max="25" width="7.140625" style="85" customWidth="1"/>
    <col min="26" max="26" width="6.140625" style="377" customWidth="1"/>
    <col min="27" max="27" width="7.140625" style="85" customWidth="1"/>
    <col min="28" max="28" width="6.140625" style="85" customWidth="1"/>
    <col min="29" max="29" width="7" style="377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8.570312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377" customWidth="1"/>
    <col min="58" max="58" width="8.5703125" style="377" customWidth="1"/>
    <col min="59" max="59" width="7.5703125" style="377" customWidth="1"/>
    <col min="60" max="68" width="6.140625" style="377" customWidth="1"/>
    <col min="69" max="69" width="5.5703125" style="377" customWidth="1"/>
    <col min="70" max="77" width="10.5703125" style="377" customWidth="1"/>
    <col min="78" max="79" width="12.42578125" style="377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79" s="6" customFormat="1" ht="15.75" customHeight="1">
      <c r="A1" s="490" t="s">
        <v>1</v>
      </c>
      <c r="B1" s="666" t="s">
        <v>0</v>
      </c>
      <c r="C1" s="669" t="s">
        <v>96</v>
      </c>
      <c r="D1" s="670"/>
      <c r="E1" s="658" t="s">
        <v>97</v>
      </c>
      <c r="F1" s="658"/>
      <c r="G1" s="658"/>
      <c r="H1" s="676" t="s">
        <v>174</v>
      </c>
      <c r="I1" s="677"/>
      <c r="J1" s="678"/>
      <c r="K1" s="658" t="s">
        <v>178</v>
      </c>
      <c r="L1" s="658"/>
      <c r="M1" s="658"/>
      <c r="N1" s="658"/>
      <c r="O1" s="658"/>
      <c r="P1" s="658"/>
      <c r="Q1" s="658"/>
      <c r="R1" s="658"/>
      <c r="S1" s="658"/>
      <c r="T1" s="658"/>
      <c r="U1" s="658"/>
      <c r="V1" s="658"/>
      <c r="W1" s="658"/>
      <c r="X1" s="658"/>
      <c r="Y1" s="658"/>
      <c r="Z1" s="658"/>
      <c r="AA1" s="658"/>
      <c r="AB1" s="658"/>
      <c r="AC1" s="658"/>
      <c r="AD1" s="658"/>
      <c r="AE1" s="658"/>
      <c r="AF1" s="658"/>
      <c r="AG1" s="658"/>
      <c r="AH1" s="668" t="s">
        <v>179</v>
      </c>
      <c r="AI1" s="668"/>
      <c r="AJ1" s="668"/>
      <c r="AK1" s="668"/>
      <c r="AL1" s="668"/>
      <c r="AM1" s="668"/>
      <c r="AN1" s="668"/>
      <c r="AO1" s="668"/>
      <c r="AP1" s="668"/>
      <c r="AQ1" s="668"/>
      <c r="AR1" s="668"/>
      <c r="AS1" s="668"/>
      <c r="AT1" s="668"/>
      <c r="AU1" s="668"/>
      <c r="AV1" s="668"/>
      <c r="AW1" s="659" t="s">
        <v>194</v>
      </c>
      <c r="AX1" s="660"/>
      <c r="AY1" s="660"/>
      <c r="AZ1" s="660"/>
      <c r="BA1" s="660"/>
      <c r="BB1" s="661"/>
      <c r="BC1" s="662" t="s">
        <v>198</v>
      </c>
      <c r="BD1" s="663"/>
      <c r="BE1" s="663"/>
      <c r="BF1" s="664"/>
      <c r="BG1" s="665" t="s">
        <v>186</v>
      </c>
      <c r="BH1" s="665"/>
      <c r="BI1" s="665"/>
      <c r="BJ1" s="665"/>
      <c r="BK1" s="665"/>
      <c r="BL1" s="665"/>
      <c r="BM1" s="665"/>
      <c r="BN1" s="665"/>
      <c r="BO1" s="665"/>
      <c r="BP1" s="665"/>
      <c r="BQ1" s="665"/>
      <c r="BR1" s="665"/>
      <c r="BS1" s="671" t="s">
        <v>506</v>
      </c>
      <c r="BT1" s="672"/>
      <c r="BU1" s="672"/>
      <c r="BV1" s="672"/>
      <c r="BW1" s="672"/>
      <c r="BX1" s="673"/>
      <c r="BY1" s="674" t="s">
        <v>507</v>
      </c>
      <c r="BZ1" s="655" t="s">
        <v>294</v>
      </c>
      <c r="CA1" s="655"/>
    </row>
    <row r="2" spans="1:79" ht="23.25" thickBot="1">
      <c r="A2" s="491"/>
      <c r="B2" s="667"/>
      <c r="C2" s="174"/>
      <c r="D2" s="190" t="s">
        <v>94</v>
      </c>
      <c r="E2" s="155"/>
      <c r="F2" s="191" t="s">
        <v>94</v>
      </c>
      <c r="G2" s="154" t="s">
        <v>173</v>
      </c>
      <c r="H2" s="155"/>
      <c r="I2" s="191" t="s">
        <v>94</v>
      </c>
      <c r="J2" s="191" t="s">
        <v>172</v>
      </c>
      <c r="K2" s="155" t="s">
        <v>247</v>
      </c>
      <c r="L2" s="155" t="s">
        <v>248</v>
      </c>
      <c r="M2" s="155" t="s">
        <v>249</v>
      </c>
      <c r="N2" s="155" t="s">
        <v>250</v>
      </c>
      <c r="O2" s="155" t="s">
        <v>251</v>
      </c>
      <c r="P2" s="155" t="s">
        <v>438</v>
      </c>
      <c r="Q2" s="155" t="s">
        <v>447</v>
      </c>
      <c r="R2" s="155" t="s">
        <v>449</v>
      </c>
      <c r="S2" s="155" t="s">
        <v>252</v>
      </c>
      <c r="T2" s="155" t="s">
        <v>406</v>
      </c>
      <c r="U2" s="155" t="s">
        <v>407</v>
      </c>
      <c r="V2" s="155" t="s">
        <v>433</v>
      </c>
      <c r="W2" s="155" t="s">
        <v>439</v>
      </c>
      <c r="X2" s="155" t="s">
        <v>253</v>
      </c>
      <c r="Y2" s="155" t="s">
        <v>254</v>
      </c>
      <c r="Z2" s="155" t="s">
        <v>255</v>
      </c>
      <c r="AA2" s="155" t="s">
        <v>290</v>
      </c>
      <c r="AB2" s="155" t="s">
        <v>288</v>
      </c>
      <c r="AC2" s="155" t="s">
        <v>289</v>
      </c>
      <c r="AD2" s="155"/>
      <c r="AE2" s="155"/>
      <c r="AF2" s="155" t="s">
        <v>47</v>
      </c>
      <c r="AG2" s="153" t="s">
        <v>29</v>
      </c>
      <c r="AH2" s="155" t="s">
        <v>180</v>
      </c>
      <c r="AI2" s="155" t="s">
        <v>181</v>
      </c>
      <c r="AJ2" s="155" t="s">
        <v>182</v>
      </c>
      <c r="AK2" s="155" t="s">
        <v>183</v>
      </c>
      <c r="AL2" s="155" t="s">
        <v>184</v>
      </c>
      <c r="AM2" s="155" t="s">
        <v>185</v>
      </c>
      <c r="AN2" s="155" t="s">
        <v>276</v>
      </c>
      <c r="AO2" s="155" t="s">
        <v>277</v>
      </c>
      <c r="AP2" s="155" t="s">
        <v>278</v>
      </c>
      <c r="AQ2" s="155" t="s">
        <v>452</v>
      </c>
      <c r="AR2" s="155" t="s">
        <v>435</v>
      </c>
      <c r="AS2" s="155" t="s">
        <v>436</v>
      </c>
      <c r="AT2" s="155"/>
      <c r="AU2" s="155"/>
      <c r="AV2" s="158" t="s">
        <v>47</v>
      </c>
      <c r="AW2" s="155" t="s">
        <v>191</v>
      </c>
      <c r="AX2" s="155" t="s">
        <v>192</v>
      </c>
      <c r="AY2" s="155" t="s">
        <v>195</v>
      </c>
      <c r="AZ2" s="155" t="s">
        <v>193</v>
      </c>
      <c r="BA2" s="155" t="s">
        <v>197</v>
      </c>
      <c r="BB2" s="153" t="s">
        <v>47</v>
      </c>
      <c r="BC2" s="155" t="s">
        <v>202</v>
      </c>
      <c r="BD2" s="155" t="s">
        <v>203</v>
      </c>
      <c r="BE2" s="155" t="s">
        <v>204</v>
      </c>
      <c r="BF2" s="156" t="s">
        <v>47</v>
      </c>
      <c r="BG2" s="155" t="s">
        <v>213</v>
      </c>
      <c r="BH2" s="155" t="s">
        <v>214</v>
      </c>
      <c r="BI2" s="155" t="s">
        <v>217</v>
      </c>
      <c r="BJ2" s="155" t="s">
        <v>222</v>
      </c>
      <c r="BK2" s="155" t="s">
        <v>223</v>
      </c>
      <c r="BL2" s="155" t="s">
        <v>224</v>
      </c>
      <c r="BM2" s="155" t="s">
        <v>291</v>
      </c>
      <c r="BN2" s="155" t="s">
        <v>292</v>
      </c>
      <c r="BO2" s="155" t="s">
        <v>422</v>
      </c>
      <c r="BP2" s="155" t="s">
        <v>423</v>
      </c>
      <c r="BQ2" s="155"/>
      <c r="BR2" s="153" t="s">
        <v>47</v>
      </c>
      <c r="BS2" s="155"/>
      <c r="BT2" s="155"/>
      <c r="BU2" s="155"/>
      <c r="BV2" s="155"/>
      <c r="BW2" s="155"/>
      <c r="BX2" s="158" t="s">
        <v>508</v>
      </c>
      <c r="BY2" s="675"/>
      <c r="BZ2" s="174" t="s">
        <v>143</v>
      </c>
      <c r="CA2" s="327" t="s">
        <v>446</v>
      </c>
    </row>
    <row r="3" spans="1:79" s="5" customFormat="1">
      <c r="A3" s="452" t="str">
        <f>'1-συμβολαια'!A3</f>
        <v>???</v>
      </c>
      <c r="B3" s="374" t="str">
        <f>'1-συμβολαια'!C3</f>
        <v>έγγραφα ΚΑΤΑΘΕΣΗ</v>
      </c>
      <c r="C3" s="365">
        <f>'5-αντίγρ'!AN3</f>
        <v>0</v>
      </c>
      <c r="D3" s="365">
        <f>'5-αντίγρ'!AM3</f>
        <v>0</v>
      </c>
      <c r="E3" s="326">
        <f>'6-μεταγρ'!Q3</f>
        <v>0</v>
      </c>
      <c r="F3" s="326">
        <f>'6-μεταγρ'!O3+'6-μεταγρ'!P3</f>
        <v>0</v>
      </c>
      <c r="G3" s="326">
        <f>'6-μεταγρ'!R3</f>
        <v>0</v>
      </c>
      <c r="H3" s="326">
        <f>'7-προςΔΟΥ'!Q3</f>
        <v>0</v>
      </c>
      <c r="I3" s="286">
        <f>'7-προςΔΟΥ'!K3</f>
        <v>0</v>
      </c>
      <c r="J3" s="286"/>
      <c r="K3" s="287"/>
      <c r="L3" s="287"/>
      <c r="M3" s="287"/>
      <c r="N3" s="287"/>
      <c r="O3" s="287"/>
      <c r="P3" s="287"/>
      <c r="Q3" s="287"/>
      <c r="R3" s="287"/>
      <c r="S3" s="287"/>
      <c r="T3" s="287"/>
      <c r="U3" s="287"/>
      <c r="V3" s="287"/>
      <c r="W3" s="287"/>
      <c r="X3" s="287"/>
      <c r="Y3" s="287"/>
      <c r="Z3" s="287"/>
      <c r="AA3" s="287"/>
      <c r="AB3" s="287"/>
      <c r="AC3" s="287"/>
      <c r="AD3" s="285"/>
      <c r="AE3" s="285"/>
      <c r="AF3" s="287">
        <f t="shared" ref="AF3:AF6" si="0">SUM(K3:AE3)</f>
        <v>0</v>
      </c>
      <c r="AG3" s="285"/>
      <c r="AH3" s="287"/>
      <c r="AI3" s="287"/>
      <c r="AJ3" s="287">
        <v>16</v>
      </c>
      <c r="AK3" s="287"/>
      <c r="AL3" s="287"/>
      <c r="AM3" s="287"/>
      <c r="AN3" s="287"/>
      <c r="AO3" s="287"/>
      <c r="AP3" s="287"/>
      <c r="AQ3" s="287"/>
      <c r="AR3" s="287"/>
      <c r="AS3" s="287"/>
      <c r="AT3" s="285"/>
      <c r="AU3" s="285"/>
      <c r="AV3" s="287">
        <f t="shared" ref="AV3:AV6" si="1">SUM(AH3:AU3)</f>
        <v>16</v>
      </c>
      <c r="AW3" s="287">
        <v>15.4</v>
      </c>
      <c r="AX3" s="285"/>
      <c r="AY3" s="287">
        <v>15.4</v>
      </c>
      <c r="AZ3" s="285"/>
      <c r="BA3" s="285"/>
      <c r="BB3" s="287">
        <f t="shared" ref="BB3:BB6" si="2">SUM(AW3:BA3)</f>
        <v>30.8</v>
      </c>
      <c r="BC3" s="285"/>
      <c r="BD3" s="285"/>
      <c r="BE3" s="287"/>
      <c r="BF3" s="287">
        <f t="shared" ref="BF3:BF6" si="3">SUM(BC3:BE3)</f>
        <v>0</v>
      </c>
      <c r="BG3" s="287"/>
      <c r="BH3" s="287"/>
      <c r="BI3" s="287"/>
      <c r="BJ3" s="287"/>
      <c r="BK3" s="287"/>
      <c r="BL3" s="287"/>
      <c r="BM3" s="287"/>
      <c r="BN3" s="287"/>
      <c r="BO3" s="287"/>
      <c r="BP3" s="287">
        <v>0.4</v>
      </c>
      <c r="BQ3" s="287"/>
      <c r="BR3" s="287">
        <f t="shared" ref="BR3:BR6" si="4">SUM(BG3:BQ3)</f>
        <v>0.4</v>
      </c>
      <c r="BS3" s="326"/>
      <c r="BT3" s="326"/>
      <c r="BU3" s="326"/>
      <c r="BV3" s="326"/>
      <c r="BW3" s="326"/>
      <c r="BX3" s="326"/>
      <c r="BY3" s="326"/>
      <c r="BZ3" s="402">
        <f t="shared" ref="BZ3:BZ6" si="5">C3+E3+G3+H3+J3+AF3-Z3-AB3+AV3+BB3+BF3+BR3-+BX3-BW3+BY3</f>
        <v>47.199999999999996</v>
      </c>
      <c r="CA3" s="402">
        <f t="shared" ref="CA3:CA6" si="6">D3+F3+I3+Z3+BW3</f>
        <v>0</v>
      </c>
    </row>
    <row r="4" spans="1:79" s="5" customFormat="1">
      <c r="A4" s="452">
        <f>'1-συμβολαια'!A4</f>
        <v>0</v>
      </c>
      <c r="B4" s="374" t="str">
        <f>'1-συμβολαια'!C4</f>
        <v xml:space="preserve">δάνειο </v>
      </c>
      <c r="C4" s="365">
        <f>'5-αντίγρ'!AN4</f>
        <v>0</v>
      </c>
      <c r="D4" s="365">
        <f>'5-αντίγρ'!AM4</f>
        <v>0</v>
      </c>
      <c r="E4" s="326">
        <f>'6-μεταγρ'!Q4</f>
        <v>0</v>
      </c>
      <c r="F4" s="326">
        <f>'6-μεταγρ'!O4+'6-μεταγρ'!P4</f>
        <v>0</v>
      </c>
      <c r="G4" s="326">
        <f>'6-μεταγρ'!R4</f>
        <v>0</v>
      </c>
      <c r="H4" s="326">
        <f>'7-προςΔΟΥ'!Q4</f>
        <v>0</v>
      </c>
      <c r="I4" s="286">
        <f>'7-προςΔΟΥ'!K4</f>
        <v>0</v>
      </c>
      <c r="J4" s="286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  <c r="AA4" s="287"/>
      <c r="AB4" s="287"/>
      <c r="AC4" s="287"/>
      <c r="AD4" s="285"/>
      <c r="AE4" s="285"/>
      <c r="AF4" s="287">
        <f t="shared" si="0"/>
        <v>0</v>
      </c>
      <c r="AG4" s="285"/>
      <c r="AH4" s="287"/>
      <c r="AI4" s="287"/>
      <c r="AJ4" s="287"/>
      <c r="AK4" s="287"/>
      <c r="AL4" s="287"/>
      <c r="AM4" s="287"/>
      <c r="AN4" s="287"/>
      <c r="AO4" s="287"/>
      <c r="AP4" s="287"/>
      <c r="AQ4" s="287"/>
      <c r="AR4" s="287"/>
      <c r="AS4" s="287"/>
      <c r="AT4" s="285"/>
      <c r="AU4" s="285"/>
      <c r="AV4" s="287">
        <f t="shared" si="1"/>
        <v>0</v>
      </c>
      <c r="AW4" s="287"/>
      <c r="AX4" s="285"/>
      <c r="AY4" s="287"/>
      <c r="AZ4" s="285"/>
      <c r="BA4" s="285"/>
      <c r="BB4" s="287">
        <f t="shared" si="2"/>
        <v>0</v>
      </c>
      <c r="BC4" s="285"/>
      <c r="BD4" s="285"/>
      <c r="BE4" s="287">
        <v>11.4</v>
      </c>
      <c r="BF4" s="287">
        <f t="shared" si="3"/>
        <v>11.4</v>
      </c>
      <c r="BG4" s="287"/>
      <c r="BH4" s="287"/>
      <c r="BI4" s="287"/>
      <c r="BJ4" s="287"/>
      <c r="BK4" s="287"/>
      <c r="BL4" s="287"/>
      <c r="BM4" s="287"/>
      <c r="BN4" s="287"/>
      <c r="BO4" s="287"/>
      <c r="BP4" s="287"/>
      <c r="BQ4" s="287"/>
      <c r="BR4" s="287">
        <f t="shared" si="4"/>
        <v>0</v>
      </c>
      <c r="BS4" s="326"/>
      <c r="BT4" s="326"/>
      <c r="BU4" s="326"/>
      <c r="BV4" s="326"/>
      <c r="BW4" s="326"/>
      <c r="BX4" s="326"/>
      <c r="BY4" s="326"/>
      <c r="BZ4" s="402">
        <f t="shared" si="5"/>
        <v>11.4</v>
      </c>
      <c r="CA4" s="402">
        <f t="shared" si="6"/>
        <v>0</v>
      </c>
    </row>
    <row r="5" spans="1:79" s="5" customFormat="1">
      <c r="A5" s="452">
        <f>'1-συμβολαια'!A5</f>
        <v>0</v>
      </c>
      <c r="B5" s="374" t="str">
        <f>'1-συμβολαια'!C5</f>
        <v>ενέχυρο μερίδια της ΔΗΛΟΣ…</v>
      </c>
      <c r="C5" s="365">
        <f>'5-αντίγρ'!AN5</f>
        <v>0</v>
      </c>
      <c r="D5" s="365">
        <f>'5-αντίγρ'!AM5</f>
        <v>0</v>
      </c>
      <c r="E5" s="326">
        <f>'6-μεταγρ'!Q5</f>
        <v>0</v>
      </c>
      <c r="F5" s="326">
        <f>'6-μεταγρ'!O5+'6-μεταγρ'!P5</f>
        <v>0</v>
      </c>
      <c r="G5" s="326">
        <f>'6-μεταγρ'!R5</f>
        <v>0</v>
      </c>
      <c r="H5" s="326">
        <f>'7-προςΔΟΥ'!Q5</f>
        <v>0</v>
      </c>
      <c r="I5" s="286">
        <f>'7-προςΔΟΥ'!K5</f>
        <v>0</v>
      </c>
      <c r="J5" s="286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5"/>
      <c r="AE5" s="285"/>
      <c r="AF5" s="287">
        <f t="shared" si="0"/>
        <v>0</v>
      </c>
      <c r="AG5" s="285"/>
      <c r="AH5" s="287"/>
      <c r="AI5" s="287"/>
      <c r="AJ5" s="287"/>
      <c r="AK5" s="287"/>
      <c r="AL5" s="287"/>
      <c r="AM5" s="287"/>
      <c r="AN5" s="287"/>
      <c r="AO5" s="287"/>
      <c r="AP5" s="287"/>
      <c r="AQ5" s="287"/>
      <c r="AR5" s="287"/>
      <c r="AS5" s="287"/>
      <c r="AT5" s="285"/>
      <c r="AU5" s="285"/>
      <c r="AV5" s="287">
        <f t="shared" si="1"/>
        <v>0</v>
      </c>
      <c r="AW5" s="287"/>
      <c r="AX5" s="285"/>
      <c r="AY5" s="287"/>
      <c r="AZ5" s="285"/>
      <c r="BA5" s="285"/>
      <c r="BB5" s="287">
        <f t="shared" si="2"/>
        <v>0</v>
      </c>
      <c r="BC5" s="285"/>
      <c r="BD5" s="285"/>
      <c r="BE5" s="287">
        <v>4</v>
      </c>
      <c r="BF5" s="287">
        <f t="shared" si="3"/>
        <v>4</v>
      </c>
      <c r="BG5" s="287"/>
      <c r="BH5" s="287"/>
      <c r="BI5" s="287"/>
      <c r="BJ5" s="287"/>
      <c r="BK5" s="287"/>
      <c r="BL5" s="287"/>
      <c r="BM5" s="287"/>
      <c r="BN5" s="287"/>
      <c r="BO5" s="287"/>
      <c r="BP5" s="287"/>
      <c r="BQ5" s="287"/>
      <c r="BR5" s="287">
        <f t="shared" si="4"/>
        <v>0</v>
      </c>
      <c r="BS5" s="326"/>
      <c r="BT5" s="326"/>
      <c r="BU5" s="326"/>
      <c r="BV5" s="326"/>
      <c r="BW5" s="326"/>
      <c r="BX5" s="326"/>
      <c r="BY5" s="326"/>
      <c r="BZ5" s="402">
        <f t="shared" si="5"/>
        <v>4</v>
      </c>
      <c r="CA5" s="402">
        <f t="shared" si="6"/>
        <v>0</v>
      </c>
    </row>
    <row r="6" spans="1:79" s="5" customFormat="1" ht="12" thickBot="1">
      <c r="A6" s="458">
        <f>'1-συμβολαια'!A6</f>
        <v>0</v>
      </c>
      <c r="B6" s="453" t="str">
        <f>'1-συμβολαια'!C6</f>
        <v>ΤΟΚΟΙ δανείου</v>
      </c>
      <c r="C6" s="437">
        <f>'5-αντίγρ'!AN6</f>
        <v>0</v>
      </c>
      <c r="D6" s="437">
        <f>'5-αντίγρ'!AM6</f>
        <v>0</v>
      </c>
      <c r="E6" s="454">
        <f>'6-μεταγρ'!Q6</f>
        <v>0</v>
      </c>
      <c r="F6" s="454">
        <f>'6-μεταγρ'!O6+'6-μεταγρ'!P6</f>
        <v>0</v>
      </c>
      <c r="G6" s="454">
        <f>'6-μεταγρ'!R6</f>
        <v>0</v>
      </c>
      <c r="H6" s="454">
        <f>'7-προςΔΟΥ'!Q6</f>
        <v>0</v>
      </c>
      <c r="I6" s="455">
        <f>'7-προςΔΟΥ'!K6</f>
        <v>0</v>
      </c>
      <c r="J6" s="455"/>
      <c r="K6" s="454"/>
      <c r="L6" s="454"/>
      <c r="M6" s="454"/>
      <c r="N6" s="454"/>
      <c r="O6" s="454"/>
      <c r="P6" s="454"/>
      <c r="Q6" s="454"/>
      <c r="R6" s="454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6"/>
      <c r="AE6" s="456"/>
      <c r="AF6" s="454">
        <f t="shared" si="0"/>
        <v>0</v>
      </c>
      <c r="AG6" s="456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456"/>
      <c r="AU6" s="456"/>
      <c r="AV6" s="454">
        <f t="shared" si="1"/>
        <v>0</v>
      </c>
      <c r="AW6" s="454"/>
      <c r="AX6" s="456"/>
      <c r="AY6" s="454"/>
      <c r="AZ6" s="456"/>
      <c r="BA6" s="456"/>
      <c r="BB6" s="454">
        <f t="shared" si="2"/>
        <v>0</v>
      </c>
      <c r="BC6" s="456"/>
      <c r="BD6" s="456"/>
      <c r="BE6" s="454">
        <v>4</v>
      </c>
      <c r="BF6" s="454">
        <f t="shared" si="3"/>
        <v>4</v>
      </c>
      <c r="BG6" s="454"/>
      <c r="BH6" s="454"/>
      <c r="BI6" s="454"/>
      <c r="BJ6" s="454"/>
      <c r="BK6" s="454"/>
      <c r="BL6" s="454"/>
      <c r="BM6" s="454"/>
      <c r="BN6" s="454"/>
      <c r="BO6" s="454"/>
      <c r="BP6" s="454"/>
      <c r="BQ6" s="454"/>
      <c r="BR6" s="454">
        <f t="shared" si="4"/>
        <v>0</v>
      </c>
      <c r="BS6" s="454"/>
      <c r="BT6" s="454"/>
      <c r="BU6" s="454"/>
      <c r="BV6" s="454"/>
      <c r="BW6" s="454"/>
      <c r="BX6" s="454"/>
      <c r="BY6" s="454"/>
      <c r="BZ6" s="457">
        <f t="shared" si="5"/>
        <v>4</v>
      </c>
      <c r="CA6" s="457">
        <f t="shared" si="6"/>
        <v>0</v>
      </c>
    </row>
    <row r="7" spans="1:79" s="2" customFormat="1">
      <c r="A7" s="656" t="s">
        <v>47</v>
      </c>
      <c r="B7" s="657"/>
      <c r="C7" s="41">
        <f t="shared" ref="C7:I7" si="7">SUM(C3:C6)</f>
        <v>0</v>
      </c>
      <c r="D7" s="41">
        <f t="shared" si="7"/>
        <v>0</v>
      </c>
      <c r="E7" s="41">
        <f t="shared" si="7"/>
        <v>0</v>
      </c>
      <c r="F7" s="41">
        <f t="shared" si="7"/>
        <v>0</v>
      </c>
      <c r="G7" s="41">
        <f t="shared" si="7"/>
        <v>0</v>
      </c>
      <c r="H7" s="41">
        <f t="shared" si="7"/>
        <v>0</v>
      </c>
      <c r="I7" s="41">
        <f t="shared" si="7"/>
        <v>0</v>
      </c>
      <c r="J7" s="41"/>
      <c r="K7" s="41">
        <f t="shared" ref="K7:AF7" si="8">SUM(K3:K6)</f>
        <v>0</v>
      </c>
      <c r="L7" s="41">
        <f t="shared" si="8"/>
        <v>0</v>
      </c>
      <c r="M7" s="41">
        <f t="shared" si="8"/>
        <v>0</v>
      </c>
      <c r="N7" s="41">
        <f t="shared" si="8"/>
        <v>0</v>
      </c>
      <c r="O7" s="41">
        <f t="shared" si="8"/>
        <v>0</v>
      </c>
      <c r="P7" s="41">
        <f t="shared" si="8"/>
        <v>0</v>
      </c>
      <c r="Q7" s="41">
        <f t="shared" si="8"/>
        <v>0</v>
      </c>
      <c r="R7" s="41">
        <f t="shared" si="8"/>
        <v>0</v>
      </c>
      <c r="S7" s="41">
        <f t="shared" si="8"/>
        <v>0</v>
      </c>
      <c r="T7" s="41">
        <f t="shared" si="8"/>
        <v>0</v>
      </c>
      <c r="U7" s="41">
        <f t="shared" si="8"/>
        <v>0</v>
      </c>
      <c r="V7" s="41">
        <f t="shared" si="8"/>
        <v>0</v>
      </c>
      <c r="W7" s="41">
        <f t="shared" si="8"/>
        <v>0</v>
      </c>
      <c r="X7" s="41">
        <f t="shared" si="8"/>
        <v>0</v>
      </c>
      <c r="Y7" s="41">
        <f t="shared" si="8"/>
        <v>0</v>
      </c>
      <c r="Z7" s="41">
        <f t="shared" si="8"/>
        <v>0</v>
      </c>
      <c r="AA7" s="41">
        <f t="shared" si="8"/>
        <v>0</v>
      </c>
      <c r="AB7" s="41">
        <f t="shared" si="8"/>
        <v>0</v>
      </c>
      <c r="AC7" s="41">
        <f t="shared" si="8"/>
        <v>0</v>
      </c>
      <c r="AD7" s="41">
        <f t="shared" si="8"/>
        <v>0</v>
      </c>
      <c r="AE7" s="41">
        <f t="shared" si="8"/>
        <v>0</v>
      </c>
      <c r="AF7" s="41">
        <f t="shared" si="8"/>
        <v>0</v>
      </c>
      <c r="AG7" s="41"/>
      <c r="AH7" s="41">
        <f t="shared" ref="AH7:AS7" si="9">SUM(AH3:AH6)</f>
        <v>0</v>
      </c>
      <c r="AI7" s="41">
        <f t="shared" si="9"/>
        <v>0</v>
      </c>
      <c r="AJ7" s="41">
        <f t="shared" si="9"/>
        <v>16</v>
      </c>
      <c r="AK7" s="41">
        <f t="shared" si="9"/>
        <v>0</v>
      </c>
      <c r="AL7" s="41">
        <f t="shared" si="9"/>
        <v>0</v>
      </c>
      <c r="AM7" s="248">
        <f t="shared" si="9"/>
        <v>0</v>
      </c>
      <c r="AN7" s="41">
        <f t="shared" si="9"/>
        <v>0</v>
      </c>
      <c r="AO7" s="41">
        <f t="shared" si="9"/>
        <v>0</v>
      </c>
      <c r="AP7" s="41">
        <f t="shared" si="9"/>
        <v>0</v>
      </c>
      <c r="AQ7" s="41">
        <f t="shared" si="9"/>
        <v>0</v>
      </c>
      <c r="AR7" s="41">
        <f t="shared" si="9"/>
        <v>0</v>
      </c>
      <c r="AS7" s="41">
        <f t="shared" si="9"/>
        <v>0</v>
      </c>
      <c r="AT7" s="41"/>
      <c r="AU7" s="41">
        <f t="shared" ref="AU7:BR7" si="10">SUM(AU3:AU6)</f>
        <v>0</v>
      </c>
      <c r="AV7" s="41">
        <f t="shared" si="10"/>
        <v>16</v>
      </c>
      <c r="AW7" s="41">
        <f t="shared" si="10"/>
        <v>15.4</v>
      </c>
      <c r="AX7" s="252">
        <f t="shared" si="10"/>
        <v>0</v>
      </c>
      <c r="AY7" s="41">
        <f t="shared" si="10"/>
        <v>15.4</v>
      </c>
      <c r="AZ7" s="252">
        <f t="shared" si="10"/>
        <v>0</v>
      </c>
      <c r="BA7" s="252">
        <f t="shared" si="10"/>
        <v>0</v>
      </c>
      <c r="BB7" s="41">
        <f t="shared" si="10"/>
        <v>30.8</v>
      </c>
      <c r="BC7" s="41">
        <f t="shared" si="10"/>
        <v>0</v>
      </c>
      <c r="BD7" s="252">
        <f t="shared" si="10"/>
        <v>0</v>
      </c>
      <c r="BE7" s="41">
        <f t="shared" si="10"/>
        <v>19.399999999999999</v>
      </c>
      <c r="BF7" s="41">
        <f t="shared" si="10"/>
        <v>19.399999999999999</v>
      </c>
      <c r="BG7" s="41">
        <f t="shared" si="10"/>
        <v>0</v>
      </c>
      <c r="BH7" s="41">
        <f t="shared" si="10"/>
        <v>0</v>
      </c>
      <c r="BI7" s="41">
        <f t="shared" si="10"/>
        <v>0</v>
      </c>
      <c r="BJ7" s="41">
        <f t="shared" si="10"/>
        <v>0</v>
      </c>
      <c r="BK7" s="41">
        <f t="shared" si="10"/>
        <v>0</v>
      </c>
      <c r="BL7" s="41">
        <f t="shared" si="10"/>
        <v>0</v>
      </c>
      <c r="BM7" s="41">
        <f t="shared" si="10"/>
        <v>0</v>
      </c>
      <c r="BN7" s="41">
        <f t="shared" si="10"/>
        <v>0</v>
      </c>
      <c r="BO7" s="41">
        <f t="shared" si="10"/>
        <v>0</v>
      </c>
      <c r="BP7" s="41">
        <f t="shared" si="10"/>
        <v>0.4</v>
      </c>
      <c r="BQ7" s="41">
        <f t="shared" si="10"/>
        <v>0</v>
      </c>
      <c r="BR7" s="41">
        <f t="shared" si="10"/>
        <v>0.4</v>
      </c>
      <c r="BS7" s="41"/>
      <c r="BT7" s="41"/>
      <c r="BU7" s="41"/>
      <c r="BV7" s="41"/>
      <c r="BW7" s="41"/>
      <c r="BX7" s="41"/>
      <c r="BY7" s="41"/>
      <c r="BZ7" s="41">
        <f>SUM(BZ3:BZ6)</f>
        <v>66.599999999999994</v>
      </c>
      <c r="CA7" s="41">
        <f>SUM(CA3:CA6)</f>
        <v>0</v>
      </c>
    </row>
    <row r="8" spans="1:79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</row>
    <row r="9" spans="1:79" ht="11.25" customHeight="1">
      <c r="C9" s="136"/>
      <c r="D9" s="136"/>
      <c r="E9" s="2"/>
      <c r="F9" s="2"/>
      <c r="G9" s="2"/>
      <c r="H9" s="2"/>
      <c r="I9" s="2"/>
      <c r="J9" s="2"/>
      <c r="K9" s="171" t="s">
        <v>471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19" t="s">
        <v>485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163" t="s">
        <v>187</v>
      </c>
      <c r="AX9" s="2"/>
      <c r="AY9" s="2"/>
      <c r="AZ9" s="2"/>
      <c r="BA9" s="2"/>
      <c r="BB9" s="2"/>
      <c r="BC9" s="163" t="s">
        <v>199</v>
      </c>
      <c r="BD9" s="2"/>
      <c r="BE9" s="2"/>
      <c r="BF9" s="2"/>
      <c r="BG9" s="163" t="s">
        <v>212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503</v>
      </c>
      <c r="BT9" s="2"/>
      <c r="BU9" s="2"/>
      <c r="BV9" s="2"/>
      <c r="BW9" s="2"/>
      <c r="BX9" s="2"/>
      <c r="BY9" s="2"/>
      <c r="BZ9" s="2"/>
      <c r="CA9" s="2"/>
    </row>
    <row r="10" spans="1:79" ht="11.25" customHeight="1">
      <c r="C10" s="136"/>
      <c r="D10" s="136"/>
      <c r="E10" s="2"/>
      <c r="F10" s="2"/>
      <c r="G10" s="2"/>
      <c r="H10" s="2"/>
      <c r="I10" s="2"/>
      <c r="J10" s="2"/>
      <c r="K10" s="4"/>
      <c r="L10" s="328" t="s">
        <v>475</v>
      </c>
      <c r="M10" s="329"/>
      <c r="N10" s="329"/>
      <c r="O10" s="329"/>
      <c r="P10" s="329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171" t="s">
        <v>486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51" t="s">
        <v>190</v>
      </c>
      <c r="AY10" s="2"/>
      <c r="AZ10" s="2"/>
      <c r="BA10" s="2"/>
      <c r="BB10" s="2"/>
      <c r="BC10" s="2"/>
      <c r="BD10" s="250" t="s">
        <v>200</v>
      </c>
      <c r="BE10" s="2"/>
      <c r="BF10" s="2"/>
      <c r="BG10" s="2"/>
      <c r="BH10" s="182" t="s">
        <v>215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504</v>
      </c>
      <c r="BU10" s="2"/>
      <c r="BV10" s="2"/>
      <c r="BW10" s="2"/>
      <c r="BX10" s="2"/>
      <c r="BY10" s="2"/>
      <c r="BZ10" s="2"/>
      <c r="CA10" s="2"/>
    </row>
    <row r="11" spans="1:79" ht="11.25" customHeight="1">
      <c r="C11" s="136"/>
      <c r="D11" s="136"/>
      <c r="E11" s="2"/>
      <c r="F11" s="2"/>
      <c r="G11" s="2"/>
      <c r="H11" s="2"/>
      <c r="I11" s="2"/>
      <c r="J11" s="2"/>
      <c r="K11" s="4"/>
      <c r="L11" s="329"/>
      <c r="M11" s="328" t="s">
        <v>476</v>
      </c>
      <c r="N11" s="329"/>
      <c r="O11" s="329"/>
      <c r="P11" s="329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19" t="s">
        <v>487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>
        <v>4</v>
      </c>
      <c r="AX11" s="2"/>
      <c r="AY11" s="4" t="s">
        <v>188</v>
      </c>
      <c r="AZ11" s="2"/>
      <c r="BA11" s="2"/>
      <c r="BB11" s="2"/>
      <c r="BC11" s="2"/>
      <c r="BD11" s="2"/>
      <c r="BE11" s="163" t="s">
        <v>201</v>
      </c>
      <c r="BF11" s="2"/>
      <c r="BG11" s="2"/>
      <c r="BH11" s="2"/>
      <c r="BI11" s="163" t="s">
        <v>216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31</v>
      </c>
      <c r="BV11" s="2"/>
      <c r="BW11" s="2"/>
      <c r="BX11" s="2"/>
      <c r="BY11" s="2"/>
      <c r="BZ11" s="2"/>
      <c r="CA11" s="2"/>
    </row>
    <row r="12" spans="1:79" ht="11.25" customHeight="1">
      <c r="C12" s="136"/>
      <c r="D12" s="136"/>
      <c r="E12" s="2"/>
      <c r="F12" s="2"/>
      <c r="G12" s="2"/>
      <c r="H12" s="2"/>
      <c r="I12" s="2"/>
      <c r="J12" s="2"/>
      <c r="K12" s="4"/>
      <c r="L12" s="329"/>
      <c r="M12" s="329"/>
      <c r="N12" s="329" t="s">
        <v>477</v>
      </c>
      <c r="O12" s="329"/>
      <c r="P12" s="329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122" t="s">
        <v>488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>
        <v>7.4</v>
      </c>
      <c r="AX12" s="2"/>
      <c r="AY12" s="2"/>
      <c r="AZ12" s="251" t="s">
        <v>189</v>
      </c>
      <c r="BA12" s="2"/>
      <c r="BB12" s="2"/>
      <c r="BC12" s="2"/>
      <c r="BD12" s="2"/>
      <c r="BE12" s="2"/>
      <c r="BF12" s="2"/>
      <c r="BG12" s="2"/>
      <c r="BH12" s="2"/>
      <c r="BI12" s="2"/>
      <c r="BJ12" s="182" t="s">
        <v>218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505</v>
      </c>
      <c r="BW12" s="2"/>
      <c r="BX12" s="2"/>
      <c r="BY12" s="2"/>
      <c r="BZ12" s="2"/>
      <c r="CA12" s="2"/>
    </row>
    <row r="13" spans="1:79" ht="11.25" customHeight="1">
      <c r="C13" s="136"/>
      <c r="D13" s="136"/>
      <c r="E13" s="2"/>
      <c r="F13" s="2"/>
      <c r="G13" s="2"/>
      <c r="H13" s="2"/>
      <c r="I13" s="2"/>
      <c r="J13" s="2"/>
      <c r="K13" s="4"/>
      <c r="L13" s="4"/>
      <c r="M13" s="4"/>
      <c r="N13" s="4"/>
      <c r="O13" s="4" t="s">
        <v>478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19" t="s">
        <v>489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0" t="s">
        <v>196</v>
      </c>
      <c r="BB13" s="2"/>
      <c r="BC13" s="2"/>
      <c r="BD13" s="2"/>
      <c r="BE13" s="2"/>
      <c r="BF13" s="2"/>
      <c r="BG13" s="2"/>
      <c r="BH13" s="2"/>
      <c r="BI13" s="2"/>
      <c r="BJ13" s="2"/>
      <c r="BK13" s="163" t="s">
        <v>219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 t="s">
        <v>59</v>
      </c>
      <c r="BX13" s="2"/>
      <c r="BY13" s="2"/>
      <c r="BZ13" s="2"/>
      <c r="CA13" s="2"/>
    </row>
    <row r="14" spans="1:79" ht="11.25" customHeight="1">
      <c r="C14" s="136"/>
      <c r="D14" s="136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 t="s">
        <v>479</v>
      </c>
      <c r="Q14" s="4"/>
      <c r="R14" s="4"/>
      <c r="S14" s="4"/>
      <c r="T14" s="184"/>
      <c r="U14" s="184"/>
      <c r="V14" s="18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49" t="s">
        <v>490</v>
      </c>
      <c r="AN14" s="122"/>
      <c r="AO14" s="122"/>
      <c r="AP14" s="122"/>
      <c r="AQ14" s="122"/>
      <c r="AR14" s="122"/>
      <c r="AS14" s="122"/>
      <c r="AT14" s="122"/>
      <c r="AU14" s="122"/>
      <c r="AV14" s="2"/>
      <c r="AW14" s="2"/>
      <c r="AX14" s="2"/>
      <c r="AY14" s="2"/>
      <c r="AZ14" s="2"/>
      <c r="BA14" s="2"/>
      <c r="BB14" s="2"/>
      <c r="BC14" s="2"/>
      <c r="BD14" s="2"/>
      <c r="BE14" s="163" t="s">
        <v>207</v>
      </c>
      <c r="BF14" s="2"/>
      <c r="BG14" s="2"/>
      <c r="BH14" s="2"/>
      <c r="BI14" s="2"/>
      <c r="BJ14" s="2"/>
      <c r="BK14" s="2"/>
      <c r="BL14" s="182" t="s">
        <v>220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</row>
    <row r="15" spans="1:79" ht="11.25" customHeight="1">
      <c r="C15" s="136"/>
      <c r="D15" s="136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 t="s">
        <v>448</v>
      </c>
      <c r="R15" s="4"/>
      <c r="S15" s="4"/>
      <c r="T15" s="184"/>
      <c r="U15" s="184"/>
      <c r="V15" s="18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170" t="s">
        <v>491</v>
      </c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51" t="s">
        <v>205</v>
      </c>
      <c r="BF15" s="2"/>
      <c r="BG15" s="2"/>
      <c r="BH15" s="2"/>
      <c r="BI15" s="2"/>
      <c r="BJ15" s="2"/>
      <c r="BK15" s="2"/>
      <c r="BL15" s="182"/>
      <c r="BM15" s="163" t="s">
        <v>221</v>
      </c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</row>
    <row r="16" spans="1:79" ht="11.25" customHeight="1">
      <c r="C16" s="136"/>
      <c r="D16" s="136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163" t="s">
        <v>450</v>
      </c>
      <c r="S16" s="4"/>
      <c r="T16" s="184"/>
      <c r="U16" s="184"/>
      <c r="V16" s="18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122" t="s">
        <v>437</v>
      </c>
      <c r="AP16" s="122"/>
      <c r="AQ16" s="122"/>
      <c r="AR16" s="12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163" t="s">
        <v>206</v>
      </c>
      <c r="BF16" s="2"/>
      <c r="BG16" s="2"/>
      <c r="BH16" s="2"/>
      <c r="BI16" s="2"/>
      <c r="BJ16" s="2"/>
      <c r="BK16" s="2"/>
      <c r="BL16" s="182"/>
      <c r="BM16" s="4"/>
      <c r="BN16" s="182" t="s">
        <v>509</v>
      </c>
      <c r="BO16" s="182"/>
      <c r="BP16" s="18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</row>
    <row r="17" spans="3:79">
      <c r="C17" s="85"/>
      <c r="D17" s="85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184" t="s">
        <v>481</v>
      </c>
      <c r="T17" s="184"/>
      <c r="U17" s="184"/>
      <c r="V17" s="18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170" t="s">
        <v>492</v>
      </c>
      <c r="AQ17" s="2"/>
      <c r="AR17" s="170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182" t="s">
        <v>208</v>
      </c>
      <c r="BF17" s="2"/>
      <c r="BG17" s="2"/>
      <c r="BH17" s="2"/>
      <c r="BI17" s="2"/>
      <c r="BJ17" s="2"/>
      <c r="BK17" s="2"/>
      <c r="BL17" s="2"/>
      <c r="BM17" s="2"/>
      <c r="BN17" s="2"/>
      <c r="BO17" s="163" t="s">
        <v>425</v>
      </c>
      <c r="BP17" s="163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</row>
    <row r="18" spans="3:79">
      <c r="C18" s="85"/>
      <c r="D18" s="85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 t="s">
        <v>482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90"/>
      <c r="AP18" s="90"/>
      <c r="AQ18" s="122" t="s">
        <v>451</v>
      </c>
      <c r="AR18" s="122"/>
      <c r="AS18" s="90"/>
      <c r="AT18" s="90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378" t="s">
        <v>256</v>
      </c>
      <c r="BF18" s="2"/>
      <c r="BG18" s="2"/>
      <c r="BH18" s="2"/>
      <c r="BI18" s="2"/>
      <c r="BJ18" s="2"/>
      <c r="BK18" s="2"/>
      <c r="BL18" s="2"/>
      <c r="BM18" s="2"/>
      <c r="BN18" s="376"/>
      <c r="BO18" s="376"/>
      <c r="BP18" s="184" t="s">
        <v>424</v>
      </c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</row>
    <row r="19" spans="3:79">
      <c r="C19" s="85"/>
      <c r="D19" s="85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4"/>
      <c r="T19" s="4"/>
      <c r="U19" s="329" t="s">
        <v>483</v>
      </c>
      <c r="V19" s="184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90"/>
      <c r="AO19" s="90"/>
      <c r="AP19" s="90"/>
      <c r="AQ19" s="2"/>
      <c r="AR19" s="122" t="s">
        <v>493</v>
      </c>
      <c r="AS19" s="122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379" t="s">
        <v>257</v>
      </c>
      <c r="BF19" s="2"/>
      <c r="BG19" s="2"/>
      <c r="BH19" s="2"/>
      <c r="BI19" s="2"/>
      <c r="BJ19" s="2"/>
      <c r="BK19" s="2"/>
      <c r="BL19" s="2"/>
      <c r="BM19" s="376"/>
      <c r="BN19" s="376"/>
      <c r="BO19" s="376"/>
      <c r="BP19" s="376"/>
      <c r="BQ19" s="163" t="s">
        <v>455</v>
      </c>
      <c r="BR19" s="376"/>
      <c r="BS19" s="376"/>
      <c r="BT19" s="376"/>
      <c r="BU19" s="376"/>
      <c r="BV19" s="376"/>
      <c r="BW19" s="376"/>
      <c r="BX19" s="376"/>
      <c r="BY19" s="376"/>
      <c r="BZ19" s="376"/>
      <c r="CA19" s="2"/>
    </row>
    <row r="20" spans="3:79">
      <c r="C20" s="85"/>
      <c r="D20" s="85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4"/>
      <c r="P20" s="4"/>
      <c r="Q20" s="4"/>
      <c r="R20" s="4"/>
      <c r="S20" s="4"/>
      <c r="T20" s="4"/>
      <c r="U20" s="4"/>
      <c r="V20" s="163" t="s">
        <v>434</v>
      </c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90"/>
      <c r="AK20" s="90"/>
      <c r="AL20" s="90"/>
      <c r="AM20" s="90"/>
      <c r="AN20" s="90"/>
      <c r="AO20" s="90"/>
      <c r="AP20" s="90"/>
      <c r="AQ20" s="2"/>
      <c r="AR20" s="2"/>
      <c r="AS20" s="170" t="s">
        <v>494</v>
      </c>
      <c r="AT20" s="2"/>
      <c r="AU20" s="2"/>
      <c r="AV20" s="2"/>
      <c r="AW20" s="90"/>
      <c r="AX20" s="90"/>
      <c r="AY20" s="90"/>
      <c r="AZ20" s="90"/>
      <c r="BA20" s="90"/>
      <c r="BB20" s="90"/>
      <c r="BC20" s="90"/>
      <c r="BD20" s="90"/>
      <c r="BE20" s="378" t="s">
        <v>258</v>
      </c>
      <c r="BF20" s="376"/>
      <c r="BG20" s="376"/>
      <c r="BH20" s="376"/>
      <c r="BI20" s="376"/>
      <c r="BJ20" s="376"/>
      <c r="BK20" s="376"/>
      <c r="BL20" s="376"/>
      <c r="BM20" s="376"/>
      <c r="BN20" s="376"/>
      <c r="BO20" s="376"/>
      <c r="BP20" s="376"/>
      <c r="BQ20" s="376"/>
      <c r="BR20" s="376"/>
      <c r="BS20" s="376"/>
      <c r="BT20" s="376"/>
      <c r="BU20" s="376"/>
      <c r="BV20" s="376"/>
      <c r="BW20" s="376"/>
      <c r="BX20" s="376"/>
      <c r="BY20" s="376"/>
      <c r="BZ20" s="2"/>
      <c r="CA20" s="2"/>
    </row>
    <row r="21" spans="3:79">
      <c r="C21" s="85"/>
      <c r="D21" s="85"/>
      <c r="K21" s="90"/>
      <c r="L21" s="90"/>
      <c r="M21" s="90"/>
      <c r="N21" s="90"/>
      <c r="O21" s="90"/>
      <c r="P21" s="90"/>
      <c r="Q21" s="90"/>
      <c r="R21" s="90"/>
      <c r="S21" s="4"/>
      <c r="T21" s="4"/>
      <c r="U21" s="4"/>
      <c r="V21" s="4"/>
      <c r="W21" s="184" t="s">
        <v>472</v>
      </c>
      <c r="X21" s="4"/>
      <c r="Y21" s="4"/>
      <c r="Z21" s="4"/>
      <c r="AA21" s="4"/>
      <c r="AB21" s="4"/>
      <c r="AC21" s="4"/>
      <c r="AD21" s="4"/>
      <c r="AE21" s="4"/>
      <c r="AF21" s="2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376"/>
      <c r="BF21" s="376"/>
      <c r="BG21" s="376"/>
      <c r="BH21" s="376"/>
      <c r="BI21" s="376"/>
      <c r="BJ21" s="376"/>
      <c r="BK21" s="376"/>
      <c r="BL21" s="376"/>
      <c r="BM21" s="376"/>
      <c r="BN21" s="376"/>
      <c r="BO21" s="376"/>
      <c r="BP21" s="376"/>
      <c r="BQ21" s="376"/>
      <c r="BR21" s="376"/>
      <c r="BS21" s="376"/>
      <c r="BT21" s="376"/>
      <c r="BU21" s="376"/>
      <c r="BV21" s="376"/>
      <c r="BW21" s="376"/>
      <c r="BX21" s="376"/>
      <c r="BY21" s="376"/>
      <c r="BZ21" s="2"/>
      <c r="CA21" s="2"/>
    </row>
    <row r="22" spans="3:79" ht="20.25">
      <c r="C22" s="85"/>
      <c r="D22" s="85"/>
      <c r="M22" s="90"/>
      <c r="N22" s="90"/>
      <c r="O22" s="90"/>
      <c r="P22" s="90"/>
      <c r="Q22" s="90"/>
      <c r="R22" s="90"/>
      <c r="S22" s="4"/>
      <c r="T22" s="4"/>
      <c r="U22" s="4"/>
      <c r="V22" s="4"/>
      <c r="W22" s="4"/>
      <c r="X22" s="184" t="s">
        <v>480</v>
      </c>
      <c r="Y22" s="4"/>
      <c r="Z22" s="4"/>
      <c r="AA22" s="4"/>
      <c r="AB22" s="4"/>
      <c r="AC22" s="4"/>
      <c r="AD22" s="4"/>
      <c r="AE22" s="4"/>
      <c r="AF22" s="2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459" t="s">
        <v>512</v>
      </c>
      <c r="BF22" s="376"/>
      <c r="BG22" s="376"/>
      <c r="BH22" s="376"/>
      <c r="BI22" s="376"/>
      <c r="BJ22" s="376"/>
      <c r="BK22" s="376"/>
      <c r="BL22" s="376"/>
      <c r="BM22" s="376"/>
      <c r="BN22" s="376"/>
      <c r="BO22" s="376"/>
      <c r="BP22" s="376"/>
      <c r="BQ22" s="376"/>
      <c r="BR22" s="376"/>
      <c r="BS22" s="376"/>
      <c r="BT22" s="376"/>
      <c r="BU22" s="376"/>
      <c r="BV22" s="376"/>
      <c r="BW22" s="376"/>
      <c r="BX22" s="376"/>
      <c r="BY22" s="376"/>
      <c r="BZ22" s="2"/>
      <c r="CA22" s="2"/>
    </row>
    <row r="23" spans="3:79">
      <c r="C23" s="85"/>
      <c r="D23" s="85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4"/>
      <c r="X23" s="4"/>
      <c r="Y23" s="4" t="s">
        <v>473</v>
      </c>
      <c r="Z23" s="4"/>
      <c r="AA23" s="4"/>
      <c r="AB23" s="4"/>
      <c r="AC23" s="4"/>
      <c r="AD23" s="4"/>
      <c r="AE23" s="4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376"/>
      <c r="BF23" s="376"/>
      <c r="BG23" s="376"/>
      <c r="BH23" s="376"/>
      <c r="BI23" s="376"/>
      <c r="BJ23" s="376"/>
      <c r="BK23" s="376"/>
      <c r="BL23" s="376"/>
      <c r="BM23" s="376"/>
      <c r="BN23" s="376"/>
      <c r="BO23" s="376"/>
      <c r="BP23" s="376"/>
      <c r="BQ23" s="376"/>
      <c r="BR23" s="376"/>
      <c r="BS23" s="376"/>
      <c r="BT23" s="376"/>
      <c r="BU23" s="376"/>
      <c r="BV23" s="376"/>
      <c r="BW23" s="376"/>
      <c r="BX23" s="376"/>
      <c r="BY23" s="376"/>
      <c r="BZ23" s="2"/>
      <c r="CA23" s="2"/>
    </row>
    <row r="24" spans="3:79">
      <c r="C24" s="85"/>
      <c r="D24" s="85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4"/>
      <c r="X24" s="4"/>
      <c r="Y24" s="4"/>
      <c r="Z24" s="183" t="s">
        <v>399</v>
      </c>
      <c r="AA24" s="4"/>
      <c r="AB24" s="4"/>
      <c r="AC24" s="4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376"/>
      <c r="BF24" s="376"/>
      <c r="BG24" s="376"/>
      <c r="BH24" s="376"/>
      <c r="BI24" s="376"/>
      <c r="BJ24" s="376"/>
      <c r="BK24" s="376"/>
      <c r="BL24" s="376"/>
      <c r="BM24" s="376"/>
      <c r="BN24" s="376"/>
      <c r="BO24" s="376"/>
      <c r="BP24" s="376"/>
      <c r="BQ24" s="376"/>
      <c r="BR24" s="376"/>
      <c r="BS24" s="376"/>
      <c r="BT24" s="376"/>
      <c r="BU24" s="376"/>
      <c r="BV24" s="376"/>
      <c r="BW24" s="376"/>
      <c r="BX24" s="376"/>
      <c r="BY24" s="376"/>
      <c r="BZ24" s="2"/>
      <c r="CA24" s="2"/>
    </row>
    <row r="25" spans="3:79"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4"/>
      <c r="X25" s="4"/>
      <c r="Y25" s="4"/>
      <c r="Z25" s="4"/>
      <c r="AA25" s="184" t="s">
        <v>474</v>
      </c>
      <c r="AB25" s="90"/>
      <c r="AC25" s="376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376"/>
      <c r="BF25" s="376"/>
      <c r="BG25" s="376"/>
      <c r="BH25" s="376"/>
      <c r="BI25" s="376"/>
      <c r="BJ25" s="376"/>
      <c r="BK25" s="376"/>
      <c r="BL25" s="376"/>
      <c r="BM25" s="376"/>
      <c r="BN25" s="376"/>
      <c r="BO25" s="376"/>
      <c r="BP25" s="376"/>
      <c r="BQ25" s="376"/>
      <c r="BR25" s="376"/>
      <c r="BS25" s="376"/>
      <c r="BT25" s="376"/>
      <c r="BU25" s="376"/>
      <c r="BV25" s="376"/>
      <c r="BW25" s="376"/>
      <c r="BX25" s="376"/>
      <c r="BY25" s="376"/>
    </row>
    <row r="26" spans="3:79">
      <c r="L26" s="3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376"/>
      <c r="AA26" s="90"/>
      <c r="AB26" s="163" t="s">
        <v>453</v>
      </c>
      <c r="AC26" s="376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376"/>
      <c r="BF26" s="376"/>
      <c r="BG26" s="376"/>
      <c r="BH26" s="376"/>
      <c r="BI26" s="376"/>
      <c r="BJ26" s="376"/>
      <c r="BK26" s="376"/>
      <c r="BL26" s="376"/>
      <c r="BM26" s="376"/>
      <c r="BN26" s="376"/>
      <c r="BO26" s="376"/>
      <c r="BP26" s="376"/>
      <c r="BQ26" s="376"/>
      <c r="BR26" s="376"/>
      <c r="BS26" s="376"/>
      <c r="BT26" s="376"/>
      <c r="BU26" s="376"/>
      <c r="BV26" s="376"/>
      <c r="BW26" s="376"/>
      <c r="BX26" s="376"/>
      <c r="BY26" s="376"/>
    </row>
    <row r="27" spans="3:79">
      <c r="L27" s="3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376"/>
      <c r="AA27" s="90"/>
      <c r="AB27" s="90"/>
      <c r="AC27" s="184" t="s">
        <v>484</v>
      </c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376"/>
      <c r="BF27" s="376"/>
      <c r="BG27" s="376"/>
      <c r="BH27" s="376"/>
      <c r="BI27" s="376"/>
      <c r="BJ27" s="376"/>
      <c r="BK27" s="376"/>
      <c r="BL27" s="376"/>
      <c r="BM27" s="376"/>
      <c r="BN27" s="376"/>
      <c r="BO27" s="376"/>
      <c r="BP27" s="376"/>
      <c r="BQ27" s="376"/>
      <c r="BR27" s="376"/>
      <c r="BS27" s="376"/>
      <c r="BT27" s="376"/>
      <c r="BU27" s="376"/>
      <c r="BV27" s="376"/>
      <c r="BW27" s="376"/>
      <c r="BX27" s="376"/>
      <c r="BY27" s="376"/>
    </row>
    <row r="28" spans="3:79">
      <c r="L28" s="3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376"/>
      <c r="AA28" s="90"/>
      <c r="AB28" s="90"/>
      <c r="AC28" s="376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376"/>
      <c r="BF28" s="376"/>
      <c r="BG28" s="376"/>
      <c r="BH28" s="376"/>
      <c r="BI28" s="376"/>
      <c r="BJ28" s="376"/>
      <c r="BK28" s="376"/>
      <c r="BL28" s="376"/>
      <c r="BM28" s="376"/>
      <c r="BN28" s="376"/>
      <c r="BO28" s="376"/>
      <c r="BP28" s="376"/>
      <c r="BQ28" s="376"/>
      <c r="BR28" s="376"/>
      <c r="BS28" s="376"/>
      <c r="BT28" s="376"/>
      <c r="BU28" s="376"/>
      <c r="BV28" s="376"/>
      <c r="BW28" s="376"/>
      <c r="BX28" s="376"/>
      <c r="BY28" s="376"/>
    </row>
    <row r="29" spans="3:79"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376"/>
      <c r="AA29" s="90"/>
      <c r="AB29" s="90"/>
      <c r="AC29" s="376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376"/>
      <c r="BF29" s="376"/>
      <c r="BG29" s="376"/>
      <c r="BH29" s="376"/>
      <c r="BI29" s="376"/>
      <c r="BJ29" s="376"/>
      <c r="BK29" s="376"/>
      <c r="BL29" s="376"/>
      <c r="BM29" s="376"/>
      <c r="BN29" s="376"/>
      <c r="BO29" s="376"/>
      <c r="BP29" s="376"/>
      <c r="BQ29" s="376"/>
      <c r="BR29" s="376"/>
      <c r="BS29" s="376"/>
      <c r="BT29" s="376"/>
      <c r="BU29" s="376"/>
      <c r="BV29" s="376"/>
      <c r="BW29" s="376"/>
      <c r="BX29" s="376"/>
      <c r="BY29" s="376"/>
    </row>
    <row r="30" spans="3:79"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376"/>
      <c r="AA30" s="90"/>
      <c r="AB30" s="90"/>
      <c r="AC30" s="376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376"/>
      <c r="BF30" s="376"/>
      <c r="BG30" s="376"/>
      <c r="BH30" s="376"/>
      <c r="BI30" s="376"/>
      <c r="BJ30" s="376"/>
      <c r="BK30" s="376"/>
      <c r="BL30" s="376"/>
      <c r="BM30" s="376"/>
      <c r="BN30" s="376"/>
      <c r="BO30" s="376"/>
      <c r="BP30" s="376"/>
      <c r="BQ30" s="376"/>
      <c r="BR30" s="376"/>
      <c r="BS30" s="376"/>
      <c r="BT30" s="376"/>
      <c r="BU30" s="376"/>
      <c r="BV30" s="376"/>
      <c r="BW30" s="376"/>
      <c r="BX30" s="376"/>
      <c r="BY30" s="376"/>
    </row>
    <row r="31" spans="3:79"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376"/>
      <c r="AA31" s="90"/>
      <c r="AB31" s="90"/>
      <c r="AC31" s="376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376"/>
      <c r="BF31" s="376"/>
      <c r="BG31" s="376"/>
      <c r="BH31" s="376"/>
      <c r="BI31" s="376"/>
      <c r="BJ31" s="376"/>
      <c r="BK31" s="376"/>
      <c r="BL31" s="376"/>
      <c r="BM31" s="376"/>
      <c r="BN31" s="376"/>
      <c r="BO31" s="376"/>
      <c r="BP31" s="376"/>
      <c r="BQ31" s="376"/>
      <c r="BR31" s="376"/>
      <c r="BS31" s="376"/>
      <c r="BT31" s="376"/>
      <c r="BU31" s="376"/>
      <c r="BV31" s="376"/>
      <c r="BW31" s="376"/>
      <c r="BX31" s="376"/>
      <c r="BY31" s="376"/>
    </row>
    <row r="32" spans="3:79"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376"/>
      <c r="AA32" s="90"/>
      <c r="AB32" s="90"/>
      <c r="AC32" s="376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376"/>
      <c r="BF32" s="376"/>
      <c r="BG32" s="376"/>
      <c r="BH32" s="376"/>
      <c r="BI32" s="376"/>
      <c r="BJ32" s="376"/>
      <c r="BK32" s="376"/>
      <c r="BL32" s="376"/>
      <c r="BM32" s="376"/>
      <c r="BN32" s="376"/>
      <c r="BO32" s="376"/>
      <c r="BP32" s="376"/>
      <c r="BQ32" s="376"/>
      <c r="BR32" s="376"/>
      <c r="BS32" s="376"/>
      <c r="BT32" s="376"/>
      <c r="BU32" s="376"/>
      <c r="BV32" s="376"/>
      <c r="BW32" s="376"/>
      <c r="BX32" s="376"/>
      <c r="BY32" s="376"/>
    </row>
    <row r="33" spans="13:77"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376"/>
      <c r="AA33" s="90"/>
      <c r="AB33" s="90"/>
      <c r="AC33" s="376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376"/>
      <c r="BF33" s="376"/>
      <c r="BG33" s="376"/>
      <c r="BH33" s="376"/>
      <c r="BI33" s="376"/>
      <c r="BJ33" s="376"/>
      <c r="BK33" s="376"/>
      <c r="BL33" s="376"/>
      <c r="BM33" s="376"/>
      <c r="BN33" s="376"/>
      <c r="BO33" s="376"/>
      <c r="BP33" s="376"/>
      <c r="BQ33" s="376"/>
      <c r="BR33" s="376"/>
      <c r="BS33" s="376"/>
      <c r="BT33" s="376"/>
      <c r="BU33" s="376"/>
      <c r="BV33" s="376"/>
      <c r="BW33" s="376"/>
      <c r="BX33" s="376"/>
      <c r="BY33" s="376"/>
    </row>
    <row r="34" spans="13:77"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376"/>
      <c r="AA34" s="90"/>
      <c r="AB34" s="90"/>
      <c r="AC34" s="376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376"/>
      <c r="BF34" s="376"/>
      <c r="BG34" s="376"/>
      <c r="BH34" s="376"/>
      <c r="BI34" s="376"/>
      <c r="BJ34" s="376"/>
      <c r="BK34" s="376"/>
      <c r="BL34" s="376"/>
      <c r="BM34" s="376"/>
      <c r="BN34" s="376"/>
      <c r="BO34" s="376"/>
      <c r="BP34" s="376"/>
      <c r="BQ34" s="376"/>
      <c r="BR34" s="376"/>
      <c r="BS34" s="376"/>
      <c r="BT34" s="376"/>
      <c r="BU34" s="376"/>
      <c r="BV34" s="376"/>
      <c r="BW34" s="376"/>
      <c r="BX34" s="376"/>
      <c r="BY34" s="376"/>
    </row>
  </sheetData>
  <mergeCells count="14">
    <mergeCell ref="BZ1:CA1"/>
    <mergeCell ref="A7:B7"/>
    <mergeCell ref="E1:G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1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1" width="7.28515625" style="8" bestFit="1" customWidth="1"/>
    <col min="2" max="2" width="10.7109375" style="144" customWidth="1"/>
    <col min="3" max="3" width="48.85546875" style="95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7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89" t="s">
        <v>1</v>
      </c>
      <c r="B1" s="691" t="s">
        <v>2</v>
      </c>
      <c r="C1" s="693" t="s">
        <v>0</v>
      </c>
      <c r="D1" s="695" t="s">
        <v>7</v>
      </c>
      <c r="E1" s="684" t="s">
        <v>6</v>
      </c>
      <c r="F1" s="685"/>
      <c r="G1" s="686" t="s">
        <v>5</v>
      </c>
      <c r="H1" s="687"/>
      <c r="I1" s="684" t="s">
        <v>64</v>
      </c>
      <c r="J1" s="685"/>
      <c r="K1" s="547" t="s">
        <v>9</v>
      </c>
      <c r="L1" s="498" t="s">
        <v>400</v>
      </c>
      <c r="M1" s="683"/>
      <c r="N1" s="498" t="s">
        <v>85</v>
      </c>
      <c r="O1" s="499"/>
      <c r="P1" s="499"/>
      <c r="Q1" s="499"/>
      <c r="R1" s="499"/>
      <c r="S1" s="679" t="s">
        <v>87</v>
      </c>
      <c r="T1" s="679"/>
      <c r="U1" s="679"/>
      <c r="V1" s="679"/>
      <c r="W1" s="679"/>
      <c r="X1" s="679"/>
      <c r="Y1" s="679"/>
    </row>
    <row r="2" spans="1:29" ht="15.75" customHeight="1" thickBot="1">
      <c r="A2" s="690"/>
      <c r="B2" s="692"/>
      <c r="C2" s="694"/>
      <c r="D2" s="497"/>
      <c r="E2" s="65"/>
      <c r="F2" s="39" t="s">
        <v>9</v>
      </c>
      <c r="G2" s="65"/>
      <c r="H2" s="66" t="s">
        <v>9</v>
      </c>
      <c r="I2" s="65"/>
      <c r="J2" s="39" t="s">
        <v>9</v>
      </c>
      <c r="K2" s="548"/>
      <c r="L2" s="351"/>
      <c r="M2" s="186" t="s">
        <v>9</v>
      </c>
      <c r="N2" s="187" t="s">
        <v>144</v>
      </c>
      <c r="O2" s="187" t="s">
        <v>400</v>
      </c>
      <c r="P2" s="187" t="s">
        <v>365</v>
      </c>
      <c r="Q2" s="187" t="s">
        <v>59</v>
      </c>
      <c r="R2" s="187" t="s">
        <v>143</v>
      </c>
      <c r="S2" s="680" t="s">
        <v>405</v>
      </c>
      <c r="T2" s="681"/>
      <c r="U2" s="681"/>
      <c r="V2" s="681"/>
      <c r="W2" s="681"/>
      <c r="X2" s="682"/>
      <c r="Y2" s="188" t="s">
        <v>47</v>
      </c>
    </row>
    <row r="3" spans="1:29" s="5" customFormat="1">
      <c r="A3" s="452" t="str">
        <f>'1-συμβολαια'!A3</f>
        <v>???</v>
      </c>
      <c r="B3" s="383">
        <f>'1-συμβολαια'!B3</f>
        <v>39451</v>
      </c>
      <c r="C3" s="374" t="str">
        <f>'1-συμβολαια'!C3</f>
        <v>έγγραφα ΚΑΤΑΘΕΣΗ</v>
      </c>
      <c r="D3" s="380">
        <f>'1-συμβολαια'!D3</f>
        <v>0</v>
      </c>
      <c r="E3" s="352"/>
      <c r="F3" s="352"/>
      <c r="G3" s="352"/>
      <c r="H3" s="352"/>
      <c r="I3" s="352"/>
      <c r="J3" s="352"/>
      <c r="K3" s="339">
        <f>'1-συμβολαια'!N3</f>
        <v>29.92</v>
      </c>
      <c r="L3" s="339">
        <f>'2-δικαιώμ'!N3+'5-αντίγρ'!O3</f>
        <v>3.08</v>
      </c>
      <c r="M3" s="339">
        <v>3.08</v>
      </c>
      <c r="N3" s="339">
        <f>'1-συμβολαια'!O3</f>
        <v>15</v>
      </c>
      <c r="O3" s="339">
        <f t="shared" ref="O3:O6" si="0">L3-M3</f>
        <v>0</v>
      </c>
      <c r="P3" s="339">
        <f>'8-κ-15-17'!AG3</f>
        <v>0</v>
      </c>
      <c r="Q3" s="339">
        <f>'5-αντίγρ'!AM3+'6-μεταγρ'!O3+'6-μεταγρ'!P3+'7-προςΔΟΥ'!K3+'11-χαρτόσ'!H3+'13-ντιΜιΧο'!CA3</f>
        <v>0</v>
      </c>
      <c r="R3" s="339">
        <f>'13-ντιΜιΧο'!BZ3+'13-ντιΜιΧο'!CA3</f>
        <v>47.199999999999996</v>
      </c>
      <c r="S3" s="288"/>
      <c r="T3" s="280"/>
      <c r="U3" s="280"/>
      <c r="V3" s="280"/>
      <c r="W3" s="280"/>
      <c r="X3" s="280"/>
      <c r="Y3" s="283"/>
    </row>
    <row r="4" spans="1:29" s="5" customFormat="1">
      <c r="A4" s="452">
        <f>'1-συμβολαια'!A4</f>
        <v>0</v>
      </c>
      <c r="B4" s="383">
        <f>'1-συμβολαια'!B4</f>
        <v>0</v>
      </c>
      <c r="C4" s="374" t="str">
        <f>'1-συμβολαια'!C4</f>
        <v xml:space="preserve">δάνειο </v>
      </c>
      <c r="D4" s="380">
        <f>'1-συμβολαια'!D4</f>
        <v>50000</v>
      </c>
      <c r="E4" s="352"/>
      <c r="F4" s="352"/>
      <c r="G4" s="352"/>
      <c r="H4" s="352"/>
      <c r="I4" s="352"/>
      <c r="J4" s="352"/>
      <c r="K4" s="339">
        <f>'1-συμβολαια'!N4</f>
        <v>0</v>
      </c>
      <c r="L4" s="339">
        <f>'2-δικαιώμ'!N4+'5-αντίγρ'!O4</f>
        <v>91.320000000000007</v>
      </c>
      <c r="M4" s="339"/>
      <c r="N4" s="339">
        <f>'1-συμβολαια'!O4</f>
        <v>540.67999999999995</v>
      </c>
      <c r="O4" s="339">
        <f t="shared" si="0"/>
        <v>91.320000000000007</v>
      </c>
      <c r="P4" s="339">
        <f>'8-κ-15-17'!AG4</f>
        <v>650.00000000000011</v>
      </c>
      <c r="Q4" s="339">
        <f>'5-αντίγρ'!AM4+'6-μεταγρ'!O4+'6-μεταγρ'!P4+'7-προςΔΟΥ'!K4+'11-χαρτόσ'!H4+'13-ντιΜιΧο'!CA4</f>
        <v>0.5</v>
      </c>
      <c r="R4" s="339">
        <f>'13-ντιΜιΧο'!BZ4+'13-ντιΜιΧο'!CA4</f>
        <v>11.4</v>
      </c>
      <c r="S4" s="288"/>
      <c r="T4" s="280"/>
      <c r="U4" s="280"/>
      <c r="V4" s="280"/>
      <c r="W4" s="280"/>
      <c r="X4" s="280"/>
      <c r="Y4" s="283"/>
    </row>
    <row r="5" spans="1:29" s="5" customFormat="1">
      <c r="A5" s="452">
        <f>'1-συμβολαια'!A5</f>
        <v>0</v>
      </c>
      <c r="B5" s="383">
        <f>'1-συμβολαια'!B5</f>
        <v>0</v>
      </c>
      <c r="C5" s="374" t="str">
        <f>'1-συμβολαια'!C5</f>
        <v>ενέχυρο μερίδια της ΔΗΛΟΣ…</v>
      </c>
      <c r="D5" s="380">
        <f>'1-συμβολαια'!D5</f>
        <v>60007.34</v>
      </c>
      <c r="E5" s="352"/>
      <c r="F5" s="352"/>
      <c r="G5" s="352"/>
      <c r="H5" s="352"/>
      <c r="I5" s="352"/>
      <c r="J5" s="352"/>
      <c r="K5" s="339">
        <f>'1-συμβολαια'!N5</f>
        <v>0</v>
      </c>
      <c r="L5" s="339">
        <f>'2-δικαιώμ'!N5+'5-αντίγρ'!O5</f>
        <v>109.33321199999999</v>
      </c>
      <c r="M5" s="339"/>
      <c r="N5" s="339">
        <f>'1-συμβολαια'!O5</f>
        <v>642.75486799999999</v>
      </c>
      <c r="O5" s="339">
        <f t="shared" si="0"/>
        <v>109.33321199999999</v>
      </c>
      <c r="P5" s="339">
        <f>'8-κ-15-17'!AG5</f>
        <v>780.09541999999999</v>
      </c>
      <c r="Q5" s="339">
        <f>'5-αντίγρ'!AM5+'6-μεταγρ'!O5+'6-μεταγρ'!P5+'7-προςΔΟΥ'!K5+'11-χαρτόσ'!H5+'13-ντιΜιΧο'!CA5</f>
        <v>0.5</v>
      </c>
      <c r="R5" s="339">
        <f>'13-ντιΜιΧο'!BZ5+'13-ντιΜιΧο'!CA5</f>
        <v>4</v>
      </c>
      <c r="S5" s="288"/>
      <c r="T5" s="280"/>
      <c r="U5" s="280"/>
      <c r="V5" s="280"/>
      <c r="W5" s="280"/>
      <c r="X5" s="280"/>
      <c r="Y5" s="283"/>
    </row>
    <row r="6" spans="1:29" s="5" customFormat="1" ht="12" thickBot="1">
      <c r="A6" s="458">
        <f>'1-συμβολαια'!A6</f>
        <v>0</v>
      </c>
      <c r="B6" s="460">
        <f>'1-συμβολαια'!B6</f>
        <v>0</v>
      </c>
      <c r="C6" s="453" t="str">
        <f>'1-συμβολαια'!C6</f>
        <v>ΤΟΚΟΙ δανείου</v>
      </c>
      <c r="D6" s="461">
        <f>'1-συμβολαια'!D6</f>
        <v>11111.11</v>
      </c>
      <c r="E6" s="407"/>
      <c r="F6" s="407"/>
      <c r="G6" s="407"/>
      <c r="H6" s="407"/>
      <c r="I6" s="407"/>
      <c r="J6" s="407"/>
      <c r="K6" s="406">
        <f>'1-συμβολαια'!N6</f>
        <v>0</v>
      </c>
      <c r="L6" s="406">
        <f>'2-δικαιώμ'!N6+'5-αντίγρ'!O6</f>
        <v>21.319998000000002</v>
      </c>
      <c r="M6" s="406"/>
      <c r="N6" s="406">
        <f>'1-συμβολαια'!O6</f>
        <v>144.01332200000002</v>
      </c>
      <c r="O6" s="406">
        <f t="shared" si="0"/>
        <v>21.319998000000002</v>
      </c>
      <c r="P6" s="406">
        <f>'8-κ-15-17'!AG6</f>
        <v>144.44443000000001</v>
      </c>
      <c r="Q6" s="406">
        <f>'5-αντίγρ'!AM6+'6-μεταγρ'!O6+'6-μεταγρ'!P6+'7-προςΔΟΥ'!K6+'11-χαρτόσ'!H6+'13-ντιΜιΧο'!CA6</f>
        <v>0.5</v>
      </c>
      <c r="R6" s="406">
        <f>'13-ντιΜιΧο'!BZ6+'13-ντιΜιΧο'!CA6</f>
        <v>4</v>
      </c>
      <c r="S6" s="462"/>
      <c r="T6" s="440"/>
      <c r="U6" s="440"/>
      <c r="V6" s="440"/>
      <c r="W6" s="440"/>
      <c r="X6" s="440"/>
      <c r="Y6" s="432"/>
    </row>
    <row r="7" spans="1:29">
      <c r="A7" s="688" t="s">
        <v>56</v>
      </c>
      <c r="B7" s="688"/>
      <c r="C7" s="688"/>
      <c r="D7" s="688"/>
      <c r="E7" s="11">
        <f t="shared" ref="E7:Y7" si="1">SUM(E3:E6)</f>
        <v>0</v>
      </c>
      <c r="F7" s="11">
        <f t="shared" si="1"/>
        <v>0</v>
      </c>
      <c r="G7" s="11">
        <f t="shared" si="1"/>
        <v>0</v>
      </c>
      <c r="H7" s="11">
        <f t="shared" si="1"/>
        <v>0</v>
      </c>
      <c r="I7" s="11">
        <f t="shared" si="1"/>
        <v>0</v>
      </c>
      <c r="J7" s="11">
        <f t="shared" si="1"/>
        <v>0</v>
      </c>
      <c r="K7" s="11">
        <f t="shared" si="1"/>
        <v>29.92</v>
      </c>
      <c r="L7" s="11">
        <f t="shared" si="1"/>
        <v>225.05320999999998</v>
      </c>
      <c r="M7" s="11">
        <f t="shared" si="1"/>
        <v>3.08</v>
      </c>
      <c r="N7" s="11">
        <f t="shared" si="1"/>
        <v>1342.4481899999998</v>
      </c>
      <c r="O7" s="11">
        <f t="shared" si="1"/>
        <v>221.97320999999999</v>
      </c>
      <c r="P7" s="11">
        <f t="shared" si="1"/>
        <v>1574.5398500000001</v>
      </c>
      <c r="Q7" s="11">
        <f t="shared" si="1"/>
        <v>1.5</v>
      </c>
      <c r="R7" s="11">
        <f t="shared" si="1"/>
        <v>66.599999999999994</v>
      </c>
      <c r="S7" s="289">
        <f t="shared" si="1"/>
        <v>0</v>
      </c>
      <c r="T7" s="289">
        <f t="shared" si="1"/>
        <v>0</v>
      </c>
      <c r="U7" s="289">
        <f t="shared" si="1"/>
        <v>0</v>
      </c>
      <c r="V7" s="289">
        <f t="shared" si="1"/>
        <v>0</v>
      </c>
      <c r="W7" s="289">
        <f t="shared" si="1"/>
        <v>0</v>
      </c>
      <c r="X7" s="289">
        <f t="shared" si="1"/>
        <v>0</v>
      </c>
      <c r="Y7" s="290">
        <f t="shared" si="1"/>
        <v>0</v>
      </c>
    </row>
    <row r="9" spans="1:29">
      <c r="T9" s="87"/>
      <c r="U9" s="87"/>
      <c r="V9" s="87"/>
      <c r="W9" s="87"/>
      <c r="X9" s="87"/>
      <c r="Y9" s="87"/>
      <c r="Z9" s="87"/>
      <c r="AA9" s="87"/>
      <c r="AB9" s="87"/>
      <c r="AC9" s="87"/>
    </row>
    <row r="10" spans="1:29">
      <c r="T10" s="87"/>
      <c r="U10" s="87"/>
      <c r="V10" s="87"/>
      <c r="W10" s="87"/>
      <c r="X10" s="87"/>
      <c r="Y10" s="87"/>
      <c r="Z10" s="87"/>
      <c r="AA10" s="87"/>
      <c r="AB10" s="87"/>
      <c r="AC10" s="87"/>
    </row>
    <row r="11" spans="1:29" s="5" customFormat="1">
      <c r="A11" s="61"/>
      <c r="B11" s="118"/>
      <c r="C11" s="119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1"/>
  <sheetViews>
    <sheetView workbookViewId="0">
      <pane ySplit="2" topLeftCell="A3" activePane="bottomLeft" state="frozen"/>
      <selection pane="bottomLeft" activeCell="N171" sqref="N17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98" t="s">
        <v>76</v>
      </c>
      <c r="B1" s="698"/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</row>
    <row r="2" spans="1:17" s="9" customFormat="1" ht="23.25" customHeight="1" thickBot="1">
      <c r="A2" s="256" t="s">
        <v>19</v>
      </c>
      <c r="B2" s="699" t="s">
        <v>29</v>
      </c>
      <c r="C2" s="700"/>
      <c r="D2" s="701"/>
      <c r="E2" s="702" t="s">
        <v>87</v>
      </c>
      <c r="F2" s="703"/>
      <c r="G2" s="703"/>
      <c r="H2" s="704"/>
      <c r="I2" s="705" t="s">
        <v>87</v>
      </c>
      <c r="J2" s="706"/>
      <c r="K2" s="706"/>
      <c r="L2" s="707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17" s="19" customFormat="1">
      <c r="A3" s="32" t="str">
        <f>'1-συμβολαια'!A3</f>
        <v>???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 hidden="1">
      <c r="A7" s="32" t="e">
        <f>'1-συμβολαια'!#REF!</f>
        <v>#REF!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 hidden="1">
      <c r="A8" s="32" t="e">
        <f>'1-συμβολαια'!#REF!</f>
        <v>#REF!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 hidden="1">
      <c r="A9" s="32" t="e">
        <f>'1-συμβολαια'!#REF!</f>
        <v>#REF!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 hidden="1">
      <c r="A10" s="32" t="e">
        <f>'1-συμβολαια'!#REF!</f>
        <v>#REF!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 hidden="1">
      <c r="A11" s="32" t="e">
        <f>'1-συμβολαια'!#REF!</f>
        <v>#REF!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 hidden="1">
      <c r="A12" s="32" t="e">
        <f>'1-συμβολαια'!#REF!</f>
        <v>#REF!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 hidden="1">
      <c r="A13" s="32" t="e">
        <f>'1-συμβολαια'!#REF!</f>
        <v>#REF!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 hidden="1">
      <c r="A14" s="32" t="e">
        <f>'1-συμβολαια'!#REF!</f>
        <v>#REF!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 hidden="1">
      <c r="A15" s="32" t="e">
        <f>'1-συμβολαια'!#REF!</f>
        <v>#REF!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s="19" customFormat="1" hidden="1">
      <c r="A16" s="32" t="e">
        <f>'1-συμβολαια'!#REF!</f>
        <v>#REF!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17" s="19" customFormat="1" hidden="1">
      <c r="A17" s="32" t="e">
        <f>'1-συμβολαια'!#REF!</f>
        <v>#REF!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s="19" customFormat="1" hidden="1">
      <c r="A18" s="32" t="e">
        <f>'1-συμβολαια'!#REF!</f>
        <v>#REF!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s="19" customFormat="1" hidden="1">
      <c r="A19" s="32" t="e">
        <f>'1-συμβολαια'!#REF!</f>
        <v>#REF!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 s="19" customFormat="1" hidden="1">
      <c r="A20" s="32" t="e">
        <f>'1-συμβολαια'!#REF!</f>
        <v>#REF!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17" s="19" customFormat="1" hidden="1">
      <c r="A21" s="32" t="e">
        <f>'1-συμβολαια'!#REF!</f>
        <v>#REF!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17" s="19" customFormat="1" hidden="1">
      <c r="A22" s="32" t="e">
        <f>'1-συμβολαια'!#REF!</f>
        <v>#REF!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17" s="19" customFormat="1" hidden="1">
      <c r="A23" s="32" t="e">
        <f>'1-συμβολαια'!#REF!</f>
        <v>#REF!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1:17" s="19" customFormat="1" hidden="1">
      <c r="A24" s="32" t="e">
        <f>'1-συμβολαια'!#REF!</f>
        <v>#REF!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1:17" s="19" customFormat="1" hidden="1">
      <c r="A25" s="32" t="e">
        <f>'1-συμβολαια'!#REF!</f>
        <v>#REF!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1:17" s="19" customFormat="1" hidden="1">
      <c r="A26" s="32" t="e">
        <f>'1-συμβολαια'!#REF!</f>
        <v>#REF!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1:17" s="19" customFormat="1" hidden="1">
      <c r="A27" s="32" t="e">
        <f>'1-συμβολαια'!#REF!</f>
        <v>#REF!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1:17" s="19" customFormat="1" hidden="1">
      <c r="A28" s="32" t="e">
        <f>'1-συμβολαια'!#REF!</f>
        <v>#REF!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1:17" s="19" customFormat="1" hidden="1">
      <c r="A29" s="32" t="e">
        <f>'1-συμβολαια'!#REF!</f>
        <v>#REF!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1:17" s="19" customFormat="1" hidden="1">
      <c r="A30" s="32" t="e">
        <f>'1-συμβολαια'!#REF!</f>
        <v>#REF!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1:17" s="19" customFormat="1" hidden="1">
      <c r="A31" s="32" t="e">
        <f>'1-συμβολαια'!#REF!</f>
        <v>#REF!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1:17" s="19" customFormat="1" hidden="1">
      <c r="A32" s="32" t="e">
        <f>'1-συμβολαια'!#REF!</f>
        <v>#REF!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1:17" s="19" customFormat="1" hidden="1">
      <c r="A33" s="32" t="e">
        <f>'1-συμβολαια'!#REF!</f>
        <v>#REF!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1:17" s="19" customFormat="1" hidden="1">
      <c r="A34" s="32" t="e">
        <f>'1-συμβολαια'!#REF!</f>
        <v>#REF!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1:17" s="19" customFormat="1" hidden="1">
      <c r="A35" s="32" t="e">
        <f>'1-συμβολαια'!#REF!</f>
        <v>#REF!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1:17" s="19" customFormat="1" hidden="1">
      <c r="A36" s="32" t="e">
        <f>'1-συμβολαια'!#REF!</f>
        <v>#REF!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1:17" s="19" customFormat="1" hidden="1">
      <c r="A37" s="32" t="e">
        <f>'1-συμβολαια'!#REF!</f>
        <v>#REF!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1:17" s="19" customFormat="1" hidden="1">
      <c r="A38" s="32" t="e">
        <f>'1-συμβολαια'!#REF!</f>
        <v>#REF!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1:17" s="19" customFormat="1" hidden="1">
      <c r="A39" s="32" t="e">
        <f>'1-συμβολαια'!#REF!</f>
        <v>#REF!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1:17" s="19" customFormat="1" hidden="1">
      <c r="A40" s="32" t="e">
        <f>'1-συμβολαια'!#REF!</f>
        <v>#REF!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1:17" s="19" customFormat="1" hidden="1">
      <c r="A41" s="32" t="e">
        <f>'1-συμβολαια'!#REF!</f>
        <v>#REF!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1:17" s="19" customFormat="1" hidden="1">
      <c r="A42" s="32" t="e">
        <f>'1-συμβολαια'!#REF!</f>
        <v>#REF!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1:17" s="19" customFormat="1" hidden="1">
      <c r="A43" s="32" t="e">
        <f>'1-συμβολαια'!#REF!</f>
        <v>#REF!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1:17" s="19" customFormat="1" hidden="1">
      <c r="A44" s="32" t="e">
        <f>'1-συμβολαια'!#REF!</f>
        <v>#REF!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1:17" s="19" customFormat="1" hidden="1">
      <c r="A45" s="32" t="e">
        <f>'1-συμβολαια'!#REF!</f>
        <v>#REF!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1:17" s="19" customFormat="1" hidden="1">
      <c r="A46" s="32" t="e">
        <f>'1-συμβολαια'!#REF!</f>
        <v>#REF!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1:17" s="19" customFormat="1" hidden="1">
      <c r="A47" s="32" t="e">
        <f>'1-συμβολαια'!#REF!</f>
        <v>#REF!</v>
      </c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1:17" s="19" customFormat="1" hidden="1">
      <c r="A48" s="32" t="e">
        <f>'1-συμβολαια'!#REF!</f>
        <v>#REF!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1:17" s="19" customFormat="1" hidden="1">
      <c r="A49" s="32" t="e">
        <f>'1-συμβολαια'!#REF!</f>
        <v>#REF!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1:17" s="19" customFormat="1" hidden="1">
      <c r="A50" s="32" t="e">
        <f>'1-συμβολαια'!#REF!</f>
        <v>#REF!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1:17" s="19" customFormat="1" hidden="1">
      <c r="A51" s="32" t="e">
        <f>'1-συμβολαια'!#REF!</f>
        <v>#REF!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1:17" s="19" customFormat="1" hidden="1">
      <c r="A52" s="32" t="e">
        <f>'1-συμβολαια'!#REF!</f>
        <v>#REF!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1:17" s="19" customFormat="1" hidden="1">
      <c r="A53" s="32" t="e">
        <f>'1-συμβολαια'!#REF!</f>
        <v>#REF!</v>
      </c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1:17" s="19" customFormat="1" hidden="1">
      <c r="A54" s="32" t="e">
        <f>'1-συμβολαια'!#REF!</f>
        <v>#REF!</v>
      </c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1:17" s="19" customFormat="1" hidden="1">
      <c r="A55" s="32" t="e">
        <f>'1-συμβολαια'!#REF!</f>
        <v>#REF!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1:17" s="19" customFormat="1" hidden="1">
      <c r="A56" s="32" t="e">
        <f>'1-συμβολαια'!#REF!</f>
        <v>#REF!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1:17" s="19" customFormat="1" hidden="1">
      <c r="A57" s="32" t="e">
        <f>'1-συμβολαια'!#REF!</f>
        <v>#REF!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1:17" s="19" customFormat="1" hidden="1">
      <c r="A58" s="32" t="e">
        <f>'1-συμβολαια'!#REF!</f>
        <v>#REF!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1:17" s="19" customFormat="1" hidden="1">
      <c r="A59" s="32" t="e">
        <f>'1-συμβολαια'!#REF!</f>
        <v>#REF!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1:17" s="19" customFormat="1" hidden="1">
      <c r="A60" s="32" t="e">
        <f>'1-συμβολαια'!#REF!</f>
        <v>#REF!</v>
      </c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1:17" s="19" customFormat="1" hidden="1">
      <c r="A61" s="32" t="e">
        <f>'1-συμβολαια'!#REF!</f>
        <v>#REF!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1:17" s="19" customFormat="1" hidden="1">
      <c r="A62" s="32" t="e">
        <f>'1-συμβολαια'!#REF!</f>
        <v>#REF!</v>
      </c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1:17" s="19" customFormat="1" hidden="1">
      <c r="A63" s="32" t="e">
        <f>'1-συμβολαια'!#REF!</f>
        <v>#REF!</v>
      </c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1:17" s="19" customFormat="1" hidden="1">
      <c r="A64" s="32" t="e">
        <f>'1-συμβολαια'!#REF!</f>
        <v>#REF!</v>
      </c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1:17" s="19" customFormat="1" hidden="1">
      <c r="A65" s="32" t="e">
        <f>'1-συμβολαια'!#REF!</f>
        <v>#REF!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1:17" s="19" customFormat="1" hidden="1">
      <c r="A66" s="32" t="e">
        <f>'1-συμβολαια'!#REF!</f>
        <v>#REF!</v>
      </c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1:17" s="19" customFormat="1" hidden="1">
      <c r="A67" s="32" t="e">
        <f>'1-συμβολαια'!#REF!</f>
        <v>#REF!</v>
      </c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1:17" s="19" customFormat="1" hidden="1">
      <c r="A68" s="32" t="e">
        <f>'1-συμβολαια'!#REF!</f>
        <v>#REF!</v>
      </c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1:17" s="19" customFormat="1" hidden="1">
      <c r="A69" s="32" t="e">
        <f>'1-συμβολαια'!#REF!</f>
        <v>#REF!</v>
      </c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1:17" s="19" customFormat="1" hidden="1">
      <c r="A70" s="32" t="e">
        <f>'1-συμβολαια'!#REF!</f>
        <v>#REF!</v>
      </c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1:17" s="19" customFormat="1" hidden="1">
      <c r="A71" s="32" t="e">
        <f>'1-συμβολαια'!#REF!</f>
        <v>#REF!</v>
      </c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1:17" s="19" customFormat="1" hidden="1">
      <c r="A72" s="32" t="e">
        <f>'1-συμβολαια'!#REF!</f>
        <v>#REF!</v>
      </c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1:17" s="19" customFormat="1" hidden="1">
      <c r="A73" s="32" t="e">
        <f>'1-συμβολαια'!#REF!</f>
        <v>#REF!</v>
      </c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</row>
    <row r="74" spans="1:17" s="19" customFormat="1" hidden="1">
      <c r="A74" s="32" t="e">
        <f>'1-συμβολαια'!#REF!</f>
        <v>#REF!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</row>
    <row r="75" spans="1:17" s="19" customFormat="1" hidden="1">
      <c r="A75" s="32" t="e">
        <f>'1-συμβολαια'!#REF!</f>
        <v>#REF!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</row>
    <row r="76" spans="1:17" s="19" customFormat="1" hidden="1">
      <c r="A76" s="32" t="e">
        <f>'1-συμβολαια'!#REF!</f>
        <v>#REF!</v>
      </c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</row>
    <row r="77" spans="1:17" s="19" customFormat="1" hidden="1">
      <c r="A77" s="32" t="e">
        <f>'1-συμβολαια'!#REF!</f>
        <v>#REF!</v>
      </c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</row>
    <row r="78" spans="1:17" s="19" customFormat="1" hidden="1">
      <c r="A78" s="32" t="e">
        <f>'1-συμβολαια'!#REF!</f>
        <v>#REF!</v>
      </c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</row>
    <row r="79" spans="1:17" s="19" customFormat="1" hidden="1">
      <c r="A79" s="32" t="e">
        <f>'1-συμβολαια'!#REF!</f>
        <v>#REF!</v>
      </c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1:17" s="19" customFormat="1" hidden="1">
      <c r="A80" s="32" t="e">
        <f>'1-συμβολαια'!#REF!</f>
        <v>#REF!</v>
      </c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</row>
    <row r="81" spans="1:17" s="19" customFormat="1" hidden="1">
      <c r="A81" s="32" t="e">
        <f>'1-συμβολαια'!#REF!</f>
        <v>#REF!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1:17" s="19" customFormat="1" hidden="1">
      <c r="A82" s="32" t="e">
        <f>'1-συμβολαια'!#REF!</f>
        <v>#REF!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1:17" s="19" customFormat="1" hidden="1">
      <c r="A83" s="32" t="e">
        <f>'1-συμβολαια'!#REF!</f>
        <v>#REF!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1:17" s="19" customFormat="1" hidden="1">
      <c r="A84" s="32" t="e">
        <f>'1-συμβολαια'!#REF!</f>
        <v>#REF!</v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spans="1:17" s="19" customFormat="1" hidden="1">
      <c r="A85" s="32" t="e">
        <f>'1-συμβολαια'!#REF!</f>
        <v>#REF!</v>
      </c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  <row r="86" spans="1:17" s="19" customFormat="1" hidden="1">
      <c r="A86" s="32" t="e">
        <f>'1-συμβολαια'!#REF!</f>
        <v>#REF!</v>
      </c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</row>
    <row r="87" spans="1:17" s="19" customFormat="1" hidden="1">
      <c r="A87" s="32" t="e">
        <f>'1-συμβολαια'!#REF!</f>
        <v>#REF!</v>
      </c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</row>
    <row r="88" spans="1:17" s="19" customFormat="1" hidden="1">
      <c r="A88" s="32" t="e">
        <f>'1-συμβολαια'!#REF!</f>
        <v>#REF!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</row>
    <row r="89" spans="1:17" s="19" customFormat="1" hidden="1">
      <c r="A89" s="32" t="e">
        <f>'1-συμβολαια'!#REF!</f>
        <v>#REF!</v>
      </c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</row>
    <row r="90" spans="1:17" s="19" customFormat="1" hidden="1">
      <c r="A90" s="32" t="e">
        <f>'1-συμβολαια'!#REF!</f>
        <v>#REF!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</row>
    <row r="91" spans="1:17" s="19" customFormat="1" hidden="1">
      <c r="A91" s="32" t="e">
        <f>'1-συμβολαια'!#REF!</f>
        <v>#REF!</v>
      </c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</row>
    <row r="92" spans="1:17" s="19" customFormat="1" hidden="1">
      <c r="A92" s="32" t="e">
        <f>'1-συμβολαια'!#REF!</f>
        <v>#REF!</v>
      </c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</row>
    <row r="93" spans="1:17" s="19" customFormat="1" hidden="1">
      <c r="A93" s="32" t="e">
        <f>'1-συμβολαια'!#REF!</f>
        <v>#REF!</v>
      </c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</row>
    <row r="94" spans="1:17" s="19" customFormat="1" hidden="1">
      <c r="A94" s="32" t="e">
        <f>'1-συμβολαια'!#REF!</f>
        <v>#REF!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</row>
    <row r="95" spans="1:17" s="19" customFormat="1" hidden="1">
      <c r="A95" s="32" t="e">
        <f>'1-συμβολαια'!#REF!</f>
        <v>#REF!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</row>
    <row r="96" spans="1:17" s="19" customFormat="1" hidden="1">
      <c r="A96" s="32" t="e">
        <f>'1-συμβολαια'!#REF!</f>
        <v>#REF!</v>
      </c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</row>
    <row r="97" spans="1:17" s="19" customFormat="1" hidden="1">
      <c r="A97" s="32" t="e">
        <f>'1-συμβολαια'!#REF!</f>
        <v>#REF!</v>
      </c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</row>
    <row r="98" spans="1:17" s="19" customFormat="1" hidden="1">
      <c r="A98" s="32" t="e">
        <f>'1-συμβολαια'!#REF!</f>
        <v>#REF!</v>
      </c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</row>
    <row r="99" spans="1:17" s="19" customFormat="1" hidden="1">
      <c r="A99" s="32" t="e">
        <f>'1-συμβολαια'!#REF!</f>
        <v>#REF!</v>
      </c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17" s="19" customFormat="1" hidden="1">
      <c r="A100" s="32" t="e">
        <f>'1-συμβολαια'!#REF!</f>
        <v>#REF!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17" s="19" customFormat="1" hidden="1">
      <c r="A101" s="32" t="e">
        <f>'1-συμβολαια'!#REF!</f>
        <v>#REF!</v>
      </c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17" s="19" customFormat="1" hidden="1">
      <c r="A102" s="32" t="e">
        <f>'1-συμβολαια'!#REF!</f>
        <v>#REF!</v>
      </c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17" s="19" customFormat="1" hidden="1">
      <c r="A103" s="32" t="e">
        <f>'1-συμβολαια'!#REF!</f>
        <v>#REF!</v>
      </c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17" s="19" customFormat="1" hidden="1">
      <c r="A104" s="32" t="e">
        <f>'1-συμβολαια'!#REF!</f>
        <v>#REF!</v>
      </c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17" s="19" customFormat="1" hidden="1">
      <c r="A105" s="32" t="e">
        <f>'1-συμβολαια'!#REF!</f>
        <v>#REF!</v>
      </c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17" s="19" customFormat="1" hidden="1">
      <c r="A106" s="32" t="e">
        <f>'1-συμβολαια'!#REF!</f>
        <v>#REF!</v>
      </c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17" s="19" customFormat="1" hidden="1">
      <c r="A107" s="32" t="e">
        <f>'1-συμβολαια'!#REF!</f>
        <v>#REF!</v>
      </c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17" s="19" customFormat="1" hidden="1">
      <c r="A108" s="32" t="e">
        <f>'1-συμβολαια'!#REF!</f>
        <v>#REF!</v>
      </c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17" s="19" customFormat="1" hidden="1">
      <c r="A109" s="32" t="e">
        <f>'1-συμβολαια'!#REF!</f>
        <v>#REF!</v>
      </c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17" s="19" customFormat="1" hidden="1">
      <c r="A110" s="32" t="e">
        <f>'1-συμβολαια'!#REF!</f>
        <v>#REF!</v>
      </c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</row>
    <row r="111" spans="1:17" s="19" customFormat="1" hidden="1">
      <c r="A111" s="32" t="e">
        <f>'1-συμβολαια'!#REF!</f>
        <v>#REF!</v>
      </c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</row>
    <row r="112" spans="1:17" s="19" customFormat="1" hidden="1">
      <c r="A112" s="32" t="e">
        <f>'1-συμβολαια'!#REF!</f>
        <v>#REF!</v>
      </c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</row>
    <row r="113" spans="1:17" s="19" customFormat="1" hidden="1">
      <c r="A113" s="32" t="e">
        <f>'1-συμβολαια'!#REF!</f>
        <v>#REF!</v>
      </c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19" customFormat="1" hidden="1">
      <c r="A114" s="32" t="e">
        <f>'1-συμβολαια'!#REF!</f>
        <v>#REF!</v>
      </c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19" customFormat="1" hidden="1">
      <c r="A115" s="32" t="e">
        <f>'1-συμβολαια'!#REF!</f>
        <v>#REF!</v>
      </c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19" customFormat="1" hidden="1">
      <c r="A116" s="32" t="e">
        <f>'1-συμβολαια'!#REF!</f>
        <v>#REF!</v>
      </c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19" customFormat="1" hidden="1">
      <c r="A117" s="32" t="e">
        <f>'1-συμβολαια'!#REF!</f>
        <v>#REF!</v>
      </c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19" customFormat="1" hidden="1">
      <c r="A118" s="32" t="e">
        <f>'1-συμβολαια'!#REF!</f>
        <v>#REF!</v>
      </c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19" customFormat="1" hidden="1">
      <c r="A119" s="32" t="e">
        <f>'1-συμβολαια'!#REF!</f>
        <v>#REF!</v>
      </c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19" customFormat="1" hidden="1">
      <c r="A120" s="32" t="e">
        <f>'1-συμβολαια'!#REF!</f>
        <v>#REF!</v>
      </c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19" customFormat="1" hidden="1">
      <c r="A121" s="32" t="e">
        <f>'1-συμβολαια'!#REF!</f>
        <v>#REF!</v>
      </c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19" customFormat="1" hidden="1">
      <c r="A122" s="32" t="e">
        <f>'1-συμβολαια'!#REF!</f>
        <v>#REF!</v>
      </c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19" customFormat="1" hidden="1">
      <c r="A123" s="32" t="e">
        <f>'1-συμβολαια'!#REF!</f>
        <v>#REF!</v>
      </c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19" customFormat="1" hidden="1">
      <c r="A124" s="32" t="e">
        <f>'1-συμβολαια'!#REF!</f>
        <v>#REF!</v>
      </c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19" customFormat="1" hidden="1">
      <c r="A125" s="32" t="e">
        <f>'1-συμβολαια'!#REF!</f>
        <v>#REF!</v>
      </c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19" customFormat="1" hidden="1">
      <c r="A126" s="32" t="e">
        <f>'1-συμβολαια'!#REF!</f>
        <v>#REF!</v>
      </c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19" customFormat="1" hidden="1">
      <c r="A127" s="32" t="e">
        <f>'1-συμβολαια'!#REF!</f>
        <v>#REF!</v>
      </c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19" customFormat="1" hidden="1">
      <c r="A128" s="32" t="e">
        <f>'1-συμβολαια'!#REF!</f>
        <v>#REF!</v>
      </c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19" customFormat="1" hidden="1">
      <c r="A129" s="32" t="e">
        <f>'1-συμβολαια'!#REF!</f>
        <v>#REF!</v>
      </c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19" customFormat="1" hidden="1">
      <c r="A130" s="32" t="e">
        <f>'1-συμβολαια'!#REF!</f>
        <v>#REF!</v>
      </c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19" customFormat="1" hidden="1">
      <c r="A131" s="32" t="e">
        <f>'1-συμβολαια'!#REF!</f>
        <v>#REF!</v>
      </c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19" customFormat="1" hidden="1">
      <c r="A132" s="32" t="e">
        <f>'1-συμβολαια'!#REF!</f>
        <v>#REF!</v>
      </c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19" customFormat="1" hidden="1">
      <c r="A133" s="32" t="e">
        <f>'1-συμβολαια'!#REF!</f>
        <v>#REF!</v>
      </c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19" customFormat="1" hidden="1">
      <c r="A134" s="32" t="e">
        <f>'1-συμβολαια'!#REF!</f>
        <v>#REF!</v>
      </c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19" customFormat="1" hidden="1">
      <c r="A135" s="32" t="e">
        <f>'1-συμβολαια'!#REF!</f>
        <v>#REF!</v>
      </c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19" customFormat="1" hidden="1">
      <c r="A136" s="32" t="e">
        <f>'1-συμβολαια'!#REF!</f>
        <v>#REF!</v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19" customFormat="1" hidden="1">
      <c r="A137" s="32" t="e">
        <f>'1-συμβολαια'!#REF!</f>
        <v>#REF!</v>
      </c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19" customFormat="1" hidden="1">
      <c r="A138" s="32" t="e">
        <f>'1-συμβολαια'!#REF!</f>
        <v>#REF!</v>
      </c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19" customFormat="1" hidden="1">
      <c r="A139" s="32" t="e">
        <f>'1-συμβολαια'!#REF!</f>
        <v>#REF!</v>
      </c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19" customFormat="1" hidden="1">
      <c r="A140" s="32" t="e">
        <f>'1-συμβολαια'!#REF!</f>
        <v>#REF!</v>
      </c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19" customFormat="1" hidden="1">
      <c r="A141" s="32" t="e">
        <f>'1-συμβολαια'!#REF!</f>
        <v>#REF!</v>
      </c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19" customFormat="1" hidden="1">
      <c r="A142" s="32" t="e">
        <f>'1-συμβολαια'!#REF!</f>
        <v>#REF!</v>
      </c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19" customFormat="1" hidden="1">
      <c r="A143" s="32" t="e">
        <f>'1-συμβολαια'!#REF!</f>
        <v>#REF!</v>
      </c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19" customFormat="1" hidden="1">
      <c r="A144" s="32" t="e">
        <f>'1-συμβολαια'!#REF!</f>
        <v>#REF!</v>
      </c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23" s="19" customFormat="1" hidden="1">
      <c r="A145" s="32" t="e">
        <f>'1-συμβολαια'!#REF!</f>
        <v>#REF!</v>
      </c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23" s="19" customFormat="1" hidden="1">
      <c r="A146" s="32" t="e">
        <f>'1-συμβολαια'!#REF!</f>
        <v>#REF!</v>
      </c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8" spans="1:23" ht="15.75" customHeight="1">
      <c r="B148" s="696" t="s">
        <v>107</v>
      </c>
      <c r="C148" s="696"/>
      <c r="D148" s="696"/>
      <c r="E148" s="696"/>
      <c r="F148" s="696"/>
      <c r="G148" s="696"/>
      <c r="H148" s="696"/>
      <c r="I148" s="696"/>
      <c r="J148" s="696"/>
      <c r="K148" s="696"/>
      <c r="L148" s="3"/>
      <c r="M148" s="3"/>
      <c r="N148" s="3"/>
      <c r="O148" s="3"/>
      <c r="P148" s="3"/>
      <c r="Q148" s="3"/>
    </row>
    <row r="149" spans="1:23" ht="15.75" customHeight="1">
      <c r="C149" s="697" t="s">
        <v>108</v>
      </c>
      <c r="D149" s="697"/>
      <c r="E149" s="697"/>
      <c r="F149" s="697"/>
      <c r="G149" s="697"/>
      <c r="H149" s="697"/>
      <c r="I149" s="697"/>
      <c r="J149" s="697"/>
      <c r="K149" s="697"/>
      <c r="L149" s="3"/>
      <c r="M149" s="3"/>
      <c r="N149" s="3"/>
      <c r="O149" s="3"/>
      <c r="P149" s="3"/>
      <c r="Q149" s="3"/>
    </row>
    <row r="150" spans="1:23" ht="15.75" customHeight="1">
      <c r="D150" s="696" t="s">
        <v>293</v>
      </c>
      <c r="E150" s="696"/>
      <c r="F150" s="696"/>
      <c r="G150" s="696"/>
      <c r="H150" s="696"/>
      <c r="I150" s="696"/>
      <c r="J150" s="696"/>
      <c r="K150" s="696"/>
      <c r="L150" s="696"/>
      <c r="M150" s="696"/>
      <c r="N150" s="696"/>
      <c r="O150" s="696"/>
      <c r="P150" s="3"/>
      <c r="Q150" s="3"/>
    </row>
    <row r="151" spans="1:23" s="5" customFormat="1" ht="15.75" customHeight="1">
      <c r="A151" s="61"/>
      <c r="B151" s="254"/>
      <c r="C151" s="254"/>
      <c r="D151" s="255"/>
      <c r="E151" s="697" t="s">
        <v>401</v>
      </c>
      <c r="F151" s="697"/>
      <c r="G151" s="697"/>
      <c r="H151" s="697"/>
      <c r="I151" s="697"/>
      <c r="J151" s="697"/>
      <c r="K151" s="697"/>
      <c r="L151" s="697"/>
      <c r="M151" s="697"/>
      <c r="N151" s="3"/>
      <c r="O151" s="3"/>
      <c r="P151" s="3"/>
      <c r="Q151" s="3"/>
    </row>
    <row r="152" spans="1:23" s="5" customFormat="1" ht="15.75" customHeight="1">
      <c r="A152" s="61"/>
      <c r="B152" s="254"/>
      <c r="C152" s="254"/>
      <c r="D152" s="255"/>
      <c r="E152" s="6"/>
      <c r="F152" s="696" t="s">
        <v>130</v>
      </c>
      <c r="G152" s="696"/>
      <c r="H152" s="696"/>
      <c r="I152" s="696"/>
      <c r="J152" s="696"/>
      <c r="K152" s="696"/>
      <c r="L152" s="696"/>
      <c r="M152" s="696"/>
      <c r="N152" s="696"/>
      <c r="O152" s="696"/>
      <c r="P152" s="696"/>
      <c r="Q152" s="3"/>
    </row>
    <row r="153" spans="1:23" s="5" customFormat="1" ht="15.75" customHeight="1">
      <c r="A153" s="61"/>
      <c r="B153" s="254"/>
      <c r="C153" s="254"/>
      <c r="D153" s="255"/>
      <c r="E153" s="6"/>
      <c r="F153" s="6"/>
      <c r="G153" s="697" t="s">
        <v>402</v>
      </c>
      <c r="H153" s="697"/>
      <c r="I153" s="697"/>
      <c r="J153" s="697"/>
      <c r="K153" s="697"/>
      <c r="L153" s="697"/>
      <c r="M153" s="697"/>
      <c r="N153" s="697"/>
      <c r="O153" s="697"/>
      <c r="P153" s="697"/>
      <c r="Q153" s="697"/>
    </row>
    <row r="154" spans="1:23" s="5" customFormat="1" ht="15.75" customHeight="1">
      <c r="A154" s="61"/>
      <c r="B154" s="254"/>
      <c r="C154" s="254"/>
      <c r="D154" s="255"/>
      <c r="E154" s="6"/>
      <c r="F154" s="6"/>
      <c r="G154" s="247"/>
      <c r="H154" s="696" t="s">
        <v>109</v>
      </c>
      <c r="I154" s="696"/>
      <c r="J154" s="696"/>
      <c r="K154" s="696"/>
      <c r="L154" s="696"/>
      <c r="M154" s="696"/>
      <c r="N154" s="696"/>
      <c r="O154" s="3"/>
      <c r="P154" s="3"/>
      <c r="Q154" s="3"/>
      <c r="R154" s="3"/>
      <c r="S154" s="3"/>
      <c r="T154" s="3"/>
      <c r="U154" s="3"/>
      <c r="V154" s="3"/>
      <c r="W154" s="3"/>
    </row>
    <row r="155" spans="1:23" s="5" customFormat="1" ht="15.75" customHeight="1">
      <c r="A155" s="61"/>
      <c r="B155" s="254"/>
      <c r="C155" s="254"/>
      <c r="D155" s="255"/>
      <c r="E155" s="6"/>
      <c r="F155" s="6"/>
      <c r="G155" s="247"/>
      <c r="H155" s="6"/>
      <c r="I155" s="697" t="s">
        <v>110</v>
      </c>
      <c r="J155" s="697"/>
      <c r="K155" s="697"/>
      <c r="L155" s="697"/>
      <c r="M155" s="697"/>
      <c r="N155" s="697"/>
      <c r="O155" s="697"/>
      <c r="P155" s="697"/>
      <c r="Q155" s="697"/>
      <c r="R155" s="697"/>
      <c r="S155" s="3"/>
      <c r="T155" s="3"/>
      <c r="U155" s="3"/>
      <c r="V155" s="3"/>
      <c r="W155" s="3"/>
    </row>
    <row r="156" spans="1:23" s="5" customFormat="1" ht="15.75" customHeight="1">
      <c r="A156" s="61"/>
      <c r="B156" s="254"/>
      <c r="C156" s="254"/>
      <c r="D156" s="255"/>
      <c r="E156" s="6"/>
      <c r="F156" s="6"/>
      <c r="G156" s="247"/>
      <c r="H156" s="6"/>
      <c r="I156" s="6"/>
      <c r="J156" s="696" t="s">
        <v>111</v>
      </c>
      <c r="K156" s="696"/>
      <c r="L156" s="696"/>
      <c r="M156" s="696"/>
      <c r="N156" s="696"/>
      <c r="O156" s="696"/>
      <c r="P156" s="696"/>
      <c r="Q156" s="696"/>
      <c r="R156" s="3"/>
      <c r="S156" s="3"/>
      <c r="T156" s="3"/>
      <c r="U156" s="3"/>
      <c r="V156" s="3"/>
      <c r="W156" s="3"/>
    </row>
    <row r="157" spans="1:23" s="5" customFormat="1" ht="15.75" customHeight="1">
      <c r="A157" s="61"/>
      <c r="B157" s="254"/>
      <c r="C157" s="254"/>
      <c r="D157" s="255"/>
      <c r="E157" s="6"/>
      <c r="F157" s="6"/>
      <c r="G157" s="247"/>
      <c r="H157" s="6"/>
      <c r="I157" s="6"/>
      <c r="J157" s="6"/>
      <c r="K157" s="708" t="s">
        <v>131</v>
      </c>
      <c r="L157" s="708"/>
      <c r="M157" s="708"/>
      <c r="N157" s="708"/>
      <c r="O157" s="708"/>
      <c r="P157" s="708"/>
      <c r="Q157" s="708"/>
      <c r="R157" s="708"/>
      <c r="S157" s="708"/>
      <c r="T157" s="708"/>
      <c r="U157" s="708"/>
      <c r="V157" s="3"/>
      <c r="W157" s="3"/>
    </row>
    <row r="158" spans="1:23" s="5" customFormat="1" ht="15.75" customHeight="1">
      <c r="A158" s="61"/>
      <c r="B158" s="254"/>
      <c r="C158" s="254"/>
      <c r="D158" s="255"/>
      <c r="E158" s="6"/>
      <c r="F158" s="6"/>
      <c r="G158" s="247"/>
      <c r="H158" s="6"/>
      <c r="I158" s="6"/>
      <c r="J158" s="6"/>
      <c r="K158" s="6"/>
      <c r="L158" s="696" t="s">
        <v>112</v>
      </c>
      <c r="M158" s="696"/>
      <c r="N158" s="696"/>
      <c r="O158" s="696"/>
      <c r="P158" s="696"/>
      <c r="Q158" s="696"/>
      <c r="R158" s="696"/>
      <c r="S158" s="696"/>
      <c r="T158" s="3"/>
      <c r="U158" s="3"/>
      <c r="V158" s="3"/>
      <c r="W158" s="3"/>
    </row>
    <row r="159" spans="1:23" s="5" customFormat="1" ht="15.75" customHeight="1">
      <c r="A159" s="61"/>
      <c r="B159" s="254"/>
      <c r="C159" s="254"/>
      <c r="D159" s="255"/>
      <c r="E159" s="6"/>
      <c r="F159" s="6"/>
      <c r="G159" s="247"/>
      <c r="H159" s="6"/>
      <c r="I159" s="6"/>
      <c r="J159" s="6"/>
      <c r="K159" s="6"/>
      <c r="L159" s="3"/>
      <c r="M159" s="697" t="s">
        <v>113</v>
      </c>
      <c r="N159" s="697"/>
      <c r="O159" s="697"/>
      <c r="P159" s="697"/>
      <c r="Q159" s="697"/>
      <c r="R159" s="697"/>
      <c r="S159" s="697"/>
      <c r="T159" s="697"/>
      <c r="U159" s="3"/>
      <c r="V159" s="3"/>
      <c r="W159" s="3"/>
    </row>
    <row r="160" spans="1:23" s="5" customFormat="1" ht="15.75" customHeight="1">
      <c r="A160" s="61"/>
      <c r="B160" s="254"/>
      <c r="C160" s="254"/>
      <c r="D160" s="255"/>
      <c r="E160" s="6"/>
      <c r="F160" s="6"/>
      <c r="G160" s="247"/>
      <c r="H160" s="6"/>
      <c r="I160" s="6"/>
      <c r="J160" s="6"/>
      <c r="K160" s="6"/>
      <c r="L160" s="3"/>
      <c r="M160" s="3"/>
      <c r="N160" s="696" t="s">
        <v>114</v>
      </c>
      <c r="O160" s="696"/>
      <c r="P160" s="696"/>
      <c r="Q160" s="696"/>
      <c r="R160" s="696"/>
      <c r="S160" s="696"/>
      <c r="T160" s="696"/>
      <c r="U160" s="696"/>
      <c r="V160" s="696"/>
      <c r="W160" s="696"/>
    </row>
    <row r="161" spans="1:17" s="5" customFormat="1" ht="15.75" customHeight="1">
      <c r="A161" s="61"/>
      <c r="B161" s="254"/>
      <c r="C161" s="254"/>
      <c r="D161" s="255"/>
      <c r="E161" s="6"/>
      <c r="F161" s="6"/>
      <c r="G161" s="247"/>
      <c r="H161" s="247"/>
      <c r="I161" s="247"/>
      <c r="J161" s="247"/>
      <c r="K161" s="247"/>
      <c r="L161" s="247"/>
      <c r="M161" s="247"/>
      <c r="N161" s="247"/>
      <c r="O161" s="247"/>
      <c r="P161" s="247"/>
      <c r="Q161" s="247"/>
    </row>
  </sheetData>
  <mergeCells count="17">
    <mergeCell ref="J156:Q156"/>
    <mergeCell ref="K157:U157"/>
    <mergeCell ref="L158:S158"/>
    <mergeCell ref="M159:T159"/>
    <mergeCell ref="N160:W160"/>
    <mergeCell ref="A1:Q1"/>
    <mergeCell ref="B2:D2"/>
    <mergeCell ref="E2:H2"/>
    <mergeCell ref="I2:L2"/>
    <mergeCell ref="B148:K148"/>
    <mergeCell ref="H154:N154"/>
    <mergeCell ref="I155:R155"/>
    <mergeCell ref="C149:K149"/>
    <mergeCell ref="D150:O150"/>
    <mergeCell ref="E151:M151"/>
    <mergeCell ref="F152:P152"/>
    <mergeCell ref="G153:Q15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H27" sqref="H27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98" t="s">
        <v>76</v>
      </c>
      <c r="B1" s="698"/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</row>
    <row r="2" spans="1:20" s="9" customFormat="1" ht="23.25" customHeight="1" thickBot="1">
      <c r="A2" s="256" t="s">
        <v>19</v>
      </c>
      <c r="B2" s="699" t="s">
        <v>29</v>
      </c>
      <c r="C2" s="700"/>
      <c r="D2" s="701"/>
      <c r="E2" s="702" t="s">
        <v>87</v>
      </c>
      <c r="F2" s="703"/>
      <c r="G2" s="704"/>
      <c r="H2" s="709" t="s">
        <v>87</v>
      </c>
      <c r="I2" s="710"/>
      <c r="J2" s="711"/>
      <c r="K2" s="705" t="s">
        <v>87</v>
      </c>
      <c r="L2" s="706"/>
      <c r="M2" s="707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9" customFormat="1">
      <c r="A3" s="32" t="str">
        <f>'1-συμβολαια'!A3</f>
        <v>???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9" customFormat="1">
      <c r="A4" s="32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9" customFormat="1">
      <c r="A5" s="32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6" spans="1:20" s="19" customFormat="1">
      <c r="A6" s="32">
        <f>'1-συμβολαια'!A6</f>
        <v>0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8" spans="1:20" ht="15.75">
      <c r="B8" s="696" t="s">
        <v>115</v>
      </c>
      <c r="C8" s="696"/>
      <c r="D8" s="696"/>
      <c r="E8" s="696"/>
      <c r="F8" s="696"/>
      <c r="G8" s="696"/>
      <c r="H8" s="696"/>
      <c r="I8" s="126"/>
      <c r="J8" s="6"/>
      <c r="K8" s="6"/>
      <c r="L8" s="3"/>
      <c r="M8" s="3"/>
      <c r="N8" s="3"/>
      <c r="O8" s="3"/>
    </row>
    <row r="9" spans="1:20" ht="15.75">
      <c r="B9" s="6"/>
      <c r="C9" s="697" t="s">
        <v>116</v>
      </c>
      <c r="D9" s="697"/>
      <c r="E9" s="697"/>
      <c r="F9" s="697"/>
      <c r="G9" s="697"/>
      <c r="H9" s="697"/>
      <c r="I9" s="697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696" t="s">
        <v>117</v>
      </c>
      <c r="E10" s="696"/>
      <c r="F10" s="696"/>
      <c r="G10" s="696"/>
      <c r="H10" s="696"/>
      <c r="I10" s="696"/>
      <c r="J10" s="696"/>
      <c r="K10" s="696"/>
      <c r="L10" s="3"/>
      <c r="M10" s="3"/>
      <c r="N10" s="3"/>
      <c r="O10" s="3"/>
    </row>
    <row r="11" spans="1:20" ht="15.75" customHeight="1">
      <c r="B11" s="6"/>
      <c r="C11" s="6"/>
      <c r="D11" s="6"/>
      <c r="E11" s="712" t="s">
        <v>122</v>
      </c>
      <c r="F11" s="712"/>
      <c r="G11" s="712"/>
      <c r="H11" s="712"/>
      <c r="I11" s="712"/>
      <c r="J11" s="712"/>
      <c r="K11" s="712"/>
      <c r="L11" s="712"/>
      <c r="M11" s="3"/>
      <c r="N11" s="3"/>
      <c r="O11" s="3"/>
    </row>
    <row r="12" spans="1:20" ht="15.75" customHeight="1">
      <c r="B12" s="6"/>
      <c r="C12" s="6"/>
      <c r="D12" s="6"/>
      <c r="E12" s="6"/>
      <c r="F12" s="696" t="s">
        <v>118</v>
      </c>
      <c r="G12" s="696"/>
      <c r="H12" s="696"/>
      <c r="I12" s="696"/>
      <c r="J12" s="696"/>
      <c r="K12" s="696"/>
      <c r="L12" s="696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697" t="s">
        <v>119</v>
      </c>
      <c r="H13" s="697"/>
      <c r="I13" s="697"/>
      <c r="J13" s="697"/>
      <c r="K13" s="697"/>
      <c r="L13" s="697"/>
      <c r="M13" s="697"/>
      <c r="N13" s="3"/>
      <c r="O13" s="3"/>
    </row>
    <row r="14" spans="1:20" ht="15.75">
      <c r="B14" s="6"/>
      <c r="C14" s="6"/>
      <c r="D14" s="6"/>
      <c r="E14" s="6"/>
      <c r="F14" s="6"/>
      <c r="G14" s="6"/>
      <c r="H14" s="696" t="s">
        <v>120</v>
      </c>
      <c r="I14" s="696"/>
      <c r="J14" s="696"/>
      <c r="K14" s="696"/>
      <c r="L14" s="696"/>
      <c r="M14" s="696"/>
      <c r="N14" s="696"/>
      <c r="O14" s="3"/>
    </row>
    <row r="15" spans="1:20" ht="15.75">
      <c r="B15" s="6"/>
      <c r="C15" s="6"/>
      <c r="D15" s="6"/>
      <c r="E15" s="6"/>
      <c r="F15" s="6"/>
      <c r="G15" s="6"/>
      <c r="H15" s="6"/>
      <c r="I15" s="697" t="s">
        <v>121</v>
      </c>
      <c r="J15" s="697"/>
      <c r="K15" s="697"/>
      <c r="L15" s="697"/>
      <c r="M15" s="697"/>
      <c r="N15" s="697"/>
      <c r="O15" s="697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7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545" t="s">
        <v>66</v>
      </c>
      <c r="B1" s="545"/>
      <c r="C1" s="714" t="s">
        <v>67</v>
      </c>
      <c r="D1" s="714"/>
      <c r="E1" s="545" t="s">
        <v>0</v>
      </c>
      <c r="F1" s="545"/>
      <c r="G1" s="715" t="s">
        <v>10</v>
      </c>
      <c r="H1" s="715"/>
      <c r="I1" s="715"/>
      <c r="J1" s="545" t="s">
        <v>8</v>
      </c>
      <c r="K1" s="545"/>
      <c r="L1" s="716" t="s">
        <v>403</v>
      </c>
      <c r="M1" s="717"/>
      <c r="N1" s="717"/>
      <c r="O1" s="718"/>
      <c r="P1" s="713" t="s">
        <v>65</v>
      </c>
      <c r="Q1" s="713"/>
      <c r="R1" s="715" t="s">
        <v>55</v>
      </c>
      <c r="S1" s="715"/>
      <c r="T1" s="721" t="s">
        <v>46</v>
      </c>
      <c r="U1" s="719" t="s">
        <v>87</v>
      </c>
      <c r="V1" s="719"/>
      <c r="W1" s="719"/>
      <c r="X1" s="719"/>
      <c r="Y1" s="719"/>
      <c r="Z1" s="719"/>
      <c r="AA1" s="719"/>
      <c r="AB1" s="719"/>
      <c r="AC1" s="719"/>
    </row>
    <row r="2" spans="1:35" s="12" customFormat="1" ht="15.75" customHeight="1" thickBot="1">
      <c r="A2" s="100"/>
      <c r="B2" s="54"/>
      <c r="C2" s="88"/>
      <c r="D2" s="57" t="s">
        <v>68</v>
      </c>
      <c r="E2" s="101"/>
      <c r="F2" s="55" t="s">
        <v>68</v>
      </c>
      <c r="G2" s="51" t="s">
        <v>11</v>
      </c>
      <c r="H2" s="49" t="s">
        <v>12</v>
      </c>
      <c r="I2" s="50" t="s">
        <v>29</v>
      </c>
      <c r="J2" s="77" t="s">
        <v>23</v>
      </c>
      <c r="K2" s="56" t="s">
        <v>68</v>
      </c>
      <c r="L2" s="77" t="s">
        <v>322</v>
      </c>
      <c r="M2" s="77" t="s">
        <v>323</v>
      </c>
      <c r="N2" s="77" t="s">
        <v>324</v>
      </c>
      <c r="O2" s="253" t="s">
        <v>29</v>
      </c>
      <c r="P2" s="63" t="s">
        <v>23</v>
      </c>
      <c r="Q2" s="56" t="s">
        <v>68</v>
      </c>
      <c r="R2" s="77" t="s">
        <v>23</v>
      </c>
      <c r="S2" s="38" t="s">
        <v>68</v>
      </c>
      <c r="T2" s="722"/>
      <c r="U2" s="720"/>
      <c r="V2" s="720"/>
      <c r="W2" s="720"/>
      <c r="X2" s="720"/>
      <c r="Y2" s="720"/>
      <c r="Z2" s="720"/>
      <c r="AA2" s="720"/>
      <c r="AB2" s="720"/>
      <c r="AC2" s="720"/>
    </row>
    <row r="3" spans="1:35" s="19" customFormat="1">
      <c r="A3" s="14" t="str">
        <f>'1-συμβολαια'!A3</f>
        <v>???</v>
      </c>
      <c r="B3" s="53"/>
      <c r="C3" s="83">
        <f>'1-συμβολαια'!B3</f>
        <v>39451</v>
      </c>
      <c r="D3" s="20"/>
      <c r="E3" s="96" t="str">
        <f>'1-συμβολαια'!C3</f>
        <v>έγγραφα ΚΑΤΑΘΕΣΗ</v>
      </c>
      <c r="F3" s="15"/>
      <c r="G3" s="16" t="str">
        <f>'4-πολλυπρ'!D3</f>
        <v>τραπεζα [= ;;;???</v>
      </c>
      <c r="H3" s="16" t="str">
        <f>'4-πολλυπρ'!I3</f>
        <v xml:space="preserve">219-144 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9"/>
      <c r="V3" s="89"/>
      <c r="W3" s="84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3"/>
      <c r="C4" s="83">
        <f>'1-συμβολαια'!B4</f>
        <v>0</v>
      </c>
      <c r="D4" s="20"/>
      <c r="E4" s="96" t="str">
        <f>'1-συμβολαια'!C4</f>
        <v xml:space="preserve">δάνειο </v>
      </c>
      <c r="F4" s="15"/>
      <c r="G4" s="16" t="str">
        <f>'4-πολλυπρ'!D4</f>
        <v>τραπεζα [= ;;;???</v>
      </c>
      <c r="H4" s="16" t="str">
        <f>'4-πολλυπρ'!I4</f>
        <v xml:space="preserve">219-144 </v>
      </c>
      <c r="I4" s="21"/>
      <c r="J4" s="21">
        <f>'1-συμβολαια'!D4</f>
        <v>50000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9"/>
      <c r="V4" s="89"/>
      <c r="W4" s="84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3"/>
      <c r="C5" s="83">
        <f>'1-συμβολαια'!B5</f>
        <v>0</v>
      </c>
      <c r="D5" s="20"/>
      <c r="E5" s="96" t="str">
        <f>'1-συμβολαια'!C5</f>
        <v>ενέχυρο μερίδια της ΔΗΛΟΣ…</v>
      </c>
      <c r="F5" s="15"/>
      <c r="G5" s="16" t="str">
        <f>'4-πολλυπρ'!D5</f>
        <v>τραπεζα [= ;;;???</v>
      </c>
      <c r="H5" s="16" t="str">
        <f>'4-πολλυπρ'!I5</f>
        <v xml:space="preserve">219-144 </v>
      </c>
      <c r="I5" s="21"/>
      <c r="J5" s="21">
        <f>'1-συμβολαια'!D5</f>
        <v>60007.34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9"/>
      <c r="V5" s="89"/>
      <c r="W5" s="84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3"/>
      <c r="C6" s="83">
        <f>'1-συμβολαια'!B6</f>
        <v>0</v>
      </c>
      <c r="D6" s="20"/>
      <c r="E6" s="96" t="str">
        <f>'1-συμβολαια'!C6</f>
        <v>ΤΟΚΟΙ δανείου</v>
      </c>
      <c r="F6" s="15"/>
      <c r="G6" s="16" t="str">
        <f>'4-πολλυπρ'!D6</f>
        <v>τραπεζα [= ;;;???</v>
      </c>
      <c r="H6" s="16" t="str">
        <f>'4-πολλυπρ'!I6</f>
        <v xml:space="preserve">219-144 </v>
      </c>
      <c r="I6" s="21"/>
      <c r="J6" s="21">
        <f>'1-συμβολαια'!D6</f>
        <v>11111.11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89"/>
      <c r="V6" s="89"/>
      <c r="W6" s="84"/>
      <c r="X6" s="26"/>
      <c r="Y6" s="26"/>
      <c r="Z6" s="26"/>
      <c r="AA6" s="26"/>
      <c r="AB6" s="26"/>
      <c r="AC6" s="26"/>
    </row>
    <row r="7" spans="1:35">
      <c r="A7" s="488" t="s">
        <v>56</v>
      </c>
      <c r="B7" s="489"/>
      <c r="C7" s="489"/>
      <c r="D7" s="489"/>
      <c r="E7" s="489"/>
      <c r="F7" s="489"/>
      <c r="G7" s="489"/>
      <c r="H7" s="489"/>
      <c r="I7" s="489"/>
      <c r="J7" s="489"/>
      <c r="K7" s="48"/>
      <c r="L7" s="1">
        <f>SUM(L3:L6)</f>
        <v>0</v>
      </c>
      <c r="M7" s="1"/>
      <c r="N7" s="1"/>
      <c r="O7" s="1">
        <f>SUM(O3:O6)</f>
        <v>0</v>
      </c>
      <c r="P7" s="41" t="e">
        <f>SUM(P3:P6)</f>
        <v>#REF!</v>
      </c>
      <c r="Q7" s="1">
        <f>SUM(Q3:Q6)</f>
        <v>0</v>
      </c>
      <c r="R7" s="1">
        <f>SUM(R3:R6)</f>
        <v>0</v>
      </c>
      <c r="S7" s="1">
        <f>SUM(S3:S6)</f>
        <v>0</v>
      </c>
      <c r="T7" s="3"/>
      <c r="U7" s="85"/>
      <c r="V7" s="85"/>
    </row>
    <row r="8" spans="1:35">
      <c r="T8" s="128"/>
    </row>
    <row r="9" spans="1:35" ht="15.75" customHeight="1">
      <c r="T9" s="128"/>
      <c r="U9" s="696" t="s">
        <v>123</v>
      </c>
      <c r="V9" s="696"/>
      <c r="W9" s="696"/>
      <c r="X9" s="696"/>
      <c r="Y9" s="696"/>
      <c r="Z9" s="696"/>
      <c r="AA9" s="696"/>
      <c r="AB9" s="696"/>
      <c r="AC9" s="696"/>
      <c r="AD9" s="126"/>
      <c r="AE9" s="126"/>
      <c r="AF9" s="126"/>
      <c r="AG9" s="126"/>
      <c r="AH9" s="121"/>
      <c r="AI9" s="121"/>
    </row>
    <row r="10" spans="1:35" ht="15.75" customHeight="1">
      <c r="T10" s="128"/>
      <c r="U10" s="127"/>
      <c r="V10" s="697" t="s">
        <v>124</v>
      </c>
      <c r="W10" s="697"/>
      <c r="X10" s="697"/>
      <c r="Y10" s="697"/>
      <c r="Z10" s="697"/>
      <c r="AA10" s="697"/>
      <c r="AB10" s="697"/>
      <c r="AC10" s="697"/>
      <c r="AD10" s="697"/>
      <c r="AE10" s="121"/>
      <c r="AF10" s="121"/>
      <c r="AG10" s="121"/>
      <c r="AH10" s="121"/>
      <c r="AI10" s="121"/>
    </row>
    <row r="11" spans="1:35" ht="15.75" customHeight="1">
      <c r="T11" s="128"/>
      <c r="U11" s="127"/>
      <c r="V11" s="127"/>
      <c r="W11" s="696" t="s">
        <v>125</v>
      </c>
      <c r="X11" s="696"/>
      <c r="Y11" s="696"/>
      <c r="Z11" s="696"/>
      <c r="AA11" s="696"/>
      <c r="AB11" s="696"/>
      <c r="AC11" s="696"/>
      <c r="AD11" s="696"/>
      <c r="AE11" s="696"/>
      <c r="AF11" s="121"/>
      <c r="AG11" s="121"/>
      <c r="AH11" s="121"/>
      <c r="AI11" s="121"/>
    </row>
    <row r="12" spans="1:35" ht="15.75">
      <c r="U12" s="127"/>
      <c r="V12" s="127"/>
      <c r="W12" s="127"/>
      <c r="X12" s="697" t="s">
        <v>126</v>
      </c>
      <c r="Y12" s="697"/>
      <c r="Z12" s="697"/>
      <c r="AA12" s="697"/>
      <c r="AB12" s="697"/>
      <c r="AC12" s="697"/>
      <c r="AD12" s="697"/>
      <c r="AE12" s="697"/>
      <c r="AF12" s="697"/>
      <c r="AG12" s="121"/>
      <c r="AH12" s="121"/>
      <c r="AI12" s="121"/>
    </row>
    <row r="13" spans="1:35" ht="15.75">
      <c r="U13" s="127"/>
      <c r="V13" s="127"/>
      <c r="W13" s="127"/>
      <c r="X13" s="127"/>
      <c r="Y13" s="696" t="s">
        <v>127</v>
      </c>
      <c r="Z13" s="696"/>
      <c r="AA13" s="696"/>
      <c r="AB13" s="696"/>
      <c r="AC13" s="696"/>
      <c r="AD13" s="696"/>
      <c r="AE13" s="696"/>
      <c r="AF13" s="696"/>
      <c r="AG13" s="696"/>
      <c r="AH13" s="121"/>
      <c r="AI13" s="121"/>
    </row>
    <row r="14" spans="1:35" ht="15.75">
      <c r="U14" s="127"/>
      <c r="V14" s="127"/>
      <c r="W14" s="127"/>
      <c r="X14" s="127"/>
      <c r="Y14" s="127"/>
      <c r="Z14" s="697" t="s">
        <v>128</v>
      </c>
      <c r="AA14" s="697"/>
      <c r="AB14" s="697"/>
      <c r="AC14" s="697"/>
      <c r="AD14" s="697"/>
      <c r="AE14" s="697"/>
      <c r="AF14" s="697"/>
      <c r="AG14" s="697"/>
      <c r="AH14" s="697"/>
      <c r="AI14" s="121"/>
    </row>
    <row r="15" spans="1:35" ht="15.75">
      <c r="U15" s="127"/>
      <c r="V15" s="127"/>
      <c r="W15" s="127"/>
      <c r="X15" s="127"/>
      <c r="Y15" s="127"/>
      <c r="Z15" s="127"/>
      <c r="AA15" s="696" t="s">
        <v>129</v>
      </c>
      <c r="AB15" s="696"/>
      <c r="AC15" s="696"/>
      <c r="AD15" s="696"/>
      <c r="AE15" s="696"/>
      <c r="AF15" s="696"/>
      <c r="AG15" s="696"/>
      <c r="AH15" s="696"/>
      <c r="AI15" s="696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1" customFormat="1" ht="32.25" customHeight="1">
      <c r="A1" s="727" t="s">
        <v>31</v>
      </c>
      <c r="B1" s="728"/>
      <c r="C1" s="728"/>
      <c r="D1" s="728"/>
      <c r="E1" s="729"/>
      <c r="F1" s="730" t="s">
        <v>295</v>
      </c>
      <c r="G1" s="731"/>
      <c r="H1" s="731"/>
      <c r="I1" s="732"/>
      <c r="J1" s="723" t="s">
        <v>296</v>
      </c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4"/>
      <c r="W1" s="724"/>
      <c r="X1" s="724"/>
      <c r="Y1" s="725"/>
      <c r="Z1" s="733" t="s">
        <v>297</v>
      </c>
      <c r="AA1" s="734"/>
      <c r="AB1" s="734"/>
      <c r="AC1" s="735"/>
      <c r="AD1" s="723" t="s">
        <v>298</v>
      </c>
      <c r="AE1" s="724"/>
      <c r="AF1" s="724"/>
      <c r="AG1" s="724"/>
      <c r="AH1" s="724"/>
      <c r="AI1" s="724"/>
      <c r="AJ1" s="724"/>
      <c r="AK1" s="724"/>
      <c r="AL1" s="724"/>
      <c r="AM1" s="724"/>
      <c r="AN1" s="724"/>
      <c r="AO1" s="724"/>
      <c r="AP1" s="724"/>
      <c r="AQ1" s="724"/>
      <c r="AR1" s="724"/>
      <c r="AS1" s="725"/>
      <c r="AT1" s="730" t="s">
        <v>299</v>
      </c>
      <c r="AU1" s="731"/>
      <c r="AV1" s="731"/>
      <c r="AW1" s="732"/>
      <c r="AX1" s="723" t="s">
        <v>300</v>
      </c>
      <c r="AY1" s="724"/>
      <c r="AZ1" s="724"/>
      <c r="BA1" s="724"/>
      <c r="BB1" s="724"/>
      <c r="BC1" s="724"/>
      <c r="BD1" s="724"/>
      <c r="BE1" s="724"/>
      <c r="BF1" s="724"/>
      <c r="BG1" s="724"/>
      <c r="BH1" s="724"/>
      <c r="BI1" s="724"/>
      <c r="BJ1" s="724"/>
      <c r="BK1" s="724"/>
      <c r="BL1" s="724"/>
      <c r="BM1" s="725"/>
    </row>
    <row r="2" spans="1:65" s="4" customFormat="1" ht="23.25" customHeight="1">
      <c r="A2" s="193" t="s">
        <v>19</v>
      </c>
      <c r="B2" s="193" t="s">
        <v>301</v>
      </c>
      <c r="C2" s="194" t="s">
        <v>302</v>
      </c>
      <c r="D2" s="498" t="s">
        <v>29</v>
      </c>
      <c r="E2" s="683"/>
      <c r="F2" s="195" t="s">
        <v>303</v>
      </c>
      <c r="G2" s="193" t="s">
        <v>18</v>
      </c>
      <c r="H2" s="195" t="s">
        <v>23</v>
      </c>
      <c r="I2" s="196" t="s">
        <v>87</v>
      </c>
      <c r="J2" s="197" t="s">
        <v>304</v>
      </c>
      <c r="K2" s="197" t="s">
        <v>305</v>
      </c>
      <c r="L2" s="195" t="s">
        <v>306</v>
      </c>
      <c r="M2" s="195" t="s">
        <v>307</v>
      </c>
      <c r="N2" s="195" t="s">
        <v>308</v>
      </c>
      <c r="O2" s="195" t="s">
        <v>309</v>
      </c>
      <c r="P2" s="195" t="s">
        <v>310</v>
      </c>
      <c r="Q2" s="195" t="s">
        <v>311</v>
      </c>
      <c r="R2" s="195" t="s">
        <v>312</v>
      </c>
      <c r="S2" s="195" t="s">
        <v>313</v>
      </c>
      <c r="T2" s="195" t="s">
        <v>314</v>
      </c>
      <c r="U2" s="195" t="s">
        <v>23</v>
      </c>
      <c r="V2" s="195" t="s">
        <v>315</v>
      </c>
      <c r="W2" s="195" t="s">
        <v>316</v>
      </c>
      <c r="X2" s="195" t="s">
        <v>317</v>
      </c>
      <c r="Y2" s="198" t="s">
        <v>318</v>
      </c>
      <c r="Z2" s="195" t="s">
        <v>303</v>
      </c>
      <c r="AA2" s="193" t="s">
        <v>18</v>
      </c>
      <c r="AB2" s="195" t="s">
        <v>23</v>
      </c>
      <c r="AC2" s="199" t="s">
        <v>87</v>
      </c>
      <c r="AD2" s="197" t="s">
        <v>304</v>
      </c>
      <c r="AE2" s="197" t="s">
        <v>305</v>
      </c>
      <c r="AF2" s="195" t="s">
        <v>306</v>
      </c>
      <c r="AG2" s="195" t="s">
        <v>307</v>
      </c>
      <c r="AH2" s="195" t="s">
        <v>308</v>
      </c>
      <c r="AI2" s="195" t="s">
        <v>309</v>
      </c>
      <c r="AJ2" s="195" t="s">
        <v>310</v>
      </c>
      <c r="AK2" s="195" t="s">
        <v>311</v>
      </c>
      <c r="AL2" s="195" t="s">
        <v>312</v>
      </c>
      <c r="AM2" s="195" t="s">
        <v>313</v>
      </c>
      <c r="AN2" s="195" t="s">
        <v>314</v>
      </c>
      <c r="AO2" s="195" t="s">
        <v>23</v>
      </c>
      <c r="AP2" s="195" t="s">
        <v>315</v>
      </c>
      <c r="AQ2" s="195" t="s">
        <v>316</v>
      </c>
      <c r="AR2" s="195" t="s">
        <v>317</v>
      </c>
      <c r="AS2" s="198" t="s">
        <v>318</v>
      </c>
      <c r="AT2" s="195" t="s">
        <v>303</v>
      </c>
      <c r="AU2" s="193" t="s">
        <v>18</v>
      </c>
      <c r="AV2" s="195" t="s">
        <v>23</v>
      </c>
      <c r="AW2" s="196" t="s">
        <v>87</v>
      </c>
      <c r="AX2" s="197" t="s">
        <v>304</v>
      </c>
      <c r="AY2" s="197" t="s">
        <v>305</v>
      </c>
      <c r="AZ2" s="195" t="s">
        <v>306</v>
      </c>
      <c r="BA2" s="195" t="s">
        <v>307</v>
      </c>
      <c r="BB2" s="195" t="s">
        <v>308</v>
      </c>
      <c r="BC2" s="195" t="s">
        <v>309</v>
      </c>
      <c r="BD2" s="195" t="s">
        <v>310</v>
      </c>
      <c r="BE2" s="195" t="s">
        <v>311</v>
      </c>
      <c r="BF2" s="195" t="s">
        <v>312</v>
      </c>
      <c r="BG2" s="195" t="s">
        <v>313</v>
      </c>
      <c r="BH2" s="195" t="s">
        <v>314</v>
      </c>
      <c r="BI2" s="195" t="s">
        <v>23</v>
      </c>
      <c r="BJ2" s="195" t="s">
        <v>315</v>
      </c>
      <c r="BK2" s="195" t="s">
        <v>316</v>
      </c>
      <c r="BL2" s="195" t="s">
        <v>319</v>
      </c>
      <c r="BM2" s="198" t="s">
        <v>318</v>
      </c>
    </row>
    <row r="3" spans="1:65" s="36" customFormat="1">
      <c r="A3" s="32" t="str">
        <f>'1-συμβολαια'!A3</f>
        <v>???</v>
      </c>
      <c r="B3" s="16" t="str">
        <f>'4-πολλυπρ'!D3</f>
        <v>τραπεζα [= ;;;???</v>
      </c>
      <c r="C3" s="16" t="str">
        <f>'4-πολλυπρ'!I3</f>
        <v xml:space="preserve">219-144 </v>
      </c>
      <c r="D3" s="34"/>
      <c r="E3" s="32"/>
      <c r="F3" s="32"/>
      <c r="G3" s="33"/>
      <c r="H3" s="32"/>
      <c r="I3" s="32"/>
      <c r="J3" s="32"/>
      <c r="K3" s="151" t="s">
        <v>320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00" t="s">
        <v>320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19" customFormat="1">
      <c r="A4" s="32">
        <f>'1-συμβολαια'!A4</f>
        <v>0</v>
      </c>
      <c r="B4" s="16" t="str">
        <f>'4-πολλυπρ'!D4</f>
        <v>τραπεζα [= ;;;???</v>
      </c>
      <c r="C4" s="16" t="str">
        <f>'4-πολλυπρ'!I4</f>
        <v xml:space="preserve">219-144 </v>
      </c>
      <c r="D4" s="26"/>
      <c r="E4" s="26"/>
      <c r="F4" s="13"/>
      <c r="G4" s="31"/>
      <c r="H4" s="13"/>
      <c r="I4" s="26"/>
      <c r="J4" s="13"/>
      <c r="K4" s="151" t="s">
        <v>320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200" t="s">
        <v>320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 t="str">
        <f>'4-πολλυπρ'!D5</f>
        <v>τραπεζα [= ;;;???</v>
      </c>
      <c r="C5" s="16" t="str">
        <f>'4-πολλυπρ'!I5</f>
        <v xml:space="preserve">219-144 </v>
      </c>
      <c r="D5" s="26"/>
      <c r="E5" s="26"/>
      <c r="F5" s="13"/>
      <c r="G5" s="31"/>
      <c r="H5" s="13"/>
      <c r="I5" s="26"/>
      <c r="J5" s="13"/>
      <c r="K5" s="151" t="s">
        <v>320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00" t="s">
        <v>320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6" spans="1:65">
      <c r="A6" s="32">
        <f>'1-συμβολαια'!A6</f>
        <v>0</v>
      </c>
      <c r="B6" s="16" t="str">
        <f>'4-πολλυπρ'!D6</f>
        <v>τραπεζα [= ;;;???</v>
      </c>
      <c r="C6" s="16" t="str">
        <f>'4-πολλυπρ'!I6</f>
        <v xml:space="preserve">219-144 </v>
      </c>
      <c r="D6" s="26"/>
      <c r="E6" s="26"/>
      <c r="F6" s="13"/>
      <c r="G6" s="31"/>
      <c r="H6" s="13"/>
      <c r="I6" s="26"/>
      <c r="J6" s="13"/>
      <c r="K6" s="151" t="s">
        <v>320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200" t="s">
        <v>320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8" spans="1:65">
      <c r="F8" s="726" t="s">
        <v>321</v>
      </c>
      <c r="G8" s="726"/>
      <c r="H8" s="726"/>
      <c r="I8" s="726"/>
    </row>
    <row r="9" spans="1:65">
      <c r="F9" s="726"/>
      <c r="G9" s="726"/>
      <c r="H9" s="726"/>
      <c r="I9" s="726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F72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28515625" style="8" bestFit="1" customWidth="1"/>
    <col min="2" max="2" width="8.5703125" style="144" customWidth="1"/>
    <col min="3" max="3" width="22.140625" style="97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80" bestFit="1" customWidth="1"/>
    <col min="14" max="14" width="6.42578125" style="2" bestFit="1" customWidth="1"/>
    <col min="15" max="16" width="9.42578125" style="2" bestFit="1" customWidth="1"/>
    <col min="17" max="17" width="8.28515625" style="8" bestFit="1" customWidth="1"/>
    <col min="18" max="18" width="7.28515625" style="2" bestFit="1" customWidth="1"/>
    <col min="19" max="19" width="10.5703125" style="8" bestFit="1" customWidth="1"/>
    <col min="20" max="20" width="9.42578125" style="2" bestFit="1" customWidth="1"/>
    <col min="21" max="21" width="9.85546875" style="2" customWidth="1"/>
    <col min="22" max="22" width="9.42578125" style="2" bestFit="1" customWidth="1"/>
    <col min="23" max="23" width="8.7109375" style="30" bestFit="1" customWidth="1"/>
    <col min="24" max="24" width="10.5703125" style="8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1" width="7" style="3" customWidth="1"/>
    <col min="32" max="32" width="29.28515625" style="3" bestFit="1" customWidth="1"/>
    <col min="33" max="16384" width="9.140625" style="3"/>
  </cols>
  <sheetData>
    <row r="1" spans="1:32" ht="29.25" customHeight="1">
      <c r="A1" s="767" t="s">
        <v>1</v>
      </c>
      <c r="B1" s="769" t="s">
        <v>2</v>
      </c>
      <c r="C1" s="766" t="s">
        <v>0</v>
      </c>
      <c r="D1" s="770" t="s">
        <v>11</v>
      </c>
      <c r="E1" s="764" t="s">
        <v>12</v>
      </c>
      <c r="F1" s="739" t="s">
        <v>404</v>
      </c>
      <c r="G1" s="740"/>
      <c r="H1" s="740"/>
      <c r="I1" s="741" t="s">
        <v>365</v>
      </c>
      <c r="J1" s="745" t="s">
        <v>143</v>
      </c>
      <c r="K1" s="743" t="s">
        <v>495</v>
      </c>
      <c r="L1" s="749" t="s">
        <v>498</v>
      </c>
      <c r="M1" s="750"/>
      <c r="N1" s="750"/>
      <c r="O1" s="381" t="s">
        <v>496</v>
      </c>
      <c r="P1" s="753" t="s">
        <v>43</v>
      </c>
      <c r="Q1" s="754"/>
      <c r="R1" s="755" t="s">
        <v>58</v>
      </c>
      <c r="S1" s="756"/>
      <c r="T1" s="751" t="s">
        <v>79</v>
      </c>
      <c r="U1" s="752"/>
      <c r="V1" s="752"/>
      <c r="W1" s="757" t="s">
        <v>54</v>
      </c>
      <c r="X1" s="759" t="s">
        <v>44</v>
      </c>
      <c r="Y1" s="747" t="s">
        <v>82</v>
      </c>
      <c r="Z1" s="736" t="s">
        <v>29</v>
      </c>
      <c r="AA1" s="737"/>
      <c r="AB1" s="737"/>
      <c r="AC1" s="737"/>
      <c r="AD1" s="738"/>
    </row>
    <row r="2" spans="1:32" ht="26.25" thickBot="1">
      <c r="A2" s="768"/>
      <c r="B2" s="493"/>
      <c r="C2" s="516"/>
      <c r="D2" s="771"/>
      <c r="E2" s="765"/>
      <c r="F2" s="262" t="s">
        <v>258</v>
      </c>
      <c r="G2" s="261" t="s">
        <v>94</v>
      </c>
      <c r="H2" s="334" t="s">
        <v>47</v>
      </c>
      <c r="I2" s="742"/>
      <c r="J2" s="746"/>
      <c r="K2" s="744"/>
      <c r="L2" s="74" t="s">
        <v>23</v>
      </c>
      <c r="M2" s="79" t="s">
        <v>84</v>
      </c>
      <c r="N2" s="335" t="s">
        <v>83</v>
      </c>
      <c r="O2" s="74"/>
      <c r="P2" s="44" t="s">
        <v>23</v>
      </c>
      <c r="Q2" s="396" t="s">
        <v>34</v>
      </c>
      <c r="R2" s="44" t="s">
        <v>23</v>
      </c>
      <c r="S2" s="395" t="s">
        <v>34</v>
      </c>
      <c r="T2" s="44" t="s">
        <v>77</v>
      </c>
      <c r="U2" s="10" t="s">
        <v>78</v>
      </c>
      <c r="V2" s="43" t="s">
        <v>33</v>
      </c>
      <c r="W2" s="758"/>
      <c r="X2" s="760"/>
      <c r="Y2" s="748"/>
      <c r="Z2" s="736"/>
      <c r="AA2" s="737"/>
      <c r="AB2" s="737"/>
      <c r="AC2" s="737"/>
      <c r="AD2" s="738"/>
    </row>
    <row r="3" spans="1:32" s="5" customFormat="1">
      <c r="A3" s="412" t="str">
        <f>'1-συμβολαια'!A3</f>
        <v>???</v>
      </c>
      <c r="B3" s="384">
        <f>'1-συμβολαια'!B3</f>
        <v>39451</v>
      </c>
      <c r="C3" s="353" t="str">
        <f>'1-συμβολαια'!C3</f>
        <v>έγγραφα ΚΑΤΑΘΕΣΗ</v>
      </c>
      <c r="D3" s="343" t="str">
        <f>'4-πολλυπρ'!D3</f>
        <v>τραπεζα [= ;;;???</v>
      </c>
      <c r="E3" s="343" t="str">
        <f>'4-πολλυπρ'!I3</f>
        <v xml:space="preserve">219-144 </v>
      </c>
      <c r="F3" s="344">
        <f>'14-βιβλΕσ'!L3</f>
        <v>3.08</v>
      </c>
      <c r="G3" s="340">
        <f>'14-βιβλΕσ'!Q3</f>
        <v>0</v>
      </c>
      <c r="H3" s="340">
        <f t="shared" ref="H3:H6" si="0">F3+G3</f>
        <v>3.08</v>
      </c>
      <c r="I3" s="340">
        <f>'8-κ-15-17'!AG3</f>
        <v>0</v>
      </c>
      <c r="J3" s="340">
        <f>'14-βιβλΕσ'!R3</f>
        <v>47.199999999999996</v>
      </c>
      <c r="K3" s="340">
        <f>('14-βιβλΕσ'!N3+'14-βιβλΕσ'!O3+'14-βιβλΕσ'!R3)*40%</f>
        <v>24.88</v>
      </c>
      <c r="L3" s="385"/>
      <c r="M3" s="385"/>
      <c r="N3" s="385"/>
      <c r="O3" s="340">
        <f t="shared" ref="O3:O6" si="1">V3</f>
        <v>62.199999999999989</v>
      </c>
      <c r="P3" s="340">
        <f t="shared" ref="P3:P6" si="2">V3+O3</f>
        <v>124.39999999999998</v>
      </c>
      <c r="Q3" s="283">
        <v>977.87198778431991</v>
      </c>
      <c r="R3" s="385"/>
      <c r="S3" s="385"/>
      <c r="T3" s="340">
        <f>'1-συμβολαια'!L3+'8-κ-15-17'!AG3+'14-βιβλΕσ'!L3+'14-βιβλΕσ'!Q3+'14-βιβλΕσ'!R3</f>
        <v>95.199999999999989</v>
      </c>
      <c r="U3" s="340">
        <f>'1-συμβολαια'!M3</f>
        <v>33</v>
      </c>
      <c r="V3" s="340">
        <f t="shared" ref="V3:V6" si="3">T3-U3</f>
        <v>62.199999999999989</v>
      </c>
      <c r="W3" s="354">
        <v>45984</v>
      </c>
      <c r="X3" s="279">
        <f t="shared" ref="X3:X6" si="4">Q3+S3</f>
        <v>977.87198778431991</v>
      </c>
      <c r="Y3" s="355"/>
      <c r="Z3" s="78"/>
      <c r="AA3" s="78"/>
      <c r="AB3" s="78"/>
      <c r="AC3" s="78"/>
      <c r="AD3" s="78"/>
    </row>
    <row r="4" spans="1:32" s="5" customFormat="1">
      <c r="A4" s="412">
        <f>'1-συμβολαια'!A4</f>
        <v>0</v>
      </c>
      <c r="B4" s="384"/>
      <c r="C4" s="353" t="str">
        <f>'1-συμβολαια'!C4</f>
        <v xml:space="preserve">δάνειο </v>
      </c>
      <c r="D4" s="343" t="str">
        <f>'4-πολλυπρ'!D4</f>
        <v>τραπεζα [= ;;;???</v>
      </c>
      <c r="E4" s="343" t="str">
        <f>'4-πολλυπρ'!I4</f>
        <v xml:space="preserve">219-144 </v>
      </c>
      <c r="F4" s="344">
        <f>'14-βιβλΕσ'!L4</f>
        <v>91.320000000000007</v>
      </c>
      <c r="G4" s="340">
        <f>'14-βιβλΕσ'!Q4</f>
        <v>0.5</v>
      </c>
      <c r="H4" s="340">
        <f t="shared" si="0"/>
        <v>91.820000000000007</v>
      </c>
      <c r="I4" s="340">
        <f>'8-κ-15-17'!AG4</f>
        <v>650.00000000000011</v>
      </c>
      <c r="J4" s="340">
        <f>'14-βιβλΕσ'!R4</f>
        <v>11.4</v>
      </c>
      <c r="K4" s="340">
        <f>('14-βιβλΕσ'!N4+'14-βιβλΕσ'!O4+'14-βιβλΕσ'!R4)*40%</f>
        <v>257.36</v>
      </c>
      <c r="L4" s="385"/>
      <c r="M4" s="385"/>
      <c r="N4" s="385"/>
      <c r="O4" s="340">
        <f t="shared" si="1"/>
        <v>1293.9000000000001</v>
      </c>
      <c r="P4" s="340">
        <f t="shared" si="2"/>
        <v>2587.8000000000002</v>
      </c>
      <c r="Q4" s="283">
        <v>20341.938343957092</v>
      </c>
      <c r="R4" s="385"/>
      <c r="S4" s="385"/>
      <c r="T4" s="340">
        <f>'1-συμβολαια'!L4+'8-κ-15-17'!AG4+'14-βιβλΕσ'!L4+'14-βιβλΕσ'!Q4+'14-βιβλΕσ'!R4</f>
        <v>1293.9000000000001</v>
      </c>
      <c r="U4" s="340">
        <f>'1-συμβολαια'!M4</f>
        <v>0</v>
      </c>
      <c r="V4" s="340">
        <f t="shared" si="3"/>
        <v>1293.9000000000001</v>
      </c>
      <c r="W4" s="354"/>
      <c r="X4" s="279">
        <f t="shared" si="4"/>
        <v>20341.938343957092</v>
      </c>
      <c r="Y4" s="355"/>
      <c r="Z4" s="78"/>
      <c r="AA4" s="78"/>
      <c r="AB4" s="78"/>
      <c r="AC4" s="78"/>
      <c r="AD4" s="78"/>
    </row>
    <row r="5" spans="1:32" s="5" customFormat="1">
      <c r="A5" s="412">
        <f>'1-συμβολαια'!A5</f>
        <v>0</v>
      </c>
      <c r="B5" s="384"/>
      <c r="C5" s="353" t="str">
        <f>'1-συμβολαια'!C5</f>
        <v>ενέχυρο μερίδια της ΔΗΛΟΣ…</v>
      </c>
      <c r="D5" s="343" t="str">
        <f>'4-πολλυπρ'!D5</f>
        <v>τραπεζα [= ;;;???</v>
      </c>
      <c r="E5" s="343" t="str">
        <f>'4-πολλυπρ'!I5</f>
        <v xml:space="preserve">219-144 </v>
      </c>
      <c r="F5" s="344">
        <f>'14-βιβλΕσ'!L5</f>
        <v>109.33321199999999</v>
      </c>
      <c r="G5" s="340">
        <f>'14-βιβλΕσ'!Q5</f>
        <v>0.5</v>
      </c>
      <c r="H5" s="340">
        <f t="shared" si="0"/>
        <v>109.83321199999999</v>
      </c>
      <c r="I5" s="340">
        <f>'8-κ-15-17'!AG5</f>
        <v>780.09541999999999</v>
      </c>
      <c r="J5" s="340">
        <f>'14-βιβλΕσ'!R5</f>
        <v>4</v>
      </c>
      <c r="K5" s="340">
        <f>('14-βιβλΕσ'!N5+'14-βιβλΕσ'!O5+'14-βιβλΕσ'!R5)*40%</f>
        <v>302.43523199999998</v>
      </c>
      <c r="L5" s="385"/>
      <c r="M5" s="385"/>
      <c r="N5" s="385"/>
      <c r="O5" s="340">
        <f t="shared" si="1"/>
        <v>1536.6835000000001</v>
      </c>
      <c r="P5" s="340">
        <f t="shared" si="2"/>
        <v>3073.3670000000002</v>
      </c>
      <c r="Q5" s="283">
        <v>24158.838404185968</v>
      </c>
      <c r="R5" s="385"/>
      <c r="S5" s="385"/>
      <c r="T5" s="340">
        <f>'1-συμβολαια'!L5+'8-κ-15-17'!AG5+'14-βιβλΕσ'!L5+'14-βιβλΕσ'!Q5+'14-βιβλΕσ'!R5</f>
        <v>1536.6835000000001</v>
      </c>
      <c r="U5" s="340">
        <f>'1-συμβολαια'!M5</f>
        <v>0</v>
      </c>
      <c r="V5" s="340">
        <f t="shared" si="3"/>
        <v>1536.6835000000001</v>
      </c>
      <c r="W5" s="354"/>
      <c r="X5" s="279">
        <f t="shared" si="4"/>
        <v>24158.838404185968</v>
      </c>
      <c r="Y5" s="355"/>
      <c r="Z5" s="78"/>
      <c r="AA5" s="78"/>
      <c r="AB5" s="78"/>
      <c r="AC5" s="78"/>
      <c r="AD5" s="78"/>
    </row>
    <row r="6" spans="1:32" s="5" customFormat="1" ht="12" thickBot="1">
      <c r="A6" s="414">
        <f>'1-συμβολαια'!A6</f>
        <v>0</v>
      </c>
      <c r="B6" s="403"/>
      <c r="C6" s="419" t="str">
        <f>'1-συμβολαια'!C6</f>
        <v>ΤΟΚΟΙ δανείου</v>
      </c>
      <c r="D6" s="420" t="str">
        <f>'4-πολλυπρ'!D6</f>
        <v>τραπεζα [= ;;;???</v>
      </c>
      <c r="E6" s="420" t="str">
        <f>'4-πολλυπρ'!I6</f>
        <v xml:space="preserve">219-144 </v>
      </c>
      <c r="F6" s="405">
        <f>'14-βιβλΕσ'!L6</f>
        <v>21.319998000000002</v>
      </c>
      <c r="G6" s="407">
        <f>'14-βιβλΕσ'!Q6</f>
        <v>0.5</v>
      </c>
      <c r="H6" s="407">
        <f t="shared" si="0"/>
        <v>21.819998000000002</v>
      </c>
      <c r="I6" s="407">
        <f>'8-κ-15-17'!AG6</f>
        <v>144.44443000000001</v>
      </c>
      <c r="J6" s="407">
        <f>'14-βιβλΕσ'!R6</f>
        <v>4</v>
      </c>
      <c r="K6" s="407">
        <f>('14-βιβλΕσ'!N6+'14-βιβλΕσ'!O6+'14-βιβλΕσ'!R6)*40%</f>
        <v>67.733328000000014</v>
      </c>
      <c r="L6" s="465"/>
      <c r="M6" s="465"/>
      <c r="N6" s="465"/>
      <c r="O6" s="407">
        <f t="shared" si="1"/>
        <v>314.27775000000003</v>
      </c>
      <c r="P6" s="407">
        <f t="shared" si="2"/>
        <v>628.55550000000005</v>
      </c>
      <c r="Q6" s="432">
        <v>4940.8908056090613</v>
      </c>
      <c r="R6" s="465"/>
      <c r="S6" s="465"/>
      <c r="T6" s="407">
        <f>'1-συμβολαια'!L6+'8-κ-15-17'!AG6+'14-βιβλΕσ'!L6+'14-βιβλΕσ'!Q6+'14-βιβλΕσ'!R6</f>
        <v>314.27775000000003</v>
      </c>
      <c r="U6" s="407">
        <f>'1-συμβολαια'!M6</f>
        <v>0</v>
      </c>
      <c r="V6" s="407">
        <f t="shared" si="3"/>
        <v>314.27775000000003</v>
      </c>
      <c r="W6" s="463"/>
      <c r="X6" s="432">
        <f t="shared" si="4"/>
        <v>4940.8908056090613</v>
      </c>
      <c r="Y6" s="464"/>
      <c r="Z6" s="410"/>
      <c r="AA6" s="410"/>
      <c r="AB6" s="410"/>
      <c r="AC6" s="410"/>
      <c r="AD6" s="410"/>
    </row>
    <row r="7" spans="1:32">
      <c r="A7" s="761" t="s">
        <v>35</v>
      </c>
      <c r="B7" s="762"/>
      <c r="C7" s="762"/>
      <c r="D7" s="762"/>
      <c r="E7" s="763"/>
      <c r="F7" s="46">
        <f t="shared" ref="F7:V7" si="5">SUM(F3:F6)</f>
        <v>225.05320999999998</v>
      </c>
      <c r="G7" s="46">
        <f t="shared" si="5"/>
        <v>1.5</v>
      </c>
      <c r="H7" s="46">
        <f t="shared" si="5"/>
        <v>226.55320999999998</v>
      </c>
      <c r="I7" s="46">
        <f t="shared" si="5"/>
        <v>1574.5398500000001</v>
      </c>
      <c r="J7" s="46">
        <f t="shared" si="5"/>
        <v>66.599999999999994</v>
      </c>
      <c r="K7" s="46">
        <f t="shared" si="5"/>
        <v>652.40856000000008</v>
      </c>
      <c r="L7" s="466">
        <f t="shared" si="5"/>
        <v>0</v>
      </c>
      <c r="M7" s="466">
        <f t="shared" si="5"/>
        <v>0</v>
      </c>
      <c r="N7" s="466">
        <f t="shared" si="5"/>
        <v>0</v>
      </c>
      <c r="O7" s="46">
        <f t="shared" si="5"/>
        <v>3207.0612500000007</v>
      </c>
      <c r="P7" s="46">
        <f t="shared" si="5"/>
        <v>6414.1225000000013</v>
      </c>
      <c r="Q7" s="394">
        <f t="shared" si="5"/>
        <v>50419.53954153644</v>
      </c>
      <c r="R7" s="466">
        <f t="shared" si="5"/>
        <v>0</v>
      </c>
      <c r="S7" s="467">
        <f t="shared" si="5"/>
        <v>0</v>
      </c>
      <c r="T7" s="46">
        <f t="shared" si="5"/>
        <v>3240.0612500000007</v>
      </c>
      <c r="U7" s="46">
        <f t="shared" si="5"/>
        <v>33</v>
      </c>
      <c r="V7" s="46">
        <f t="shared" si="5"/>
        <v>3207.0612500000007</v>
      </c>
      <c r="W7" s="46"/>
      <c r="X7" s="394">
        <f>SUM(X3:X6)</f>
        <v>50419.53954153644</v>
      </c>
    </row>
    <row r="8" spans="1:32">
      <c r="J8" s="80"/>
      <c r="K8" s="80"/>
    </row>
    <row r="9" spans="1:32">
      <c r="J9" s="141"/>
      <c r="K9" s="141"/>
      <c r="T9" s="141"/>
    </row>
    <row r="10" spans="1:32">
      <c r="T10" s="142"/>
    </row>
    <row r="11" spans="1:32" ht="15.75">
      <c r="Z11" s="130"/>
      <c r="AA11" s="132"/>
      <c r="AB11" s="132"/>
      <c r="AC11" s="132"/>
      <c r="AD11" s="132"/>
      <c r="AE11" s="131"/>
      <c r="AF11" s="131"/>
    </row>
    <row r="12" spans="1:32" ht="15.75">
      <c r="Z12" s="131"/>
      <c r="AA12" s="131"/>
      <c r="AB12" s="131"/>
      <c r="AC12" s="131"/>
      <c r="AD12" s="131"/>
      <c r="AE12" s="131"/>
      <c r="AF12" s="131"/>
    </row>
    <row r="13" spans="1:32" ht="15.75">
      <c r="Z13" s="131"/>
      <c r="AA13" s="131"/>
      <c r="AB13" s="131"/>
      <c r="AC13" s="131"/>
      <c r="AD13" s="131"/>
      <c r="AE13" s="133"/>
      <c r="AF13" s="131"/>
    </row>
    <row r="14" spans="1:32" ht="15.75">
      <c r="Z14" s="131"/>
      <c r="AA14" s="131"/>
      <c r="AB14" s="131"/>
      <c r="AC14" s="131"/>
      <c r="AD14" s="131"/>
      <c r="AE14" s="131"/>
      <c r="AF14" s="131"/>
    </row>
    <row r="15" spans="1:32" ht="15.75">
      <c r="Z15" s="131"/>
      <c r="AA15" s="131"/>
      <c r="AB15" s="131"/>
      <c r="AC15" s="131"/>
      <c r="AD15" s="131"/>
      <c r="AE15" s="131"/>
      <c r="AF15" s="131"/>
    </row>
    <row r="16" spans="1:32" ht="15.75">
      <c r="Z16" s="131"/>
      <c r="AA16" s="131"/>
      <c r="AB16" s="131"/>
      <c r="AC16" s="131"/>
      <c r="AD16" s="131"/>
      <c r="AE16" s="131"/>
      <c r="AF16" s="131"/>
    </row>
    <row r="17" spans="26:32" ht="15.75">
      <c r="Z17" s="131"/>
      <c r="AA17" s="131"/>
      <c r="AB17" s="131"/>
      <c r="AC17" s="131"/>
      <c r="AD17" s="131"/>
      <c r="AE17" s="131"/>
      <c r="AF17" s="131"/>
    </row>
    <row r="18" spans="26:32" ht="15.75">
      <c r="Z18" s="131"/>
      <c r="AA18" s="131"/>
      <c r="AB18" s="131"/>
      <c r="AC18" s="131"/>
      <c r="AD18" s="131"/>
      <c r="AE18" s="131"/>
      <c r="AF18" s="131"/>
    </row>
    <row r="19" spans="26:32" ht="15">
      <c r="Z19" s="130"/>
      <c r="AA19" s="130"/>
      <c r="AB19" s="130"/>
      <c r="AC19" s="130"/>
      <c r="AD19" s="130"/>
      <c r="AE19" s="130"/>
      <c r="AF19" s="130"/>
    </row>
    <row r="20" spans="26:32" ht="15">
      <c r="Z20" s="130"/>
      <c r="AA20" s="130"/>
      <c r="AB20" s="130"/>
      <c r="AC20" s="130"/>
      <c r="AD20" s="130"/>
      <c r="AE20" s="130"/>
      <c r="AF20" s="130"/>
    </row>
    <row r="21" spans="26:32" ht="15">
      <c r="Z21" s="130"/>
      <c r="AA21" s="130"/>
      <c r="AB21" s="130"/>
      <c r="AC21" s="130"/>
      <c r="AD21" s="130"/>
      <c r="AE21" s="130"/>
      <c r="AF21" s="130"/>
    </row>
    <row r="22" spans="26:32" ht="15">
      <c r="Z22" s="130"/>
      <c r="AA22" s="130"/>
      <c r="AB22" s="130"/>
      <c r="AC22" s="130"/>
      <c r="AD22" s="130"/>
      <c r="AE22" s="130"/>
      <c r="AF22" s="130"/>
    </row>
    <row r="23" spans="26:32" ht="15">
      <c r="Z23" s="130"/>
      <c r="AA23" s="130"/>
      <c r="AB23" s="130"/>
      <c r="AC23" s="130"/>
      <c r="AD23" s="130"/>
      <c r="AE23" s="130"/>
      <c r="AF23" s="130"/>
    </row>
    <row r="24" spans="26:32" ht="15">
      <c r="Z24" s="130"/>
      <c r="AA24" s="130"/>
      <c r="AB24" s="130"/>
      <c r="AC24" s="130"/>
      <c r="AD24" s="130"/>
      <c r="AE24" s="130"/>
      <c r="AF24" s="130"/>
    </row>
    <row r="25" spans="26:32" ht="15">
      <c r="Z25" s="130"/>
      <c r="AA25" s="130"/>
      <c r="AB25" s="130"/>
      <c r="AC25" s="130"/>
      <c r="AD25" s="130"/>
      <c r="AE25" s="130"/>
      <c r="AF25" s="130"/>
    </row>
    <row r="26" spans="26:32" ht="15">
      <c r="Z26" s="130"/>
      <c r="AA26" s="130"/>
      <c r="AB26" s="130"/>
      <c r="AC26" s="130"/>
      <c r="AD26" s="130"/>
      <c r="AE26" s="130"/>
      <c r="AF26" s="130"/>
    </row>
    <row r="27" spans="26:32" ht="15">
      <c r="Z27" s="130"/>
      <c r="AA27" s="130"/>
      <c r="AB27" s="130"/>
      <c r="AC27" s="130"/>
      <c r="AD27" s="130"/>
      <c r="AE27" s="130"/>
      <c r="AF27" s="130"/>
    </row>
    <row r="28" spans="26:32" ht="15">
      <c r="Z28" s="130"/>
      <c r="AA28" s="130"/>
      <c r="AB28" s="130"/>
      <c r="AC28" s="130"/>
      <c r="AD28" s="130"/>
      <c r="AE28" s="130"/>
      <c r="AF28" s="130"/>
    </row>
    <row r="29" spans="26:32" ht="15">
      <c r="Z29" s="130"/>
      <c r="AA29" s="130"/>
      <c r="AB29" s="130"/>
      <c r="AC29" s="130"/>
      <c r="AD29" s="130"/>
      <c r="AE29" s="130"/>
      <c r="AF29" s="130"/>
    </row>
    <row r="30" spans="26:32" ht="15">
      <c r="Z30" s="130"/>
      <c r="AA30" s="130"/>
      <c r="AB30" s="130"/>
      <c r="AC30" s="130"/>
      <c r="AD30" s="130"/>
      <c r="AE30" s="130"/>
      <c r="AF30" s="130"/>
    </row>
    <row r="31" spans="26:32" ht="15">
      <c r="Z31" s="130"/>
      <c r="AA31" s="130"/>
      <c r="AB31" s="130"/>
      <c r="AC31" s="130"/>
      <c r="AD31" s="130"/>
      <c r="AE31" s="130"/>
      <c r="AF31" s="130"/>
    </row>
    <row r="32" spans="26:32" ht="15">
      <c r="Z32" s="130"/>
      <c r="AA32" s="130"/>
      <c r="AB32" s="130"/>
      <c r="AC32" s="130"/>
      <c r="AD32" s="130"/>
      <c r="AE32" s="130"/>
      <c r="AF32" s="130"/>
    </row>
    <row r="33" spans="26:32" ht="15">
      <c r="Z33" s="130"/>
      <c r="AA33" s="130"/>
      <c r="AB33" s="130"/>
      <c r="AC33" s="130"/>
      <c r="AD33" s="130"/>
      <c r="AE33" s="130"/>
      <c r="AF33" s="130"/>
    </row>
    <row r="34" spans="26:32" ht="15">
      <c r="Z34" s="130"/>
      <c r="AA34" s="130"/>
      <c r="AB34" s="130"/>
      <c r="AC34" s="130"/>
      <c r="AD34" s="130"/>
      <c r="AE34" s="130"/>
      <c r="AF34" s="130"/>
    </row>
    <row r="35" spans="26:32" ht="15">
      <c r="Z35" s="130"/>
      <c r="AA35" s="130"/>
      <c r="AB35" s="130"/>
      <c r="AC35" s="130"/>
      <c r="AD35" s="130"/>
      <c r="AE35" s="130"/>
      <c r="AF35" s="130"/>
    </row>
    <row r="36" spans="26:32" ht="15">
      <c r="Z36" s="130"/>
      <c r="AA36" s="130"/>
      <c r="AB36" s="130"/>
      <c r="AC36" s="130"/>
      <c r="AD36" s="130"/>
      <c r="AE36" s="130"/>
      <c r="AF36" s="130"/>
    </row>
    <row r="37" spans="26:32" ht="15">
      <c r="Z37" s="130"/>
      <c r="AA37" s="130"/>
      <c r="AB37" s="130"/>
      <c r="AC37" s="130"/>
      <c r="AD37" s="130"/>
      <c r="AE37" s="130"/>
      <c r="AF37" s="130"/>
    </row>
    <row r="38" spans="26:32" ht="15">
      <c r="Z38" s="130"/>
      <c r="AA38" s="130"/>
      <c r="AB38" s="130"/>
      <c r="AC38" s="130"/>
      <c r="AD38" s="130"/>
      <c r="AE38" s="130"/>
      <c r="AF38" s="130"/>
    </row>
    <row r="39" spans="26:32" ht="15">
      <c r="Z39" s="130"/>
      <c r="AA39" s="130"/>
      <c r="AB39" s="130"/>
      <c r="AC39" s="130"/>
      <c r="AD39" s="130"/>
      <c r="AE39" s="130"/>
      <c r="AF39" s="130"/>
    </row>
    <row r="40" spans="26:32" ht="15.75" customHeight="1">
      <c r="Z40" s="130"/>
      <c r="AA40" s="130"/>
      <c r="AB40" s="130"/>
      <c r="AC40" s="130"/>
      <c r="AD40" s="130"/>
      <c r="AE40" s="130"/>
      <c r="AF40" s="130"/>
    </row>
    <row r="41" spans="26:32" ht="15">
      <c r="Z41" s="130"/>
      <c r="AA41" s="130"/>
      <c r="AB41" s="130"/>
      <c r="AC41" s="130"/>
      <c r="AD41" s="130"/>
      <c r="AE41" s="130"/>
      <c r="AF41" s="130"/>
    </row>
    <row r="42" spans="26:32" ht="15">
      <c r="Z42" s="130"/>
      <c r="AA42" s="130"/>
      <c r="AB42" s="130"/>
      <c r="AC42" s="130"/>
      <c r="AD42" s="130"/>
      <c r="AE42" s="130"/>
      <c r="AF42" s="130"/>
    </row>
    <row r="43" spans="26:32" ht="15.75">
      <c r="Z43" s="130"/>
      <c r="AA43" s="130"/>
      <c r="AB43" s="130"/>
      <c r="AC43" s="130"/>
      <c r="AD43" s="130"/>
      <c r="AE43" s="134"/>
      <c r="AF43" s="134"/>
    </row>
    <row r="44" spans="26:32" ht="15.75" customHeight="1">
      <c r="Z44" s="130"/>
      <c r="AA44" s="130"/>
      <c r="AB44" s="130"/>
      <c r="AC44" s="130"/>
      <c r="AD44" s="130"/>
      <c r="AE44" s="134"/>
      <c r="AF44" s="134"/>
    </row>
    <row r="45" spans="26:32" ht="15">
      <c r="Z45" s="130"/>
      <c r="AA45" s="130"/>
      <c r="AB45" s="130"/>
      <c r="AC45" s="130"/>
      <c r="AD45" s="130"/>
      <c r="AE45" s="130"/>
      <c r="AF45" s="130"/>
    </row>
    <row r="46" spans="26:32" ht="15">
      <c r="Z46" s="130"/>
      <c r="AA46" s="130"/>
      <c r="AB46" s="130"/>
      <c r="AC46" s="130"/>
      <c r="AD46" s="130"/>
      <c r="AE46" s="130"/>
      <c r="AF46" s="130"/>
    </row>
    <row r="47" spans="26:32" ht="15">
      <c r="Z47" s="130"/>
      <c r="AA47" s="130"/>
      <c r="AB47" s="130"/>
      <c r="AC47" s="130"/>
      <c r="AD47" s="130"/>
      <c r="AE47" s="130"/>
      <c r="AF47" s="130"/>
    </row>
    <row r="48" spans="26:32" ht="15">
      <c r="Z48" s="130"/>
      <c r="AA48" s="130"/>
      <c r="AB48" s="130"/>
      <c r="AC48" s="130"/>
      <c r="AD48" s="130"/>
      <c r="AE48" s="130"/>
      <c r="AF48" s="130"/>
    </row>
    <row r="49" spans="26:32" ht="15">
      <c r="Z49" s="130"/>
      <c r="AA49" s="130"/>
      <c r="AB49" s="130"/>
      <c r="AC49" s="130"/>
      <c r="AD49" s="130"/>
      <c r="AE49" s="130"/>
      <c r="AF49" s="130"/>
    </row>
    <row r="50" spans="26:32" ht="15">
      <c r="Z50" s="130"/>
      <c r="AA50" s="130"/>
      <c r="AB50" s="130"/>
      <c r="AC50" s="130"/>
      <c r="AD50" s="130"/>
      <c r="AE50" s="130"/>
      <c r="AF50" s="130"/>
    </row>
    <row r="51" spans="26:32" ht="15">
      <c r="Z51" s="130"/>
      <c r="AA51" s="130"/>
      <c r="AB51" s="130"/>
      <c r="AC51" s="130"/>
      <c r="AD51" s="130"/>
      <c r="AE51" s="130"/>
      <c r="AF51" s="130"/>
    </row>
    <row r="52" spans="26:32" ht="15">
      <c r="Z52" s="130"/>
      <c r="AA52" s="130"/>
      <c r="AB52" s="130"/>
      <c r="AC52" s="130"/>
      <c r="AD52" s="130"/>
      <c r="AE52" s="130"/>
      <c r="AF52" s="130"/>
    </row>
    <row r="53" spans="26:32" ht="15">
      <c r="Z53" s="130"/>
      <c r="AA53" s="130"/>
      <c r="AB53" s="130"/>
      <c r="AC53" s="130"/>
      <c r="AD53" s="130"/>
      <c r="AE53" s="130"/>
      <c r="AF53" s="130"/>
    </row>
    <row r="54" spans="26:32" ht="15">
      <c r="Z54" s="130"/>
      <c r="AA54" s="130"/>
      <c r="AB54" s="130"/>
      <c r="AC54" s="130"/>
      <c r="AD54" s="130"/>
      <c r="AE54" s="130"/>
      <c r="AF54" s="130"/>
    </row>
    <row r="55" spans="26:32" ht="15.75">
      <c r="Z55" s="130"/>
      <c r="AA55" s="130"/>
      <c r="AB55" s="130"/>
      <c r="AC55" s="130"/>
      <c r="AD55" s="130"/>
      <c r="AE55" s="133"/>
      <c r="AF55" s="130"/>
    </row>
    <row r="56" spans="26:32" ht="15">
      <c r="Z56" s="130"/>
      <c r="AA56" s="130"/>
      <c r="AB56" s="130"/>
      <c r="AC56" s="130"/>
      <c r="AD56" s="130"/>
      <c r="AE56" s="130"/>
      <c r="AF56" s="130"/>
    </row>
    <row r="57" spans="26:32" ht="15">
      <c r="Z57" s="130"/>
      <c r="AA57" s="130"/>
      <c r="AB57" s="130"/>
      <c r="AC57" s="130"/>
      <c r="AD57" s="130"/>
      <c r="AE57" s="130"/>
      <c r="AF57" s="130"/>
    </row>
    <row r="58" spans="26:32" ht="15">
      <c r="Z58" s="130"/>
      <c r="AA58" s="130"/>
      <c r="AB58" s="130"/>
      <c r="AC58" s="130"/>
      <c r="AD58" s="130"/>
      <c r="AE58" s="130"/>
      <c r="AF58" s="130"/>
    </row>
    <row r="59" spans="26:32" ht="15">
      <c r="Z59" s="130"/>
      <c r="AA59" s="130"/>
      <c r="AB59" s="130"/>
      <c r="AC59" s="130"/>
      <c r="AD59" s="130"/>
      <c r="AE59" s="130"/>
      <c r="AF59" s="130"/>
    </row>
    <row r="60" spans="26:32" ht="15">
      <c r="Z60" s="130"/>
      <c r="AA60" s="130"/>
      <c r="AB60" s="130"/>
      <c r="AC60" s="130"/>
      <c r="AD60" s="130"/>
      <c r="AE60" s="130"/>
      <c r="AF60" s="130"/>
    </row>
    <row r="61" spans="26:32" ht="15">
      <c r="Z61" s="130"/>
      <c r="AA61" s="130"/>
      <c r="AB61" s="130"/>
      <c r="AC61" s="130"/>
      <c r="AD61" s="130"/>
      <c r="AE61" s="130"/>
      <c r="AF61" s="130"/>
    </row>
    <row r="62" spans="26:32" ht="15">
      <c r="Z62" s="130"/>
      <c r="AA62" s="130"/>
      <c r="AB62" s="130"/>
      <c r="AC62" s="130"/>
      <c r="AD62" s="130"/>
      <c r="AE62" s="130"/>
      <c r="AF62" s="130"/>
    </row>
    <row r="63" spans="26:32" ht="15">
      <c r="Z63" s="130"/>
      <c r="AA63" s="130"/>
      <c r="AB63" s="130"/>
      <c r="AC63" s="130"/>
      <c r="AD63" s="130"/>
      <c r="AE63" s="130"/>
      <c r="AF63" s="130"/>
    </row>
    <row r="64" spans="26:32" ht="15">
      <c r="Z64" s="130"/>
      <c r="AA64" s="130"/>
      <c r="AB64" s="130"/>
      <c r="AC64" s="130"/>
      <c r="AD64" s="130"/>
      <c r="AE64" s="130"/>
      <c r="AF64" s="130"/>
    </row>
    <row r="65" spans="26:32" ht="15">
      <c r="Z65" s="130"/>
      <c r="AA65" s="130"/>
      <c r="AB65" s="130"/>
      <c r="AC65" s="130"/>
      <c r="AD65" s="130"/>
      <c r="AE65" s="130"/>
      <c r="AF65" s="130"/>
    </row>
    <row r="66" spans="26:32" ht="15">
      <c r="Z66" s="130"/>
      <c r="AA66" s="130"/>
      <c r="AB66" s="130"/>
      <c r="AC66" s="130"/>
      <c r="AD66" s="130"/>
      <c r="AE66" s="130"/>
      <c r="AF66" s="130"/>
    </row>
    <row r="67" spans="26:32" ht="15">
      <c r="Z67" s="130"/>
      <c r="AA67" s="130"/>
      <c r="AB67" s="130"/>
      <c r="AC67" s="130"/>
      <c r="AD67" s="130"/>
      <c r="AE67" s="130"/>
      <c r="AF67" s="130"/>
    </row>
    <row r="68" spans="26:32" ht="15">
      <c r="Z68" s="130"/>
      <c r="AA68" s="130"/>
      <c r="AB68" s="130"/>
      <c r="AC68" s="130"/>
      <c r="AD68" s="130"/>
      <c r="AE68" s="130"/>
      <c r="AF68" s="130"/>
    </row>
    <row r="69" spans="26:32" ht="15">
      <c r="Z69" s="130"/>
      <c r="AA69" s="130"/>
      <c r="AB69" s="130"/>
      <c r="AC69" s="130"/>
      <c r="AD69" s="130"/>
      <c r="AE69" s="130"/>
      <c r="AF69" s="130"/>
    </row>
    <row r="70" spans="26:32" ht="15">
      <c r="Z70" s="130"/>
      <c r="AA70" s="130"/>
      <c r="AB70" s="130"/>
      <c r="AC70" s="130"/>
      <c r="AD70" s="130"/>
      <c r="AE70" s="130"/>
      <c r="AF70" s="130"/>
    </row>
    <row r="71" spans="26:32" ht="15">
      <c r="Z71" s="130"/>
      <c r="AA71" s="130"/>
      <c r="AB71" s="130"/>
      <c r="AC71" s="130"/>
      <c r="AD71" s="130"/>
      <c r="AE71" s="130"/>
      <c r="AF71" s="130"/>
    </row>
    <row r="72" spans="26:32" ht="15">
      <c r="Z72" s="130"/>
      <c r="AA72" s="130"/>
      <c r="AB72" s="130"/>
      <c r="AC72" s="130"/>
      <c r="AD72" s="130"/>
      <c r="AE72" s="130"/>
      <c r="AF72" s="130"/>
    </row>
  </sheetData>
  <mergeCells count="18">
    <mergeCell ref="A7:E7"/>
    <mergeCell ref="E1:E2"/>
    <mergeCell ref="C1:C2"/>
    <mergeCell ref="A1:A2"/>
    <mergeCell ref="B1:B2"/>
    <mergeCell ref="D1:D2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pane ySplit="1" topLeftCell="A2" activePane="bottomLeft" state="frozen"/>
      <selection pane="bottomLeft" activeCell="D2" sqref="D2"/>
    </sheetView>
  </sheetViews>
  <sheetFormatPr defaultRowHeight="11.25"/>
  <cols>
    <col min="1" max="1" width="9.140625" style="3"/>
    <col min="2" max="2" width="31.28515625" style="3" customWidth="1"/>
    <col min="3" max="3" width="11" style="2" customWidth="1"/>
    <col min="4" max="7" width="9.140625" style="3"/>
    <col min="8" max="8" width="9.42578125" style="2" bestFit="1" customWidth="1"/>
    <col min="9" max="16384" width="9.140625" style="3"/>
  </cols>
  <sheetData>
    <row r="1" spans="1:13">
      <c r="A1" s="202"/>
      <c r="B1" s="202"/>
      <c r="C1" s="321"/>
      <c r="D1" s="202" t="s">
        <v>322</v>
      </c>
      <c r="E1" s="503" t="s">
        <v>325</v>
      </c>
      <c r="F1" s="504"/>
      <c r="G1" s="504"/>
      <c r="H1" s="504"/>
      <c r="I1" s="505" t="s">
        <v>326</v>
      </c>
      <c r="J1" s="505"/>
      <c r="K1" s="505"/>
      <c r="L1" s="505"/>
      <c r="M1" s="506"/>
    </row>
    <row r="2" spans="1:13" s="5" customFormat="1">
      <c r="A2" s="417" t="str">
        <f>'1-συμβολαια'!A3</f>
        <v>???</v>
      </c>
      <c r="B2" s="78" t="str">
        <f>'1-συμβολαια'!C3</f>
        <v>έγγραφα ΚΑΤΑΘΕΣΗ</v>
      </c>
      <c r="C2" s="352">
        <f>'1-συμβολαια'!D3</f>
        <v>0</v>
      </c>
      <c r="D2" s="352">
        <v>0.5</v>
      </c>
      <c r="E2" s="78"/>
      <c r="F2" s="78"/>
      <c r="G2" s="78"/>
      <c r="H2" s="352"/>
      <c r="I2" s="78"/>
      <c r="J2" s="78"/>
      <c r="K2" s="78"/>
      <c r="L2" s="78"/>
      <c r="M2" s="78"/>
    </row>
    <row r="3" spans="1:13" s="5" customFormat="1">
      <c r="A3" s="417">
        <f>'1-συμβολαια'!A4</f>
        <v>0</v>
      </c>
      <c r="B3" s="78" t="str">
        <f>'1-συμβολαια'!C4</f>
        <v xml:space="preserve">δάνειο </v>
      </c>
      <c r="C3" s="352">
        <f>'1-συμβολαια'!D4</f>
        <v>50000</v>
      </c>
      <c r="D3" s="352"/>
      <c r="E3" s="78"/>
      <c r="F3" s="78"/>
      <c r="G3" s="78"/>
      <c r="H3" s="352"/>
      <c r="I3" s="78"/>
      <c r="J3" s="78"/>
      <c r="K3" s="78"/>
      <c r="L3" s="78"/>
      <c r="M3" s="78"/>
    </row>
    <row r="4" spans="1:13" s="5" customFormat="1">
      <c r="A4" s="417">
        <f>'1-συμβολαια'!A5</f>
        <v>0</v>
      </c>
      <c r="B4" s="78" t="str">
        <f>'1-συμβολαια'!C5</f>
        <v>ενέχυρο μερίδια της ΔΗΛΟΣ…</v>
      </c>
      <c r="C4" s="352">
        <f>'1-συμβολαια'!D5</f>
        <v>60007.34</v>
      </c>
      <c r="D4" s="352"/>
      <c r="E4" s="78"/>
      <c r="F4" s="78"/>
      <c r="G4" s="78"/>
      <c r="H4" s="352"/>
      <c r="I4" s="78"/>
      <c r="J4" s="78"/>
      <c r="K4" s="78"/>
      <c r="L4" s="78"/>
      <c r="M4" s="78"/>
    </row>
    <row r="5" spans="1:13" s="5" customFormat="1" ht="12" thickBot="1">
      <c r="A5" s="418">
        <f>'1-συμβολαια'!A6</f>
        <v>0</v>
      </c>
      <c r="B5" s="410" t="str">
        <f>'1-συμβολαια'!C6</f>
        <v>ΤΟΚΟΙ δανείου</v>
      </c>
      <c r="C5" s="407">
        <f>'1-συμβολαια'!D6</f>
        <v>11111.11</v>
      </c>
      <c r="D5" s="407"/>
      <c r="E5" s="410"/>
      <c r="F5" s="410"/>
      <c r="G5" s="410"/>
      <c r="H5" s="407"/>
      <c r="I5" s="410"/>
      <c r="J5" s="410"/>
      <c r="K5" s="410"/>
      <c r="L5" s="410"/>
      <c r="M5" s="410"/>
    </row>
    <row r="6" spans="1:13">
      <c r="A6" s="500" t="str">
        <f>'1-συμβολαια'!A7</f>
        <v>σύνολο</v>
      </c>
      <c r="B6" s="501"/>
      <c r="C6" s="502"/>
      <c r="D6" s="320">
        <f>SUM(D2:D5)</f>
        <v>0.5</v>
      </c>
    </row>
    <row r="8" spans="1:13">
      <c r="C8" s="2" t="s">
        <v>394</v>
      </c>
    </row>
    <row r="16" spans="1:13">
      <c r="C16" s="4"/>
      <c r="D16" s="5"/>
    </row>
    <row r="17" spans="3:4">
      <c r="C17" s="4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P29" sqref="P29"/>
    </sheetView>
  </sheetViews>
  <sheetFormatPr defaultRowHeight="11.25"/>
  <cols>
    <col min="1" max="1" width="7" style="8" customWidth="1"/>
    <col min="2" max="2" width="36.42578125" style="97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13" t="s">
        <v>1</v>
      </c>
      <c r="B1" s="515" t="s">
        <v>0</v>
      </c>
      <c r="C1" s="517" t="s">
        <v>7</v>
      </c>
      <c r="D1" s="511" t="s">
        <v>463</v>
      </c>
      <c r="E1" s="512"/>
      <c r="F1" s="512"/>
      <c r="G1" s="512"/>
      <c r="H1" s="512"/>
      <c r="I1" s="512"/>
      <c r="J1" s="512"/>
      <c r="K1" s="512"/>
      <c r="L1" s="519" t="s">
        <v>95</v>
      </c>
      <c r="M1" s="520"/>
      <c r="N1" s="521" t="s">
        <v>258</v>
      </c>
      <c r="O1" s="507"/>
      <c r="P1" s="507"/>
      <c r="Q1" s="507"/>
      <c r="R1" s="507"/>
      <c r="S1" s="507"/>
      <c r="T1" s="507"/>
      <c r="U1" s="507"/>
      <c r="V1" s="507"/>
      <c r="W1" s="508"/>
    </row>
    <row r="2" spans="1:23" s="12" customFormat="1" ht="24" customHeight="1" thickBot="1">
      <c r="A2" s="514"/>
      <c r="B2" s="516"/>
      <c r="C2" s="518"/>
      <c r="D2" s="63" t="s">
        <v>80</v>
      </c>
      <c r="E2" s="63" t="s">
        <v>81</v>
      </c>
      <c r="F2" s="63" t="s">
        <v>367</v>
      </c>
      <c r="G2" s="63" t="s">
        <v>23</v>
      </c>
      <c r="H2" s="222" t="s">
        <v>357</v>
      </c>
      <c r="I2" s="222" t="s">
        <v>358</v>
      </c>
      <c r="J2" s="222" t="s">
        <v>375</v>
      </c>
      <c r="K2" s="223" t="s">
        <v>360</v>
      </c>
      <c r="L2" s="225" t="s">
        <v>376</v>
      </c>
      <c r="M2" s="224" t="s">
        <v>377</v>
      </c>
      <c r="N2" s="522"/>
      <c r="O2" s="509"/>
      <c r="P2" s="509"/>
      <c r="Q2" s="509"/>
      <c r="R2" s="509"/>
      <c r="S2" s="509"/>
      <c r="T2" s="509"/>
      <c r="U2" s="509"/>
      <c r="V2" s="509"/>
      <c r="W2" s="510"/>
    </row>
    <row r="3" spans="1:23" s="5" customFormat="1">
      <c r="A3" s="413" t="str">
        <f>'1-συμβολαια'!A3</f>
        <v>???</v>
      </c>
      <c r="B3" s="342" t="str">
        <f>'1-συμβολαια'!C3</f>
        <v>έγγραφα ΚΑΤΑΘΕΣΗ</v>
      </c>
      <c r="C3" s="344">
        <f>'1-συμβολαια'!D3</f>
        <v>0</v>
      </c>
      <c r="D3" s="338">
        <v>12</v>
      </c>
      <c r="E3" s="338"/>
      <c r="F3" s="338">
        <f t="shared" ref="F3:F6" si="0">C3*1.2%</f>
        <v>0</v>
      </c>
      <c r="G3" s="338">
        <f t="shared" ref="G3:G6" si="1">D3+E3+F3</f>
        <v>12</v>
      </c>
      <c r="H3" s="339">
        <f t="shared" ref="H3:H6" si="2">F3*9%</f>
        <v>0</v>
      </c>
      <c r="I3" s="339">
        <f t="shared" ref="I3:I6" si="3">(D3+E3)*5%</f>
        <v>0.60000000000000009</v>
      </c>
      <c r="J3" s="339">
        <f t="shared" ref="J3:J6" si="4">G3*5%</f>
        <v>0.60000000000000009</v>
      </c>
      <c r="K3" s="344">
        <f t="shared" ref="K3:K6" si="5">G3*1%</f>
        <v>0.12</v>
      </c>
      <c r="L3" s="344">
        <f t="shared" ref="L3:L6" si="6">G3-N3</f>
        <v>10.68</v>
      </c>
      <c r="M3" s="344">
        <f t="shared" ref="M3:M6" si="7">D3+E3</f>
        <v>12</v>
      </c>
      <c r="N3" s="344">
        <f t="shared" ref="N3:N6" si="8">H3+I3+J3+K3</f>
        <v>1.3200000000000003</v>
      </c>
      <c r="O3" s="345"/>
      <c r="P3" s="345"/>
      <c r="Q3" s="345"/>
      <c r="R3" s="345"/>
      <c r="S3" s="345"/>
      <c r="T3" s="281"/>
      <c r="U3" s="281"/>
      <c r="V3" s="281"/>
      <c r="W3" s="281"/>
    </row>
    <row r="4" spans="1:23" s="5" customFormat="1">
      <c r="A4" s="413">
        <f>'1-συμβολαια'!A4</f>
        <v>0</v>
      </c>
      <c r="B4" s="342" t="str">
        <f>'1-συμβολαια'!C4</f>
        <v xml:space="preserve">δάνειο </v>
      </c>
      <c r="C4" s="344">
        <f>'1-συμβολαια'!D4</f>
        <v>50000</v>
      </c>
      <c r="D4" s="338"/>
      <c r="E4" s="471">
        <v>12</v>
      </c>
      <c r="F4" s="471">
        <f t="shared" ref="F4:F5" si="9">C4*1.2%</f>
        <v>600</v>
      </c>
      <c r="G4" s="338">
        <f t="shared" si="1"/>
        <v>612</v>
      </c>
      <c r="H4" s="339">
        <f t="shared" si="2"/>
        <v>54</v>
      </c>
      <c r="I4" s="339">
        <f t="shared" si="3"/>
        <v>0.60000000000000009</v>
      </c>
      <c r="J4" s="339">
        <f t="shared" si="4"/>
        <v>30.6</v>
      </c>
      <c r="K4" s="344">
        <f t="shared" si="5"/>
        <v>6.12</v>
      </c>
      <c r="L4" s="344">
        <f t="shared" si="6"/>
        <v>520.67999999999995</v>
      </c>
      <c r="M4" s="344">
        <f t="shared" si="7"/>
        <v>12</v>
      </c>
      <c r="N4" s="344">
        <f t="shared" si="8"/>
        <v>91.320000000000007</v>
      </c>
      <c r="O4" s="345" t="s">
        <v>392</v>
      </c>
      <c r="P4" s="345" t="s">
        <v>393</v>
      </c>
      <c r="Q4" s="345"/>
      <c r="R4" s="345"/>
      <c r="S4" s="345"/>
      <c r="T4" s="281"/>
      <c r="U4" s="281"/>
      <c r="V4" s="281"/>
      <c r="W4" s="281"/>
    </row>
    <row r="5" spans="1:23" s="5" customFormat="1">
      <c r="A5" s="413">
        <f>'1-συμβολαια'!A5</f>
        <v>0</v>
      </c>
      <c r="B5" s="342" t="str">
        <f>'1-συμβολαια'!C5</f>
        <v>ενέχυρο μερίδια της ΔΗΛΟΣ…</v>
      </c>
      <c r="C5" s="344">
        <f>'1-συμβολαια'!D5</f>
        <v>60007.34</v>
      </c>
      <c r="D5" s="338"/>
      <c r="E5" s="338">
        <v>12</v>
      </c>
      <c r="F5" s="338">
        <f t="shared" si="9"/>
        <v>720.08807999999999</v>
      </c>
      <c r="G5" s="338">
        <f t="shared" si="1"/>
        <v>732.08807999999999</v>
      </c>
      <c r="H5" s="339">
        <f t="shared" si="2"/>
        <v>64.807927199999995</v>
      </c>
      <c r="I5" s="339">
        <f t="shared" si="3"/>
        <v>0.60000000000000009</v>
      </c>
      <c r="J5" s="339">
        <f t="shared" si="4"/>
        <v>36.604404000000002</v>
      </c>
      <c r="K5" s="344">
        <f t="shared" si="5"/>
        <v>7.3208808000000003</v>
      </c>
      <c r="L5" s="344">
        <f t="shared" si="6"/>
        <v>622.75486799999999</v>
      </c>
      <c r="M5" s="344">
        <f t="shared" si="7"/>
        <v>12</v>
      </c>
      <c r="N5" s="344">
        <f t="shared" si="8"/>
        <v>109.33321199999999</v>
      </c>
      <c r="O5" s="345" t="s">
        <v>392</v>
      </c>
      <c r="P5" s="345" t="s">
        <v>393</v>
      </c>
      <c r="Q5" s="345"/>
      <c r="R5" s="345"/>
      <c r="S5" s="345"/>
      <c r="T5" s="281"/>
      <c r="U5" s="281"/>
      <c r="V5" s="281"/>
      <c r="W5" s="281"/>
    </row>
    <row r="6" spans="1:23" s="5" customFormat="1" ht="12" thickBot="1">
      <c r="A6" s="414">
        <f>'1-συμβολαια'!A6</f>
        <v>0</v>
      </c>
      <c r="B6" s="419" t="str">
        <f>'1-συμβολαια'!C6</f>
        <v>ΤΟΚΟΙ δανείου</v>
      </c>
      <c r="C6" s="405">
        <f>'1-συμβολαια'!D6</f>
        <v>11111.11</v>
      </c>
      <c r="D6" s="406"/>
      <c r="E6" s="472">
        <v>12</v>
      </c>
      <c r="F6" s="472">
        <f t="shared" si="0"/>
        <v>133.33332000000001</v>
      </c>
      <c r="G6" s="406">
        <f t="shared" si="1"/>
        <v>145.33332000000001</v>
      </c>
      <c r="H6" s="406">
        <f t="shared" si="2"/>
        <v>11.9999988</v>
      </c>
      <c r="I6" s="406">
        <f t="shared" si="3"/>
        <v>0.60000000000000009</v>
      </c>
      <c r="J6" s="406">
        <f t="shared" si="4"/>
        <v>7.2666660000000007</v>
      </c>
      <c r="K6" s="405">
        <f t="shared" si="5"/>
        <v>1.4533332000000001</v>
      </c>
      <c r="L6" s="405">
        <f t="shared" si="6"/>
        <v>124.01332200000002</v>
      </c>
      <c r="M6" s="405">
        <f t="shared" si="7"/>
        <v>12</v>
      </c>
      <c r="N6" s="405">
        <f t="shared" si="8"/>
        <v>21.319998000000002</v>
      </c>
      <c r="O6" s="421" t="s">
        <v>392</v>
      </c>
      <c r="P6" s="421" t="s">
        <v>393</v>
      </c>
      <c r="Q6" s="421"/>
      <c r="R6" s="421"/>
      <c r="S6" s="421"/>
      <c r="T6" s="422"/>
      <c r="U6" s="422"/>
      <c r="V6" s="422"/>
      <c r="W6" s="422"/>
    </row>
    <row r="7" spans="1:23">
      <c r="A7" s="488" t="s">
        <v>56</v>
      </c>
      <c r="B7" s="489"/>
      <c r="C7" s="489"/>
      <c r="D7" s="41">
        <f t="shared" ref="D7:N7" si="10">SUM(D3:D6)</f>
        <v>12</v>
      </c>
      <c r="E7" s="41">
        <f t="shared" si="10"/>
        <v>36</v>
      </c>
      <c r="F7" s="41">
        <f t="shared" si="10"/>
        <v>1453.4213999999999</v>
      </c>
      <c r="G7" s="41">
        <f t="shared" si="10"/>
        <v>1501.4213999999999</v>
      </c>
      <c r="H7" s="41">
        <f t="shared" si="10"/>
        <v>130.80792600000001</v>
      </c>
      <c r="I7" s="41">
        <f t="shared" si="10"/>
        <v>2.4000000000000004</v>
      </c>
      <c r="J7" s="41">
        <f t="shared" si="10"/>
        <v>75.071070000000006</v>
      </c>
      <c r="K7" s="41">
        <f t="shared" si="10"/>
        <v>15.014213999999999</v>
      </c>
      <c r="L7" s="41">
        <f t="shared" si="10"/>
        <v>1278.1281899999999</v>
      </c>
      <c r="M7" s="41">
        <f t="shared" si="10"/>
        <v>48</v>
      </c>
      <c r="N7" s="41">
        <f t="shared" si="10"/>
        <v>223.29320999999999</v>
      </c>
    </row>
    <row r="8" spans="1:23">
      <c r="K8" s="8"/>
      <c r="O8" s="136"/>
      <c r="P8" s="136"/>
      <c r="Q8" s="136"/>
      <c r="R8" s="136"/>
      <c r="S8" s="136"/>
      <c r="T8" s="136"/>
      <c r="U8" s="136"/>
      <c r="V8" s="136"/>
    </row>
    <row r="9" spans="1:23">
      <c r="K9" s="8"/>
      <c r="L9" s="8"/>
      <c r="O9" s="169" t="s">
        <v>378</v>
      </c>
      <c r="P9" s="136"/>
      <c r="Q9" s="136"/>
      <c r="R9" s="136"/>
      <c r="S9" s="136"/>
      <c r="T9" s="136"/>
      <c r="U9" s="136"/>
      <c r="V9" s="146"/>
    </row>
    <row r="10" spans="1:23">
      <c r="O10" s="146"/>
      <c r="P10" s="136" t="s">
        <v>379</v>
      </c>
      <c r="Q10" s="146"/>
      <c r="R10" s="146"/>
      <c r="S10" s="146"/>
      <c r="T10" s="146"/>
      <c r="U10" s="146"/>
      <c r="V10" s="146"/>
    </row>
    <row r="11" spans="1:23">
      <c r="O11" s="146"/>
      <c r="P11" s="146"/>
      <c r="Q11" s="136" t="s">
        <v>380</v>
      </c>
      <c r="R11" s="146"/>
      <c r="S11" s="146"/>
      <c r="T11" s="146"/>
      <c r="U11" s="146"/>
      <c r="V11" s="146"/>
    </row>
    <row r="12" spans="1:23">
      <c r="O12" s="146"/>
      <c r="P12" s="136"/>
      <c r="Q12" s="146"/>
      <c r="R12" s="169" t="s">
        <v>381</v>
      </c>
      <c r="S12" s="146"/>
      <c r="T12" s="136"/>
      <c r="U12" s="136"/>
      <c r="V12" s="136"/>
      <c r="W12" s="136"/>
    </row>
    <row r="13" spans="1:23">
      <c r="O13" s="146"/>
      <c r="P13" s="136"/>
      <c r="Q13" s="146"/>
      <c r="R13" s="146"/>
      <c r="S13" s="136" t="s">
        <v>382</v>
      </c>
      <c r="T13" s="136"/>
      <c r="U13" s="136"/>
      <c r="V13" s="136"/>
      <c r="W13" s="146"/>
    </row>
    <row r="14" spans="1:23" ht="15.75">
      <c r="B14" s="302" t="s">
        <v>457</v>
      </c>
      <c r="C14" s="302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6"/>
      <c r="S14" s="146"/>
      <c r="T14" s="146"/>
      <c r="U14" s="146"/>
      <c r="V14" s="146"/>
      <c r="W14" s="146"/>
    </row>
    <row r="15" spans="1:23" ht="15.75">
      <c r="B15" s="148"/>
      <c r="C15" s="306" t="s">
        <v>458</v>
      </c>
      <c r="D15" s="306"/>
      <c r="E15" s="306"/>
      <c r="F15" s="307"/>
      <c r="G15" s="307"/>
      <c r="H15" s="307"/>
      <c r="I15" s="307"/>
      <c r="J15" s="307"/>
      <c r="K15" s="307"/>
      <c r="L15" s="307"/>
      <c r="M15" s="307"/>
      <c r="N15" s="307"/>
      <c r="O15" s="307"/>
      <c r="P15" s="307"/>
      <c r="Q15" s="307"/>
      <c r="R15" s="307"/>
    </row>
    <row r="16" spans="1:23" ht="15.75">
      <c r="B16" s="308"/>
      <c r="C16" s="309"/>
      <c r="D16" s="310" t="s">
        <v>459</v>
      </c>
      <c r="E16" s="310"/>
      <c r="F16" s="310"/>
      <c r="G16" s="311"/>
      <c r="H16" s="311"/>
      <c r="I16" s="311"/>
      <c r="J16" s="311"/>
      <c r="K16" s="311"/>
      <c r="L16" s="311"/>
      <c r="N16" s="469"/>
      <c r="O16" s="4"/>
      <c r="P16" s="5"/>
      <c r="Q16" s="5"/>
      <c r="R16" s="90"/>
    </row>
    <row r="17" spans="2:21" ht="15.75">
      <c r="B17" s="308"/>
      <c r="C17" s="309"/>
      <c r="D17" s="309"/>
      <c r="E17" s="309"/>
      <c r="F17" s="309"/>
      <c r="G17" s="309"/>
      <c r="H17" s="313"/>
      <c r="I17" s="313"/>
      <c r="J17" s="313"/>
      <c r="K17" s="313"/>
      <c r="L17" s="64"/>
      <c r="N17" s="469"/>
      <c r="O17" s="4"/>
      <c r="P17" s="5"/>
      <c r="Q17" s="5"/>
      <c r="R17" s="90"/>
    </row>
    <row r="18" spans="2:21" ht="15.75">
      <c r="B18" s="308"/>
      <c r="C18" s="233" t="s">
        <v>61</v>
      </c>
      <c r="D18" s="233"/>
      <c r="E18" s="307"/>
      <c r="F18" s="313"/>
      <c r="G18" s="313"/>
      <c r="H18" s="313"/>
      <c r="I18" s="314"/>
      <c r="J18" s="309"/>
      <c r="K18" s="309"/>
      <c r="L18" s="313"/>
      <c r="N18" s="469"/>
      <c r="O18" s="4"/>
      <c r="P18" s="5"/>
      <c r="Q18" s="5"/>
      <c r="R18" s="90"/>
    </row>
    <row r="19" spans="2:21" ht="15.75">
      <c r="B19" s="308"/>
      <c r="C19" s="309"/>
      <c r="D19" s="226" t="s">
        <v>460</v>
      </c>
      <c r="E19" s="226"/>
      <c r="F19" s="315"/>
      <c r="G19" s="315"/>
      <c r="H19" s="315"/>
      <c r="I19" s="315"/>
      <c r="J19" s="315"/>
      <c r="K19" s="315"/>
      <c r="L19" s="307"/>
      <c r="N19" s="469"/>
      <c r="O19" s="4"/>
      <c r="P19" s="5"/>
      <c r="Q19" s="5"/>
      <c r="R19" s="90"/>
    </row>
    <row r="20" spans="2:21" ht="15.75">
      <c r="B20" s="308"/>
      <c r="C20" s="309"/>
      <c r="D20" s="227" t="s">
        <v>461</v>
      </c>
      <c r="E20" s="227"/>
      <c r="F20" s="313"/>
      <c r="G20" s="315"/>
      <c r="H20" s="315"/>
      <c r="I20" s="315"/>
      <c r="J20" s="315"/>
      <c r="K20" s="315"/>
      <c r="L20" s="315"/>
      <c r="N20" s="469"/>
      <c r="O20" s="4"/>
      <c r="P20" s="5"/>
      <c r="Q20" s="5"/>
      <c r="R20" s="5"/>
      <c r="S20" s="3"/>
      <c r="T20" s="3"/>
      <c r="U20" s="3"/>
    </row>
    <row r="21" spans="2:21" ht="15.75">
      <c r="B21" s="308"/>
      <c r="C21" s="309"/>
      <c r="D21" s="227" t="s">
        <v>462</v>
      </c>
      <c r="E21" s="227"/>
      <c r="F21" s="313"/>
      <c r="G21" s="313"/>
      <c r="H21" s="309"/>
      <c r="I21" s="313"/>
      <c r="J21" s="313"/>
      <c r="K21" s="313"/>
      <c r="L21" s="316"/>
      <c r="N21" s="469"/>
      <c r="O21" s="4"/>
      <c r="P21" s="5"/>
      <c r="Q21" s="5"/>
      <c r="R21" s="5"/>
      <c r="S21" s="3"/>
      <c r="T21" s="3"/>
      <c r="U21" s="3"/>
    </row>
    <row r="22" spans="2:21" ht="15.75">
      <c r="B22" s="308"/>
      <c r="C22" s="309"/>
      <c r="D22" s="228" t="s">
        <v>385</v>
      </c>
      <c r="E22" s="309"/>
      <c r="F22" s="309"/>
      <c r="G22" s="309"/>
      <c r="H22" s="309"/>
      <c r="I22" s="309"/>
      <c r="J22" s="309"/>
      <c r="K22" s="309"/>
      <c r="L22" s="309"/>
      <c r="N22" s="4"/>
      <c r="O22" s="5"/>
      <c r="P22" s="5"/>
      <c r="Q22" s="5"/>
      <c r="R22" s="5"/>
      <c r="S22" s="3"/>
      <c r="T22" s="3"/>
      <c r="U22" s="3"/>
    </row>
    <row r="23" spans="2:21">
      <c r="N23" s="4"/>
      <c r="O23" s="5"/>
      <c r="P23" s="5"/>
      <c r="Q23" s="5"/>
      <c r="R23" s="90"/>
    </row>
    <row r="24" spans="2:21">
      <c r="N24" s="4"/>
      <c r="O24" s="5"/>
      <c r="P24" s="5"/>
      <c r="Q24" s="5"/>
      <c r="R24" s="90"/>
    </row>
    <row r="25" spans="2:21">
      <c r="N25" s="4"/>
      <c r="O25" s="4"/>
      <c r="P25" s="5"/>
      <c r="Q25" s="5"/>
      <c r="R25" s="90"/>
    </row>
    <row r="26" spans="2:21">
      <c r="D26" s="2"/>
      <c r="N26" s="4"/>
      <c r="O26" s="4"/>
      <c r="P26" s="5"/>
      <c r="Q26" s="5"/>
      <c r="R26" s="90"/>
    </row>
    <row r="27" spans="2:21" ht="15">
      <c r="N27" s="4"/>
      <c r="O27" s="470"/>
      <c r="P27" s="317"/>
      <c r="Q27" s="5"/>
      <c r="R27" s="90"/>
    </row>
    <row r="28" spans="2:21">
      <c r="B28" s="140"/>
      <c r="C28" s="4"/>
      <c r="D28" s="61"/>
      <c r="E28" s="4"/>
      <c r="F28" s="4"/>
      <c r="G28" s="61"/>
      <c r="H28" s="61"/>
      <c r="I28" s="61"/>
      <c r="J28" s="61"/>
      <c r="N28" s="61"/>
      <c r="O28" s="5"/>
      <c r="P28" s="5"/>
      <c r="Q28" s="90"/>
      <c r="R28" s="90"/>
    </row>
    <row r="29" spans="2:21">
      <c r="B29" s="98"/>
      <c r="C29" s="4"/>
      <c r="D29" s="61"/>
      <c r="E29" s="4"/>
      <c r="F29" s="4"/>
      <c r="G29" s="61"/>
      <c r="H29" s="61"/>
      <c r="I29" s="61"/>
      <c r="J29" s="61"/>
      <c r="N29" s="61"/>
      <c r="O29" s="5"/>
      <c r="P29" s="5"/>
      <c r="Q29" s="90"/>
      <c r="R29" s="90"/>
    </row>
    <row r="30" spans="2:21">
      <c r="N30" s="61"/>
      <c r="O30" s="5"/>
      <c r="P30" s="5"/>
      <c r="Q30" s="90"/>
      <c r="R30" s="90"/>
    </row>
    <row r="31" spans="2:21">
      <c r="N31" s="61"/>
      <c r="O31" s="5"/>
      <c r="P31" s="5"/>
      <c r="Q31" s="90"/>
      <c r="R31" s="90"/>
    </row>
    <row r="32" spans="2:21">
      <c r="N32" s="4"/>
      <c r="O32" s="90"/>
      <c r="P32" s="90"/>
      <c r="Q32" s="90"/>
      <c r="R32" s="90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11.5703125" style="3" bestFit="1" customWidth="1"/>
    <col min="2" max="2" width="37.7109375" style="95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32" t="s">
        <v>1</v>
      </c>
      <c r="B1" s="538" t="s">
        <v>0</v>
      </c>
      <c r="C1" s="540" t="s">
        <v>88</v>
      </c>
      <c r="D1" s="534" t="s">
        <v>3</v>
      </c>
      <c r="E1" s="535"/>
      <c r="F1" s="536" t="s">
        <v>465</v>
      </c>
      <c r="G1" s="537"/>
      <c r="H1" s="523" t="s">
        <v>29</v>
      </c>
      <c r="I1" s="524"/>
      <c r="J1" s="524"/>
      <c r="K1" s="524"/>
      <c r="L1" s="524"/>
      <c r="M1" s="524"/>
      <c r="N1" s="525"/>
    </row>
    <row r="2" spans="1:14" s="9" customFormat="1" ht="16.5" thickBot="1">
      <c r="A2" s="533"/>
      <c r="B2" s="539"/>
      <c r="C2" s="541"/>
      <c r="D2" s="51"/>
      <c r="E2" s="62" t="s">
        <v>9</v>
      </c>
      <c r="F2" s="319"/>
      <c r="G2" s="106" t="s">
        <v>9</v>
      </c>
      <c r="H2" s="526"/>
      <c r="I2" s="527"/>
      <c r="J2" s="527"/>
      <c r="K2" s="527"/>
      <c r="L2" s="527"/>
      <c r="M2" s="527"/>
      <c r="N2" s="528"/>
    </row>
    <row r="3" spans="1:14" s="145" customFormat="1" ht="15">
      <c r="A3" s="423" t="str">
        <f>'1-συμβολαια'!A3</f>
        <v>???</v>
      </c>
      <c r="B3" s="346" t="str">
        <f>'1-συμβολαια'!C3</f>
        <v>έγγραφα ΚΑΤΑΘΕΣΗ</v>
      </c>
      <c r="C3" s="347">
        <f>'1-συμβολαια'!D3</f>
        <v>0</v>
      </c>
      <c r="D3" s="348">
        <v>2</v>
      </c>
      <c r="E3" s="348">
        <v>2</v>
      </c>
      <c r="F3" s="349">
        <f t="shared" ref="F3:G6" si="0">(D3-1)*4</f>
        <v>4</v>
      </c>
      <c r="G3" s="349">
        <f t="shared" si="0"/>
        <v>4</v>
      </c>
      <c r="H3" s="345" t="s">
        <v>231</v>
      </c>
      <c r="I3" s="345" t="s">
        <v>140</v>
      </c>
      <c r="J3" s="345"/>
      <c r="K3" s="350"/>
      <c r="L3" s="350"/>
      <c r="M3" s="350"/>
      <c r="N3" s="350"/>
    </row>
    <row r="4" spans="1:14" s="145" customFormat="1" ht="15">
      <c r="A4" s="423">
        <f>'1-συμβολαια'!A4</f>
        <v>0</v>
      </c>
      <c r="B4" s="346" t="str">
        <f>'1-συμβολαια'!C4</f>
        <v xml:space="preserve">δάνειο </v>
      </c>
      <c r="C4" s="347">
        <f>'1-συμβολαια'!D4</f>
        <v>50000</v>
      </c>
      <c r="D4" s="348">
        <v>2</v>
      </c>
      <c r="E4" s="348"/>
      <c r="F4" s="349">
        <f t="shared" si="0"/>
        <v>4</v>
      </c>
      <c r="G4" s="349"/>
      <c r="H4" s="345" t="s">
        <v>231</v>
      </c>
      <c r="I4" s="345" t="s">
        <v>140</v>
      </c>
      <c r="J4" s="345"/>
      <c r="K4" s="350"/>
      <c r="L4" s="350"/>
      <c r="M4" s="350"/>
      <c r="N4" s="350"/>
    </row>
    <row r="5" spans="1:14" s="145" customFormat="1" ht="15">
      <c r="A5" s="423">
        <f>'1-συμβολαια'!A5</f>
        <v>0</v>
      </c>
      <c r="B5" s="346" t="str">
        <f>'1-συμβολαια'!C5</f>
        <v>ενέχυρο μερίδια της ΔΗΛΟΣ…</v>
      </c>
      <c r="C5" s="347">
        <f>'1-συμβολαια'!D5</f>
        <v>60007.34</v>
      </c>
      <c r="D5" s="348">
        <v>2</v>
      </c>
      <c r="E5" s="348"/>
      <c r="F5" s="349">
        <f t="shared" si="0"/>
        <v>4</v>
      </c>
      <c r="G5" s="349"/>
      <c r="H5" s="345" t="s">
        <v>231</v>
      </c>
      <c r="I5" s="345" t="s">
        <v>140</v>
      </c>
      <c r="J5" s="345"/>
      <c r="K5" s="350"/>
      <c r="L5" s="350"/>
      <c r="M5" s="350"/>
      <c r="N5" s="350"/>
    </row>
    <row r="6" spans="1:14" s="145" customFormat="1" ht="15.75" thickBot="1">
      <c r="A6" s="429">
        <f>'1-συμβολαια'!A6</f>
        <v>0</v>
      </c>
      <c r="B6" s="424" t="str">
        <f>'1-συμβολαια'!C6</f>
        <v>ΤΟΚΟΙ δανείου</v>
      </c>
      <c r="C6" s="425">
        <f>'1-συμβολαια'!D6</f>
        <v>11111.11</v>
      </c>
      <c r="D6" s="426">
        <v>2</v>
      </c>
      <c r="E6" s="426"/>
      <c r="F6" s="427">
        <f t="shared" si="0"/>
        <v>4</v>
      </c>
      <c r="G6" s="427"/>
      <c r="H6" s="421" t="s">
        <v>231</v>
      </c>
      <c r="I6" s="421" t="s">
        <v>140</v>
      </c>
      <c r="J6" s="421"/>
      <c r="K6" s="428"/>
      <c r="L6" s="428"/>
      <c r="M6" s="428"/>
      <c r="N6" s="428"/>
    </row>
    <row r="7" spans="1:14" ht="15.75">
      <c r="A7" s="529" t="s">
        <v>60</v>
      </c>
      <c r="B7" s="530"/>
      <c r="C7" s="530"/>
      <c r="D7" s="530"/>
      <c r="E7" s="531"/>
      <c r="F7" s="115">
        <f>SUM(F3:F6)</f>
        <v>16</v>
      </c>
      <c r="G7" s="115">
        <f>SUM(G3:G6)</f>
        <v>4</v>
      </c>
    </row>
    <row r="8" spans="1:14" ht="15.75">
      <c r="H8" s="147" t="s">
        <v>149</v>
      </c>
      <c r="I8" s="148"/>
      <c r="J8" s="148"/>
      <c r="K8" s="148"/>
      <c r="L8" s="148"/>
      <c r="M8" s="148"/>
    </row>
    <row r="9" spans="1:14" ht="15.75">
      <c r="B9" s="322" t="s">
        <v>464</v>
      </c>
      <c r="C9" s="323"/>
      <c r="D9" s="323"/>
      <c r="E9" s="323"/>
      <c r="F9" s="323"/>
      <c r="I9" s="148" t="s">
        <v>150</v>
      </c>
      <c r="J9" s="148"/>
      <c r="K9" s="148"/>
      <c r="L9" s="148"/>
      <c r="M9" s="90"/>
    </row>
    <row r="10" spans="1:14" ht="15.75">
      <c r="B10" s="3"/>
      <c r="C10" s="233" t="s">
        <v>61</v>
      </c>
      <c r="D10" s="3"/>
      <c r="J10" s="147" t="s">
        <v>151</v>
      </c>
    </row>
    <row r="13" spans="1:14">
      <c r="B13" s="232"/>
    </row>
    <row r="14" spans="1:14">
      <c r="B14" s="231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1"/>
  <sheetViews>
    <sheetView workbookViewId="0">
      <pane ySplit="2" topLeftCell="A3" activePane="bottomLeft" state="frozen"/>
      <selection pane="bottomLeft" activeCell="D17" sqref="D17"/>
    </sheetView>
  </sheetViews>
  <sheetFormatPr defaultRowHeight="11.25"/>
  <cols>
    <col min="1" max="1" width="10.28515625" style="8" bestFit="1" customWidth="1"/>
    <col min="2" max="2" width="31.7109375" style="97" bestFit="1" customWidth="1"/>
    <col min="3" max="3" width="7.28515625" style="8" bestFit="1" customWidth="1"/>
    <col min="4" max="4" width="24.28515625" style="8" customWidth="1"/>
    <col min="5" max="5" width="23" style="8" bestFit="1" customWidth="1"/>
    <col min="6" max="6" width="4.140625" style="8" bestFit="1" customWidth="1"/>
    <col min="7" max="7" width="4.28515625" style="8" bestFit="1" customWidth="1"/>
    <col min="8" max="8" width="7.28515625" style="8" bestFit="1" customWidth="1"/>
    <col min="9" max="9" width="15.85546875" style="8" customWidth="1"/>
    <col min="10" max="10" width="15.425781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13" t="s">
        <v>1</v>
      </c>
      <c r="B1" s="515" t="s">
        <v>0</v>
      </c>
      <c r="C1" s="545" t="s">
        <v>11</v>
      </c>
      <c r="D1" s="545"/>
      <c r="E1" s="545"/>
      <c r="F1" s="545"/>
      <c r="G1" s="545"/>
      <c r="H1" s="546" t="s">
        <v>12</v>
      </c>
      <c r="I1" s="546"/>
      <c r="J1" s="546"/>
      <c r="K1" s="546"/>
      <c r="L1" s="546"/>
      <c r="M1" s="546"/>
      <c r="N1" s="546"/>
      <c r="O1" s="549" t="s">
        <v>89</v>
      </c>
      <c r="P1" s="547" t="s">
        <v>232</v>
      </c>
      <c r="Q1" s="542" t="s">
        <v>29</v>
      </c>
      <c r="R1" s="507"/>
      <c r="S1" s="507"/>
      <c r="T1" s="507"/>
      <c r="U1" s="508"/>
    </row>
    <row r="2" spans="1:25" ht="24" customHeight="1" thickBot="1">
      <c r="A2" s="514"/>
      <c r="B2" s="516"/>
      <c r="C2" s="7" t="s">
        <v>47</v>
      </c>
      <c r="D2" s="91" t="s">
        <v>48</v>
      </c>
      <c r="E2" s="91" t="s">
        <v>49</v>
      </c>
      <c r="F2" s="91" t="s">
        <v>50</v>
      </c>
      <c r="G2" s="42" t="s">
        <v>51</v>
      </c>
      <c r="H2" s="91" t="s">
        <v>47</v>
      </c>
      <c r="I2" s="91" t="s">
        <v>48</v>
      </c>
      <c r="J2" s="91" t="s">
        <v>49</v>
      </c>
      <c r="K2" s="91" t="s">
        <v>50</v>
      </c>
      <c r="L2" s="91" t="s">
        <v>51</v>
      </c>
      <c r="M2" s="91" t="s">
        <v>52</v>
      </c>
      <c r="N2" s="43" t="s">
        <v>53</v>
      </c>
      <c r="O2" s="550"/>
      <c r="P2" s="548"/>
      <c r="Q2" s="543"/>
      <c r="R2" s="509"/>
      <c r="S2" s="509"/>
      <c r="T2" s="509"/>
      <c r="U2" s="510"/>
    </row>
    <row r="3" spans="1:25" s="282" customFormat="1" ht="15">
      <c r="A3" s="423" t="str">
        <f>'1-συμβολαια'!A3</f>
        <v>???</v>
      </c>
      <c r="B3" s="356" t="str">
        <f>'1-συμβολαια'!C3</f>
        <v>έγγραφα ΚΑΤΑΘΕΣΗ</v>
      </c>
      <c r="C3" s="357">
        <v>2</v>
      </c>
      <c r="D3" s="278" t="s">
        <v>526</v>
      </c>
      <c r="E3" s="278" t="s">
        <v>526</v>
      </c>
      <c r="F3" s="283"/>
      <c r="G3" s="283"/>
      <c r="H3" s="283">
        <v>2</v>
      </c>
      <c r="I3" s="278" t="s">
        <v>527</v>
      </c>
      <c r="J3" s="283" t="s">
        <v>524</v>
      </c>
      <c r="K3" s="283"/>
      <c r="L3" s="283"/>
      <c r="M3" s="283"/>
      <c r="N3" s="283"/>
      <c r="O3" s="357">
        <v>1</v>
      </c>
      <c r="P3" s="349">
        <f>O3*('2-δικαιώμ'!M3+'3-φύλλα2α'!F3)</f>
        <v>16</v>
      </c>
      <c r="Q3" s="358"/>
      <c r="R3" s="358"/>
      <c r="S3" s="358"/>
      <c r="T3" s="358"/>
      <c r="U3" s="359"/>
    </row>
    <row r="4" spans="1:25" s="282" customFormat="1" ht="15">
      <c r="A4" s="423">
        <f>'1-συμβολαια'!A4</f>
        <v>0</v>
      </c>
      <c r="B4" s="356" t="str">
        <f>'1-συμβολαια'!C4</f>
        <v xml:space="preserve">δάνειο </v>
      </c>
      <c r="C4" s="357">
        <v>2</v>
      </c>
      <c r="D4" s="278" t="s">
        <v>526</v>
      </c>
      <c r="E4" s="278" t="s">
        <v>526</v>
      </c>
      <c r="F4" s="283"/>
      <c r="G4" s="283"/>
      <c r="H4" s="283">
        <v>2</v>
      </c>
      <c r="I4" s="278" t="s">
        <v>527</v>
      </c>
      <c r="J4" s="283" t="s">
        <v>524</v>
      </c>
      <c r="K4" s="283"/>
      <c r="L4" s="283"/>
      <c r="M4" s="283"/>
      <c r="N4" s="283"/>
      <c r="O4" s="357">
        <v>1</v>
      </c>
      <c r="P4" s="349">
        <f>O4*('2-δικαιώμ'!M4+'3-φύλλα2α'!F4)</f>
        <v>16</v>
      </c>
      <c r="Q4" s="358"/>
      <c r="R4" s="358"/>
      <c r="S4" s="358"/>
      <c r="T4" s="358"/>
      <c r="U4" s="359"/>
    </row>
    <row r="5" spans="1:25" s="282" customFormat="1" ht="15">
      <c r="A5" s="423">
        <f>'1-συμβολαια'!A5</f>
        <v>0</v>
      </c>
      <c r="B5" s="356" t="str">
        <f>'1-συμβολαια'!C5</f>
        <v>ενέχυρο μερίδια της ΔΗΛΟΣ…</v>
      </c>
      <c r="C5" s="357">
        <v>2</v>
      </c>
      <c r="D5" s="278" t="s">
        <v>526</v>
      </c>
      <c r="E5" s="278" t="s">
        <v>526</v>
      </c>
      <c r="F5" s="283"/>
      <c r="G5" s="283"/>
      <c r="H5" s="283">
        <v>2</v>
      </c>
      <c r="I5" s="278" t="s">
        <v>527</v>
      </c>
      <c r="J5" s="283" t="s">
        <v>524</v>
      </c>
      <c r="K5" s="283"/>
      <c r="L5" s="283"/>
      <c r="M5" s="283"/>
      <c r="N5" s="283"/>
      <c r="O5" s="357">
        <v>1</v>
      </c>
      <c r="P5" s="349">
        <f>O5*('2-δικαιώμ'!M5+'3-φύλλα2α'!F5)</f>
        <v>16</v>
      </c>
      <c r="Q5" s="358"/>
      <c r="R5" s="358"/>
      <c r="S5" s="358"/>
      <c r="T5" s="358"/>
      <c r="U5" s="359"/>
    </row>
    <row r="6" spans="1:25" s="282" customFormat="1" ht="15.75" thickBot="1">
      <c r="A6" s="429">
        <f>'1-συμβολαια'!A6</f>
        <v>0</v>
      </c>
      <c r="B6" s="430" t="str">
        <f>'1-συμβολαια'!C6</f>
        <v>ΤΟΚΟΙ δανείου</v>
      </c>
      <c r="C6" s="431">
        <v>2</v>
      </c>
      <c r="D6" s="420" t="s">
        <v>526</v>
      </c>
      <c r="E6" s="420" t="s">
        <v>526</v>
      </c>
      <c r="F6" s="432"/>
      <c r="G6" s="432"/>
      <c r="H6" s="432">
        <v>2</v>
      </c>
      <c r="I6" s="420" t="s">
        <v>527</v>
      </c>
      <c r="J6" s="432" t="s">
        <v>524</v>
      </c>
      <c r="K6" s="432"/>
      <c r="L6" s="432"/>
      <c r="M6" s="432"/>
      <c r="N6" s="432"/>
      <c r="O6" s="431">
        <v>1</v>
      </c>
      <c r="P6" s="427">
        <f>O6*('2-δικαιώμ'!M6+'3-φύλλα2α'!F6)</f>
        <v>16</v>
      </c>
      <c r="Q6" s="433"/>
      <c r="R6" s="433"/>
      <c r="S6" s="433"/>
      <c r="T6" s="433"/>
      <c r="U6" s="434"/>
    </row>
    <row r="7" spans="1:25" ht="15.75">
      <c r="A7" s="529" t="s">
        <v>47</v>
      </c>
      <c r="B7" s="530"/>
      <c r="C7" s="530"/>
      <c r="D7" s="530"/>
      <c r="E7" s="530"/>
      <c r="F7" s="530"/>
      <c r="G7" s="530"/>
      <c r="H7" s="530"/>
      <c r="I7" s="530"/>
      <c r="J7" s="544"/>
      <c r="K7" s="530"/>
      <c r="L7" s="530"/>
      <c r="M7" s="530"/>
      <c r="N7" s="530"/>
      <c r="O7" s="530"/>
      <c r="P7" s="104">
        <f>SUM(P3:P6)</f>
        <v>64</v>
      </c>
    </row>
    <row r="9" spans="1:25" ht="15.75">
      <c r="Q9" s="167" t="s">
        <v>152</v>
      </c>
      <c r="R9" s="132"/>
      <c r="S9" s="132"/>
      <c r="T9" s="132"/>
      <c r="U9" s="132"/>
      <c r="V9" s="132"/>
      <c r="W9" s="132"/>
      <c r="X9" s="132"/>
      <c r="Y9" s="121"/>
    </row>
    <row r="10" spans="1:25" ht="15.75">
      <c r="R10" s="148" t="s">
        <v>153</v>
      </c>
      <c r="S10" s="148"/>
      <c r="T10" s="148"/>
      <c r="U10" s="148"/>
      <c r="V10" s="148"/>
      <c r="W10" s="148"/>
      <c r="X10" s="148"/>
    </row>
    <row r="11" spans="1:25" ht="15.75">
      <c r="S11" s="167" t="s">
        <v>154</v>
      </c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10.28515625" style="8" customWidth="1"/>
    <col min="2" max="2" width="27.85546875" style="97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7.140625" style="85" customWidth="1"/>
    <col min="19" max="19" width="7.28515625" style="85" customWidth="1"/>
    <col min="20" max="22" width="7.28515625" style="377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6.5703125" style="377" customWidth="1"/>
    <col min="29" max="30" width="6.28515625" style="85" customWidth="1"/>
    <col min="31" max="31" width="6.28515625" style="377" customWidth="1"/>
    <col min="32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0" t="s">
        <v>1</v>
      </c>
      <c r="B1" s="553" t="s">
        <v>0</v>
      </c>
      <c r="C1" s="496" t="s">
        <v>7</v>
      </c>
      <c r="D1" s="555" t="s">
        <v>3</v>
      </c>
      <c r="E1" s="556"/>
      <c r="F1" s="557" t="s">
        <v>467</v>
      </c>
      <c r="G1" s="558"/>
      <c r="H1" s="558"/>
      <c r="I1" s="558"/>
      <c r="J1" s="558"/>
      <c r="K1" s="558"/>
      <c r="L1" s="559"/>
      <c r="M1" s="560" t="s">
        <v>396</v>
      </c>
      <c r="N1" s="561"/>
      <c r="O1" s="562" t="s">
        <v>258</v>
      </c>
      <c r="P1" s="563"/>
      <c r="Q1" s="564" t="s">
        <v>395</v>
      </c>
      <c r="R1" s="552" t="s">
        <v>177</v>
      </c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2"/>
      <c r="AF1" s="552"/>
      <c r="AG1" s="552"/>
      <c r="AH1" s="552"/>
      <c r="AI1" s="552"/>
      <c r="AJ1" s="552"/>
      <c r="AK1" s="552"/>
      <c r="AL1" s="552"/>
      <c r="AM1" s="552"/>
      <c r="AN1" s="552"/>
      <c r="AO1" s="552"/>
    </row>
    <row r="2" spans="1:41" ht="23.25" thickBot="1">
      <c r="A2" s="491"/>
      <c r="B2" s="554"/>
      <c r="C2" s="497"/>
      <c r="D2" s="172" t="s">
        <v>4</v>
      </c>
      <c r="E2" s="157" t="s">
        <v>9</v>
      </c>
      <c r="F2" s="235" t="s">
        <v>4</v>
      </c>
      <c r="G2" s="173" t="s">
        <v>9</v>
      </c>
      <c r="H2" s="155" t="s">
        <v>47</v>
      </c>
      <c r="I2" s="234" t="s">
        <v>9</v>
      </c>
      <c r="J2" s="216" t="s">
        <v>358</v>
      </c>
      <c r="K2" s="216" t="s">
        <v>375</v>
      </c>
      <c r="L2" s="218" t="s">
        <v>360</v>
      </c>
      <c r="M2" s="234" t="s">
        <v>23</v>
      </c>
      <c r="N2" s="236" t="s">
        <v>90</v>
      </c>
      <c r="O2" s="234" t="s">
        <v>23</v>
      </c>
      <c r="P2" s="230" t="s">
        <v>9</v>
      </c>
      <c r="Q2" s="565"/>
      <c r="R2" s="175" t="s">
        <v>133</v>
      </c>
      <c r="S2" s="175" t="s">
        <v>175</v>
      </c>
      <c r="T2" s="391" t="s">
        <v>134</v>
      </c>
      <c r="U2" s="391" t="s">
        <v>261</v>
      </c>
      <c r="V2" s="391" t="s">
        <v>135</v>
      </c>
      <c r="W2" s="175" t="s">
        <v>262</v>
      </c>
      <c r="X2" s="175" t="s">
        <v>155</v>
      </c>
      <c r="Y2" s="175" t="s">
        <v>176</v>
      </c>
      <c r="Z2" s="175" t="s">
        <v>156</v>
      </c>
      <c r="AA2" s="175" t="s">
        <v>263</v>
      </c>
      <c r="AB2" s="391" t="s">
        <v>157</v>
      </c>
      <c r="AC2" s="175" t="s">
        <v>264</v>
      </c>
      <c r="AD2" s="175" t="s">
        <v>158</v>
      </c>
      <c r="AE2" s="391" t="s">
        <v>279</v>
      </c>
      <c r="AF2" s="175" t="s">
        <v>280</v>
      </c>
      <c r="AG2" s="275" t="s">
        <v>281</v>
      </c>
      <c r="AH2" s="175" t="s">
        <v>282</v>
      </c>
      <c r="AI2" s="175" t="s">
        <v>283</v>
      </c>
      <c r="AJ2" s="175" t="s">
        <v>427</v>
      </c>
      <c r="AK2" s="175" t="s">
        <v>428</v>
      </c>
      <c r="AL2" s="175"/>
      <c r="AM2" s="260" t="s">
        <v>94</v>
      </c>
      <c r="AN2" s="258" t="s">
        <v>47</v>
      </c>
      <c r="AO2" s="259" t="s">
        <v>29</v>
      </c>
    </row>
    <row r="3" spans="1:41" s="5" customFormat="1">
      <c r="A3" s="413" t="str">
        <f>'1-συμβολαια'!A3</f>
        <v>???</v>
      </c>
      <c r="B3" s="342" t="str">
        <f>'1-συμβολαια'!C3</f>
        <v>έγγραφα ΚΑΤΑΘΕΣΗ</v>
      </c>
      <c r="C3" s="344">
        <f>'1-συμβολαια'!D3</f>
        <v>0</v>
      </c>
      <c r="D3" s="360">
        <f>'3-φύλλα2α'!D3</f>
        <v>2</v>
      </c>
      <c r="E3" s="360">
        <f>'3-φύλλα2α'!E3</f>
        <v>2</v>
      </c>
      <c r="F3" s="283">
        <v>2</v>
      </c>
      <c r="G3" s="283">
        <v>2</v>
      </c>
      <c r="H3" s="338">
        <f t="shared" ref="H3:H6" si="0">F3*D3*4</f>
        <v>16</v>
      </c>
      <c r="I3" s="361">
        <f t="shared" ref="I3:I6" si="1">E3*G3*4</f>
        <v>16</v>
      </c>
      <c r="J3" s="361">
        <f t="shared" ref="J3:J6" si="2">H3*5%</f>
        <v>0.8</v>
      </c>
      <c r="K3" s="361">
        <f t="shared" ref="K3:K6" si="3">H3*5%</f>
        <v>0.8</v>
      </c>
      <c r="L3" s="361">
        <f t="shared" ref="L3:L6" si="4">H3*1%</f>
        <v>0.16</v>
      </c>
      <c r="M3" s="361">
        <f t="shared" ref="M3:M6" si="5">H3-O3</f>
        <v>14.24</v>
      </c>
      <c r="N3" s="361">
        <f t="shared" ref="N3:N6" si="6">I3-P3</f>
        <v>14.24</v>
      </c>
      <c r="O3" s="361">
        <f t="shared" ref="O3:O6" si="7">J3+K3+L3</f>
        <v>1.76</v>
      </c>
      <c r="P3" s="361">
        <f t="shared" ref="P3:P6" si="8">I3*11%</f>
        <v>1.76</v>
      </c>
      <c r="Q3" s="361">
        <f t="shared" ref="Q3:Q6" si="9">O3-P3</f>
        <v>0</v>
      </c>
      <c r="R3" s="345"/>
      <c r="S3" s="345"/>
      <c r="T3" s="362"/>
      <c r="U3" s="362"/>
      <c r="V3" s="362"/>
      <c r="W3" s="345"/>
      <c r="X3" s="345"/>
      <c r="Y3" s="345"/>
      <c r="Z3" s="345"/>
      <c r="AA3" s="345"/>
      <c r="AB3" s="362"/>
      <c r="AC3" s="345"/>
      <c r="AD3" s="362"/>
      <c r="AE3" s="362"/>
      <c r="AF3" s="345"/>
      <c r="AG3" s="363"/>
      <c r="AH3" s="363"/>
      <c r="AI3" s="363"/>
      <c r="AJ3" s="363"/>
      <c r="AK3" s="363"/>
      <c r="AL3" s="363"/>
      <c r="AM3" s="364">
        <f t="shared" ref="AM3:AM6" si="10">U3+Y3+AA3+AI3+AK3</f>
        <v>0</v>
      </c>
      <c r="AN3" s="365">
        <f t="shared" ref="AN3:AN6" si="11">R3+S3+T3+V3+W3+X3+Z3+AB3+AC3+AD3+AE3+AF3+AG3+AH3+AJ3+AL3</f>
        <v>0</v>
      </c>
      <c r="AO3" s="281"/>
    </row>
    <row r="4" spans="1:41" s="5" customFormat="1">
      <c r="A4" s="413">
        <f>'1-συμβολαια'!A4</f>
        <v>0</v>
      </c>
      <c r="B4" s="342" t="str">
        <f>'1-συμβολαια'!C4</f>
        <v xml:space="preserve">δάνειο </v>
      </c>
      <c r="C4" s="344">
        <f>'1-συμβολαια'!D4</f>
        <v>50000</v>
      </c>
      <c r="D4" s="360">
        <f>'3-φύλλα2α'!D4</f>
        <v>2</v>
      </c>
      <c r="E4" s="360">
        <f>'3-φύλλα2α'!E4</f>
        <v>0</v>
      </c>
      <c r="F4" s="283"/>
      <c r="G4" s="283"/>
      <c r="H4" s="338">
        <f t="shared" si="0"/>
        <v>0</v>
      </c>
      <c r="I4" s="361">
        <f t="shared" si="1"/>
        <v>0</v>
      </c>
      <c r="J4" s="361">
        <f t="shared" si="2"/>
        <v>0</v>
      </c>
      <c r="K4" s="361">
        <f t="shared" si="3"/>
        <v>0</v>
      </c>
      <c r="L4" s="361">
        <f t="shared" si="4"/>
        <v>0</v>
      </c>
      <c r="M4" s="361">
        <f t="shared" si="5"/>
        <v>0</v>
      </c>
      <c r="N4" s="361">
        <f t="shared" si="6"/>
        <v>0</v>
      </c>
      <c r="O4" s="361">
        <f t="shared" si="7"/>
        <v>0</v>
      </c>
      <c r="P4" s="361">
        <f t="shared" si="8"/>
        <v>0</v>
      </c>
      <c r="Q4" s="361">
        <f t="shared" si="9"/>
        <v>0</v>
      </c>
      <c r="R4" s="345"/>
      <c r="S4" s="345"/>
      <c r="T4" s="362"/>
      <c r="U4" s="362"/>
      <c r="V4" s="362"/>
      <c r="W4" s="345"/>
      <c r="X4" s="345"/>
      <c r="Y4" s="345"/>
      <c r="Z4" s="345"/>
      <c r="AA4" s="345"/>
      <c r="AB4" s="362"/>
      <c r="AC4" s="345"/>
      <c r="AD4" s="362"/>
      <c r="AE4" s="362"/>
      <c r="AF4" s="345"/>
      <c r="AG4" s="363"/>
      <c r="AH4" s="363"/>
      <c r="AI4" s="363"/>
      <c r="AJ4" s="363"/>
      <c r="AK4" s="363"/>
      <c r="AL4" s="363"/>
      <c r="AM4" s="364">
        <f t="shared" si="10"/>
        <v>0</v>
      </c>
      <c r="AN4" s="365">
        <f t="shared" si="11"/>
        <v>0</v>
      </c>
      <c r="AO4" s="281"/>
    </row>
    <row r="5" spans="1:41" s="5" customFormat="1">
      <c r="A5" s="413">
        <f>'1-συμβολαια'!A5</f>
        <v>0</v>
      </c>
      <c r="B5" s="342" t="str">
        <f>'1-συμβολαια'!C5</f>
        <v>ενέχυρο μερίδια της ΔΗΛΟΣ…</v>
      </c>
      <c r="C5" s="344">
        <f>'1-συμβολαια'!D5</f>
        <v>60007.34</v>
      </c>
      <c r="D5" s="360">
        <f>'3-φύλλα2α'!D5</f>
        <v>2</v>
      </c>
      <c r="E5" s="360">
        <f>'3-φύλλα2α'!E5</f>
        <v>0</v>
      </c>
      <c r="F5" s="283"/>
      <c r="G5" s="283"/>
      <c r="H5" s="338">
        <f t="shared" si="0"/>
        <v>0</v>
      </c>
      <c r="I5" s="361">
        <f t="shared" si="1"/>
        <v>0</v>
      </c>
      <c r="J5" s="361">
        <f t="shared" si="2"/>
        <v>0</v>
      </c>
      <c r="K5" s="361">
        <f t="shared" si="3"/>
        <v>0</v>
      </c>
      <c r="L5" s="361">
        <f t="shared" si="4"/>
        <v>0</v>
      </c>
      <c r="M5" s="361">
        <f t="shared" si="5"/>
        <v>0</v>
      </c>
      <c r="N5" s="361">
        <f t="shared" si="6"/>
        <v>0</v>
      </c>
      <c r="O5" s="361">
        <f t="shared" si="7"/>
        <v>0</v>
      </c>
      <c r="P5" s="361">
        <f t="shared" si="8"/>
        <v>0</v>
      </c>
      <c r="Q5" s="361">
        <f t="shared" si="9"/>
        <v>0</v>
      </c>
      <c r="R5" s="345"/>
      <c r="S5" s="345"/>
      <c r="T5" s="362"/>
      <c r="U5" s="362"/>
      <c r="V5" s="362"/>
      <c r="W5" s="345"/>
      <c r="X5" s="345"/>
      <c r="Y5" s="345"/>
      <c r="Z5" s="345"/>
      <c r="AA5" s="345"/>
      <c r="AB5" s="362"/>
      <c r="AC5" s="345"/>
      <c r="AD5" s="362"/>
      <c r="AE5" s="362"/>
      <c r="AF5" s="345"/>
      <c r="AG5" s="363"/>
      <c r="AH5" s="363"/>
      <c r="AI5" s="363"/>
      <c r="AJ5" s="363"/>
      <c r="AK5" s="363"/>
      <c r="AL5" s="363"/>
      <c r="AM5" s="364">
        <f t="shared" si="10"/>
        <v>0</v>
      </c>
      <c r="AN5" s="365">
        <f t="shared" si="11"/>
        <v>0</v>
      </c>
      <c r="AO5" s="281"/>
    </row>
    <row r="6" spans="1:41" s="5" customFormat="1" ht="12" thickBot="1">
      <c r="A6" s="414">
        <f>'1-συμβολαια'!A6</f>
        <v>0</v>
      </c>
      <c r="B6" s="419" t="str">
        <f>'1-συμβολαια'!C6</f>
        <v>ΤΟΚΟΙ δανείου</v>
      </c>
      <c r="C6" s="405">
        <f>'1-συμβολαια'!D6</f>
        <v>11111.11</v>
      </c>
      <c r="D6" s="435">
        <f>'3-φύλλα2α'!D6</f>
        <v>2</v>
      </c>
      <c r="E6" s="435">
        <f>'3-φύλλα2α'!E6</f>
        <v>0</v>
      </c>
      <c r="F6" s="432"/>
      <c r="G6" s="432"/>
      <c r="H6" s="406">
        <f t="shared" si="0"/>
        <v>0</v>
      </c>
      <c r="I6" s="436">
        <f t="shared" si="1"/>
        <v>0</v>
      </c>
      <c r="J6" s="436">
        <f t="shared" si="2"/>
        <v>0</v>
      </c>
      <c r="K6" s="436">
        <f t="shared" si="3"/>
        <v>0</v>
      </c>
      <c r="L6" s="436">
        <f t="shared" si="4"/>
        <v>0</v>
      </c>
      <c r="M6" s="436">
        <f t="shared" si="5"/>
        <v>0</v>
      </c>
      <c r="N6" s="436">
        <f t="shared" si="6"/>
        <v>0</v>
      </c>
      <c r="O6" s="436">
        <f t="shared" si="7"/>
        <v>0</v>
      </c>
      <c r="P6" s="436">
        <f t="shared" si="8"/>
        <v>0</v>
      </c>
      <c r="Q6" s="436">
        <f t="shared" si="9"/>
        <v>0</v>
      </c>
      <c r="R6" s="421"/>
      <c r="S6" s="421"/>
      <c r="T6" s="437"/>
      <c r="U6" s="437"/>
      <c r="V6" s="437"/>
      <c r="W6" s="421"/>
      <c r="X6" s="421"/>
      <c r="Y6" s="421"/>
      <c r="Z6" s="421"/>
      <c r="AA6" s="421"/>
      <c r="AB6" s="437"/>
      <c r="AC6" s="421"/>
      <c r="AD6" s="437"/>
      <c r="AE6" s="437"/>
      <c r="AF6" s="421"/>
      <c r="AG6" s="421"/>
      <c r="AH6" s="421"/>
      <c r="AI6" s="421"/>
      <c r="AJ6" s="421"/>
      <c r="AK6" s="421"/>
      <c r="AL6" s="421"/>
      <c r="AM6" s="438">
        <f t="shared" si="10"/>
        <v>0</v>
      </c>
      <c r="AN6" s="437">
        <f t="shared" si="11"/>
        <v>0</v>
      </c>
      <c r="AO6" s="422"/>
    </row>
    <row r="7" spans="1:41">
      <c r="A7" s="488" t="s">
        <v>47</v>
      </c>
      <c r="B7" s="489"/>
      <c r="C7" s="489"/>
      <c r="D7" s="489"/>
      <c r="E7" s="489"/>
      <c r="F7" s="489"/>
      <c r="G7" s="551"/>
      <c r="H7" s="41">
        <f t="shared" ref="H7:W7" si="12">SUM(H3:H6)</f>
        <v>16</v>
      </c>
      <c r="I7" s="41">
        <f t="shared" si="12"/>
        <v>16</v>
      </c>
      <c r="J7" s="41">
        <f t="shared" si="12"/>
        <v>0.8</v>
      </c>
      <c r="K7" s="41">
        <f t="shared" si="12"/>
        <v>0.8</v>
      </c>
      <c r="L7" s="41">
        <f t="shared" si="12"/>
        <v>0.16</v>
      </c>
      <c r="M7" s="41">
        <f t="shared" si="12"/>
        <v>14.24</v>
      </c>
      <c r="N7" s="41">
        <f t="shared" si="12"/>
        <v>14.24</v>
      </c>
      <c r="O7" s="41">
        <f t="shared" si="12"/>
        <v>1.76</v>
      </c>
      <c r="P7" s="41">
        <f t="shared" si="12"/>
        <v>1.76</v>
      </c>
      <c r="Q7" s="41">
        <f t="shared" si="12"/>
        <v>0</v>
      </c>
      <c r="R7" s="41">
        <f t="shared" si="12"/>
        <v>0</v>
      </c>
      <c r="S7" s="41">
        <f t="shared" si="12"/>
        <v>0</v>
      </c>
      <c r="T7" s="41">
        <f t="shared" si="12"/>
        <v>0</v>
      </c>
      <c r="U7" s="41">
        <f t="shared" si="12"/>
        <v>0</v>
      </c>
      <c r="V7" s="41">
        <f t="shared" si="12"/>
        <v>0</v>
      </c>
      <c r="W7" s="41">
        <f t="shared" si="12"/>
        <v>0</v>
      </c>
      <c r="X7" s="41"/>
      <c r="Y7" s="41"/>
      <c r="Z7" s="41"/>
      <c r="AA7" s="41">
        <f t="shared" ref="AA7:AF7" si="13">SUM(AA3:AA6)</f>
        <v>0</v>
      </c>
      <c r="AB7" s="41">
        <f t="shared" si="13"/>
        <v>0</v>
      </c>
      <c r="AC7" s="41">
        <f t="shared" si="13"/>
        <v>0</v>
      </c>
      <c r="AD7" s="41">
        <f t="shared" si="13"/>
        <v>0</v>
      </c>
      <c r="AE7" s="41">
        <f t="shared" si="13"/>
        <v>0</v>
      </c>
      <c r="AF7" s="41">
        <f t="shared" si="13"/>
        <v>0</v>
      </c>
      <c r="AG7" s="276"/>
      <c r="AH7" s="41">
        <f>SUM(AH3:AH6)</f>
        <v>0</v>
      </c>
      <c r="AI7" s="41">
        <f>SUM(AI3:AI6)</f>
        <v>0</v>
      </c>
      <c r="AJ7" s="41"/>
      <c r="AK7" s="41"/>
      <c r="AL7" s="41">
        <f>SUM(AL3:AL6)</f>
        <v>0</v>
      </c>
      <c r="AM7" s="41">
        <f>SUM(AM3:AM6)</f>
        <v>0</v>
      </c>
      <c r="AN7" s="41">
        <f>SUM(AN3:AN6)</f>
        <v>0</v>
      </c>
    </row>
    <row r="9" spans="1:41">
      <c r="R9" s="169" t="s">
        <v>426</v>
      </c>
      <c r="S9" s="178"/>
      <c r="T9" s="181"/>
      <c r="U9" s="181"/>
      <c r="V9" s="181"/>
      <c r="W9" s="178"/>
      <c r="X9" s="179"/>
      <c r="Y9" s="179"/>
      <c r="Z9" s="179"/>
      <c r="AA9" s="179"/>
      <c r="AB9" s="392"/>
      <c r="AC9" s="179"/>
      <c r="AD9" s="179"/>
      <c r="AE9" s="376"/>
      <c r="AF9" s="90"/>
      <c r="AG9" s="90"/>
      <c r="AH9" s="90"/>
      <c r="AI9" s="90"/>
      <c r="AJ9" s="90"/>
      <c r="AK9" s="90"/>
      <c r="AL9" s="90"/>
      <c r="AM9" s="90"/>
      <c r="AN9" s="90"/>
    </row>
    <row r="10" spans="1:41" ht="15.75">
      <c r="B10" s="322" t="s">
        <v>466</v>
      </c>
      <c r="C10" s="323"/>
      <c r="D10" s="323"/>
      <c r="E10" s="323"/>
      <c r="R10" s="179"/>
      <c r="S10" s="180" t="s">
        <v>233</v>
      </c>
      <c r="T10" s="392"/>
      <c r="U10" s="392"/>
      <c r="V10" s="392"/>
      <c r="W10" s="179"/>
      <c r="X10" s="179"/>
      <c r="Y10" s="179"/>
      <c r="Z10" s="179"/>
      <c r="AA10" s="179"/>
      <c r="AB10" s="392"/>
      <c r="AC10" s="179"/>
      <c r="AD10" s="179"/>
      <c r="AE10" s="376"/>
      <c r="AF10" s="90"/>
      <c r="AG10" s="90"/>
      <c r="AH10" s="90"/>
      <c r="AI10" s="90"/>
      <c r="AJ10" s="90"/>
      <c r="AK10" s="90"/>
      <c r="AL10" s="90"/>
      <c r="AM10" s="90"/>
      <c r="AN10" s="90"/>
    </row>
    <row r="11" spans="1:41">
      <c r="H11" s="2">
        <f>H3/F3</f>
        <v>8</v>
      </c>
      <c r="R11" s="179"/>
      <c r="S11" s="179"/>
      <c r="T11" s="177" t="s">
        <v>234</v>
      </c>
      <c r="U11" s="392"/>
      <c r="V11" s="392"/>
      <c r="W11" s="179"/>
      <c r="X11" s="179"/>
      <c r="Y11" s="179"/>
      <c r="Z11" s="179"/>
      <c r="AA11" s="179"/>
      <c r="AB11" s="392"/>
      <c r="AC11" s="179"/>
      <c r="AD11" s="179"/>
      <c r="AE11" s="376"/>
      <c r="AF11" s="90"/>
      <c r="AG11" s="90"/>
      <c r="AH11" s="90"/>
      <c r="AI11" s="90"/>
      <c r="AJ11" s="90"/>
      <c r="AK11" s="90"/>
      <c r="AL11" s="90"/>
      <c r="AM11" s="90"/>
      <c r="AN11" s="90"/>
    </row>
    <row r="12" spans="1:41">
      <c r="R12" s="179"/>
      <c r="S12" s="179"/>
      <c r="T12" s="392"/>
      <c r="U12" s="180" t="s">
        <v>235</v>
      </c>
      <c r="V12" s="392"/>
      <c r="W12" s="179"/>
      <c r="X12" s="179"/>
      <c r="Y12" s="179"/>
      <c r="Z12" s="179"/>
      <c r="AA12" s="179"/>
      <c r="AB12" s="392"/>
      <c r="AC12" s="179"/>
      <c r="AD12" s="179"/>
      <c r="AE12" s="376"/>
      <c r="AF12" s="90"/>
      <c r="AG12" s="90"/>
      <c r="AH12" s="90"/>
      <c r="AI12" s="90"/>
      <c r="AJ12" s="90"/>
      <c r="AK12" s="90"/>
      <c r="AL12" s="90"/>
      <c r="AM12" s="90"/>
      <c r="AN12" s="90"/>
    </row>
    <row r="13" spans="1:41">
      <c r="R13" s="179"/>
      <c r="S13" s="179"/>
      <c r="T13" s="392"/>
      <c r="U13" s="392"/>
      <c r="V13" s="177" t="s">
        <v>265</v>
      </c>
      <c r="W13" s="179"/>
      <c r="X13" s="179"/>
      <c r="Y13" s="179"/>
      <c r="Z13" s="179"/>
      <c r="AA13" s="179"/>
      <c r="AB13" s="392"/>
      <c r="AC13" s="179"/>
      <c r="AD13" s="179"/>
      <c r="AE13" s="392"/>
      <c r="AF13" s="179"/>
      <c r="AG13" s="179"/>
      <c r="AH13" s="179"/>
      <c r="AI13" s="179"/>
      <c r="AJ13" s="179"/>
      <c r="AK13" s="179"/>
      <c r="AL13" s="179"/>
      <c r="AM13" s="90"/>
      <c r="AN13" s="90"/>
    </row>
    <row r="14" spans="1:41">
      <c r="R14" s="179"/>
      <c r="S14" s="179"/>
      <c r="T14" s="392"/>
      <c r="U14" s="392"/>
      <c r="V14" s="392"/>
      <c r="W14" s="180" t="s">
        <v>236</v>
      </c>
      <c r="X14" s="179"/>
      <c r="Y14" s="179"/>
      <c r="Z14" s="179"/>
      <c r="AA14" s="179"/>
      <c r="AB14" s="392"/>
      <c r="AC14" s="179"/>
      <c r="AD14" s="179"/>
      <c r="AE14" s="392"/>
      <c r="AF14" s="179"/>
      <c r="AG14" s="179"/>
      <c r="AH14" s="179"/>
      <c r="AI14" s="179"/>
      <c r="AJ14" s="179"/>
      <c r="AK14" s="179"/>
      <c r="AL14" s="179"/>
      <c r="AM14" s="90"/>
      <c r="AN14" s="90"/>
    </row>
    <row r="15" spans="1:41">
      <c r="R15" s="179"/>
      <c r="S15" s="179"/>
      <c r="T15" s="392"/>
      <c r="U15" s="392"/>
      <c r="V15" s="392"/>
      <c r="W15" s="179"/>
      <c r="X15" s="177" t="s">
        <v>237</v>
      </c>
      <c r="Y15" s="177"/>
      <c r="Z15" s="179"/>
      <c r="AA15" s="179"/>
      <c r="AB15" s="392"/>
      <c r="AC15" s="179"/>
      <c r="AD15" s="179"/>
      <c r="AE15" s="392"/>
      <c r="AF15" s="179"/>
      <c r="AG15" s="179"/>
      <c r="AH15" s="179"/>
      <c r="AI15" s="179"/>
      <c r="AJ15" s="179"/>
      <c r="AK15" s="179"/>
      <c r="AL15" s="179"/>
      <c r="AM15" s="90"/>
      <c r="AN15" s="90"/>
    </row>
    <row r="16" spans="1:41">
      <c r="R16" s="179"/>
      <c r="S16" s="179"/>
      <c r="T16" s="392"/>
      <c r="U16" s="392"/>
      <c r="V16" s="392"/>
      <c r="W16" s="179"/>
      <c r="X16" s="179"/>
      <c r="Y16" s="180" t="s">
        <v>266</v>
      </c>
      <c r="Z16" s="179"/>
      <c r="AA16" s="179"/>
      <c r="AB16" s="392"/>
      <c r="AC16" s="179"/>
      <c r="AD16" s="179"/>
      <c r="AE16" s="392"/>
      <c r="AF16" s="179"/>
      <c r="AG16" s="179"/>
      <c r="AH16" s="179"/>
      <c r="AI16" s="179"/>
      <c r="AJ16" s="179"/>
      <c r="AK16" s="179"/>
      <c r="AL16" s="179"/>
      <c r="AM16" s="90"/>
      <c r="AN16" s="90"/>
    </row>
    <row r="17" spans="2:41">
      <c r="B17" s="139"/>
      <c r="R17" s="179"/>
      <c r="S17" s="179"/>
      <c r="T17" s="392"/>
      <c r="U17" s="392"/>
      <c r="V17" s="392"/>
      <c r="W17" s="179"/>
      <c r="X17" s="179"/>
      <c r="Y17" s="179"/>
      <c r="Z17" s="177" t="s">
        <v>238</v>
      </c>
      <c r="AA17" s="180"/>
      <c r="AB17" s="392"/>
      <c r="AC17" s="179"/>
      <c r="AD17" s="179"/>
      <c r="AE17" s="392"/>
      <c r="AF17" s="179"/>
      <c r="AG17" s="179"/>
      <c r="AH17" s="179"/>
      <c r="AI17" s="179"/>
      <c r="AJ17" s="179"/>
      <c r="AK17" s="179"/>
      <c r="AL17" s="179"/>
      <c r="AM17" s="90"/>
      <c r="AN17" s="90"/>
      <c r="AO17" s="176"/>
    </row>
    <row r="18" spans="2:41">
      <c r="B18" s="140"/>
      <c r="R18" s="179"/>
      <c r="S18" s="179"/>
      <c r="T18" s="392"/>
      <c r="U18" s="392"/>
      <c r="V18" s="392"/>
      <c r="W18" s="179"/>
      <c r="X18" s="179"/>
      <c r="Y18" s="179"/>
      <c r="Z18" s="180"/>
      <c r="AA18" s="180" t="s">
        <v>267</v>
      </c>
      <c r="AB18" s="392"/>
      <c r="AC18" s="179"/>
      <c r="AD18" s="179"/>
      <c r="AE18" s="392"/>
      <c r="AF18" s="179"/>
      <c r="AG18" s="179"/>
      <c r="AH18" s="179"/>
      <c r="AI18" s="179"/>
      <c r="AJ18" s="179"/>
      <c r="AK18" s="179"/>
      <c r="AL18" s="179"/>
      <c r="AM18" s="90"/>
      <c r="AN18" s="90"/>
      <c r="AO18" s="176"/>
    </row>
    <row r="19" spans="2:41">
      <c r="R19" s="179"/>
      <c r="S19" s="179"/>
      <c r="T19" s="392"/>
      <c r="U19" s="392"/>
      <c r="V19" s="392"/>
      <c r="W19" s="179"/>
      <c r="X19" s="179"/>
      <c r="Y19" s="179"/>
      <c r="Z19" s="179"/>
      <c r="AA19" s="179"/>
      <c r="AB19" s="177" t="s">
        <v>239</v>
      </c>
      <c r="AC19" s="179"/>
      <c r="AD19" s="179"/>
      <c r="AE19" s="392"/>
      <c r="AF19" s="179"/>
      <c r="AG19" s="179"/>
      <c r="AH19" s="179"/>
      <c r="AI19" s="179"/>
      <c r="AJ19" s="179"/>
      <c r="AK19" s="179"/>
      <c r="AL19" s="179"/>
      <c r="AM19" s="90"/>
      <c r="AN19" s="180"/>
    </row>
    <row r="20" spans="2:41">
      <c r="R20" s="179"/>
      <c r="S20" s="179"/>
      <c r="T20" s="392"/>
      <c r="U20" s="392"/>
      <c r="V20" s="392"/>
      <c r="W20" s="179"/>
      <c r="X20" s="179"/>
      <c r="Y20" s="179"/>
      <c r="Z20" s="179"/>
      <c r="AA20" s="179"/>
      <c r="AB20" s="392"/>
      <c r="AC20" s="180" t="s">
        <v>240</v>
      </c>
      <c r="AD20" s="179"/>
      <c r="AE20" s="392"/>
      <c r="AF20" s="179"/>
      <c r="AG20" s="179"/>
      <c r="AH20" s="179"/>
      <c r="AI20" s="179"/>
      <c r="AJ20" s="179"/>
      <c r="AK20" s="179"/>
      <c r="AL20" s="179"/>
      <c r="AM20" s="90"/>
      <c r="AN20" s="90"/>
    </row>
    <row r="21" spans="2:41">
      <c r="R21" s="179"/>
      <c r="S21" s="179"/>
      <c r="T21" s="392"/>
      <c r="U21" s="392"/>
      <c r="V21" s="392"/>
      <c r="W21" s="179"/>
      <c r="X21" s="179"/>
      <c r="Y21" s="179"/>
      <c r="Z21" s="179"/>
      <c r="AA21" s="179"/>
      <c r="AB21" s="392"/>
      <c r="AC21" s="179"/>
      <c r="AD21" s="177" t="s">
        <v>284</v>
      </c>
      <c r="AE21" s="181"/>
      <c r="AF21" s="181"/>
      <c r="AG21" s="181"/>
      <c r="AH21" s="181"/>
      <c r="AI21" s="181"/>
      <c r="AJ21" s="181"/>
      <c r="AK21" s="181"/>
      <c r="AL21" s="181"/>
      <c r="AM21" s="180"/>
    </row>
    <row r="22" spans="2:41">
      <c r="R22" s="90"/>
      <c r="S22" s="90"/>
      <c r="T22" s="376"/>
      <c r="U22" s="376"/>
      <c r="V22" s="392"/>
      <c r="W22" s="179"/>
      <c r="X22" s="179"/>
      <c r="Y22" s="179"/>
      <c r="Z22" s="179"/>
      <c r="AA22" s="179"/>
      <c r="AB22" s="392"/>
      <c r="AC22" s="179"/>
      <c r="AD22" s="179"/>
      <c r="AE22" s="177" t="s">
        <v>285</v>
      </c>
      <c r="AF22" s="180"/>
      <c r="AG22" s="180"/>
      <c r="AH22" s="180"/>
      <c r="AI22" s="180"/>
      <c r="AJ22" s="180"/>
      <c r="AK22" s="180"/>
      <c r="AL22" s="180"/>
      <c r="AM22" s="90"/>
    </row>
    <row r="23" spans="2:41">
      <c r="R23" s="2"/>
      <c r="S23" s="2"/>
      <c r="T23" s="2"/>
      <c r="U23" s="2"/>
      <c r="AF23" s="180" t="s">
        <v>286</v>
      </c>
      <c r="AG23" s="181"/>
      <c r="AH23" s="181"/>
      <c r="AI23" s="181"/>
      <c r="AJ23" s="181"/>
      <c r="AK23" s="181"/>
    </row>
    <row r="24" spans="2:41">
      <c r="AF24" s="179"/>
      <c r="AG24" s="277" t="s">
        <v>287</v>
      </c>
      <c r="AH24" s="277"/>
      <c r="AI24" s="277"/>
      <c r="AJ24" s="277"/>
      <c r="AK24" s="277"/>
      <c r="AL24" s="277"/>
    </row>
    <row r="25" spans="2:41">
      <c r="AG25" s="179"/>
      <c r="AH25" s="177" t="s">
        <v>432</v>
      </c>
      <c r="AI25" s="179"/>
      <c r="AJ25" s="179"/>
      <c r="AK25" s="179"/>
      <c r="AL25" s="180"/>
    </row>
    <row r="26" spans="2:41">
      <c r="AI26" s="180" t="s">
        <v>429</v>
      </c>
      <c r="AJ26" s="180"/>
      <c r="AK26" s="180"/>
    </row>
    <row r="27" spans="2:41">
      <c r="AJ27" s="177" t="s">
        <v>430</v>
      </c>
      <c r="AK27" s="179"/>
    </row>
    <row r="28" spans="2:41">
      <c r="AK28" s="180" t="s">
        <v>431</v>
      </c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6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7.5703125" style="8" bestFit="1" customWidth="1"/>
    <col min="2" max="2" width="22.140625" style="95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9" customFormat="1" ht="15.75" customHeight="1">
      <c r="A1" s="569" t="s">
        <v>31</v>
      </c>
      <c r="B1" s="570"/>
      <c r="C1" s="570"/>
      <c r="D1" s="571"/>
      <c r="E1" s="573" t="s">
        <v>468</v>
      </c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4"/>
      <c r="Q1" s="574"/>
      <c r="R1" s="574"/>
      <c r="S1" s="574"/>
      <c r="T1" s="575" t="s">
        <v>70</v>
      </c>
      <c r="U1" s="584" t="s">
        <v>166</v>
      </c>
      <c r="V1" s="569" t="s">
        <v>13</v>
      </c>
      <c r="W1" s="570"/>
      <c r="X1" s="570"/>
      <c r="Y1" s="570"/>
      <c r="Z1" s="570"/>
      <c r="AA1" s="570"/>
      <c r="AB1" s="570"/>
      <c r="AC1" s="570"/>
      <c r="AD1" s="570"/>
      <c r="AE1" s="571"/>
      <c r="AF1" s="572" t="s">
        <v>14</v>
      </c>
      <c r="AG1" s="572"/>
      <c r="AH1" s="572"/>
      <c r="AI1" s="572"/>
      <c r="AJ1" s="572"/>
      <c r="AK1" s="572"/>
      <c r="AL1" s="572"/>
      <c r="AM1" s="572"/>
      <c r="AN1" s="572"/>
      <c r="AO1" s="569" t="s">
        <v>15</v>
      </c>
      <c r="AP1" s="570"/>
      <c r="AQ1" s="570"/>
      <c r="AR1" s="570"/>
      <c r="AS1" s="570"/>
      <c r="AT1" s="570"/>
      <c r="AU1" s="570"/>
      <c r="AV1" s="570"/>
      <c r="AW1" s="570"/>
      <c r="AX1" s="571"/>
      <c r="AY1" s="586" t="s">
        <v>16</v>
      </c>
      <c r="AZ1" s="586"/>
      <c r="BA1" s="586"/>
      <c r="BB1" s="586"/>
      <c r="BC1" s="586"/>
      <c r="BD1" s="586"/>
      <c r="BE1" s="586"/>
      <c r="BF1" s="586"/>
      <c r="BG1" s="587" t="s">
        <v>17</v>
      </c>
      <c r="BH1" s="588"/>
      <c r="BI1" s="588"/>
      <c r="BJ1" s="588"/>
      <c r="BK1" s="589"/>
    </row>
    <row r="2" spans="1:63" s="4" customFormat="1" ht="34.5" thickBot="1">
      <c r="A2" s="82" t="s">
        <v>19</v>
      </c>
      <c r="B2" s="93" t="s">
        <v>0</v>
      </c>
      <c r="C2" s="70" t="s">
        <v>11</v>
      </c>
      <c r="D2" s="71" t="s">
        <v>12</v>
      </c>
      <c r="E2" s="58" t="s">
        <v>71</v>
      </c>
      <c r="F2" s="44" t="s">
        <v>72</v>
      </c>
      <c r="G2" s="44" t="s">
        <v>259</v>
      </c>
      <c r="H2" s="237" t="s">
        <v>260</v>
      </c>
      <c r="I2" s="44" t="s">
        <v>73</v>
      </c>
      <c r="J2" s="581" t="s">
        <v>29</v>
      </c>
      <c r="K2" s="582"/>
      <c r="L2" s="583"/>
      <c r="M2" s="44" t="s">
        <v>159</v>
      </c>
      <c r="N2" s="44" t="s">
        <v>160</v>
      </c>
      <c r="O2" s="44" t="s">
        <v>94</v>
      </c>
      <c r="P2" s="44" t="s">
        <v>454</v>
      </c>
      <c r="Q2" s="44" t="s">
        <v>165</v>
      </c>
      <c r="R2" s="99" t="s">
        <v>100</v>
      </c>
      <c r="S2" s="120" t="s">
        <v>99</v>
      </c>
      <c r="T2" s="576"/>
      <c r="U2" s="585"/>
      <c r="V2" s="58" t="s">
        <v>32</v>
      </c>
      <c r="W2" s="58" t="s">
        <v>19</v>
      </c>
      <c r="X2" s="44" t="s">
        <v>20</v>
      </c>
      <c r="Y2" s="10" t="s">
        <v>21</v>
      </c>
      <c r="Z2" s="10" t="s">
        <v>22</v>
      </c>
      <c r="AA2" s="44" t="s">
        <v>23</v>
      </c>
      <c r="AB2" s="44" t="s">
        <v>24</v>
      </c>
      <c r="AC2" s="44" t="s">
        <v>25</v>
      </c>
      <c r="AD2" s="577" t="s">
        <v>29</v>
      </c>
      <c r="AE2" s="578"/>
      <c r="AF2" s="58" t="s">
        <v>28</v>
      </c>
      <c r="AG2" s="58" t="s">
        <v>19</v>
      </c>
      <c r="AH2" s="44" t="s">
        <v>20</v>
      </c>
      <c r="AI2" s="10" t="s">
        <v>27</v>
      </c>
      <c r="AJ2" s="10" t="s">
        <v>19</v>
      </c>
      <c r="AK2" s="75" t="s">
        <v>74</v>
      </c>
      <c r="AL2" s="75" t="s">
        <v>75</v>
      </c>
      <c r="AM2" s="579" t="s">
        <v>29</v>
      </c>
      <c r="AN2" s="580"/>
      <c r="AO2" s="58" t="s">
        <v>18</v>
      </c>
      <c r="AP2" s="58" t="s">
        <v>19</v>
      </c>
      <c r="AQ2" s="44" t="s">
        <v>20</v>
      </c>
      <c r="AR2" s="10" t="s">
        <v>21</v>
      </c>
      <c r="AS2" s="10" t="s">
        <v>22</v>
      </c>
      <c r="AT2" s="44" t="s">
        <v>23</v>
      </c>
      <c r="AU2" s="44" t="s">
        <v>24</v>
      </c>
      <c r="AV2" s="44" t="s">
        <v>25</v>
      </c>
      <c r="AW2" s="577" t="s">
        <v>29</v>
      </c>
      <c r="AX2" s="578"/>
      <c r="AY2" s="58" t="s">
        <v>18</v>
      </c>
      <c r="AZ2" s="44" t="s">
        <v>19</v>
      </c>
      <c r="BA2" s="44" t="s">
        <v>20</v>
      </c>
      <c r="BB2" s="44" t="s">
        <v>26</v>
      </c>
      <c r="BC2" s="10" t="s">
        <v>27</v>
      </c>
      <c r="BD2" s="10" t="s">
        <v>19</v>
      </c>
      <c r="BE2" s="44" t="s">
        <v>28</v>
      </c>
      <c r="BF2" s="45" t="s">
        <v>29</v>
      </c>
      <c r="BG2" s="59" t="s">
        <v>30</v>
      </c>
      <c r="BH2" s="59" t="s">
        <v>19</v>
      </c>
      <c r="BI2" s="60" t="s">
        <v>18</v>
      </c>
      <c r="BJ2" s="577" t="s">
        <v>29</v>
      </c>
      <c r="BK2" s="578"/>
    </row>
    <row r="3" spans="1:63" s="5" customFormat="1">
      <c r="A3" s="441" t="str">
        <f>'1-συμβολαια'!A3</f>
        <v>???</v>
      </c>
      <c r="B3" s="366" t="str">
        <f>'1-συμβολαια'!C3</f>
        <v>έγγραφα ΚΑΤΑΘΕΣΗ</v>
      </c>
      <c r="C3" s="278" t="str">
        <f>'4-πολλυπρ'!D3</f>
        <v>τραπεζα [= ;;;???</v>
      </c>
      <c r="D3" s="278" t="str">
        <f>'4-πολλυπρ'!I3</f>
        <v xml:space="preserve">219-144 </v>
      </c>
      <c r="E3" s="278"/>
      <c r="F3" s="344"/>
      <c r="G3" s="344"/>
      <c r="H3" s="343"/>
      <c r="I3" s="344"/>
      <c r="J3" s="284"/>
      <c r="K3" s="368"/>
      <c r="L3" s="368"/>
      <c r="M3" s="344"/>
      <c r="N3" s="344"/>
      <c r="O3" s="344"/>
      <c r="P3" s="344"/>
      <c r="Q3" s="344">
        <f t="shared" ref="Q3:Q6" si="0">M3+N3</f>
        <v>0</v>
      </c>
      <c r="R3" s="278"/>
      <c r="S3" s="278"/>
      <c r="T3" s="278"/>
      <c r="U3" s="278"/>
      <c r="V3" s="354"/>
      <c r="W3" s="78"/>
      <c r="X3" s="367" t="s">
        <v>397</v>
      </c>
      <c r="Y3" s="78"/>
      <c r="Z3" s="367" t="s">
        <v>9</v>
      </c>
      <c r="AA3" s="352"/>
      <c r="AB3" s="78"/>
      <c r="AC3" s="78"/>
      <c r="AD3" s="78"/>
      <c r="AE3" s="78"/>
      <c r="AF3" s="354"/>
      <c r="AG3" s="78"/>
      <c r="AH3" s="78"/>
      <c r="AI3" s="78"/>
      <c r="AJ3" s="78"/>
      <c r="AK3" s="283"/>
      <c r="AL3" s="283"/>
      <c r="AM3" s="283"/>
      <c r="AN3" s="78"/>
      <c r="AO3" s="78"/>
      <c r="AP3" s="78"/>
      <c r="AQ3" s="367" t="s">
        <v>397</v>
      </c>
      <c r="AR3" s="78"/>
      <c r="AS3" s="367" t="s">
        <v>9</v>
      </c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354"/>
      <c r="BJ3" s="78"/>
      <c r="BK3" s="78"/>
    </row>
    <row r="4" spans="1:63" s="5" customFormat="1">
      <c r="A4" s="441">
        <f>'1-συμβολαια'!A4</f>
        <v>0</v>
      </c>
      <c r="B4" s="366" t="str">
        <f>'1-συμβολαια'!C4</f>
        <v xml:space="preserve">δάνειο </v>
      </c>
      <c r="C4" s="278" t="str">
        <f>'4-πολλυπρ'!D4</f>
        <v>τραπεζα [= ;;;???</v>
      </c>
      <c r="D4" s="278" t="str">
        <f>'4-πολλυπρ'!I4</f>
        <v xml:space="preserve">219-144 </v>
      </c>
      <c r="E4" s="278"/>
      <c r="F4" s="344"/>
      <c r="G4" s="344"/>
      <c r="H4" s="343"/>
      <c r="I4" s="344"/>
      <c r="J4" s="284"/>
      <c r="K4" s="368"/>
      <c r="L4" s="368"/>
      <c r="M4" s="344"/>
      <c r="N4" s="344"/>
      <c r="O4" s="344"/>
      <c r="P4" s="344"/>
      <c r="Q4" s="344">
        <f t="shared" si="0"/>
        <v>0</v>
      </c>
      <c r="R4" s="278"/>
      <c r="S4" s="278"/>
      <c r="T4" s="278"/>
      <c r="U4" s="278"/>
      <c r="V4" s="354"/>
      <c r="W4" s="78"/>
      <c r="X4" s="367" t="s">
        <v>397</v>
      </c>
      <c r="Y4" s="78"/>
      <c r="Z4" s="367" t="s">
        <v>9</v>
      </c>
      <c r="AA4" s="352"/>
      <c r="AB4" s="78"/>
      <c r="AC4" s="78"/>
      <c r="AD4" s="78"/>
      <c r="AE4" s="78"/>
      <c r="AF4" s="354"/>
      <c r="AG4" s="78"/>
      <c r="AH4" s="78"/>
      <c r="AI4" s="78"/>
      <c r="AJ4" s="78"/>
      <c r="AK4" s="283"/>
      <c r="AL4" s="283"/>
      <c r="AM4" s="283"/>
      <c r="AN4" s="78"/>
      <c r="AO4" s="78"/>
      <c r="AP4" s="78"/>
      <c r="AQ4" s="367" t="s">
        <v>397</v>
      </c>
      <c r="AR4" s="78"/>
      <c r="AS4" s="367" t="s">
        <v>9</v>
      </c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354"/>
      <c r="BJ4" s="78"/>
      <c r="BK4" s="78"/>
    </row>
    <row r="5" spans="1:63" s="5" customFormat="1">
      <c r="A5" s="441">
        <f>'1-συμβολαια'!A5</f>
        <v>0</v>
      </c>
      <c r="B5" s="366" t="str">
        <f>'1-συμβολαια'!C5</f>
        <v>ενέχυρο μερίδια της ΔΗΛΟΣ…</v>
      </c>
      <c r="C5" s="278" t="str">
        <f>'4-πολλυπρ'!D5</f>
        <v>τραπεζα [= ;;;???</v>
      </c>
      <c r="D5" s="278" t="str">
        <f>'4-πολλυπρ'!I5</f>
        <v xml:space="preserve">219-144 </v>
      </c>
      <c r="E5" s="278"/>
      <c r="F5" s="344"/>
      <c r="G5" s="344"/>
      <c r="H5" s="343"/>
      <c r="I5" s="344"/>
      <c r="J5" s="284"/>
      <c r="K5" s="368"/>
      <c r="L5" s="368"/>
      <c r="M5" s="344"/>
      <c r="N5" s="344"/>
      <c r="O5" s="344"/>
      <c r="P5" s="344"/>
      <c r="Q5" s="344">
        <f t="shared" si="0"/>
        <v>0</v>
      </c>
      <c r="R5" s="278"/>
      <c r="S5" s="278"/>
      <c r="T5" s="278"/>
      <c r="U5" s="278"/>
      <c r="V5" s="354"/>
      <c r="W5" s="78"/>
      <c r="X5" s="367" t="s">
        <v>397</v>
      </c>
      <c r="Y5" s="78"/>
      <c r="Z5" s="367" t="s">
        <v>9</v>
      </c>
      <c r="AA5" s="352"/>
      <c r="AB5" s="78"/>
      <c r="AC5" s="78"/>
      <c r="AD5" s="78"/>
      <c r="AE5" s="78"/>
      <c r="AF5" s="354"/>
      <c r="AG5" s="78"/>
      <c r="AH5" s="78"/>
      <c r="AI5" s="78"/>
      <c r="AJ5" s="78"/>
      <c r="AK5" s="283"/>
      <c r="AL5" s="283"/>
      <c r="AM5" s="283"/>
      <c r="AN5" s="78"/>
      <c r="AO5" s="78"/>
      <c r="AP5" s="78"/>
      <c r="AQ5" s="367" t="s">
        <v>397</v>
      </c>
      <c r="AR5" s="78"/>
      <c r="AS5" s="367" t="s">
        <v>9</v>
      </c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354"/>
      <c r="BJ5" s="78"/>
      <c r="BK5" s="78"/>
    </row>
    <row r="6" spans="1:63" s="5" customFormat="1" ht="12" thickBot="1">
      <c r="A6" s="442">
        <f>'1-συμβολαια'!A6</f>
        <v>0</v>
      </c>
      <c r="B6" s="439" t="str">
        <f>'1-συμβολαια'!C6</f>
        <v>ΤΟΚΟΙ δανείου</v>
      </c>
      <c r="C6" s="420" t="str">
        <f>'4-πολλυπρ'!D6</f>
        <v>τραπεζα [= ;;;???</v>
      </c>
      <c r="D6" s="420" t="str">
        <f>'4-πολλυπρ'!I6</f>
        <v xml:space="preserve">219-144 </v>
      </c>
      <c r="E6" s="420"/>
      <c r="F6" s="405"/>
      <c r="G6" s="405"/>
      <c r="H6" s="420"/>
      <c r="I6" s="405"/>
      <c r="J6" s="440"/>
      <c r="K6" s="408"/>
      <c r="L6" s="408"/>
      <c r="M6" s="405"/>
      <c r="N6" s="405"/>
      <c r="O6" s="405"/>
      <c r="P6" s="405"/>
      <c r="Q6" s="405">
        <f t="shared" si="0"/>
        <v>0</v>
      </c>
      <c r="R6" s="420"/>
      <c r="S6" s="420"/>
      <c r="T6" s="278"/>
      <c r="U6" s="278"/>
      <c r="V6" s="354"/>
      <c r="W6" s="78"/>
      <c r="X6" s="367" t="s">
        <v>397</v>
      </c>
      <c r="Y6" s="78"/>
      <c r="Z6" s="367" t="s">
        <v>9</v>
      </c>
      <c r="AA6" s="352"/>
      <c r="AB6" s="78"/>
      <c r="AC6" s="78"/>
      <c r="AD6" s="78"/>
      <c r="AE6" s="78"/>
      <c r="AF6" s="354"/>
      <c r="AG6" s="78"/>
      <c r="AH6" s="78"/>
      <c r="AI6" s="78"/>
      <c r="AJ6" s="78"/>
      <c r="AK6" s="283"/>
      <c r="AL6" s="283"/>
      <c r="AM6" s="283"/>
      <c r="AN6" s="78"/>
      <c r="AO6" s="78"/>
      <c r="AP6" s="78"/>
      <c r="AQ6" s="367" t="s">
        <v>397</v>
      </c>
      <c r="AR6" s="78"/>
      <c r="AS6" s="367" t="s">
        <v>9</v>
      </c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354"/>
      <c r="BJ6" s="78"/>
      <c r="BK6" s="78"/>
    </row>
    <row r="7" spans="1:63">
      <c r="A7" s="566" t="s">
        <v>35</v>
      </c>
      <c r="B7" s="567"/>
      <c r="C7" s="567"/>
      <c r="D7" s="568"/>
      <c r="E7" s="72">
        <f>SUM(E3:E6)</f>
        <v>0</v>
      </c>
      <c r="F7" s="72">
        <f>SUM(F3:F6)</f>
        <v>0</v>
      </c>
      <c r="G7" s="72">
        <f>SUM(G3:G6)</f>
        <v>0</v>
      </c>
      <c r="H7" s="324">
        <f>SUM(H3:H6)</f>
        <v>0</v>
      </c>
      <c r="I7" s="72">
        <f>SUM(I3:I6)</f>
        <v>0</v>
      </c>
      <c r="J7" s="72"/>
      <c r="K7" s="72"/>
      <c r="L7" s="72"/>
      <c r="M7" s="72">
        <f t="shared" ref="M7:T7" si="1">SUM(M3:M6)</f>
        <v>0</v>
      </c>
      <c r="N7" s="72">
        <f t="shared" si="1"/>
        <v>0</v>
      </c>
      <c r="O7" s="72">
        <f t="shared" si="1"/>
        <v>0</v>
      </c>
      <c r="P7" s="72">
        <f t="shared" si="1"/>
        <v>0</v>
      </c>
      <c r="Q7" s="72">
        <f t="shared" si="1"/>
        <v>0</v>
      </c>
      <c r="R7" s="72">
        <f t="shared" si="1"/>
        <v>0</v>
      </c>
      <c r="S7" s="72">
        <f t="shared" si="1"/>
        <v>0</v>
      </c>
      <c r="T7" s="72">
        <f t="shared" si="1"/>
        <v>0</v>
      </c>
      <c r="U7" s="72"/>
      <c r="V7" s="143"/>
      <c r="W7" s="72">
        <f>SUM(W3:W6)</f>
        <v>0</v>
      </c>
      <c r="X7" s="72"/>
      <c r="Y7" s="72">
        <f>SUM(Y3:Y6)</f>
        <v>0</v>
      </c>
      <c r="Z7" s="72"/>
      <c r="AA7" s="72">
        <f t="shared" ref="AA7:AL7" si="2">SUM(AA3:AA6)</f>
        <v>0</v>
      </c>
      <c r="AB7" s="72">
        <f t="shared" si="2"/>
        <v>0</v>
      </c>
      <c r="AC7" s="72">
        <f t="shared" si="2"/>
        <v>0</v>
      </c>
      <c r="AD7" s="72">
        <f t="shared" si="2"/>
        <v>0</v>
      </c>
      <c r="AE7" s="72">
        <f t="shared" si="2"/>
        <v>0</v>
      </c>
      <c r="AF7" s="143">
        <f t="shared" si="2"/>
        <v>0</v>
      </c>
      <c r="AG7" s="72">
        <f t="shared" si="2"/>
        <v>0</v>
      </c>
      <c r="AH7" s="72">
        <f t="shared" si="2"/>
        <v>0</v>
      </c>
      <c r="AI7" s="72">
        <f t="shared" si="2"/>
        <v>0</v>
      </c>
      <c r="AJ7" s="72">
        <f t="shared" si="2"/>
        <v>0</v>
      </c>
      <c r="AK7" s="76">
        <f t="shared" si="2"/>
        <v>0</v>
      </c>
      <c r="AL7" s="76">
        <f t="shared" si="2"/>
        <v>0</v>
      </c>
      <c r="AM7" s="76"/>
      <c r="AN7" s="72">
        <f>SUM(AN3:AN6)</f>
        <v>0</v>
      </c>
      <c r="AO7" s="72">
        <f>SUM(AO3:AO6)</f>
        <v>0</v>
      </c>
      <c r="AP7" s="72">
        <f>SUM(AP3:AP6)</f>
        <v>0</v>
      </c>
      <c r="AQ7" s="72"/>
      <c r="AR7" s="72">
        <f t="shared" ref="AR7:BK7" si="3">SUM(AR3:AR6)</f>
        <v>0</v>
      </c>
      <c r="AS7" s="72">
        <f t="shared" si="3"/>
        <v>0</v>
      </c>
      <c r="AT7" s="72">
        <f t="shared" si="3"/>
        <v>0</v>
      </c>
      <c r="AU7" s="72">
        <f t="shared" si="3"/>
        <v>0</v>
      </c>
      <c r="AV7" s="72">
        <f t="shared" si="3"/>
        <v>0</v>
      </c>
      <c r="AW7" s="72">
        <f t="shared" si="3"/>
        <v>0</v>
      </c>
      <c r="AX7" s="72">
        <f t="shared" si="3"/>
        <v>0</v>
      </c>
      <c r="AY7" s="72">
        <f t="shared" si="3"/>
        <v>0</v>
      </c>
      <c r="AZ7" s="72">
        <f t="shared" si="3"/>
        <v>0</v>
      </c>
      <c r="BA7" s="72">
        <f t="shared" si="3"/>
        <v>0</v>
      </c>
      <c r="BB7" s="72">
        <f t="shared" si="3"/>
        <v>0</v>
      </c>
      <c r="BC7" s="72">
        <f t="shared" si="3"/>
        <v>0</v>
      </c>
      <c r="BD7" s="72">
        <f t="shared" si="3"/>
        <v>0</v>
      </c>
      <c r="BE7" s="72">
        <f t="shared" si="3"/>
        <v>0</v>
      </c>
      <c r="BF7" s="72">
        <f t="shared" si="3"/>
        <v>0</v>
      </c>
      <c r="BG7" s="72">
        <f t="shared" si="3"/>
        <v>0</v>
      </c>
      <c r="BH7" s="72">
        <f t="shared" si="3"/>
        <v>0</v>
      </c>
      <c r="BI7" s="72">
        <f t="shared" si="3"/>
        <v>0</v>
      </c>
      <c r="BJ7" s="72">
        <f t="shared" si="3"/>
        <v>0</v>
      </c>
      <c r="BK7" s="72">
        <f t="shared" si="3"/>
        <v>0</v>
      </c>
    </row>
    <row r="8" spans="1:63">
      <c r="M8" s="146" t="s">
        <v>497</v>
      </c>
    </row>
    <row r="9" spans="1:63">
      <c r="G9" s="146"/>
      <c r="H9" s="146"/>
      <c r="I9" s="325" t="s">
        <v>102</v>
      </c>
      <c r="J9" s="146"/>
      <c r="K9" s="146"/>
      <c r="L9" s="146"/>
      <c r="M9" s="146"/>
      <c r="N9" s="146" t="s">
        <v>497</v>
      </c>
      <c r="O9" s="122"/>
      <c r="P9" s="122"/>
      <c r="U9" s="189" t="s">
        <v>166</v>
      </c>
      <c r="AB9" s="2"/>
      <c r="AD9" s="122" t="s">
        <v>103</v>
      </c>
      <c r="AK9" s="229" t="s">
        <v>104</v>
      </c>
    </row>
    <row r="10" spans="1:63">
      <c r="F10" s="3"/>
      <c r="G10" s="3"/>
      <c r="H10" s="3"/>
      <c r="I10" s="3"/>
      <c r="J10" s="168" t="s">
        <v>161</v>
      </c>
      <c r="K10" s="124"/>
      <c r="L10" s="124"/>
      <c r="N10" s="146"/>
      <c r="O10" s="3"/>
      <c r="P10" s="3"/>
      <c r="Q10" s="3"/>
      <c r="R10" s="168" t="s">
        <v>167</v>
      </c>
      <c r="U10" s="9"/>
    </row>
    <row r="11" spans="1:63">
      <c r="E11" s="123"/>
      <c r="F11" s="3"/>
      <c r="G11" s="3"/>
      <c r="H11" s="3"/>
      <c r="I11" s="3"/>
      <c r="J11" s="124" t="s">
        <v>162</v>
      </c>
      <c r="K11" s="124"/>
      <c r="L11" s="124"/>
      <c r="N11" s="3"/>
      <c r="O11" s="3"/>
      <c r="P11" s="3"/>
      <c r="Q11" s="3"/>
      <c r="S11" s="124" t="s">
        <v>168</v>
      </c>
      <c r="U11" s="9"/>
    </row>
    <row r="12" spans="1:63">
      <c r="H12" s="3"/>
      <c r="J12" s="124"/>
      <c r="K12" s="168" t="s">
        <v>163</v>
      </c>
      <c r="L12" s="124"/>
      <c r="O12" s="163" t="s">
        <v>445</v>
      </c>
      <c r="P12" s="4"/>
      <c r="U12" s="9"/>
    </row>
    <row r="13" spans="1:63">
      <c r="H13" s="3"/>
      <c r="K13" s="124" t="s">
        <v>164</v>
      </c>
      <c r="L13" s="124"/>
      <c r="P13" s="2" t="s">
        <v>454</v>
      </c>
      <c r="U13" s="9"/>
    </row>
    <row r="14" spans="1:63">
      <c r="H14" s="3"/>
      <c r="L14" s="168" t="s">
        <v>268</v>
      </c>
      <c r="U14" s="9"/>
    </row>
    <row r="15" spans="1:63">
      <c r="L15" s="124" t="s">
        <v>269</v>
      </c>
      <c r="U15" s="9"/>
    </row>
    <row r="16" spans="1:63">
      <c r="L16" s="124"/>
      <c r="U16" s="9"/>
    </row>
  </sheetData>
  <mergeCells count="15">
    <mergeCell ref="AO1:AX1"/>
    <mergeCell ref="AY1:BF1"/>
    <mergeCell ref="BG1:BK1"/>
    <mergeCell ref="V1:AE1"/>
    <mergeCell ref="BJ2:BK2"/>
    <mergeCell ref="AW2:AX2"/>
    <mergeCell ref="A7:D7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5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8" bestFit="1" customWidth="1"/>
    <col min="2" max="2" width="22.140625" style="95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5" customWidth="1"/>
    <col min="19" max="19" width="7.42578125" style="85" customWidth="1"/>
    <col min="20" max="20" width="11.42578125" style="85" bestFit="1" customWidth="1"/>
    <col min="21" max="21" width="13" style="85" customWidth="1"/>
    <col min="22" max="16384" width="9.140625" style="3"/>
  </cols>
  <sheetData>
    <row r="1" spans="1:21" s="4" customFormat="1" ht="15.75" customHeight="1">
      <c r="A1" s="595" t="s">
        <v>31</v>
      </c>
      <c r="B1" s="596"/>
      <c r="C1" s="596"/>
      <c r="D1" s="597"/>
      <c r="E1" s="598" t="s">
        <v>171</v>
      </c>
      <c r="F1" s="599"/>
      <c r="G1" s="599"/>
      <c r="H1" s="599"/>
      <c r="I1" s="590" t="s">
        <v>165</v>
      </c>
      <c r="J1" s="590"/>
      <c r="K1" s="590"/>
      <c r="L1" s="590"/>
      <c r="M1" s="590"/>
      <c r="N1" s="590"/>
      <c r="O1" s="590"/>
      <c r="P1" s="590"/>
      <c r="Q1" s="590"/>
      <c r="R1" s="591" t="s">
        <v>29</v>
      </c>
      <c r="S1" s="592"/>
      <c r="T1" s="592"/>
      <c r="U1" s="592"/>
    </row>
    <row r="2" spans="1:21" s="4" customFormat="1" ht="23.25" thickBot="1">
      <c r="A2" s="10" t="s">
        <v>19</v>
      </c>
      <c r="B2" s="159" t="s">
        <v>0</v>
      </c>
      <c r="C2" s="58" t="s">
        <v>11</v>
      </c>
      <c r="D2" s="160" t="s">
        <v>12</v>
      </c>
      <c r="E2" s="44" t="s">
        <v>469</v>
      </c>
      <c r="F2" s="600" t="s">
        <v>29</v>
      </c>
      <c r="G2" s="601"/>
      <c r="H2" s="602"/>
      <c r="I2" s="44" t="s">
        <v>91</v>
      </c>
      <c r="J2" s="44" t="s">
        <v>92</v>
      </c>
      <c r="K2" s="58" t="s">
        <v>94</v>
      </c>
      <c r="L2" s="44" t="s">
        <v>241</v>
      </c>
      <c r="M2" s="44" t="s">
        <v>242</v>
      </c>
      <c r="N2" s="44" t="s">
        <v>243</v>
      </c>
      <c r="O2" s="58"/>
      <c r="P2" s="58" t="s">
        <v>172</v>
      </c>
      <c r="Q2" s="58" t="s">
        <v>47</v>
      </c>
      <c r="R2" s="593"/>
      <c r="S2" s="594"/>
      <c r="T2" s="594"/>
      <c r="U2" s="594"/>
    </row>
    <row r="3" spans="1:21" s="19" customFormat="1">
      <c r="A3" s="32" t="str">
        <f>'1-συμβολαια'!A3</f>
        <v>???</v>
      </c>
      <c r="B3" s="94" t="str">
        <f>'1-συμβολαια'!C3</f>
        <v>έγγραφα ΚΑΤΑΘΕΣΗ</v>
      </c>
      <c r="C3" s="16" t="str">
        <f>'4-πολλυπρ'!D3</f>
        <v>τραπεζα [= ;;;???</v>
      </c>
      <c r="D3" s="16" t="str">
        <f>'4-πολλυπρ'!I3</f>
        <v xml:space="preserve">219-144 </v>
      </c>
      <c r="E3" s="40"/>
      <c r="F3" s="149"/>
      <c r="G3" s="149"/>
      <c r="H3" s="40"/>
      <c r="I3" s="40"/>
      <c r="J3" s="40"/>
      <c r="K3" s="40"/>
      <c r="L3" s="40"/>
      <c r="M3" s="40"/>
      <c r="N3" s="40"/>
      <c r="O3" s="21"/>
      <c r="P3" s="21"/>
      <c r="Q3" s="40">
        <f t="shared" ref="Q3:Q6" si="0">I3+J3+L3+M3+N3+O3</f>
        <v>0</v>
      </c>
      <c r="R3" s="135"/>
      <c r="S3" s="135"/>
      <c r="T3" s="161"/>
      <c r="U3" s="84"/>
    </row>
    <row r="4" spans="1:21" s="19" customFormat="1">
      <c r="A4" s="32">
        <f>'1-συμβολαια'!A4</f>
        <v>0</v>
      </c>
      <c r="B4" s="94" t="str">
        <f>'1-συμβολαια'!C4</f>
        <v xml:space="preserve">δάνειο </v>
      </c>
      <c r="C4" s="16" t="str">
        <f>'4-πολλυπρ'!D4</f>
        <v>τραπεζα [= ;;;???</v>
      </c>
      <c r="D4" s="16" t="str">
        <f>'4-πολλυπρ'!I4</f>
        <v xml:space="preserve">219-144 </v>
      </c>
      <c r="E4" s="40"/>
      <c r="F4" s="149"/>
      <c r="G4" s="149"/>
      <c r="H4" s="40"/>
      <c r="I4" s="40"/>
      <c r="J4" s="40"/>
      <c r="K4" s="40"/>
      <c r="L4" s="40"/>
      <c r="M4" s="40"/>
      <c r="N4" s="40"/>
      <c r="O4" s="21"/>
      <c r="P4" s="21"/>
      <c r="Q4" s="40">
        <f t="shared" si="0"/>
        <v>0</v>
      </c>
      <c r="R4" s="135"/>
      <c r="S4" s="135"/>
      <c r="T4" s="161"/>
      <c r="U4" s="84"/>
    </row>
    <row r="5" spans="1:21" s="19" customFormat="1">
      <c r="A5" s="32">
        <f>'1-συμβολαια'!A5</f>
        <v>0</v>
      </c>
      <c r="B5" s="94" t="str">
        <f>'1-συμβολαια'!C5</f>
        <v>ενέχυρο μερίδια της ΔΗΛΟΣ…</v>
      </c>
      <c r="C5" s="16" t="str">
        <f>'4-πολλυπρ'!D5</f>
        <v>τραπεζα [= ;;;???</v>
      </c>
      <c r="D5" s="16" t="str">
        <f>'4-πολλυπρ'!I5</f>
        <v xml:space="preserve">219-144 </v>
      </c>
      <c r="E5" s="40"/>
      <c r="F5" s="149"/>
      <c r="G5" s="149"/>
      <c r="H5" s="40"/>
      <c r="I5" s="40"/>
      <c r="J5" s="40"/>
      <c r="K5" s="40"/>
      <c r="L5" s="40"/>
      <c r="M5" s="40"/>
      <c r="N5" s="40"/>
      <c r="O5" s="21"/>
      <c r="P5" s="21"/>
      <c r="Q5" s="40">
        <f t="shared" si="0"/>
        <v>0</v>
      </c>
      <c r="R5" s="135"/>
      <c r="S5" s="135"/>
      <c r="T5" s="161"/>
      <c r="U5" s="84"/>
    </row>
    <row r="6" spans="1:21" s="19" customFormat="1">
      <c r="A6" s="32">
        <f>'1-συμβολαια'!A6</f>
        <v>0</v>
      </c>
      <c r="B6" s="94" t="str">
        <f>'1-συμβολαια'!C6</f>
        <v>ΤΟΚΟΙ δανείου</v>
      </c>
      <c r="C6" s="16" t="str">
        <f>'4-πολλυπρ'!D6</f>
        <v>τραπεζα [= ;;;???</v>
      </c>
      <c r="D6" s="16" t="str">
        <f>'4-πολλυπρ'!I6</f>
        <v xml:space="preserve">219-144 </v>
      </c>
      <c r="E6" s="40"/>
      <c r="F6" s="149"/>
      <c r="G6" s="149"/>
      <c r="H6" s="40"/>
      <c r="I6" s="40"/>
      <c r="J6" s="40"/>
      <c r="K6" s="40"/>
      <c r="L6" s="40"/>
      <c r="M6" s="40"/>
      <c r="N6" s="40"/>
      <c r="O6" s="21"/>
      <c r="P6" s="21"/>
      <c r="Q6" s="40">
        <f t="shared" si="0"/>
        <v>0</v>
      </c>
      <c r="R6" s="135"/>
      <c r="S6" s="135"/>
      <c r="T6" s="161"/>
      <c r="U6" s="84"/>
    </row>
    <row r="7" spans="1:21">
      <c r="A7" s="566" t="s">
        <v>35</v>
      </c>
      <c r="B7" s="567"/>
      <c r="C7" s="567"/>
      <c r="D7" s="568"/>
      <c r="E7" s="72">
        <f>SUM(E3:E6)</f>
        <v>0</v>
      </c>
      <c r="F7" s="72"/>
      <c r="G7" s="72"/>
      <c r="H7" s="72"/>
      <c r="I7" s="72">
        <f t="shared" ref="I7:R7" si="1">SUM(I3:I6)</f>
        <v>0</v>
      </c>
      <c r="J7" s="72">
        <f t="shared" si="1"/>
        <v>0</v>
      </c>
      <c r="K7" s="72">
        <f t="shared" si="1"/>
        <v>0</v>
      </c>
      <c r="L7" s="72">
        <f t="shared" si="1"/>
        <v>0</v>
      </c>
      <c r="M7" s="72">
        <f t="shared" si="1"/>
        <v>0</v>
      </c>
      <c r="N7" s="72">
        <f t="shared" si="1"/>
        <v>0</v>
      </c>
      <c r="O7" s="72">
        <f t="shared" si="1"/>
        <v>0</v>
      </c>
      <c r="P7" s="72">
        <f t="shared" si="1"/>
        <v>0</v>
      </c>
      <c r="Q7" s="72">
        <f t="shared" si="1"/>
        <v>0</v>
      </c>
      <c r="R7" s="86">
        <f t="shared" si="1"/>
        <v>0</v>
      </c>
      <c r="S7" s="150"/>
      <c r="T7" s="3"/>
      <c r="U7" s="3"/>
    </row>
    <row r="9" spans="1:21" ht="15.75" customHeight="1">
      <c r="I9" s="369" t="s">
        <v>456</v>
      </c>
      <c r="L9" s="141" t="s">
        <v>470</v>
      </c>
      <c r="S9" s="162"/>
      <c r="T9" s="90"/>
      <c r="U9" s="162"/>
    </row>
    <row r="10" spans="1:21">
      <c r="F10" s="168" t="s">
        <v>169</v>
      </c>
      <c r="G10" s="124"/>
      <c r="H10" s="85"/>
      <c r="L10" s="183" t="s">
        <v>209</v>
      </c>
      <c r="S10" s="2"/>
    </row>
    <row r="11" spans="1:21">
      <c r="F11" s="85"/>
      <c r="G11" s="124" t="s">
        <v>170</v>
      </c>
      <c r="M11" s="182" t="s">
        <v>210</v>
      </c>
      <c r="P11" s="168" t="s">
        <v>132</v>
      </c>
      <c r="R11" s="2"/>
      <c r="S11" s="2"/>
    </row>
    <row r="12" spans="1:21">
      <c r="N12" s="163" t="s">
        <v>211</v>
      </c>
      <c r="R12" s="2"/>
      <c r="S12" s="2"/>
    </row>
    <row r="13" spans="1:21">
      <c r="R13" s="2"/>
      <c r="S13" s="2"/>
    </row>
    <row r="14" spans="1:21">
      <c r="B14" s="232"/>
      <c r="Q14" s="301"/>
    </row>
    <row r="15" spans="1:21">
      <c r="B15" s="231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301"/>
      <c r="R15" s="330"/>
    </row>
  </sheetData>
  <mergeCells count="6">
    <mergeCell ref="I1:Q1"/>
    <mergeCell ref="R1:U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4.42578125" style="3" bestFit="1" customWidth="1"/>
    <col min="2" max="2" width="22.1406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14" t="s">
        <v>327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615"/>
      <c r="V1" s="615"/>
      <c r="W1" s="615"/>
      <c r="X1" s="615"/>
      <c r="Y1" s="615"/>
      <c r="Z1" s="615"/>
      <c r="AA1" s="615"/>
      <c r="AB1" s="615"/>
      <c r="AC1" s="615"/>
      <c r="AD1" s="615"/>
      <c r="AE1" s="616" t="s">
        <v>47</v>
      </c>
      <c r="AF1" s="618" t="s">
        <v>9</v>
      </c>
      <c r="AG1" s="620" t="s">
        <v>33</v>
      </c>
      <c r="AH1" s="603" t="s">
        <v>337</v>
      </c>
      <c r="AI1" s="605" t="s">
        <v>87</v>
      </c>
      <c r="AJ1" s="606"/>
      <c r="AK1" s="606"/>
      <c r="AL1" s="607"/>
    </row>
    <row r="2" spans="1:38" ht="12" thickBot="1">
      <c r="A2" s="204"/>
      <c r="B2" s="205" t="s">
        <v>336</v>
      </c>
      <c r="C2" s="205" t="s">
        <v>88</v>
      </c>
      <c r="D2" s="206" t="s">
        <v>328</v>
      </c>
      <c r="E2" s="186" t="s">
        <v>31</v>
      </c>
      <c r="F2" s="186" t="s">
        <v>329</v>
      </c>
      <c r="G2" s="186" t="s">
        <v>330</v>
      </c>
      <c r="H2" s="186" t="s">
        <v>331</v>
      </c>
      <c r="I2" s="186" t="s">
        <v>332</v>
      </c>
      <c r="J2" s="186" t="s">
        <v>333</v>
      </c>
      <c r="K2" s="577" t="s">
        <v>29</v>
      </c>
      <c r="L2" s="578"/>
      <c r="M2" s="192" t="s">
        <v>334</v>
      </c>
      <c r="N2" s="192" t="s">
        <v>31</v>
      </c>
      <c r="O2" s="192" t="s">
        <v>329</v>
      </c>
      <c r="P2" s="192" t="s">
        <v>330</v>
      </c>
      <c r="Q2" s="192" t="s">
        <v>331</v>
      </c>
      <c r="R2" s="192" t="s">
        <v>332</v>
      </c>
      <c r="S2" s="192" t="s">
        <v>333</v>
      </c>
      <c r="T2" s="579" t="s">
        <v>29</v>
      </c>
      <c r="U2" s="580"/>
      <c r="V2" s="186" t="s">
        <v>335</v>
      </c>
      <c r="W2" s="186" t="s">
        <v>31</v>
      </c>
      <c r="X2" s="186" t="s">
        <v>329</v>
      </c>
      <c r="Y2" s="186" t="s">
        <v>330</v>
      </c>
      <c r="Z2" s="186" t="s">
        <v>331</v>
      </c>
      <c r="AA2" s="186" t="s">
        <v>332</v>
      </c>
      <c r="AB2" s="186" t="s">
        <v>333</v>
      </c>
      <c r="AC2" s="577" t="s">
        <v>29</v>
      </c>
      <c r="AD2" s="578"/>
      <c r="AE2" s="617"/>
      <c r="AF2" s="619"/>
      <c r="AG2" s="621"/>
      <c r="AH2" s="604"/>
      <c r="AI2" s="608"/>
      <c r="AJ2" s="609"/>
      <c r="AK2" s="609"/>
      <c r="AL2" s="610"/>
    </row>
    <row r="3" spans="1:38" s="5" customFormat="1">
      <c r="A3" s="443"/>
      <c r="B3" s="78" t="str">
        <f>'1-συμβολαια'!C3</f>
        <v>έγγραφα ΚΑΤΑΘΕΣΗ</v>
      </c>
      <c r="C3" s="352">
        <f>'1-συμβολαια'!D3</f>
        <v>0</v>
      </c>
      <c r="D3" s="352">
        <f t="shared" ref="D3:D6" si="0">C3*1.3%</f>
        <v>0</v>
      </c>
      <c r="E3" s="78"/>
      <c r="F3" s="78"/>
      <c r="G3" s="78"/>
      <c r="H3" s="78"/>
      <c r="I3" s="78"/>
      <c r="J3" s="78"/>
      <c r="K3" s="78"/>
      <c r="L3" s="78"/>
      <c r="M3" s="352"/>
      <c r="N3" s="78"/>
      <c r="O3" s="78"/>
      <c r="P3" s="78"/>
      <c r="Q3" s="78"/>
      <c r="R3" s="78"/>
      <c r="S3" s="78"/>
      <c r="T3" s="78"/>
      <c r="U3" s="78"/>
      <c r="V3" s="352"/>
      <c r="W3" s="78"/>
      <c r="X3" s="78"/>
      <c r="Y3" s="78"/>
      <c r="Z3" s="78"/>
      <c r="AA3" s="78"/>
      <c r="AB3" s="78"/>
      <c r="AC3" s="78"/>
      <c r="AD3" s="78"/>
      <c r="AE3" s="340">
        <f t="shared" ref="AE3:AE6" si="1">D3+M3+V3</f>
        <v>0</v>
      </c>
      <c r="AF3" s="340">
        <f t="shared" ref="AF3:AF6" si="2">E3+N3+W3</f>
        <v>0</v>
      </c>
      <c r="AG3" s="340">
        <f t="shared" ref="AG3:AG6" si="3">AE3-AF3</f>
        <v>0</v>
      </c>
      <c r="AH3" s="78"/>
      <c r="AI3" s="78"/>
      <c r="AJ3" s="78"/>
      <c r="AK3" s="78"/>
      <c r="AL3" s="78"/>
    </row>
    <row r="4" spans="1:38" s="5" customFormat="1">
      <c r="A4" s="443"/>
      <c r="B4" s="78" t="str">
        <f>'1-συμβολαια'!C4</f>
        <v xml:space="preserve">δάνειο </v>
      </c>
      <c r="C4" s="352">
        <f>'1-συμβολαια'!D4</f>
        <v>50000</v>
      </c>
      <c r="D4" s="352">
        <f t="shared" si="0"/>
        <v>650.00000000000011</v>
      </c>
      <c r="E4" s="78"/>
      <c r="F4" s="78"/>
      <c r="G4" s="78"/>
      <c r="H4" s="78"/>
      <c r="I4" s="78"/>
      <c r="J4" s="78"/>
      <c r="K4" s="78"/>
      <c r="L4" s="78"/>
      <c r="M4" s="352"/>
      <c r="N4" s="78"/>
      <c r="O4" s="78"/>
      <c r="P4" s="78"/>
      <c r="Q4" s="78"/>
      <c r="R4" s="78"/>
      <c r="S4" s="78"/>
      <c r="T4" s="78"/>
      <c r="U4" s="78"/>
      <c r="V4" s="352"/>
      <c r="W4" s="78"/>
      <c r="X4" s="78"/>
      <c r="Y4" s="78"/>
      <c r="Z4" s="78"/>
      <c r="AA4" s="78"/>
      <c r="AB4" s="78"/>
      <c r="AC4" s="78"/>
      <c r="AD4" s="78"/>
      <c r="AE4" s="340">
        <f t="shared" si="1"/>
        <v>650.00000000000011</v>
      </c>
      <c r="AF4" s="340">
        <f t="shared" si="2"/>
        <v>0</v>
      </c>
      <c r="AG4" s="340">
        <f t="shared" si="3"/>
        <v>650.00000000000011</v>
      </c>
      <c r="AH4" s="78"/>
      <c r="AI4" s="78"/>
      <c r="AJ4" s="78"/>
      <c r="AK4" s="78"/>
      <c r="AL4" s="78"/>
    </row>
    <row r="5" spans="1:38" s="5" customFormat="1">
      <c r="A5" s="443"/>
      <c r="B5" s="78" t="str">
        <f>'1-συμβολαια'!C5</f>
        <v>ενέχυρο μερίδια της ΔΗΛΟΣ…</v>
      </c>
      <c r="C5" s="352">
        <f>'1-συμβολαια'!D5</f>
        <v>60007.34</v>
      </c>
      <c r="D5" s="352">
        <f t="shared" si="0"/>
        <v>780.09541999999999</v>
      </c>
      <c r="E5" s="78"/>
      <c r="F5" s="78"/>
      <c r="G5" s="78"/>
      <c r="H5" s="78"/>
      <c r="I5" s="78"/>
      <c r="J5" s="78"/>
      <c r="K5" s="78"/>
      <c r="L5" s="78"/>
      <c r="M5" s="352"/>
      <c r="N5" s="78"/>
      <c r="O5" s="78"/>
      <c r="P5" s="78"/>
      <c r="Q5" s="78"/>
      <c r="R5" s="78"/>
      <c r="S5" s="78"/>
      <c r="T5" s="78"/>
      <c r="U5" s="78"/>
      <c r="V5" s="352"/>
      <c r="W5" s="78"/>
      <c r="X5" s="78"/>
      <c r="Y5" s="78"/>
      <c r="Z5" s="78"/>
      <c r="AA5" s="78"/>
      <c r="AB5" s="78"/>
      <c r="AC5" s="78"/>
      <c r="AD5" s="78"/>
      <c r="AE5" s="340">
        <f t="shared" si="1"/>
        <v>780.09541999999999</v>
      </c>
      <c r="AF5" s="340">
        <f t="shared" si="2"/>
        <v>0</v>
      </c>
      <c r="AG5" s="340">
        <f t="shared" si="3"/>
        <v>780.09541999999999</v>
      </c>
      <c r="AH5" s="78"/>
      <c r="AI5" s="78"/>
      <c r="AJ5" s="78"/>
      <c r="AK5" s="78"/>
      <c r="AL5" s="78"/>
    </row>
    <row r="6" spans="1:38" s="5" customFormat="1" ht="12" thickBot="1">
      <c r="A6" s="444"/>
      <c r="B6" s="410" t="str">
        <f>'1-συμβολαια'!C6</f>
        <v>ΤΟΚΟΙ δανείου</v>
      </c>
      <c r="C6" s="407">
        <f>'1-συμβολαια'!D6</f>
        <v>11111.11</v>
      </c>
      <c r="D6" s="407">
        <f t="shared" si="0"/>
        <v>144.44443000000001</v>
      </c>
      <c r="E6" s="410"/>
      <c r="F6" s="410"/>
      <c r="G6" s="410"/>
      <c r="H6" s="410"/>
      <c r="I6" s="410"/>
      <c r="J6" s="410"/>
      <c r="K6" s="410"/>
      <c r="L6" s="410"/>
      <c r="M6" s="407"/>
      <c r="N6" s="410"/>
      <c r="O6" s="410"/>
      <c r="P6" s="410"/>
      <c r="Q6" s="410"/>
      <c r="R6" s="410"/>
      <c r="S6" s="410"/>
      <c r="T6" s="410"/>
      <c r="U6" s="410"/>
      <c r="V6" s="407"/>
      <c r="W6" s="410"/>
      <c r="X6" s="410"/>
      <c r="Y6" s="410"/>
      <c r="Z6" s="410"/>
      <c r="AA6" s="410"/>
      <c r="AB6" s="410"/>
      <c r="AC6" s="410"/>
      <c r="AD6" s="410"/>
      <c r="AE6" s="407">
        <f t="shared" si="1"/>
        <v>144.44443000000001</v>
      </c>
      <c r="AF6" s="407">
        <f t="shared" si="2"/>
        <v>0</v>
      </c>
      <c r="AG6" s="407">
        <f t="shared" si="3"/>
        <v>144.44443000000001</v>
      </c>
      <c r="AH6" s="410"/>
      <c r="AI6" s="410"/>
      <c r="AJ6" s="410"/>
      <c r="AK6" s="410"/>
      <c r="AL6" s="410"/>
    </row>
    <row r="7" spans="1:38">
      <c r="A7" s="611" t="str">
        <f>'1-συμβολαια'!A7</f>
        <v>σύνολο</v>
      </c>
      <c r="B7" s="612"/>
      <c r="C7" s="613"/>
      <c r="D7" s="320">
        <f>SUM(D3:D6)</f>
        <v>1574.5398500000001</v>
      </c>
      <c r="E7" s="203"/>
      <c r="F7" s="203"/>
      <c r="G7" s="203"/>
      <c r="H7" s="203"/>
      <c r="I7" s="203"/>
      <c r="J7" s="203"/>
      <c r="K7" s="203"/>
      <c r="L7" s="203"/>
      <c r="M7" s="320">
        <f>SUM(M3:M6)</f>
        <v>0</v>
      </c>
      <c r="N7" s="320"/>
      <c r="O7" s="203"/>
      <c r="P7" s="320"/>
      <c r="Q7" s="203"/>
      <c r="R7" s="203"/>
      <c r="S7" s="203"/>
      <c r="T7" s="203"/>
      <c r="U7" s="203"/>
      <c r="V7" s="320">
        <f>SUM(V3:V6)</f>
        <v>0</v>
      </c>
      <c r="W7" s="320"/>
      <c r="X7" s="203"/>
      <c r="Y7" s="203"/>
      <c r="Z7" s="203"/>
      <c r="AA7" s="203"/>
      <c r="AB7" s="203"/>
      <c r="AC7" s="203"/>
      <c r="AD7" s="203"/>
      <c r="AE7" s="320">
        <f>SUM(AE3:AE6)</f>
        <v>1574.5398500000001</v>
      </c>
      <c r="AF7" s="320">
        <f>SUM(AF3:AF6)</f>
        <v>0</v>
      </c>
      <c r="AG7" s="320">
        <f>SUM(AG3:AG6)</f>
        <v>1574.5398500000001</v>
      </c>
      <c r="AH7" s="203">
        <f>SUM(AH3:AH6)</f>
        <v>0</v>
      </c>
      <c r="AI7" s="203"/>
      <c r="AJ7" s="203"/>
      <c r="AK7" s="203"/>
      <c r="AL7" s="203"/>
    </row>
    <row r="9" spans="1:38">
      <c r="E9" s="2"/>
      <c r="F9" s="2"/>
      <c r="G9" s="2"/>
      <c r="H9" s="176" t="s">
        <v>338</v>
      </c>
      <c r="I9" s="2"/>
      <c r="J9" s="2"/>
      <c r="K9" s="2"/>
      <c r="L9" s="2"/>
      <c r="M9" s="2"/>
      <c r="N9" s="2"/>
      <c r="O9" s="2"/>
      <c r="P9" s="2"/>
      <c r="Q9" s="176" t="s">
        <v>338</v>
      </c>
      <c r="R9" s="2"/>
      <c r="S9" s="2"/>
      <c r="T9" s="2"/>
      <c r="U9" s="2"/>
      <c r="V9" s="2"/>
      <c r="W9" s="2"/>
      <c r="X9" s="2"/>
      <c r="Y9" s="2"/>
      <c r="Z9" s="176" t="s">
        <v>338</v>
      </c>
      <c r="AA9" s="2"/>
      <c r="AB9" s="2"/>
      <c r="AC9" s="2"/>
      <c r="AD9" s="2"/>
      <c r="AE9" s="2"/>
    </row>
    <row r="10" spans="1:38">
      <c r="E10" s="2"/>
      <c r="F10" s="207" t="s">
        <v>339</v>
      </c>
      <c r="G10" s="207"/>
      <c r="H10" s="207"/>
      <c r="I10" s="207"/>
      <c r="J10" s="207"/>
      <c r="K10" s="207"/>
      <c r="L10" s="207"/>
      <c r="M10" s="207"/>
      <c r="N10" s="207"/>
      <c r="O10" s="207" t="s">
        <v>339</v>
      </c>
      <c r="P10" s="2"/>
      <c r="Q10" s="2"/>
      <c r="R10" s="2"/>
      <c r="S10" s="2"/>
      <c r="T10" s="2"/>
      <c r="U10" s="2"/>
      <c r="V10" s="2"/>
      <c r="W10" s="2"/>
      <c r="X10" s="207" t="s">
        <v>339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80" t="s">
        <v>340</v>
      </c>
      <c r="K11" s="176"/>
      <c r="L11" s="2"/>
      <c r="M11" s="2"/>
      <c r="N11" s="2"/>
      <c r="O11" s="2"/>
      <c r="P11" s="2"/>
      <c r="Q11" s="4"/>
      <c r="R11" s="180" t="s">
        <v>341</v>
      </c>
      <c r="S11" s="180"/>
      <c r="T11" s="180"/>
      <c r="U11" s="180"/>
      <c r="V11" s="4"/>
      <c r="W11" s="4"/>
      <c r="X11" s="4"/>
      <c r="Y11" s="4"/>
      <c r="Z11" s="4"/>
      <c r="AA11" s="180" t="s">
        <v>341</v>
      </c>
      <c r="AB11" s="180"/>
      <c r="AC11" s="180"/>
      <c r="AD11" s="176"/>
      <c r="AE11" s="2"/>
    </row>
    <row r="12" spans="1:38">
      <c r="E12" s="2"/>
      <c r="F12" s="2"/>
      <c r="G12" s="2"/>
      <c r="H12" s="2"/>
      <c r="I12" s="180" t="s">
        <v>341</v>
      </c>
      <c r="J12" s="4"/>
      <c r="K12" s="2"/>
      <c r="L12" s="2"/>
      <c r="M12" s="2"/>
      <c r="N12" s="2"/>
      <c r="O12" s="2"/>
      <c r="P12" s="2"/>
      <c r="Q12" s="4"/>
      <c r="R12" s="4"/>
      <c r="S12" s="180" t="s">
        <v>340</v>
      </c>
      <c r="T12" s="180"/>
      <c r="U12" s="4"/>
      <c r="V12" s="4"/>
      <c r="W12" s="4"/>
      <c r="X12" s="4"/>
      <c r="Y12" s="4"/>
      <c r="Z12" s="4"/>
      <c r="AA12" s="4"/>
      <c r="AB12" s="180" t="s">
        <v>340</v>
      </c>
      <c r="AC12" s="180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208" t="s">
        <v>342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09" t="s">
        <v>343</v>
      </c>
      <c r="R14" s="2"/>
      <c r="S14" s="2"/>
      <c r="T14" s="2"/>
      <c r="U14" s="2"/>
      <c r="V14" s="2"/>
      <c r="W14" s="2"/>
      <c r="X14" s="2"/>
      <c r="Y14" s="2"/>
      <c r="Z14" s="210" t="s">
        <v>344</v>
      </c>
      <c r="AA14" s="2"/>
      <c r="AB14" s="2"/>
      <c r="AC14" s="2"/>
      <c r="AD14" s="2"/>
      <c r="AE14" s="2"/>
    </row>
    <row r="15" spans="1:38">
      <c r="E15" s="211" t="s">
        <v>345</v>
      </c>
      <c r="F15" s="2"/>
      <c r="G15" s="2"/>
      <c r="H15" s="2"/>
      <c r="I15" s="2"/>
      <c r="J15" s="2"/>
      <c r="K15" s="2"/>
      <c r="L15" s="2"/>
      <c r="M15" s="8"/>
      <c r="N15" s="2"/>
      <c r="O15" s="176"/>
      <c r="P15" s="176"/>
      <c r="Q15" s="176"/>
      <c r="R15" s="176"/>
      <c r="S15" s="212" t="s">
        <v>346</v>
      </c>
      <c r="T15" s="176"/>
      <c r="U15" s="176"/>
      <c r="V15" s="176"/>
      <c r="W15" s="2"/>
      <c r="X15" s="2"/>
      <c r="Y15" s="2"/>
      <c r="Z15" s="2"/>
      <c r="AA15" s="213" t="s">
        <v>347</v>
      </c>
      <c r="AB15" s="2"/>
      <c r="AC15" s="2"/>
      <c r="AD15" s="2"/>
      <c r="AE15" s="2"/>
    </row>
    <row r="16" spans="1:38">
      <c r="E16" s="2"/>
      <c r="F16" s="211" t="s">
        <v>348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14" t="s">
        <v>349</v>
      </c>
      <c r="T16" s="2"/>
      <c r="U16" s="2"/>
      <c r="V16" s="2"/>
      <c r="W16" s="2"/>
      <c r="X16" s="2"/>
      <c r="Y16" s="2"/>
      <c r="Z16" s="2"/>
      <c r="AA16" s="2"/>
      <c r="AB16" s="214" t="s">
        <v>349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76"/>
      <c r="Q17" s="176"/>
      <c r="R17" s="176"/>
      <c r="S17" s="176"/>
      <c r="T17" s="176"/>
      <c r="U17" s="176"/>
      <c r="V17" s="176"/>
      <c r="W17" s="176"/>
      <c r="X17" s="176"/>
      <c r="Y17" s="2"/>
      <c r="Z17" s="2"/>
      <c r="AA17" s="2"/>
      <c r="AB17" s="212" t="s">
        <v>346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2025-11-23T09:33:23Z</dcterms:modified>
</cp:coreProperties>
</file>