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V7" i="5"/>
  <c r="O7"/>
  <c r="N7"/>
  <c r="BV7" i="24"/>
  <c r="AE4" i="5"/>
  <c r="AF4" s="1"/>
  <c r="AE5"/>
  <c r="AF5" s="1"/>
  <c r="AE6"/>
  <c r="AF6" s="1"/>
  <c r="AE3"/>
  <c r="AF3" s="1"/>
  <c r="AJ6"/>
  <c r="E6"/>
  <c r="D6"/>
  <c r="C6"/>
  <c r="B6"/>
  <c r="A6"/>
  <c r="AJ5"/>
  <c r="E5"/>
  <c r="D5"/>
  <c r="C5"/>
  <c r="B5"/>
  <c r="A5"/>
  <c r="AJ4"/>
  <c r="E4"/>
  <c r="D4"/>
  <c r="C4"/>
  <c r="A4"/>
  <c r="AJ3"/>
  <c r="E3"/>
  <c r="D3"/>
  <c r="C3"/>
  <c r="B3"/>
  <c r="A3"/>
  <c r="BT6" i="24"/>
  <c r="BN6"/>
  <c r="BB6"/>
  <c r="AX6"/>
  <c r="AR6"/>
  <c r="AC6"/>
  <c r="I6"/>
  <c r="G6"/>
  <c r="F6"/>
  <c r="D6"/>
  <c r="BV6" s="1"/>
  <c r="C6"/>
  <c r="B6"/>
  <c r="A6"/>
  <c r="BT5"/>
  <c r="BN5"/>
  <c r="BB5"/>
  <c r="AX5"/>
  <c r="AR5"/>
  <c r="AC5"/>
  <c r="I5"/>
  <c r="H5"/>
  <c r="G5"/>
  <c r="F5"/>
  <c r="D5"/>
  <c r="C5"/>
  <c r="B5"/>
  <c r="A5"/>
  <c r="BT4"/>
  <c r="BN4"/>
  <c r="BB4"/>
  <c r="AX4"/>
  <c r="AR4"/>
  <c r="AC4"/>
  <c r="I4"/>
  <c r="G4"/>
  <c r="F4"/>
  <c r="D4"/>
  <c r="B4"/>
  <c r="A4"/>
  <c r="BT3"/>
  <c r="BN3"/>
  <c r="BB3"/>
  <c r="AX3"/>
  <c r="AR3"/>
  <c r="AC3"/>
  <c r="I3"/>
  <c r="G3"/>
  <c r="F3"/>
  <c r="D3"/>
  <c r="B3"/>
  <c r="A3"/>
  <c r="B3" i="23"/>
  <c r="A3"/>
  <c r="B6"/>
  <c r="A6"/>
  <c r="B5"/>
  <c r="A5"/>
  <c r="B4"/>
  <c r="A4"/>
  <c r="K6" i="15"/>
  <c r="C6"/>
  <c r="B6"/>
  <c r="A6"/>
  <c r="K5"/>
  <c r="C5"/>
  <c r="B5"/>
  <c r="A5"/>
  <c r="K4"/>
  <c r="C4"/>
  <c r="B4"/>
  <c r="A4"/>
  <c r="K3"/>
  <c r="C3"/>
  <c r="B3"/>
  <c r="A3"/>
  <c r="AF6" i="26"/>
  <c r="D6"/>
  <c r="AE6" s="1"/>
  <c r="C6"/>
  <c r="B6"/>
  <c r="A6"/>
  <c r="AF5"/>
  <c r="C5"/>
  <c r="B5"/>
  <c r="A5"/>
  <c r="AF4"/>
  <c r="C4"/>
  <c r="B4"/>
  <c r="AF3"/>
  <c r="AE3"/>
  <c r="C3"/>
  <c r="B3"/>
  <c r="A3"/>
  <c r="P6" i="20"/>
  <c r="H6" i="24" s="1"/>
  <c r="D6" i="20"/>
  <c r="C6"/>
  <c r="B6"/>
  <c r="A6"/>
  <c r="P5"/>
  <c r="D5"/>
  <c r="C5"/>
  <c r="B5"/>
  <c r="A5"/>
  <c r="P4"/>
  <c r="H4" i="24" s="1"/>
  <c r="D4" i="20"/>
  <c r="C4"/>
  <c r="B4"/>
  <c r="A4"/>
  <c r="P3"/>
  <c r="H3" i="24" s="1"/>
  <c r="D3" i="20"/>
  <c r="C3"/>
  <c r="B3"/>
  <c r="A3"/>
  <c r="O6" i="4"/>
  <c r="E6" i="24" s="1"/>
  <c r="I6" i="1"/>
  <c r="D6" i="4"/>
  <c r="C6"/>
  <c r="B6"/>
  <c r="A6"/>
  <c r="O5"/>
  <c r="E5" i="24" s="1"/>
  <c r="I5" i="1"/>
  <c r="D5" i="4"/>
  <c r="C5"/>
  <c r="B5"/>
  <c r="A5"/>
  <c r="O4"/>
  <c r="E4" i="24" s="1"/>
  <c r="D4" i="4"/>
  <c r="C4"/>
  <c r="B4"/>
  <c r="A4"/>
  <c r="N5" i="1"/>
  <c r="K5" i="9" s="1"/>
  <c r="N4" i="1"/>
  <c r="K4" i="9" s="1"/>
  <c r="N50" i="1"/>
  <c r="M50"/>
  <c r="L50"/>
  <c r="O50" s="1"/>
  <c r="J50"/>
  <c r="I50"/>
  <c r="H50"/>
  <c r="G50"/>
  <c r="G51" s="1"/>
  <c r="AN6" i="16"/>
  <c r="AM6"/>
  <c r="E6"/>
  <c r="I6" s="1"/>
  <c r="D6"/>
  <c r="H6" s="1"/>
  <c r="J6" s="1"/>
  <c r="C6"/>
  <c r="B6"/>
  <c r="A6"/>
  <c r="AN5"/>
  <c r="AM5"/>
  <c r="E5"/>
  <c r="I5" s="1"/>
  <c r="D5"/>
  <c r="H5" s="1"/>
  <c r="K5" s="1"/>
  <c r="C5"/>
  <c r="B5"/>
  <c r="A5"/>
  <c r="AN4"/>
  <c r="C4" i="24" s="1"/>
  <c r="AM4" i="16"/>
  <c r="E4"/>
  <c r="I4" s="1"/>
  <c r="P4" s="1"/>
  <c r="N4" s="1"/>
  <c r="D4"/>
  <c r="H4" s="1"/>
  <c r="C4"/>
  <c r="B4"/>
  <c r="A4"/>
  <c r="AN3"/>
  <c r="C3" i="24" s="1"/>
  <c r="AM3" i="16"/>
  <c r="E3"/>
  <c r="I3" s="1"/>
  <c r="D3"/>
  <c r="H3" s="1"/>
  <c r="H16" s="1"/>
  <c r="C3"/>
  <c r="B3"/>
  <c r="A3"/>
  <c r="N3" i="1"/>
  <c r="K3" i="9" s="1"/>
  <c r="D6"/>
  <c r="C6"/>
  <c r="B6"/>
  <c r="A6"/>
  <c r="D5"/>
  <c r="C5"/>
  <c r="B5"/>
  <c r="A5"/>
  <c r="D4"/>
  <c r="C4"/>
  <c r="A4"/>
  <c r="D3"/>
  <c r="C3"/>
  <c r="B3"/>
  <c r="A3"/>
  <c r="G6" i="12"/>
  <c r="F6"/>
  <c r="F6" i="1" s="1"/>
  <c r="C6" i="12"/>
  <c r="B6"/>
  <c r="A6"/>
  <c r="G5"/>
  <c r="F5"/>
  <c r="C5"/>
  <c r="B5"/>
  <c r="A5"/>
  <c r="F4"/>
  <c r="C4"/>
  <c r="B4"/>
  <c r="A4"/>
  <c r="G3"/>
  <c r="F3"/>
  <c r="F3" i="1" s="1"/>
  <c r="C3" i="12"/>
  <c r="B3"/>
  <c r="A3"/>
  <c r="N6" i="13"/>
  <c r="J6"/>
  <c r="G6"/>
  <c r="H6" s="1"/>
  <c r="C6"/>
  <c r="B6"/>
  <c r="A6"/>
  <c r="N5"/>
  <c r="J5"/>
  <c r="C5"/>
  <c r="H5" s="1"/>
  <c r="B5"/>
  <c r="A5"/>
  <c r="N4"/>
  <c r="J4"/>
  <c r="H4"/>
  <c r="C4"/>
  <c r="B4"/>
  <c r="A4"/>
  <c r="N3"/>
  <c r="J3"/>
  <c r="C3"/>
  <c r="G3" s="1"/>
  <c r="H3" s="1"/>
  <c r="B3"/>
  <c r="A3"/>
  <c r="K5" i="25"/>
  <c r="C5"/>
  <c r="B5"/>
  <c r="A5"/>
  <c r="K4"/>
  <c r="C4"/>
  <c r="B4"/>
  <c r="A4"/>
  <c r="K3"/>
  <c r="C3"/>
  <c r="B3"/>
  <c r="A3"/>
  <c r="K2"/>
  <c r="C2"/>
  <c r="B2"/>
  <c r="A2"/>
  <c r="D26" i="1"/>
  <c r="B6" i="14"/>
  <c r="A6"/>
  <c r="B5"/>
  <c r="A5"/>
  <c r="B4"/>
  <c r="A4"/>
  <c r="B3"/>
  <c r="A3"/>
  <c r="N6" i="1"/>
  <c r="K6" i="9" s="1"/>
  <c r="J6" i="1"/>
  <c r="J5"/>
  <c r="F5"/>
  <c r="J4"/>
  <c r="I4"/>
  <c r="J3"/>
  <c r="I3"/>
  <c r="AG3" i="26" l="1"/>
  <c r="J3" i="5" s="1"/>
  <c r="K3" s="1"/>
  <c r="BV4" i="24"/>
  <c r="BV5"/>
  <c r="Q5" i="9" s="1"/>
  <c r="G5" i="5" s="1"/>
  <c r="BV3" i="24"/>
  <c r="P3" i="14"/>
  <c r="G3" i="1" s="1"/>
  <c r="P4" i="14"/>
  <c r="G4" i="1" s="1"/>
  <c r="BU5" i="24"/>
  <c r="R5" i="9" s="1"/>
  <c r="L5" i="5" s="1"/>
  <c r="M5" s="1"/>
  <c r="BU6" i="24"/>
  <c r="BU4"/>
  <c r="AG6" i="26"/>
  <c r="J6" i="5" s="1"/>
  <c r="K6" s="1"/>
  <c r="AE4" i="26"/>
  <c r="AG4" s="1"/>
  <c r="J4" i="5" s="1"/>
  <c r="K4" s="1"/>
  <c r="AE5" i="26"/>
  <c r="AG5" s="1"/>
  <c r="P6" i="14"/>
  <c r="G6" i="1" s="1"/>
  <c r="I51"/>
  <c r="P3" i="16"/>
  <c r="N3" s="1"/>
  <c r="P6"/>
  <c r="N6" s="1"/>
  <c r="K3"/>
  <c r="L3"/>
  <c r="J3"/>
  <c r="L4"/>
  <c r="K4"/>
  <c r="J4"/>
  <c r="L5"/>
  <c r="P5"/>
  <c r="N5" s="1"/>
  <c r="K6"/>
  <c r="J5"/>
  <c r="L6"/>
  <c r="F4" i="1"/>
  <c r="P5" i="14"/>
  <c r="G5" i="1" s="1"/>
  <c r="L3" i="13"/>
  <c r="K3"/>
  <c r="L5"/>
  <c r="K5"/>
  <c r="L4"/>
  <c r="K4"/>
  <c r="L6"/>
  <c r="K6"/>
  <c r="I3"/>
  <c r="I4"/>
  <c r="I5"/>
  <c r="I6"/>
  <c r="P5" i="9" l="1"/>
  <c r="J5" i="5"/>
  <c r="K5" s="1"/>
  <c r="O4" i="16"/>
  <c r="Q4" s="1"/>
  <c r="O4" i="13"/>
  <c r="M4" s="1"/>
  <c r="O6" i="16"/>
  <c r="Q6" s="1"/>
  <c r="O6" i="13"/>
  <c r="M6" s="1"/>
  <c r="O5" i="16"/>
  <c r="O3" i="13"/>
  <c r="M3" s="1"/>
  <c r="O3" i="16"/>
  <c r="Q3" s="1"/>
  <c r="L4" i="9"/>
  <c r="O4" s="1"/>
  <c r="F4" i="5" s="1"/>
  <c r="Q5" i="16"/>
  <c r="M5"/>
  <c r="H5" i="1" s="1"/>
  <c r="M3" i="16"/>
  <c r="M4"/>
  <c r="O5" i="13"/>
  <c r="M5" s="1"/>
  <c r="E5" i="1" s="1"/>
  <c r="N26"/>
  <c r="N7" i="4"/>
  <c r="O3"/>
  <c r="E3" i="24" s="1"/>
  <c r="BU3" s="1"/>
  <c r="M6" i="16" l="1"/>
  <c r="L6" i="9"/>
  <c r="O6" s="1"/>
  <c r="F6" i="5" s="1"/>
  <c r="L5" i="1"/>
  <c r="L3" i="9"/>
  <c r="O3" s="1"/>
  <c r="F3" i="5" s="1"/>
  <c r="L5" i="9"/>
  <c r="O5" s="1"/>
  <c r="F5" i="5" s="1"/>
  <c r="H5" s="1"/>
  <c r="I5" s="1"/>
  <c r="O5" i="1" l="1"/>
  <c r="N5" i="9" s="1"/>
  <c r="N5" i="5" s="1"/>
  <c r="O5" s="1"/>
  <c r="AC5"/>
  <c r="M26" i="1"/>
  <c r="AG5" i="5" l="1"/>
  <c r="AD5"/>
  <c r="L26" i="1"/>
  <c r="O26" s="1"/>
  <c r="J26"/>
  <c r="I26"/>
  <c r="H26"/>
  <c r="G26"/>
  <c r="G27" s="1"/>
  <c r="U5" i="5" l="1"/>
  <c r="V5" s="1"/>
  <c r="AH5"/>
  <c r="I27" i="1"/>
  <c r="W5" i="5" l="1"/>
  <c r="X5" s="1"/>
  <c r="BO7" i="24" l="1"/>
  <c r="BP7"/>
  <c r="BQ7"/>
  <c r="BR7"/>
  <c r="BS7"/>
  <c r="BT7" l="1"/>
  <c r="O7" l="1"/>
  <c r="AO7"/>
  <c r="AP7"/>
  <c r="S7"/>
  <c r="T7" i="23"/>
  <c r="Q7" i="24"/>
  <c r="R7"/>
  <c r="U7" i="9"/>
  <c r="V7"/>
  <c r="W7"/>
  <c r="X7"/>
  <c r="R7" i="5" l="1"/>
  <c r="AD7" i="16" l="1"/>
  <c r="AE7"/>
  <c r="AF7"/>
  <c r="AH7"/>
  <c r="AI7"/>
  <c r="AL7"/>
  <c r="AM7"/>
  <c r="M7" i="9"/>
  <c r="D7" i="15" l="1"/>
  <c r="E7"/>
  <c r="F7"/>
  <c r="G7"/>
  <c r="H7"/>
  <c r="I7"/>
  <c r="J7"/>
  <c r="K7" l="1"/>
  <c r="AB7" i="5" l="1"/>
  <c r="Y7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T7" i="9" l="1"/>
  <c r="S7"/>
  <c r="J7" l="1"/>
  <c r="I7"/>
  <c r="H7"/>
  <c r="G7"/>
  <c r="F7"/>
  <c r="E7"/>
  <c r="BM7" i="24" l="1"/>
  <c r="BJ7"/>
  <c r="BI7"/>
  <c r="BH7"/>
  <c r="BG7"/>
  <c r="BF7"/>
  <c r="BE7"/>
  <c r="BD7"/>
  <c r="BC7"/>
  <c r="BA7"/>
  <c r="AZ7"/>
  <c r="AY7"/>
  <c r="AW7"/>
  <c r="AV7"/>
  <c r="AU7"/>
  <c r="AT7"/>
  <c r="AS7"/>
  <c r="AQ7"/>
  <c r="AN7"/>
  <c r="AM7"/>
  <c r="AL7"/>
  <c r="AK7"/>
  <c r="AJ7"/>
  <c r="AI7"/>
  <c r="AH7"/>
  <c r="AG7"/>
  <c r="AF7"/>
  <c r="AE7"/>
  <c r="AB7"/>
  <c r="AA7"/>
  <c r="Z7"/>
  <c r="Y7"/>
  <c r="X7"/>
  <c r="W7"/>
  <c r="V7"/>
  <c r="U7"/>
  <c r="T7"/>
  <c r="P7"/>
  <c r="N7"/>
  <c r="M7"/>
  <c r="L7"/>
  <c r="K7"/>
  <c r="J7"/>
  <c r="C16" i="23"/>
  <c r="S7"/>
  <c r="R7"/>
  <c r="Q7"/>
  <c r="P7"/>
  <c r="O7"/>
  <c r="N7"/>
  <c r="M7"/>
  <c r="L7"/>
  <c r="K7"/>
  <c r="J7"/>
  <c r="I7"/>
  <c r="BB7" i="24" l="1"/>
  <c r="AX7"/>
  <c r="BN7"/>
  <c r="AR7"/>
  <c r="AC7"/>
  <c r="G7"/>
  <c r="F7" s="1"/>
  <c r="D7"/>
  <c r="I7"/>
  <c r="Q6" i="9" l="1"/>
  <c r="G6" i="5" s="1"/>
  <c r="H6" s="1"/>
  <c r="I6" s="1"/>
  <c r="Q3" i="9"/>
  <c r="G3" i="5" s="1"/>
  <c r="H3" s="1"/>
  <c r="I3" s="1"/>
  <c r="Q4" i="9"/>
  <c r="G4" i="5" s="1"/>
  <c r="H4" s="1"/>
  <c r="I4" s="1"/>
  <c r="G7" l="1"/>
  <c r="Q7" i="9"/>
  <c r="L7" i="15"/>
  <c r="A7" i="27" l="1"/>
  <c r="C6"/>
  <c r="B6"/>
  <c r="A6"/>
  <c r="C5"/>
  <c r="B5"/>
  <c r="A5"/>
  <c r="C4"/>
  <c r="B4"/>
  <c r="A4"/>
  <c r="C3"/>
  <c r="B3"/>
  <c r="A3"/>
  <c r="AH7" i="26"/>
  <c r="A7"/>
  <c r="D3" i="27" l="1"/>
  <c r="D4"/>
  <c r="D5"/>
  <c r="F4"/>
  <c r="Q7" i="20"/>
  <c r="O7"/>
  <c r="N7"/>
  <c r="M7"/>
  <c r="L7"/>
  <c r="K7"/>
  <c r="J7"/>
  <c r="I7"/>
  <c r="E7"/>
  <c r="BI7" i="4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C7"/>
  <c r="AB7"/>
  <c r="AA7"/>
  <c r="Z7"/>
  <c r="Y7"/>
  <c r="W7"/>
  <c r="U7"/>
  <c r="R7"/>
  <c r="Q7"/>
  <c r="P7"/>
  <c r="M7"/>
  <c r="L7"/>
  <c r="K7"/>
  <c r="G7"/>
  <c r="F7"/>
  <c r="E7"/>
  <c r="D3"/>
  <c r="C3"/>
  <c r="B3"/>
  <c r="A3"/>
  <c r="AF7" i="5" l="1"/>
  <c r="AE7"/>
  <c r="P4" i="9"/>
  <c r="E4" i="27"/>
  <c r="H7" i="24"/>
  <c r="P7" i="20"/>
  <c r="E7" i="24"/>
  <c r="O7" i="4"/>
  <c r="H7"/>
  <c r="AC7" i="16"/>
  <c r="AA7"/>
  <c r="W7"/>
  <c r="V7"/>
  <c r="U7"/>
  <c r="T7"/>
  <c r="S7"/>
  <c r="R7"/>
  <c r="D7" i="26" l="1"/>
  <c r="M7"/>
  <c r="G7" i="16"/>
  <c r="F7"/>
  <c r="R6" i="9" l="1"/>
  <c r="L6" i="5" s="1"/>
  <c r="M6" s="1"/>
  <c r="R4" i="9"/>
  <c r="L4" i="5" s="1"/>
  <c r="M4" s="1"/>
  <c r="R3" i="9"/>
  <c r="L3" i="5" s="1"/>
  <c r="M3" s="1"/>
  <c r="G7" i="12" l="1"/>
  <c r="AB7" i="16" l="1"/>
  <c r="AN7" l="1"/>
  <c r="R3" i="10"/>
  <c r="H3" i="1"/>
  <c r="R5" i="10"/>
  <c r="J7" i="16"/>
  <c r="H6" i="1"/>
  <c r="R6" i="10"/>
  <c r="R4"/>
  <c r="H4" i="1"/>
  <c r="L7" i="16"/>
  <c r="K7"/>
  <c r="I7"/>
  <c r="C7" i="24"/>
  <c r="H7" i="16"/>
  <c r="F7" i="12"/>
  <c r="P7" i="16" l="1"/>
  <c r="O7"/>
  <c r="BU7" i="24"/>
  <c r="R7" i="9"/>
  <c r="F7" i="13"/>
  <c r="E7"/>
  <c r="D7"/>
  <c r="N7" i="16" l="1"/>
  <c r="Q7"/>
  <c r="R7" i="10"/>
  <c r="M7" i="16"/>
  <c r="K6" i="25" l="1"/>
  <c r="J6"/>
  <c r="I6"/>
  <c r="H6"/>
  <c r="G6"/>
  <c r="F6"/>
  <c r="E6"/>
  <c r="D6"/>
  <c r="A6"/>
  <c r="M7" i="1"/>
  <c r="K7"/>
  <c r="P7" i="14" l="1"/>
  <c r="F7" i="1" l="1"/>
  <c r="I7" l="1"/>
  <c r="J7"/>
  <c r="G7" l="1"/>
  <c r="H7" l="1"/>
  <c r="N7" i="13" l="1"/>
  <c r="P3" i="9"/>
  <c r="P6"/>
  <c r="AF7" i="26"/>
  <c r="D6" i="27"/>
  <c r="E3"/>
  <c r="E5"/>
  <c r="E6"/>
  <c r="H5" l="1"/>
  <c r="J6"/>
  <c r="F3"/>
  <c r="M7" i="5"/>
  <c r="L7"/>
  <c r="D7" i="27"/>
  <c r="F6"/>
  <c r="E7"/>
  <c r="H3"/>
  <c r="V7" i="26"/>
  <c r="F5" i="27"/>
  <c r="H4"/>
  <c r="G7" i="13"/>
  <c r="H6" i="27"/>
  <c r="J3" l="1"/>
  <c r="W5"/>
  <c r="X6"/>
  <c r="H7" i="13"/>
  <c r="X4" i="27"/>
  <c r="X5"/>
  <c r="I6"/>
  <c r="AG7" i="26"/>
  <c r="I3" i="27"/>
  <c r="W3"/>
  <c r="V4"/>
  <c r="I4"/>
  <c r="W4"/>
  <c r="G3"/>
  <c r="V3"/>
  <c r="G5"/>
  <c r="V5"/>
  <c r="V6"/>
  <c r="G6"/>
  <c r="J7" i="13"/>
  <c r="AE7" i="26"/>
  <c r="I7" i="13"/>
  <c r="G4" i="27"/>
  <c r="F7"/>
  <c r="X3" l="1"/>
  <c r="E4" i="1"/>
  <c r="L4" s="1"/>
  <c r="AC4" i="5" s="1"/>
  <c r="J4" i="27"/>
  <c r="I5"/>
  <c r="J5"/>
  <c r="P7" i="9"/>
  <c r="W6" i="27"/>
  <c r="L7" i="13"/>
  <c r="K7"/>
  <c r="K7" i="5"/>
  <c r="J7"/>
  <c r="H7" i="27"/>
  <c r="G7"/>
  <c r="AD4" i="5" l="1"/>
  <c r="AG4"/>
  <c r="O4" i="1"/>
  <c r="N4" i="9" s="1"/>
  <c r="N4" i="5" s="1"/>
  <c r="O4" s="1"/>
  <c r="E3" i="1"/>
  <c r="L3" s="1"/>
  <c r="AC3" i="5" s="1"/>
  <c r="J7" i="27"/>
  <c r="I7"/>
  <c r="O7" i="13"/>
  <c r="E6" i="1"/>
  <c r="L6" s="1"/>
  <c r="AC6" i="5" s="1"/>
  <c r="AG6" l="1"/>
  <c r="AD6"/>
  <c r="AG3"/>
  <c r="AD3"/>
  <c r="U4"/>
  <c r="V4" s="1"/>
  <c r="AH4"/>
  <c r="O3" i="1"/>
  <c r="O6"/>
  <c r="L7" i="9"/>
  <c r="M7" i="13"/>
  <c r="P5" i="10"/>
  <c r="P3"/>
  <c r="P6"/>
  <c r="P4"/>
  <c r="W3" i="5" l="1"/>
  <c r="X3" s="1"/>
  <c r="AH3"/>
  <c r="W4"/>
  <c r="X4" s="1"/>
  <c r="U6"/>
  <c r="V6" s="1"/>
  <c r="AH6"/>
  <c r="N6" i="9"/>
  <c r="N6" i="5" s="1"/>
  <c r="O6" s="1"/>
  <c r="N3" i="9"/>
  <c r="N3" i="5" s="1"/>
  <c r="O3" s="1"/>
  <c r="L7" i="1"/>
  <c r="E7"/>
  <c r="N7"/>
  <c r="H7" i="5"/>
  <c r="O7" i="9"/>
  <c r="F7" i="5"/>
  <c r="W6" l="1"/>
  <c r="X6" s="1"/>
  <c r="K7" i="9"/>
  <c r="I7" i="5"/>
  <c r="D7" i="23"/>
  <c r="AD7" i="5"/>
  <c r="P7" i="10"/>
  <c r="AC7" i="5"/>
  <c r="E7" i="23"/>
  <c r="C7"/>
  <c r="O7" i="1"/>
  <c r="T7" i="5" l="1"/>
  <c r="AA7"/>
  <c r="AG7"/>
  <c r="AJ7"/>
  <c r="N7" i="9"/>
  <c r="P7" i="5"/>
  <c r="Q7"/>
  <c r="AH7" l="1"/>
  <c r="U7"/>
  <c r="X7"/>
  <c r="Z7"/>
  <c r="W7"/>
</calcChain>
</file>

<file path=xl/sharedStrings.xml><?xml version="1.0" encoding="utf-8"?>
<sst xmlns="http://schemas.openxmlformats.org/spreadsheetml/2006/main" count="969" uniqueCount="576">
  <si>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</si>
  <si>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</si>
  <si>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</si>
  <si>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</si>
  <si>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</si>
  <si>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</si>
  <si>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</si>
  <si>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</si>
  <si>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</si>
  <si>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</si>
  <si>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</si>
  <si>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</si>
  <si>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</si>
  <si>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</si>
  <si>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</si>
  <si>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</si>
  <si>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</si>
  <si>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</si>
  <si>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</si>
  <si>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</si>
  <si>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</si>
  <si>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</si>
  <si>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</si>
  <si>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</si>
  <si>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</si>
  <si>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</si>
  <si>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</si>
  <si>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</si>
  <si>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</si>
  <si>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</si>
  <si>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</si>
  <si>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</si>
  <si>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</si>
  <si>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</si>
  <si>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</si>
  <si>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</si>
  <si>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</si>
  <si>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</si>
  <si>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</si>
  <si>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</si>
  <si>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</si>
  <si>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</si>
  <si>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</si>
  <si>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</si>
  <si>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</si>
  <si>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</si>
  <si>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</si>
  <si>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</si>
  <si>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</si>
  <si>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</si>
  <si>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</si>
  <si>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</si>
  <si>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</si>
  <si>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</si>
  <si>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</si>
  <si>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</si>
  <si>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</si>
  <si>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</si>
  <si>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</si>
  <si>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</si>
  <si>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</si>
  <si>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</si>
  <si>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</si>
  <si>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</si>
  <si>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</si>
  <si>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</si>
  <si>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</si>
  <si>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</si>
  <si>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</si>
  <si>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</si>
  <si>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</si>
  <si>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</si>
  <si>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</si>
  <si>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</si>
  <si>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</si>
  <si>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</si>
  <si>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</si>
  <si>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</si>
  <si>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</si>
  <si>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</si>
  <si>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</si>
  <si>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</si>
  <si>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</si>
  <si>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</si>
  <si>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</si>
  <si>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</si>
  <si>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</si>
  <si>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</si>
  <si>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</si>
  <si>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</si>
  <si>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</si>
  <si>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</si>
  <si>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</si>
  <si>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</si>
  <si>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</si>
  <si>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</si>
  <si>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</si>
  <si>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</si>
  <si>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</si>
  <si>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</si>
  <si>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</si>
  <si>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</si>
  <si>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</si>
  <si>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</si>
  <si>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</si>
  <si>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</si>
  <si>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</si>
  <si>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</si>
  <si>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</si>
  <si>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</si>
  <si>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</si>
  <si>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</si>
  <si>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</si>
  <si>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</si>
  <si>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</si>
  <si>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</si>
  <si>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</si>
  <si>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</si>
  <si>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</si>
  <si>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</si>
  <si>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</si>
  <si>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</si>
  <si>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</si>
  <si>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</si>
  <si>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</si>
  <si>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</si>
  <si>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</si>
  <si>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</si>
  <si>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</si>
  <si>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</si>
  <si>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</si>
  <si>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</si>
  <si>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</si>
  <si>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</si>
  <si>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</si>
  <si>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</si>
  <si>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</si>
  <si>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</si>
  <si>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</si>
  <si>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</si>
  <si>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</si>
  <si>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</si>
  <si>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</si>
  <si>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</si>
  <si>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</si>
  <si>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</si>
  <si>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</si>
  <si>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</si>
  <si>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</si>
  <si>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</si>
  <si>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</si>
  <si>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</si>
  <si>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</si>
  <si>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</si>
  <si>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</si>
  <si>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</si>
  <si>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</si>
  <si>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</si>
  <si>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</si>
  <si>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</si>
  <si>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</si>
  <si>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</si>
  <si>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</si>
  <si>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</si>
  <si>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</si>
  <si>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</si>
  <si>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</si>
  <si>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</si>
  <si>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</si>
  <si>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</si>
  <si>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</si>
  <si>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</si>
  <si>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</si>
  <si>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</si>
  <si>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</si>
  <si>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</si>
  <si>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</si>
  <si>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</si>
  <si>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</si>
  <si>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</si>
  <si>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</si>
  <si>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</si>
  <si>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</si>
  <si>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</si>
  <si>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</si>
  <si>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</si>
  <si>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</si>
  <si>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</si>
  <si>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</si>
  <si>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</si>
  <si>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</si>
  <si>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</si>
  <si>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</si>
  <si>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</si>
  <si>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</si>
  <si>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</si>
  <si>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</si>
  <si>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</si>
  <si>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</si>
  <si>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</si>
  <si>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</si>
  <si>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</si>
  <si>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</si>
  <si>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</si>
  <si>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</si>
  <si>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</si>
  <si>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</si>
  <si>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</si>
  <si>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</si>
  <si>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</si>
  <si>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</si>
  <si>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</si>
  <si>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</si>
  <si>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</si>
  <si>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</si>
  <si>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</si>
  <si>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</si>
  <si>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</si>
  <si>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</si>
  <si>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</si>
  <si>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</si>
  <si>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</si>
  <si>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</si>
  <si>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</si>
  <si>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</si>
  <si>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</si>
  <si>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</si>
  <si>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</si>
  <si>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</si>
  <si>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</si>
  <si>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</si>
  <si>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</si>
  <si>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</si>
  <si>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</si>
  <si>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</si>
  <si>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</si>
  <si>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</si>
  <si>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</si>
  <si>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</si>
  <si>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</si>
  <si>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</si>
  <si>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</si>
  <si>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</si>
  <si>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</si>
  <si>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</si>
  <si>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</si>
  <si>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</si>
  <si>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</si>
  <si>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</si>
  <si>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</si>
  <si>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</si>
  <si>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</si>
  <si>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</si>
  <si>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</si>
  <si>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</si>
  <si>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</si>
  <si>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</si>
  <si>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</si>
  <si>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</si>
  <si>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</si>
  <si>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</si>
  <si>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</si>
  <si>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</si>
  <si>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</si>
  <si>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</si>
  <si>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</si>
  <si>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</si>
  <si>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</si>
  <si>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</si>
  <si>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</si>
  <si>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</si>
  <si>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</si>
  <si>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</si>
  <si>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</si>
  <si>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</si>
  <si>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</si>
  <si>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</si>
  <si>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</si>
  <si>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</si>
  <si>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</si>
  <si>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</si>
  <si>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</si>
  <si>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</si>
  <si>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</si>
  <si>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</si>
  <si>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</si>
  <si>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</si>
  <si>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</si>
  <si>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</si>
  <si>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</si>
  <si>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</si>
  <si>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</si>
  <si>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</si>
  <si>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</si>
  <si>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</si>
  <si>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</si>
  <si>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</si>
  <si>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</si>
  <si>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</si>
  <si>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</si>
  <si>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</si>
  <si>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</si>
  <si>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</si>
  <si>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</si>
  <si>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</si>
  <si>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</si>
  <si>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</si>
  <si>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</si>
  <si>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</si>
  <si>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</si>
  <si>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</si>
  <si>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</si>
  <si>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</si>
  <si>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</si>
  <si>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</si>
  <si>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</si>
  <si>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</si>
  <si>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</si>
  <si>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</si>
  <si>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</si>
  <si>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</si>
  <si>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</si>
  <si>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</si>
  <si>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</si>
  <si>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</si>
  <si>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</si>
  <si>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</si>
  <si>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</si>
  <si>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</si>
  <si>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</si>
  <si>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</si>
  <si>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</si>
  <si>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</si>
  <si>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</si>
  <si>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</si>
  <si>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</si>
  <si>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</si>
  <si>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</si>
  <si>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</si>
  <si>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</si>
  <si>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</si>
  <si>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</si>
  <si>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</si>
  <si>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</si>
  <si>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</si>
  <si>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</si>
  <si>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</si>
  <si>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</si>
  <si>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</si>
  <si>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</si>
  <si>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</si>
  <si>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</si>
  <si>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</si>
  <si>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</si>
  <si>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</si>
  <si>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</si>
  <si>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</si>
  <si>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</si>
  <si>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</si>
  <si>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</si>
  <si>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</si>
  <si>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</si>
  <si>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</si>
  <si>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</si>
  <si>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</si>
  <si>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</si>
  <si>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</si>
  <si>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</si>
  <si>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</si>
  <si>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</si>
  <si>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</si>
  <si>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</si>
  <si>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</si>
  <si>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</si>
  <si>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</si>
  <si>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</si>
  <si>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</si>
  <si>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</si>
  <si>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</si>
  <si>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</si>
  <si>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</si>
  <si>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</si>
  <si>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</si>
  <si>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</si>
  <si>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</si>
  <si>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</si>
  <si>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</si>
  <si>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</si>
  <si>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</si>
  <si>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</si>
  <si>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</si>
  <si>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</si>
  <si>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</si>
  <si>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</si>
  <si>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</si>
  <si>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</si>
  <si>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</si>
  <si>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</si>
  <si>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</si>
  <si>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</si>
  <si>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</si>
  <si>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</si>
  <si>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</si>
  <si>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</si>
  <si>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</si>
  <si>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</si>
  <si>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</si>
  <si>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</si>
  <si>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</si>
  <si>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</si>
  <si>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</si>
  <si>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</si>
  <si>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</si>
  <si>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</si>
  <si>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</si>
  <si>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</si>
  <si>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</si>
  <si>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</si>
  <si>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</si>
  <si>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</si>
  <si>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</si>
  <si>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</si>
  <si>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</si>
  <si>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</si>
  <si>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</si>
  <si>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</si>
  <si>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</si>
  <si>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</si>
  <si>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</si>
  <si>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</si>
  <si>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</si>
  <si>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</si>
  <si>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</si>
  <si>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</si>
  <si>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</si>
  <si>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</si>
  <si>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</si>
  <si>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</si>
  <si>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</si>
  <si>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</si>
  <si>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</si>
  <si>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</si>
  <si>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</si>
  <si>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</si>
  <si>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</si>
  <si>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</si>
  <si>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</si>
  <si>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</si>
  <si>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</si>
  <si>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</si>
  <si>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</si>
  <si>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</si>
  <si>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</si>
  <si>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</si>
  <si>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</si>
  <si>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</si>
  <si>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</si>
  <si>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</si>
  <si>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</si>
  <si>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</si>
  <si>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</si>
  <si>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</si>
  <si>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</si>
  <si>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</si>
  <si>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</si>
  <si>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</si>
  <si>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</si>
  <si>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</si>
  <si>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</si>
  <si>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</si>
  <si>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</si>
  <si>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</si>
  <si>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</si>
  <si>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</si>
  <si>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</si>
  <si>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</si>
  <si>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</si>
  <si>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</si>
  <si>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</si>
  <si>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</si>
  <si>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</si>
  <si>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</si>
  <si>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</si>
  <si>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</si>
  <si>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</si>
  <si>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</si>
  <si>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</si>
  <si>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</si>
  <si>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</si>
  <si>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</si>
  <si>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</si>
  <si>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</si>
  <si>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</si>
  <si>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</si>
  <si>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</si>
  <si>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</si>
  <si>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</si>
  <si>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</si>
  <si>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</si>
  <si>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</si>
  <si>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</si>
  <si>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</si>
  <si>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</si>
  <si>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</si>
  <si>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</si>
  <si>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</si>
  <si>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</si>
  <si>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</si>
  <si>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</si>
  <si>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</si>
  <si>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</si>
  <si>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</si>
  <si>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</si>
  <si>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</si>
  <si>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</si>
  <si>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</si>
  <si>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</si>
  <si>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</si>
  <si>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</si>
  <si>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</si>
  <si>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</si>
  <si>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>60.000δρχ*3% = 1.800 ---+---  υπόλοιπο *1,15% {{{ από 1988 έως 27-09-1994}}}</t>
  </si>
  <si>
    <t>δικαιώματα επί μεταγραφής = 300</t>
  </si>
  <si>
    <t>500 + 1000</t>
  </si>
  <si>
    <t>300 ανά φύλλο</t>
  </si>
  <si>
    <t>ΚΥΡΟΣ</t>
  </si>
  <si>
    <t xml:space="preserve">ΕΠΙ ΠΑΝΤΟΣ συμβολαιογραφικού εγγράφου ο Συμβολαιογράφος παίρνει ως αμοιβή = 400δρχ (25-05-1988 έως 27-09-1994) </t>
  </si>
  <si>
    <t xml:space="preserve">αγοαραπωλησίας ΠΡΟΣΥΜΦΩΝΟ τίμημα = 5.400.000δρχ αρραβών = </t>
  </si>
  <si>
    <t>ΤΑΔΙΚ</t>
  </si>
  <si>
    <t>τεληΧαρτ</t>
  </si>
  <si>
    <t>αγοαραπωλησίας ΠΡΟΣΥΜΦΩΝΟ τίμημα = 5.400.000δρχ αρραβών = 300.000δρχ</t>
  </si>
  <si>
    <t>300.000 ΑΜΕΣΑ</t>
  </si>
  <si>
    <t>νότιο τμήμα των 8στρ</t>
  </si>
  <si>
    <t>1η] έως 25/07/1988 = 2.700.000δρχ</t>
  </si>
  <si>
    <t>2η] έως 30/09/1988 = 2.400.000δρχ</t>
  </si>
  <si>
    <t>αγοραστες ΘΑ εξοφλήσουν τα βάρη ΟΛΟΥ του ακινήτου</t>
  </si>
  <si>
    <t>2ης πράξης εντολης ;;;</t>
  </si>
  <si>
    <t>αναλογικα</t>
  </si>
  <si>
    <t>πληρεξουσιότητας</t>
  </si>
  <si>
    <t>πληρεξουσιότητα = ????</t>
  </si>
  <si>
    <t>'πληρεξουσιότητα''</t>
  </si>
  <si>
    <t>ΚΥΡΟΣ σύνολο</t>
  </si>
  <si>
    <t>το 1</t>
  </si>
  <si>
    <t>ΑΛΛΙΩΣ αυτοσύμβαση αγοραπωλησίας</t>
  </si>
  <si>
    <t>ΔΕΝ καταβάλλατε την οφειλόμενη 1η δόση = 2.700.000</t>
  </si>
  <si>
    <t>ΟΥΤΕ στις δανείστριες τραπεζες</t>
  </si>
  <si>
    <t>ΑΦΟΥ εκδόσω γραμμάτια Τ.Π.Δ. προς τραπεζες</t>
  </si>
  <si>
    <t>ΔΕΝ έρχομαι</t>
  </si>
  <si>
    <t>εμφάνιση</t>
  </si>
  <si>
    <t>ΚΥΡΟΣ = γραμματίου 6.873 Τ.Π.Δ    ΚΑΤΑΘΕΣΗ</t>
  </si>
  <si>
    <t>γραμμάτιο Τ.Π.Δ.   ΚΑΤΑΘΕΣΗ</t>
  </si>
  <si>
    <t>ΧΑΘΗΚΑΝ τα γραμμάτια του Τ.Π.Δ όσες γίνανε ΠΡΙΝ 01/01/1989</t>
  </si>
  <si>
    <t>ΤΠΔ = ελάτε να τις πάρετε</t>
  </si>
  <si>
    <t>οι υπόλοιπες 3.153.738δρχ</t>
  </si>
  <si>
    <t>γραμμάτια Τ.Π.Δ.  &amp; υποθηκών ΕΞΑΛΕΙΨΕΙΣστα βαρεμένα [= 3..391.266δρχ</t>
  </si>
  <si>
    <t>το αστέρι</t>
  </si>
  <si>
    <t xml:space="preserve">219-143 </t>
  </si>
  <si>
    <t>219-143</t>
  </si>
  <si>
    <t>1ο</t>
  </si>
  <si>
    <t>3ο</t>
  </si>
  <si>
    <t>;;;???-6/7/1981κύρου υποθήκη = 720.000δρχ</t>
  </si>
  <si>
    <t>32.612-18/05/1982…??? υποθήκη  = 280.000δρχ</t>
  </si>
  <si>
    <t>30-25/09/1985κατάσχεση υπέρ …??? = 107.000δρχ</t>
  </si>
  <si>
    <t>???-30/04/1987τραπ επιταγή =  1.587.528δρχ</t>
  </si>
  <si>
    <t>394-03/07/1987τραπ υποθήκη = 1.300.000δρχ</t>
  </si>
  <si>
    <t>???-22/04/1988τραπ επιταγή =  1.343.000δρχ</t>
  </si>
  <si>
    <t>εξώδικη πρόσκληση για εμφάνιση &amp; υπογραφή συμβολαίου αγοραπωλησίας ΒΑΣΕΙ 8.742 [''219-143'' ΠΡΟΣ ''αστέρι''</t>
  </si>
  <si>
    <t>εξώδικη διαμαρτυρία -πρόσκληση -δήλωση   για γενόμενα [''αστέρι'' ΠΡΟΣ ''219-143''</t>
  </si>
  <si>
    <t>εξώδικη πρόσκληση -δήλωση για εμφάνιση &amp; υπογραφή συμβολαίου αγοραπωλησίας ΒΑΣΕΙ 1ου  [''219-143'' ΠΡΟΣ ''αστέρι''</t>
  </si>
  <si>
    <t>εξώδικη διαμαρτυρία -απάντηση  για γενόμενα [''ασρέρι'' ΠΡΟΣ ''219-143''</t>
  </si>
  <si>
    <t>υπερ …??? [= ''αστέρι''</t>
  </si>
  <si>
    <t>γραμμάτιο Τ.Π.Δ υπερ ''αστέρι'' για εξόφληση 1ο κύρου = 1.946.262δρχ</t>
  </si>
  <si>
    <t>με 3ο [= 1.946.262δρχ] + 300.000δρχ = 2.246.262δρχ</t>
  </si>
  <si>
    <t>ενδιάμεσες πράξεις έως 4ο  ΑΓΑΠΕ</t>
  </si>
  <si>
    <t>πρέπει να είχε εξοφλήσει ο ''αστέρι'' τα υπόλοιπα</t>
  </si>
  <si>
    <t>αγοραπωλησία ΒΑΣΕΙ προσυμφώνου 1ο κύρου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</si>
</sst>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u val="singleAccounting"/>
      <sz val="8"/>
      <color indexed="8"/>
      <name val="Arial"/>
      <family val="2"/>
      <charset val="161"/>
    </font>
    <font>
      <u val="singleAccounting"/>
      <sz val="8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4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1" fillId="7" borderId="0" xfId="0" applyFont="1" applyFill="1"/>
    <xf numFmtId="0" fontId="11" fillId="0" borderId="0" xfId="0" applyFont="1"/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33" fillId="0" borderId="0" xfId="1" applyFont="1" applyFill="1" applyAlignment="1"/>
    <xf numFmtId="43" fontId="18" fillId="0" borderId="0" xfId="1" applyFont="1" applyFill="1" applyAlignment="1"/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14" fontId="17" fillId="7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7" fillId="0" borderId="14" xfId="0" applyNumberFormat="1" applyFont="1" applyFill="1" applyBorder="1" applyAlignment="1">
      <alignment horizontal="center" wrapText="1"/>
    </xf>
    <xf numFmtId="164" fontId="33" fillId="3" borderId="0" xfId="1" applyNumberFormat="1" applyFont="1" applyFill="1"/>
    <xf numFmtId="0" fontId="20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43" fontId="17" fillId="0" borderId="0" xfId="1" applyFont="1" applyFill="1"/>
    <xf numFmtId="164" fontId="17" fillId="0" borderId="0" xfId="1" applyNumberFormat="1" applyFont="1" applyFill="1"/>
    <xf numFmtId="164" fontId="20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left"/>
    </xf>
    <xf numFmtId="43" fontId="20" fillId="0" borderId="0" xfId="1" applyFont="1" applyFill="1" applyAlignment="1">
      <alignment horizontal="right"/>
    </xf>
    <xf numFmtId="164" fontId="41" fillId="0" borderId="0" xfId="1" applyNumberFormat="1" applyFont="1" applyFill="1"/>
    <xf numFmtId="164" fontId="23" fillId="0" borderId="0" xfId="1" applyNumberFormat="1" applyFont="1" applyFill="1"/>
    <xf numFmtId="0" fontId="41" fillId="3" borderId="1" xfId="0" applyFont="1" applyFill="1" applyBorder="1"/>
    <xf numFmtId="164" fontId="20" fillId="13" borderId="14" xfId="1" applyNumberFormat="1" applyFont="1" applyFill="1" applyBorder="1"/>
    <xf numFmtId="43" fontId="20" fillId="13" borderId="14" xfId="1" applyFont="1" applyFill="1" applyBorder="1"/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41" fillId="3" borderId="9" xfId="0" applyFont="1" applyFill="1" applyBorder="1"/>
    <xf numFmtId="164" fontId="41" fillId="0" borderId="14" xfId="1" applyNumberFormat="1" applyFont="1" applyFill="1" applyBorder="1"/>
    <xf numFmtId="14" fontId="17" fillId="0" borderId="35" xfId="1" applyNumberFormat="1" applyFont="1" applyFill="1" applyBorder="1" applyAlignment="1">
      <alignment horizontal="center" vertical="center"/>
    </xf>
    <xf numFmtId="0" fontId="17" fillId="0" borderId="35" xfId="0" applyFont="1" applyFill="1" applyBorder="1"/>
    <xf numFmtId="164" fontId="17" fillId="0" borderId="35" xfId="1" applyNumberFormat="1" applyFont="1" applyFill="1" applyBorder="1"/>
    <xf numFmtId="164" fontId="17" fillId="0" borderId="35" xfId="1" applyNumberFormat="1" applyFont="1" applyFill="1" applyBorder="1" applyAlignment="1">
      <alignment horizontal="right" vertical="center"/>
    </xf>
    <xf numFmtId="164" fontId="20" fillId="0" borderId="35" xfId="1" applyNumberFormat="1" applyFont="1" applyFill="1" applyBorder="1"/>
    <xf numFmtId="164" fontId="41" fillId="0" borderId="35" xfId="1" applyNumberFormat="1" applyFont="1" applyFill="1" applyBorder="1"/>
    <xf numFmtId="0" fontId="41" fillId="0" borderId="35" xfId="0" applyFont="1" applyFill="1" applyBorder="1"/>
    <xf numFmtId="164" fontId="20" fillId="0" borderId="0" xfId="1" applyNumberFormat="1" applyFont="1" applyAlignment="1">
      <alignment horizontal="right"/>
    </xf>
    <xf numFmtId="164" fontId="33" fillId="0" borderId="0" xfId="1" applyNumberFormat="1" applyFont="1" applyFill="1"/>
    <xf numFmtId="0" fontId="20" fillId="0" borderId="14" xfId="0" applyFont="1" applyBorder="1"/>
    <xf numFmtId="164" fontId="20" fillId="0" borderId="9" xfId="1" applyNumberFormat="1" applyFont="1" applyBorder="1"/>
    <xf numFmtId="43" fontId="20" fillId="0" borderId="9" xfId="1" applyFont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41" fillId="0" borderId="0" xfId="1" applyNumberFormat="1" applyFont="1" applyAlignment="1">
      <alignment horizontal="right"/>
    </xf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43" fontId="19" fillId="0" borderId="15" xfId="1" applyFont="1" applyFill="1" applyBorder="1" applyAlignment="1">
      <alignment vertical="center" wrapText="1"/>
    </xf>
    <xf numFmtId="43" fontId="20" fillId="3" borderId="15" xfId="1" applyFont="1" applyFill="1" applyBorder="1" applyAlignment="1">
      <alignment horizontal="center" vertical="center" wrapText="1"/>
    </xf>
    <xf numFmtId="164" fontId="20" fillId="0" borderId="15" xfId="1" applyNumberFormat="1" applyFont="1" applyFill="1" applyBorder="1" applyAlignment="1">
      <alignment wrapText="1"/>
    </xf>
    <xf numFmtId="0" fontId="20" fillId="0" borderId="15" xfId="0" applyFont="1" applyFill="1" applyBorder="1" applyAlignment="1">
      <alignment wrapText="1"/>
    </xf>
    <xf numFmtId="14" fontId="47" fillId="0" borderId="9" xfId="1" applyNumberFormat="1" applyFont="1" applyFill="1" applyBorder="1" applyAlignment="1">
      <alignment horizontal="center" vertical="center"/>
    </xf>
    <xf numFmtId="164" fontId="47" fillId="0" borderId="9" xfId="1" applyNumberFormat="1" applyFont="1" applyFill="1" applyBorder="1"/>
    <xf numFmtId="0" fontId="17" fillId="0" borderId="9" xfId="0" quotePrefix="1" applyFont="1" applyFill="1" applyBorder="1"/>
    <xf numFmtId="43" fontId="19" fillId="0" borderId="19" xfId="1" applyFont="1" applyBorder="1" applyAlignment="1">
      <alignment horizontal="center" vertical="center" wrapText="1"/>
    </xf>
    <xf numFmtId="43" fontId="19" fillId="0" borderId="32" xfId="1" applyFont="1" applyBorder="1" applyAlignment="1">
      <alignment horizontal="center" vertical="center" wrapText="1"/>
    </xf>
    <xf numFmtId="43" fontId="19" fillId="6" borderId="32" xfId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vertical="center" wrapText="1"/>
    </xf>
    <xf numFmtId="43" fontId="18" fillId="7" borderId="32" xfId="1" applyFont="1" applyFill="1" applyBorder="1" applyAlignment="1">
      <alignment horizontal="center" vertic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/>
    <xf numFmtId="164" fontId="46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0" fillId="4" borderId="0" xfId="1" applyNumberFormat="1" applyFont="1" applyFill="1"/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0" xfId="1" applyNumberFormat="1" applyFont="1" applyFill="1"/>
    <xf numFmtId="164" fontId="20" fillId="0" borderId="0" xfId="1" applyNumberFormat="1" applyFont="1" applyAlignment="1">
      <alignment horizontal="left"/>
    </xf>
    <xf numFmtId="0" fontId="20" fillId="0" borderId="0" xfId="0" applyFont="1" applyAlignment="1">
      <alignment horizontal="right"/>
    </xf>
    <xf numFmtId="0" fontId="35" fillId="0" borderId="37" xfId="1" applyNumberFormat="1" applyFont="1" applyFill="1" applyBorder="1" applyAlignment="1">
      <alignment horizontal="left" vertical="center"/>
    </xf>
    <xf numFmtId="164" fontId="35" fillId="0" borderId="37" xfId="1" applyNumberFormat="1" applyFont="1" applyFill="1" applyBorder="1" applyAlignment="1">
      <alignment horizontal="center" vertical="center"/>
    </xf>
    <xf numFmtId="164" fontId="11" fillId="0" borderId="35" xfId="1" applyNumberFormat="1" applyFont="1" applyFill="1" applyBorder="1"/>
    <xf numFmtId="164" fontId="16" fillId="0" borderId="35" xfId="1" applyNumberFormat="1" applyFont="1" applyFill="1" applyBorder="1" applyAlignment="1">
      <alignment horizontal="right" vertical="center"/>
    </xf>
    <xf numFmtId="0" fontId="41" fillId="0" borderId="35" xfId="0" applyFont="1" applyFill="1" applyBorder="1" applyAlignment="1">
      <alignment horizontal="center" wrapText="1"/>
    </xf>
    <xf numFmtId="0" fontId="11" fillId="0" borderId="35" xfId="0" applyFont="1" applyFill="1" applyBorder="1" applyAlignment="1">
      <alignment horizontal="center" wrapText="1"/>
    </xf>
    <xf numFmtId="0" fontId="17" fillId="0" borderId="35" xfId="0" applyFont="1" applyFill="1" applyBorder="1" applyAlignment="1">
      <alignment horizontal="left"/>
    </xf>
    <xf numFmtId="164" fontId="22" fillId="0" borderId="35" xfId="1" applyNumberFormat="1" applyFont="1" applyFill="1" applyBorder="1" applyAlignment="1">
      <alignment horizontal="center" vertical="center"/>
    </xf>
    <xf numFmtId="164" fontId="17" fillId="0" borderId="38" xfId="1" applyNumberFormat="1" applyFont="1" applyFill="1" applyBorder="1" applyAlignment="1">
      <alignment horizontal="right" vertical="center"/>
    </xf>
    <xf numFmtId="164" fontId="41" fillId="0" borderId="35" xfId="1" applyNumberFormat="1" applyFont="1" applyFill="1" applyBorder="1" applyAlignment="1">
      <alignment horizontal="center" wrapText="1"/>
    </xf>
    <xf numFmtId="164" fontId="22" fillId="8" borderId="34" xfId="1" applyNumberFormat="1" applyFont="1" applyFill="1" applyBorder="1" applyAlignment="1">
      <alignment horizontal="center" vertical="center"/>
    </xf>
    <xf numFmtId="164" fontId="20" fillId="8" borderId="35" xfId="1" applyNumberFormat="1" applyFont="1" applyFill="1" applyBorder="1"/>
    <xf numFmtId="0" fontId="20" fillId="0" borderId="35" xfId="0" applyFont="1" applyBorder="1"/>
    <xf numFmtId="164" fontId="20" fillId="0" borderId="35" xfId="1" applyNumberFormat="1" applyFont="1" applyBorder="1"/>
    <xf numFmtId="43" fontId="20" fillId="0" borderId="35" xfId="1" applyFont="1" applyBorder="1"/>
    <xf numFmtId="164" fontId="22" fillId="8" borderId="35" xfId="1" applyNumberFormat="1" applyFont="1" applyFill="1" applyBorder="1" applyAlignment="1">
      <alignment horizontal="center" vertical="center"/>
    </xf>
    <xf numFmtId="14" fontId="22" fillId="0" borderId="35" xfId="1" applyNumberFormat="1" applyFont="1" applyFill="1" applyBorder="1" applyAlignment="1">
      <alignment horizontal="center" vertical="center"/>
    </xf>
    <xf numFmtId="0" fontId="22" fillId="0" borderId="35" xfId="1" applyNumberFormat="1" applyFont="1" applyFill="1" applyBorder="1" applyAlignment="1">
      <alignment horizontal="left" vertical="center"/>
    </xf>
    <xf numFmtId="164" fontId="22" fillId="0" borderId="35" xfId="1" applyNumberFormat="1" applyFont="1" applyFill="1" applyBorder="1" applyAlignment="1">
      <alignment horizontal="right" vertical="center"/>
    </xf>
    <xf numFmtId="164" fontId="41" fillId="0" borderId="35" xfId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right"/>
    </xf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34" xfId="1" applyNumberFormat="1" applyFont="1" applyFill="1" applyBorder="1" applyAlignment="1">
      <alignment horizontal="center" vertical="center"/>
    </xf>
    <xf numFmtId="164" fontId="20" fillId="2" borderId="35" xfId="1" applyNumberFormat="1" applyFont="1" applyFill="1" applyBorder="1"/>
    <xf numFmtId="0" fontId="41" fillId="0" borderId="0" xfId="0" applyFont="1" applyAlignment="1">
      <alignment horizontal="right"/>
    </xf>
    <xf numFmtId="0" fontId="48" fillId="0" borderId="0" xfId="0" applyFont="1" applyAlignment="1">
      <alignment horizontal="right"/>
    </xf>
    <xf numFmtId="164" fontId="22" fillId="2" borderId="27" xfId="1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left"/>
    </xf>
    <xf numFmtId="164" fontId="17" fillId="0" borderId="10" xfId="1" applyNumberFormat="1" applyFont="1" applyFill="1" applyBorder="1"/>
    <xf numFmtId="164" fontId="17" fillId="0" borderId="10" xfId="1" applyNumberFormat="1" applyFont="1" applyFill="1" applyBorder="1" applyAlignment="1">
      <alignment horizontal="right" vertical="center"/>
    </xf>
    <xf numFmtId="0" fontId="41" fillId="0" borderId="10" xfId="0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 wrapText="1"/>
    </xf>
    <xf numFmtId="0" fontId="20" fillId="0" borderId="35" xfId="0" applyFont="1" applyFill="1" applyBorder="1" applyAlignment="1">
      <alignment horizontal="center" wrapText="1"/>
    </xf>
    <xf numFmtId="164" fontId="35" fillId="8" borderId="34" xfId="1" applyNumberFormat="1" applyFont="1" applyFill="1" applyBorder="1" applyAlignment="1">
      <alignment horizontal="center" vertical="center"/>
    </xf>
    <xf numFmtId="164" fontId="35" fillId="2" borderId="34" xfId="1" applyNumberFormat="1" applyFont="1" applyFill="1" applyBorder="1" applyAlignment="1">
      <alignment horizontal="center" vertical="center"/>
    </xf>
    <xf numFmtId="164" fontId="20" fillId="0" borderId="10" xfId="1" applyNumberFormat="1" applyFont="1" applyFill="1" applyBorder="1"/>
    <xf numFmtId="164" fontId="22" fillId="0" borderId="10" xfId="1" applyNumberFormat="1" applyFont="1" applyFill="1" applyBorder="1" applyAlignment="1">
      <alignment horizontal="center" vertical="center"/>
    </xf>
    <xf numFmtId="164" fontId="17" fillId="0" borderId="21" xfId="1" applyNumberFormat="1" applyFont="1" applyFill="1" applyBorder="1" applyAlignment="1">
      <alignment horizontal="right" vertical="center"/>
    </xf>
    <xf numFmtId="164" fontId="41" fillId="0" borderId="10" xfId="1" applyNumberFormat="1" applyFont="1" applyFill="1" applyBorder="1" applyAlignment="1">
      <alignment horizontal="center" wrapText="1"/>
    </xf>
    <xf numFmtId="0" fontId="48" fillId="0" borderId="0" xfId="0" applyFont="1" applyAlignment="1">
      <alignment horizont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17" fillId="0" borderId="35" xfId="0" applyNumberFormat="1" applyFont="1" applyFill="1" applyBorder="1" applyAlignment="1">
      <alignment horizontal="center" wrapText="1"/>
    </xf>
    <xf numFmtId="164" fontId="20" fillId="0" borderId="35" xfId="0" applyNumberFormat="1" applyFont="1" applyFill="1" applyBorder="1" applyAlignment="1">
      <alignment horizontal="center" wrapText="1"/>
    </xf>
    <xf numFmtId="164" fontId="20" fillId="0" borderId="35" xfId="1" applyNumberFormat="1" applyFont="1" applyFill="1" applyBorder="1" applyAlignment="1">
      <alignment horizontal="center" wrapText="1"/>
    </xf>
    <xf numFmtId="43" fontId="20" fillId="0" borderId="35" xfId="1" applyFont="1" applyFill="1" applyBorder="1" applyAlignment="1">
      <alignment horizontal="center" wrapText="1"/>
    </xf>
    <xf numFmtId="43" fontId="20" fillId="0" borderId="35" xfId="1" applyFont="1" applyFill="1" applyBorder="1"/>
    <xf numFmtId="164" fontId="22" fillId="2" borderId="10" xfId="1" applyNumberFormat="1" applyFont="1" applyFill="1" applyBorder="1" applyAlignment="1">
      <alignment horizontal="center" vertical="center"/>
    </xf>
    <xf numFmtId="0" fontId="22" fillId="0" borderId="10" xfId="1" applyNumberFormat="1" applyFont="1" applyFill="1" applyBorder="1" applyAlignment="1">
      <alignment horizontal="left" vertical="center"/>
    </xf>
    <xf numFmtId="164" fontId="17" fillId="0" borderId="10" xfId="0" applyNumberFormat="1" applyFont="1" applyFill="1" applyBorder="1" applyAlignment="1">
      <alignment horizontal="center" wrapText="1"/>
    </xf>
    <xf numFmtId="164" fontId="20" fillId="0" borderId="10" xfId="0" applyNumberFormat="1" applyFont="1" applyFill="1" applyBorder="1" applyAlignment="1">
      <alignment horizontal="center" wrapText="1"/>
    </xf>
    <xf numFmtId="164" fontId="20" fillId="0" borderId="10" xfId="1" applyNumberFormat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wrapText="1"/>
    </xf>
    <xf numFmtId="43" fontId="20" fillId="0" borderId="10" xfId="1" applyFont="1" applyFill="1" applyBorder="1"/>
    <xf numFmtId="164" fontId="22" fillId="2" borderId="35" xfId="1" applyNumberFormat="1" applyFont="1" applyFill="1" applyBorder="1" applyAlignment="1">
      <alignment horizontal="center" vertical="center"/>
    </xf>
    <xf numFmtId="14" fontId="20" fillId="0" borderId="9" xfId="0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20" fillId="0" borderId="9" xfId="0" applyFont="1" applyFill="1" applyBorder="1"/>
    <xf numFmtId="14" fontId="20" fillId="0" borderId="35" xfId="0" applyNumberFormat="1" applyFont="1" applyFill="1" applyBorder="1"/>
    <xf numFmtId="164" fontId="20" fillId="0" borderId="35" xfId="0" applyNumberFormat="1" applyFont="1" applyFill="1" applyBorder="1"/>
    <xf numFmtId="164" fontId="20" fillId="0" borderId="35" xfId="1" applyNumberFormat="1" applyFont="1" applyFill="1" applyBorder="1" applyAlignment="1">
      <alignment horizontal="center"/>
    </xf>
    <xf numFmtId="0" fontId="20" fillId="0" borderId="35" xfId="0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13" borderId="35" xfId="1" applyNumberFormat="1" applyFont="1" applyFill="1" applyBorder="1"/>
    <xf numFmtId="43" fontId="20" fillId="13" borderId="35" xfId="1" applyFont="1" applyFill="1" applyBorder="1"/>
    <xf numFmtId="164" fontId="41" fillId="0" borderId="14" xfId="0" applyNumberFormat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6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36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9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32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6"/>
  <sheetViews>
    <sheetView tabSelected="1" workbookViewId="0">
      <pane ySplit="2" topLeftCell="A3" activePane="bottomLeft" state="frozen"/>
      <selection pane="bottomLeft" activeCell="C56" sqref="C56"/>
    </sheetView>
  </sheetViews>
  <sheetFormatPr defaultRowHeight="11.25"/>
  <cols>
    <col min="1" max="1" width="7.28515625" style="7" bestFit="1" customWidth="1"/>
    <col min="2" max="2" width="12.28515625" style="140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10.28515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52" t="s">
        <v>1</v>
      </c>
      <c r="B1" s="554" t="s">
        <v>2</v>
      </c>
      <c r="C1" s="556" t="s">
        <v>0</v>
      </c>
      <c r="D1" s="558" t="s">
        <v>62</v>
      </c>
      <c r="E1" s="548" t="s">
        <v>83</v>
      </c>
      <c r="F1" s="549"/>
      <c r="G1" s="549"/>
      <c r="H1" s="549"/>
      <c r="I1" s="549"/>
      <c r="J1" s="549"/>
      <c r="K1" s="549"/>
      <c r="L1" s="544" t="s">
        <v>366</v>
      </c>
      <c r="M1" s="544"/>
      <c r="N1" s="542" t="s">
        <v>63</v>
      </c>
      <c r="O1" s="543"/>
      <c r="P1" s="545" t="s">
        <v>29</v>
      </c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7"/>
    </row>
    <row r="2" spans="1:27" ht="12" thickBot="1">
      <c r="A2" s="553"/>
      <c r="B2" s="555"/>
      <c r="C2" s="557"/>
      <c r="D2" s="559"/>
      <c r="E2" s="429" t="s">
        <v>92</v>
      </c>
      <c r="F2" s="429" t="s">
        <v>3</v>
      </c>
      <c r="G2" s="429" t="s">
        <v>140</v>
      </c>
      <c r="H2" s="429" t="s">
        <v>93</v>
      </c>
      <c r="I2" s="429" t="s">
        <v>94</v>
      </c>
      <c r="J2" s="429" t="s">
        <v>95</v>
      </c>
      <c r="K2" s="430" t="s">
        <v>138</v>
      </c>
      <c r="L2" s="431" t="s">
        <v>23</v>
      </c>
      <c r="M2" s="432" t="s">
        <v>541</v>
      </c>
      <c r="N2" s="433" t="s">
        <v>23</v>
      </c>
      <c r="O2" s="434" t="s">
        <v>139</v>
      </c>
      <c r="P2" s="435">
        <v>1</v>
      </c>
      <c r="Q2" s="436" t="s">
        <v>220</v>
      </c>
      <c r="R2" s="436" t="s">
        <v>221</v>
      </c>
      <c r="S2" s="436" t="s">
        <v>222</v>
      </c>
      <c r="T2" s="436" t="s">
        <v>223</v>
      </c>
      <c r="U2" s="436" t="s">
        <v>376</v>
      </c>
      <c r="V2" s="436" t="s">
        <v>377</v>
      </c>
      <c r="W2" s="162" t="s">
        <v>378</v>
      </c>
      <c r="X2" s="162" t="s">
        <v>379</v>
      </c>
      <c r="Y2" s="162"/>
      <c r="Z2" s="162"/>
      <c r="AA2" s="163"/>
    </row>
    <row r="3" spans="1:27" s="5" customFormat="1">
      <c r="A3" s="340">
        <v>8490</v>
      </c>
      <c r="B3" s="348">
        <v>32340</v>
      </c>
      <c r="C3" s="304" t="s">
        <v>527</v>
      </c>
      <c r="D3" s="281">
        <v>300000</v>
      </c>
      <c r="E3" s="305">
        <f>'2-δικαιώμ'!M3</f>
        <v>4232</v>
      </c>
      <c r="F3" s="305">
        <f>'3-φύλλα2α'!F3</f>
        <v>1800</v>
      </c>
      <c r="G3" s="305">
        <f>'4-πολλυπρ'!P3</f>
        <v>2200</v>
      </c>
      <c r="H3" s="281">
        <f>'5-αντίγρ'!M3</f>
        <v>5607</v>
      </c>
      <c r="I3" s="281">
        <f>'6-μεταγρ'!H3</f>
        <v>0</v>
      </c>
      <c r="J3" s="281">
        <f>'7-προςΔΟΥ'!E3</f>
        <v>0</v>
      </c>
      <c r="K3" s="281"/>
      <c r="L3" s="305">
        <f t="shared" ref="L3:L6" si="0">E3+F3+G3+H3+I3+J3+K3</f>
        <v>13839</v>
      </c>
      <c r="M3" s="305">
        <v>54700</v>
      </c>
      <c r="N3" s="286">
        <f>M3-P3-'14-βιβλΕσ'!M3</f>
        <v>43815</v>
      </c>
      <c r="O3" s="286">
        <f t="shared" ref="O3:O6" si="1">L3-N3</f>
        <v>-29976</v>
      </c>
      <c r="P3" s="284">
        <v>740</v>
      </c>
      <c r="Q3" s="306"/>
      <c r="R3" s="306"/>
      <c r="S3" s="306"/>
      <c r="T3" s="306"/>
      <c r="U3" s="402" t="s">
        <v>376</v>
      </c>
      <c r="V3" s="306"/>
      <c r="W3" s="306"/>
      <c r="X3" s="306"/>
      <c r="Y3" s="306"/>
      <c r="Z3" s="72"/>
      <c r="AA3" s="72"/>
    </row>
    <row r="4" spans="1:27" s="5" customFormat="1" ht="14.25" thickBot="1">
      <c r="A4" s="448"/>
      <c r="B4" s="437"/>
      <c r="C4" s="439" t="s">
        <v>540</v>
      </c>
      <c r="D4" s="438"/>
      <c r="E4" s="407">
        <f>'2-δικαιώμ'!M4</f>
        <v>890</v>
      </c>
      <c r="F4" s="407">
        <f>'3-φύλλα2α'!F4</f>
        <v>1800</v>
      </c>
      <c r="G4" s="407">
        <f>'4-πολλυπρ'!P4</f>
        <v>2800</v>
      </c>
      <c r="H4" s="406">
        <f>'5-αντίγρ'!M4</f>
        <v>0</v>
      </c>
      <c r="I4" s="406">
        <f>'6-μεταγρ'!H4</f>
        <v>0</v>
      </c>
      <c r="J4" s="406">
        <f>'7-προςΔΟΥ'!E4</f>
        <v>0</v>
      </c>
      <c r="K4" s="406"/>
      <c r="L4" s="407">
        <f t="shared" si="0"/>
        <v>5490</v>
      </c>
      <c r="M4" s="407"/>
      <c r="N4" s="408">
        <f>M4-P4-'14-βιβλΕσ'!M4</f>
        <v>0</v>
      </c>
      <c r="O4" s="408">
        <f t="shared" si="1"/>
        <v>5490</v>
      </c>
      <c r="P4" s="409"/>
      <c r="Q4" s="410"/>
      <c r="R4" s="410"/>
      <c r="S4" s="410"/>
      <c r="T4" s="410"/>
      <c r="U4" s="411" t="s">
        <v>376</v>
      </c>
      <c r="V4" s="410"/>
      <c r="W4" s="306"/>
      <c r="X4" s="306"/>
      <c r="Y4" s="306"/>
      <c r="Z4" s="72"/>
      <c r="AA4" s="72"/>
    </row>
    <row r="5" spans="1:27" s="5" customFormat="1" ht="12" thickBot="1">
      <c r="A5" s="476">
        <v>8614</v>
      </c>
      <c r="B5" s="413">
        <v>32399</v>
      </c>
      <c r="C5" s="414" t="s">
        <v>548</v>
      </c>
      <c r="D5" s="415"/>
      <c r="E5" s="416">
        <f>'2-δικαιώμ'!M5</f>
        <v>890</v>
      </c>
      <c r="F5" s="416">
        <f>'3-φύλλα2α'!F5</f>
        <v>0</v>
      </c>
      <c r="G5" s="416">
        <f>'4-πολλυπρ'!P5</f>
        <v>1000</v>
      </c>
      <c r="H5" s="415">
        <f>'5-αντίγρ'!M5</f>
        <v>267</v>
      </c>
      <c r="I5" s="415">
        <f>'6-μεταγρ'!H5</f>
        <v>0</v>
      </c>
      <c r="J5" s="415">
        <f>'7-προςΔΟΥ'!E5</f>
        <v>0</v>
      </c>
      <c r="K5" s="415"/>
      <c r="L5" s="416">
        <f t="shared" si="0"/>
        <v>2157</v>
      </c>
      <c r="M5" s="416">
        <v>1422</v>
      </c>
      <c r="N5" s="417">
        <f>M5-P5-'14-βιβλΕσ'!M5</f>
        <v>1139</v>
      </c>
      <c r="O5" s="417">
        <f t="shared" si="1"/>
        <v>1018</v>
      </c>
      <c r="P5" s="418">
        <v>140</v>
      </c>
      <c r="Q5" s="419"/>
      <c r="R5" s="419"/>
      <c r="S5" s="419"/>
      <c r="T5" s="419"/>
      <c r="U5" s="419"/>
      <c r="V5" s="419"/>
      <c r="W5" s="306" t="s">
        <v>378</v>
      </c>
      <c r="X5" s="306" t="s">
        <v>379</v>
      </c>
      <c r="Y5" s="306"/>
      <c r="Z5" s="72"/>
      <c r="AA5" s="72"/>
    </row>
    <row r="6" spans="1:27" s="5" customFormat="1" ht="12" thickBot="1">
      <c r="A6" s="488">
        <v>8658</v>
      </c>
      <c r="B6" s="413">
        <v>32415</v>
      </c>
      <c r="C6" s="414" t="s">
        <v>550</v>
      </c>
      <c r="D6" s="415">
        <v>1946262</v>
      </c>
      <c r="E6" s="416">
        <f>'2-δικαιώμ'!M6</f>
        <v>20324.211049999998</v>
      </c>
      <c r="F6" s="416">
        <f>'3-φύλλα2α'!F6</f>
        <v>0</v>
      </c>
      <c r="G6" s="416">
        <f>'4-πολλυπρ'!P6</f>
        <v>0</v>
      </c>
      <c r="H6" s="415">
        <f>'5-αντίγρ'!M6</f>
        <v>534</v>
      </c>
      <c r="I6" s="415">
        <f>'6-μεταγρ'!H6</f>
        <v>0</v>
      </c>
      <c r="J6" s="415">
        <f>'7-προςΔΟΥ'!E6</f>
        <v>0</v>
      </c>
      <c r="K6" s="415"/>
      <c r="L6" s="416">
        <f t="shared" si="0"/>
        <v>20858.211049999998</v>
      </c>
      <c r="M6" s="416">
        <v>1452</v>
      </c>
      <c r="N6" s="417">
        <f>M6-P6-'14-βιβλΕσ'!M6-'8-κ-15-17'!AF6</f>
        <v>1259</v>
      </c>
      <c r="O6" s="417">
        <f t="shared" si="1"/>
        <v>19599.211049999998</v>
      </c>
      <c r="P6" s="418">
        <v>50</v>
      </c>
      <c r="Q6" s="419"/>
      <c r="R6" s="419"/>
      <c r="S6" s="419"/>
      <c r="T6" s="419"/>
      <c r="U6" s="411" t="s">
        <v>376</v>
      </c>
      <c r="V6" s="419"/>
      <c r="W6" s="306" t="s">
        <v>378</v>
      </c>
      <c r="X6" s="306" t="s">
        <v>379</v>
      </c>
      <c r="Y6" s="306"/>
      <c r="Z6" s="72"/>
      <c r="AA6" s="72"/>
    </row>
    <row r="7" spans="1:27">
      <c r="A7" s="550" t="s">
        <v>47</v>
      </c>
      <c r="B7" s="551"/>
      <c r="C7" s="551"/>
      <c r="D7" s="551"/>
      <c r="E7" s="161">
        <f t="shared" ref="E7:O7" si="2">SUM(E3:E6)</f>
        <v>26336.211049999998</v>
      </c>
      <c r="F7" s="161">
        <f t="shared" si="2"/>
        <v>3600</v>
      </c>
      <c r="G7" s="161">
        <f t="shared" si="2"/>
        <v>6000</v>
      </c>
      <c r="H7" s="161">
        <f t="shared" si="2"/>
        <v>6408</v>
      </c>
      <c r="I7" s="161">
        <f t="shared" si="2"/>
        <v>0</v>
      </c>
      <c r="J7" s="161">
        <f t="shared" si="2"/>
        <v>0</v>
      </c>
      <c r="K7" s="161">
        <f t="shared" si="2"/>
        <v>0</v>
      </c>
      <c r="L7" s="161">
        <f t="shared" si="2"/>
        <v>42344.211049999998</v>
      </c>
      <c r="M7" s="161">
        <f t="shared" si="2"/>
        <v>57574</v>
      </c>
      <c r="N7" s="161">
        <f t="shared" si="2"/>
        <v>46213</v>
      </c>
      <c r="O7" s="161">
        <f t="shared" si="2"/>
        <v>-3868.7889500000019</v>
      </c>
    </row>
    <row r="9" spans="1:27">
      <c r="P9" s="210" t="s">
        <v>98</v>
      </c>
      <c r="Q9" s="132"/>
      <c r="R9" s="132"/>
      <c r="S9" s="132"/>
      <c r="T9" s="142"/>
      <c r="U9" s="142"/>
      <c r="V9" s="142"/>
      <c r="W9" s="142"/>
      <c r="X9" s="142"/>
      <c r="Z9" s="132"/>
      <c r="AA9" s="132"/>
    </row>
    <row r="10" spans="1:27">
      <c r="E10" s="7"/>
      <c r="K10" s="224" t="s">
        <v>514</v>
      </c>
      <c r="L10" s="7"/>
      <c r="M10" s="7"/>
      <c r="Q10" s="116" t="s">
        <v>371</v>
      </c>
      <c r="R10" s="116"/>
      <c r="S10" s="116"/>
      <c r="T10" s="134"/>
      <c r="U10" s="142"/>
      <c r="V10" s="142"/>
      <c r="W10" s="142"/>
      <c r="X10" s="142"/>
      <c r="Z10" s="133"/>
      <c r="AA10" s="116"/>
    </row>
    <row r="11" spans="1:27">
      <c r="K11" s="165" t="s">
        <v>224</v>
      </c>
      <c r="L11" s="118"/>
      <c r="M11" s="118"/>
      <c r="Q11" s="116"/>
      <c r="R11" s="116" t="s">
        <v>135</v>
      </c>
      <c r="S11" s="116"/>
      <c r="T11" s="142"/>
      <c r="U11" s="142"/>
      <c r="V11" s="142"/>
      <c r="W11" s="142"/>
      <c r="X11" s="142"/>
      <c r="Z11" s="116"/>
    </row>
    <row r="12" spans="1:27">
      <c r="C12" s="3" t="s">
        <v>532</v>
      </c>
      <c r="K12" s="223" t="s">
        <v>225</v>
      </c>
      <c r="S12" s="116" t="s">
        <v>370</v>
      </c>
      <c r="T12" s="90"/>
      <c r="U12" s="90"/>
      <c r="V12" s="90"/>
      <c r="W12" s="90"/>
      <c r="X12" s="90"/>
    </row>
    <row r="13" spans="1:27">
      <c r="C13" s="7"/>
      <c r="D13" s="7"/>
      <c r="E13" s="7"/>
      <c r="F13" s="7"/>
      <c r="G13" s="7"/>
      <c r="H13" s="7"/>
      <c r="I13" s="7"/>
      <c r="J13" s="7"/>
      <c r="K13" s="7"/>
      <c r="L13" s="7"/>
      <c r="M13" s="7" t="s">
        <v>506</v>
      </c>
      <c r="N13" s="7"/>
      <c r="O13" s="7"/>
      <c r="T13" s="116" t="s">
        <v>372</v>
      </c>
      <c r="U13" s="142"/>
      <c r="V13" s="142"/>
      <c r="W13" s="142"/>
      <c r="X13" s="142"/>
    </row>
    <row r="14" spans="1:27">
      <c r="A14" s="56"/>
      <c r="B14" s="111"/>
      <c r="C14" s="428" t="s">
        <v>539</v>
      </c>
      <c r="D14" s="319"/>
      <c r="E14" s="7"/>
      <c r="F14" s="7"/>
      <c r="G14" s="7"/>
      <c r="H14" s="7" t="s">
        <v>319</v>
      </c>
      <c r="I14" s="7" t="s">
        <v>320</v>
      </c>
      <c r="J14" s="7" t="s">
        <v>513</v>
      </c>
      <c r="L14" s="541" t="s">
        <v>500</v>
      </c>
      <c r="M14" s="541"/>
      <c r="N14" s="7"/>
      <c r="O14" s="7"/>
      <c r="Q14" s="7"/>
      <c r="T14" s="90"/>
      <c r="U14" s="142" t="s">
        <v>373</v>
      </c>
      <c r="V14" s="142"/>
      <c r="W14" s="142"/>
      <c r="X14" s="142"/>
    </row>
    <row r="15" spans="1:27" s="5" customFormat="1">
      <c r="A15" s="56"/>
      <c r="B15" s="111"/>
      <c r="C15" s="7" t="s">
        <v>530</v>
      </c>
      <c r="D15" s="390" t="s">
        <v>558</v>
      </c>
      <c r="E15" s="56">
        <v>54700</v>
      </c>
      <c r="F15" s="397" t="s">
        <v>315</v>
      </c>
      <c r="G15" s="56">
        <v>550</v>
      </c>
      <c r="H15" s="56"/>
      <c r="I15" s="56"/>
      <c r="J15" s="56">
        <v>550</v>
      </c>
      <c r="K15" s="56"/>
      <c r="L15" s="56"/>
      <c r="M15" s="56"/>
      <c r="N15" s="56"/>
      <c r="O15" s="56">
        <v>550</v>
      </c>
      <c r="P15" s="56" t="s">
        <v>528</v>
      </c>
      <c r="Q15" s="4"/>
      <c r="R15" s="4"/>
      <c r="T15" s="91"/>
      <c r="U15" s="91"/>
      <c r="V15" s="398" t="s">
        <v>374</v>
      </c>
      <c r="W15" s="91"/>
      <c r="X15" s="91"/>
    </row>
    <row r="16" spans="1:27" s="5" customFormat="1">
      <c r="A16" s="394"/>
      <c r="B16" s="111"/>
      <c r="C16" s="420" t="s">
        <v>531</v>
      </c>
      <c r="D16" s="401"/>
      <c r="E16" s="56"/>
      <c r="F16" s="397" t="s">
        <v>59</v>
      </c>
      <c r="G16" s="56">
        <v>240</v>
      </c>
      <c r="H16" s="56"/>
      <c r="I16" s="56"/>
      <c r="J16" s="56"/>
      <c r="K16" s="56"/>
      <c r="L16" s="56"/>
      <c r="M16" s="56"/>
      <c r="N16" s="56"/>
      <c r="O16" s="56">
        <v>192</v>
      </c>
      <c r="P16" s="56" t="s">
        <v>529</v>
      </c>
      <c r="Q16" s="4"/>
      <c r="R16" s="56"/>
      <c r="T16" s="91"/>
      <c r="U16" s="91"/>
      <c r="V16" s="398"/>
      <c r="W16" s="91"/>
      <c r="X16" s="91"/>
    </row>
    <row r="17" spans="1:25" s="5" customFormat="1">
      <c r="A17" s="394"/>
      <c r="B17" s="111"/>
      <c r="C17" s="420" t="s">
        <v>533</v>
      </c>
      <c r="D17" s="393"/>
      <c r="E17" s="56"/>
      <c r="F17" s="397" t="s">
        <v>497</v>
      </c>
      <c r="G17" s="56">
        <v>2000</v>
      </c>
      <c r="H17" s="56"/>
      <c r="I17" s="56"/>
      <c r="J17" s="56">
        <v>1000</v>
      </c>
      <c r="K17" s="56"/>
      <c r="L17" s="56"/>
      <c r="M17" s="56"/>
      <c r="N17" s="56"/>
      <c r="O17" s="56">
        <v>48</v>
      </c>
      <c r="P17" s="56" t="s">
        <v>529</v>
      </c>
      <c r="Q17" s="181" t="s">
        <v>536</v>
      </c>
      <c r="R17" s="56"/>
      <c r="T17" s="91"/>
      <c r="U17" s="91"/>
      <c r="V17" s="91"/>
      <c r="W17" s="225" t="s">
        <v>375</v>
      </c>
      <c r="X17" s="91"/>
    </row>
    <row r="18" spans="1:25" s="5" customFormat="1">
      <c r="A18" s="56"/>
      <c r="B18" s="111"/>
      <c r="C18" s="420" t="s">
        <v>534</v>
      </c>
      <c r="D18" s="396"/>
      <c r="E18" s="56"/>
      <c r="F18" s="397" t="s">
        <v>498</v>
      </c>
      <c r="G18" s="56">
        <v>1000</v>
      </c>
      <c r="H18" s="56"/>
      <c r="I18" s="56"/>
      <c r="J18" s="56">
        <v>400</v>
      </c>
      <c r="K18" s="56"/>
      <c r="L18" s="56"/>
      <c r="M18" s="56"/>
      <c r="N18" s="56"/>
      <c r="O18" s="56">
        <v>2400</v>
      </c>
      <c r="P18" s="56" t="s">
        <v>497</v>
      </c>
      <c r="Q18" s="4"/>
      <c r="R18" s="56"/>
      <c r="U18" s="398"/>
      <c r="V18" s="398"/>
      <c r="W18" s="91"/>
      <c r="X18" s="91" t="s">
        <v>515</v>
      </c>
      <c r="Y18" s="398"/>
    </row>
    <row r="19" spans="1:25" s="5" customFormat="1">
      <c r="A19" s="56"/>
      <c r="B19" s="395"/>
      <c r="C19" s="7" t="s">
        <v>535</v>
      </c>
      <c r="D19" s="396"/>
      <c r="E19" s="56"/>
      <c r="F19" s="397">
        <v>3600</v>
      </c>
      <c r="G19" s="56"/>
      <c r="H19" s="56"/>
      <c r="I19" s="56"/>
      <c r="J19" s="56">
        <v>1800</v>
      </c>
      <c r="K19" s="56"/>
      <c r="L19" s="56"/>
      <c r="M19" s="56"/>
      <c r="N19" s="56"/>
      <c r="O19" s="56">
        <v>1000</v>
      </c>
      <c r="P19" s="56" t="s">
        <v>497</v>
      </c>
      <c r="Q19" s="168" t="s">
        <v>538</v>
      </c>
    </row>
    <row r="20" spans="1:25" s="5" customFormat="1">
      <c r="A20" s="56"/>
      <c r="B20" s="395"/>
      <c r="C20" s="420" t="s">
        <v>560</v>
      </c>
      <c r="D20" s="396">
        <v>720000</v>
      </c>
      <c r="E20" s="56"/>
      <c r="F20" s="397" t="s">
        <v>369</v>
      </c>
      <c r="G20" s="56">
        <v>51000</v>
      </c>
      <c r="H20" s="56">
        <v>4590</v>
      </c>
      <c r="I20" s="56">
        <v>5555</v>
      </c>
      <c r="J20" s="56">
        <v>2760</v>
      </c>
      <c r="K20" s="56"/>
      <c r="L20" s="56"/>
      <c r="M20" s="56"/>
      <c r="N20" s="56"/>
      <c r="O20" s="56">
        <v>51000</v>
      </c>
      <c r="P20" s="56" t="s">
        <v>537</v>
      </c>
    </row>
    <row r="21" spans="1:25" s="5" customFormat="1">
      <c r="A21" s="56"/>
      <c r="B21" s="111"/>
      <c r="C21" s="420" t="s">
        <v>561</v>
      </c>
      <c r="D21" s="396">
        <v>280000</v>
      </c>
      <c r="E21" s="56"/>
      <c r="F21" s="397" t="s">
        <v>499</v>
      </c>
      <c r="G21" s="56"/>
      <c r="H21" s="56"/>
      <c r="I21" s="56"/>
      <c r="J21" s="56">
        <v>1800</v>
      </c>
      <c r="K21" s="56"/>
      <c r="L21" s="56"/>
      <c r="M21" s="56"/>
      <c r="N21" s="56"/>
      <c r="O21" s="56"/>
      <c r="P21" s="56" t="s">
        <v>510</v>
      </c>
    </row>
    <row r="22" spans="1:25" s="5" customFormat="1">
      <c r="A22" s="56"/>
      <c r="B22" s="111"/>
      <c r="C22" s="420" t="s">
        <v>562</v>
      </c>
      <c r="D22" s="396">
        <v>107000</v>
      </c>
      <c r="E22" s="56"/>
      <c r="F22" s="399" t="s">
        <v>93</v>
      </c>
      <c r="G22" s="459"/>
      <c r="H22" s="56"/>
      <c r="I22" s="56"/>
      <c r="J22" s="56">
        <v>2100</v>
      </c>
      <c r="K22" s="56" t="s">
        <v>542</v>
      </c>
      <c r="L22" s="56"/>
      <c r="M22" s="56"/>
      <c r="N22" s="56"/>
      <c r="O22" s="56"/>
      <c r="P22" s="56" t="s">
        <v>509</v>
      </c>
    </row>
    <row r="23" spans="1:25" s="5" customFormat="1">
      <c r="A23" s="56"/>
      <c r="B23" s="111"/>
      <c r="C23" s="420" t="s">
        <v>563</v>
      </c>
      <c r="D23" s="396">
        <v>1587528</v>
      </c>
      <c r="E23" s="56"/>
      <c r="F23" s="399" t="s">
        <v>365</v>
      </c>
      <c r="G23" s="56"/>
      <c r="H23" s="56"/>
      <c r="I23" s="56"/>
      <c r="J23" s="56"/>
      <c r="K23" s="56"/>
      <c r="L23" s="56"/>
      <c r="M23" s="56"/>
      <c r="N23" s="56"/>
      <c r="O23" s="56"/>
      <c r="P23" s="4" t="s">
        <v>508</v>
      </c>
    </row>
    <row r="24" spans="1:25" s="5" customFormat="1">
      <c r="A24" s="56"/>
      <c r="B24" s="111"/>
      <c r="C24" s="420" t="s">
        <v>564</v>
      </c>
      <c r="D24" s="396">
        <v>1300000</v>
      </c>
      <c r="E24" s="56"/>
      <c r="F24" s="399" t="s">
        <v>94</v>
      </c>
      <c r="G24" s="56"/>
      <c r="H24" s="56"/>
      <c r="I24" s="56"/>
      <c r="J24" s="56"/>
      <c r="K24" s="56"/>
      <c r="L24" s="56"/>
      <c r="M24" s="56"/>
      <c r="N24" s="56"/>
      <c r="O24" s="56"/>
      <c r="P24" s="56"/>
    </row>
    <row r="25" spans="1:25" s="5" customFormat="1">
      <c r="A25" s="56"/>
      <c r="B25" s="56"/>
      <c r="C25" s="420" t="s">
        <v>565</v>
      </c>
      <c r="D25" s="396">
        <v>1343000</v>
      </c>
      <c r="E25" s="56"/>
      <c r="F25" s="399" t="s">
        <v>501</v>
      </c>
      <c r="G25" s="400">
        <v>-90</v>
      </c>
      <c r="H25" s="56"/>
      <c r="I25" s="56"/>
      <c r="J25" s="56"/>
      <c r="K25" s="56"/>
      <c r="L25" s="56"/>
      <c r="M25" s="56"/>
      <c r="N25" s="56"/>
      <c r="O25" s="56"/>
      <c r="P25" s="56"/>
    </row>
    <row r="26" spans="1:25" s="5" customFormat="1">
      <c r="A26" s="56"/>
      <c r="B26" s="395"/>
      <c r="C26" s="7"/>
      <c r="D26" s="421">
        <f>SUM(D20:D25)</f>
        <v>5337528</v>
      </c>
      <c r="E26" s="4"/>
      <c r="F26" s="399"/>
      <c r="G26" s="400">
        <f>SUM(G15:G25)</f>
        <v>54700</v>
      </c>
      <c r="H26" s="400">
        <f t="shared" ref="H26:M26" si="3">SUM(H15:H25)</f>
        <v>4590</v>
      </c>
      <c r="I26" s="400">
        <f t="shared" si="3"/>
        <v>5555</v>
      </c>
      <c r="J26" s="400">
        <f t="shared" si="3"/>
        <v>10410</v>
      </c>
      <c r="K26" s="400"/>
      <c r="L26" s="400">
        <f t="shared" si="3"/>
        <v>0</v>
      </c>
      <c r="M26" s="400">
        <f t="shared" si="3"/>
        <v>0</v>
      </c>
      <c r="N26" s="400">
        <f t="shared" ref="N26" si="4">SUM(N15:N25)</f>
        <v>0</v>
      </c>
      <c r="O26" s="392">
        <f>SUM(L26:N26)</f>
        <v>0</v>
      </c>
      <c r="P26" s="56"/>
    </row>
    <row r="27" spans="1:25" s="5" customFormat="1">
      <c r="A27" s="56"/>
      <c r="B27" s="463"/>
      <c r="C27" s="7"/>
      <c r="D27" s="396"/>
      <c r="E27" s="4"/>
      <c r="F27" s="4"/>
      <c r="G27" s="4">
        <f>E15-G26</f>
        <v>0</v>
      </c>
      <c r="H27" s="4"/>
      <c r="I27" s="56">
        <f>H26+I26</f>
        <v>10145</v>
      </c>
      <c r="J27" s="4"/>
      <c r="K27" s="4"/>
      <c r="L27" s="4"/>
      <c r="M27" s="4"/>
      <c r="N27" s="4"/>
      <c r="O27" s="4"/>
      <c r="P27" s="56"/>
    </row>
    <row r="28" spans="1:25">
      <c r="B28" s="463">
        <v>32356</v>
      </c>
      <c r="C28" s="464" t="s">
        <v>566</v>
      </c>
      <c r="D28" s="396"/>
    </row>
    <row r="29" spans="1:25">
      <c r="B29" s="463"/>
      <c r="C29" s="420" t="s">
        <v>543</v>
      </c>
      <c r="D29" s="396"/>
    </row>
    <row r="30" spans="1:25">
      <c r="B30" s="463">
        <v>32365</v>
      </c>
      <c r="C30" s="464" t="s">
        <v>567</v>
      </c>
      <c r="D30" s="421"/>
    </row>
    <row r="31" spans="1:25">
      <c r="C31" s="465" t="s">
        <v>544</v>
      </c>
    </row>
    <row r="32" spans="1:25">
      <c r="C32" s="465" t="s">
        <v>545</v>
      </c>
    </row>
    <row r="33" spans="1:17">
      <c r="B33" s="140">
        <v>32396</v>
      </c>
      <c r="C33" s="464" t="s">
        <v>568</v>
      </c>
    </row>
    <row r="34" spans="1:17">
      <c r="C34" s="420" t="s">
        <v>543</v>
      </c>
    </row>
    <row r="35" spans="1:17">
      <c r="C35" s="420" t="s">
        <v>546</v>
      </c>
    </row>
    <row r="36" spans="1:17">
      <c r="B36" s="140">
        <v>32398</v>
      </c>
      <c r="C36" s="464" t="s">
        <v>569</v>
      </c>
    </row>
    <row r="37" spans="1:17">
      <c r="C37" s="465" t="s">
        <v>547</v>
      </c>
    </row>
    <row r="38" spans="1:17">
      <c r="C38" s="486" t="s">
        <v>549</v>
      </c>
      <c r="D38" s="390" t="s">
        <v>559</v>
      </c>
      <c r="F38" s="7"/>
      <c r="G38" s="7"/>
      <c r="H38" s="7" t="s">
        <v>319</v>
      </c>
      <c r="I38" s="7" t="s">
        <v>320</v>
      </c>
      <c r="J38" s="7" t="s">
        <v>513</v>
      </c>
      <c r="L38" s="541" t="s">
        <v>500</v>
      </c>
      <c r="M38" s="541"/>
      <c r="N38" s="7"/>
      <c r="O38" s="7"/>
      <c r="Q38" s="7"/>
    </row>
    <row r="39" spans="1:17">
      <c r="C39" s="465" t="s">
        <v>570</v>
      </c>
      <c r="F39" s="397" t="s">
        <v>315</v>
      </c>
      <c r="G39" s="56"/>
      <c r="H39" s="56"/>
      <c r="I39" s="56"/>
      <c r="J39" s="56"/>
      <c r="K39" s="56"/>
      <c r="L39" s="56"/>
      <c r="M39" s="56"/>
      <c r="N39" s="56"/>
      <c r="O39" s="56"/>
      <c r="P39" s="56" t="s">
        <v>528</v>
      </c>
      <c r="Q39" s="4"/>
    </row>
    <row r="40" spans="1:17">
      <c r="A40" s="7">
        <v>6873</v>
      </c>
      <c r="B40" s="140">
        <v>32414</v>
      </c>
      <c r="C40" s="3" t="s">
        <v>571</v>
      </c>
      <c r="F40" s="397" t="s">
        <v>59</v>
      </c>
      <c r="G40" s="56"/>
      <c r="H40" s="56"/>
      <c r="I40" s="56"/>
      <c r="J40" s="56"/>
      <c r="K40" s="56"/>
      <c r="L40" s="56"/>
      <c r="M40" s="56"/>
      <c r="N40" s="56"/>
      <c r="O40" s="56"/>
      <c r="P40" s="56" t="s">
        <v>529</v>
      </c>
      <c r="Q40" s="4"/>
    </row>
    <row r="41" spans="1:17">
      <c r="F41" s="397" t="s">
        <v>497</v>
      </c>
      <c r="G41" s="56"/>
      <c r="H41" s="56"/>
      <c r="I41" s="56"/>
      <c r="J41" s="56"/>
      <c r="K41" s="56"/>
      <c r="L41" s="56"/>
      <c r="M41" s="56"/>
      <c r="N41" s="56"/>
      <c r="O41" s="56"/>
      <c r="P41" s="56" t="s">
        <v>529</v>
      </c>
      <c r="Q41" s="181" t="s">
        <v>536</v>
      </c>
    </row>
    <row r="42" spans="1:17">
      <c r="C42" s="116"/>
      <c r="F42" s="397" t="s">
        <v>498</v>
      </c>
      <c r="G42" s="56"/>
      <c r="H42" s="56"/>
      <c r="I42" s="56"/>
      <c r="J42" s="56"/>
      <c r="K42" s="56"/>
      <c r="L42" s="56"/>
      <c r="M42" s="56"/>
      <c r="N42" s="56"/>
      <c r="O42" s="56"/>
      <c r="P42" s="56" t="s">
        <v>497</v>
      </c>
      <c r="Q42" s="4"/>
    </row>
    <row r="43" spans="1:17">
      <c r="F43" s="397">
        <v>3600</v>
      </c>
      <c r="G43" s="56"/>
      <c r="H43" s="56"/>
      <c r="I43" s="56"/>
      <c r="J43" s="56"/>
      <c r="K43" s="56"/>
      <c r="L43" s="56"/>
      <c r="M43" s="56"/>
      <c r="N43" s="56"/>
      <c r="O43" s="56"/>
      <c r="P43" s="56" t="s">
        <v>497</v>
      </c>
      <c r="Q43" s="168" t="s">
        <v>538</v>
      </c>
    </row>
    <row r="44" spans="1:17">
      <c r="F44" s="397" t="s">
        <v>369</v>
      </c>
      <c r="G44" s="56"/>
      <c r="H44" s="56"/>
      <c r="I44" s="56"/>
      <c r="J44" s="56"/>
      <c r="K44" s="56"/>
      <c r="L44" s="56"/>
      <c r="M44" s="56"/>
      <c r="N44" s="56"/>
      <c r="O44" s="56"/>
      <c r="P44" s="56" t="s">
        <v>537</v>
      </c>
      <c r="Q44" s="5"/>
    </row>
    <row r="45" spans="1:17">
      <c r="C45" s="3" t="s">
        <v>572</v>
      </c>
      <c r="F45" s="397" t="s">
        <v>499</v>
      </c>
      <c r="G45" s="56"/>
      <c r="H45" s="56"/>
      <c r="I45" s="56"/>
      <c r="J45" s="56"/>
      <c r="K45" s="56"/>
      <c r="L45" s="56"/>
      <c r="M45" s="56"/>
      <c r="N45" s="56"/>
      <c r="O45" s="56"/>
      <c r="P45" s="56" t="s">
        <v>510</v>
      </c>
      <c r="Q45" s="5"/>
    </row>
    <row r="46" spans="1:17">
      <c r="C46" s="491" t="s">
        <v>553</v>
      </c>
      <c r="F46" s="399" t="s">
        <v>93</v>
      </c>
      <c r="G46" s="459"/>
      <c r="H46" s="56"/>
      <c r="I46" s="56"/>
      <c r="J46" s="56"/>
      <c r="K46" s="56" t="s">
        <v>542</v>
      </c>
      <c r="L46" s="56"/>
      <c r="M46" s="56"/>
      <c r="N46" s="56"/>
      <c r="O46" s="56"/>
      <c r="P46" s="56" t="s">
        <v>509</v>
      </c>
      <c r="Q46" s="5"/>
    </row>
    <row r="47" spans="1:17">
      <c r="F47" s="399" t="s">
        <v>365</v>
      </c>
      <c r="G47" s="56"/>
      <c r="H47" s="56"/>
      <c r="I47" s="56"/>
      <c r="J47" s="56"/>
      <c r="K47" s="56"/>
      <c r="L47" s="56"/>
      <c r="M47" s="56"/>
      <c r="N47" s="56"/>
      <c r="O47" s="56"/>
      <c r="P47" s="4" t="s">
        <v>508</v>
      </c>
      <c r="Q47" s="5"/>
    </row>
    <row r="48" spans="1:17">
      <c r="F48" s="399" t="s">
        <v>94</v>
      </c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"/>
    </row>
    <row r="49" spans="3:17">
      <c r="C49" s="505" t="s">
        <v>573</v>
      </c>
      <c r="F49" s="399" t="s">
        <v>501</v>
      </c>
      <c r="G49" s="400"/>
      <c r="H49" s="56"/>
      <c r="I49" s="56"/>
      <c r="J49" s="56"/>
      <c r="K49" s="56"/>
      <c r="L49" s="56"/>
      <c r="M49" s="56"/>
      <c r="N49" s="56"/>
      <c r="O49" s="56"/>
      <c r="P49" s="56"/>
      <c r="Q49" s="5"/>
    </row>
    <row r="50" spans="3:17">
      <c r="C50" s="3" t="s">
        <v>554</v>
      </c>
      <c r="F50" s="399"/>
      <c r="G50" s="400">
        <f>SUM(G39:G49)</f>
        <v>0</v>
      </c>
      <c r="H50" s="400">
        <f t="shared" ref="H50:J50" si="5">SUM(H39:H49)</f>
        <v>0</v>
      </c>
      <c r="I50" s="400">
        <f t="shared" si="5"/>
        <v>0</v>
      </c>
      <c r="J50" s="400">
        <f t="shared" si="5"/>
        <v>0</v>
      </c>
      <c r="K50" s="400"/>
      <c r="L50" s="400">
        <f t="shared" ref="L50:N50" si="6">SUM(L39:L49)</f>
        <v>0</v>
      </c>
      <c r="M50" s="400">
        <f t="shared" si="6"/>
        <v>0</v>
      </c>
      <c r="N50" s="400">
        <f t="shared" si="6"/>
        <v>0</v>
      </c>
      <c r="O50" s="392">
        <f>SUM(L50:N50)</f>
        <v>0</v>
      </c>
      <c r="P50" s="56"/>
      <c r="Q50" s="5"/>
    </row>
    <row r="51" spans="3:17">
      <c r="C51" s="465" t="s">
        <v>574</v>
      </c>
      <c r="F51" s="4"/>
      <c r="G51" s="4">
        <f>E39-G50</f>
        <v>0</v>
      </c>
      <c r="H51" s="4"/>
      <c r="I51" s="56">
        <f>H50+I50</f>
        <v>0</v>
      </c>
      <c r="J51" s="4"/>
      <c r="K51" s="4"/>
      <c r="L51" s="4"/>
      <c r="M51" s="4"/>
      <c r="N51" s="4"/>
      <c r="O51" s="4"/>
      <c r="P51" s="56"/>
      <c r="Q51" s="5"/>
    </row>
    <row r="52" spans="3:17">
      <c r="C52" s="3" t="s">
        <v>575</v>
      </c>
    </row>
    <row r="55" spans="3:17">
      <c r="C55" s="3" t="s">
        <v>552</v>
      </c>
    </row>
    <row r="56" spans="3:17">
      <c r="C56" s="490" t="s">
        <v>551</v>
      </c>
    </row>
  </sheetData>
  <mergeCells count="11">
    <mergeCell ref="E1:K1"/>
    <mergeCell ref="A7:D7"/>
    <mergeCell ref="A1:A2"/>
    <mergeCell ref="B1:B2"/>
    <mergeCell ref="C1:C2"/>
    <mergeCell ref="D1:D2"/>
    <mergeCell ref="L38:M38"/>
    <mergeCell ref="L14:M14"/>
    <mergeCell ref="N1:O1"/>
    <mergeCell ref="L1:M1"/>
    <mergeCell ref="P1:AA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C30" sqref="C30"/>
    </sheetView>
  </sheetViews>
  <sheetFormatPr defaultRowHeight="11.25"/>
  <cols>
    <col min="1" max="1" width="8.140625" style="3" bestFit="1" customWidth="1"/>
    <col min="2" max="2" width="53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2" t="s">
        <v>19</v>
      </c>
      <c r="B1" s="704" t="s">
        <v>350</v>
      </c>
      <c r="C1" s="704" t="s">
        <v>85</v>
      </c>
      <c r="D1" s="706" t="s">
        <v>351</v>
      </c>
      <c r="E1" s="707"/>
      <c r="F1" s="707"/>
      <c r="G1" s="708" t="s">
        <v>319</v>
      </c>
      <c r="H1" s="709"/>
      <c r="I1" s="698" t="s">
        <v>320</v>
      </c>
      <c r="J1" s="698"/>
      <c r="K1" s="267"/>
      <c r="L1" s="268"/>
      <c r="M1" s="699" t="s">
        <v>352</v>
      </c>
      <c r="N1" s="699"/>
      <c r="O1" s="699"/>
      <c r="P1" s="268"/>
      <c r="Q1" s="699" t="s">
        <v>353</v>
      </c>
      <c r="R1" s="699"/>
      <c r="S1" s="699"/>
      <c r="T1" s="699"/>
      <c r="U1" s="269"/>
      <c r="V1" s="700" t="s">
        <v>319</v>
      </c>
      <c r="W1" s="700" t="s">
        <v>354</v>
      </c>
      <c r="X1" s="700" t="s">
        <v>355</v>
      </c>
      <c r="Y1" s="269"/>
      <c r="Z1" s="692" t="s">
        <v>356</v>
      </c>
      <c r="AA1" s="693"/>
      <c r="AB1" s="693"/>
      <c r="AC1" s="693"/>
      <c r="AD1" s="694"/>
    </row>
    <row r="2" spans="1:30" ht="12" thickBot="1">
      <c r="A2" s="703"/>
      <c r="B2" s="705"/>
      <c r="C2" s="705"/>
      <c r="D2" s="218" t="s">
        <v>328</v>
      </c>
      <c r="E2" s="218" t="s">
        <v>334</v>
      </c>
      <c r="F2" s="155" t="s">
        <v>335</v>
      </c>
      <c r="G2" s="219" t="s">
        <v>357</v>
      </c>
      <c r="H2" s="220" t="s">
        <v>358</v>
      </c>
      <c r="I2" s="219" t="s">
        <v>359</v>
      </c>
      <c r="J2" s="221" t="s">
        <v>360</v>
      </c>
      <c r="K2" s="270" t="s">
        <v>361</v>
      </c>
      <c r="L2" s="271"/>
      <c r="M2" s="272" t="s">
        <v>364</v>
      </c>
      <c r="N2" s="272" t="s">
        <v>362</v>
      </c>
      <c r="O2" s="272" t="s">
        <v>363</v>
      </c>
      <c r="P2" s="271"/>
      <c r="Q2" s="273" t="s">
        <v>364</v>
      </c>
      <c r="R2" s="274">
        <v>1.2999999999999999E-2</v>
      </c>
      <c r="S2" s="274">
        <v>6.4999999999999997E-3</v>
      </c>
      <c r="T2" s="275">
        <v>1.25E-3</v>
      </c>
      <c r="U2" s="276"/>
      <c r="V2" s="701"/>
      <c r="W2" s="701"/>
      <c r="X2" s="701"/>
      <c r="Y2" s="276"/>
      <c r="Z2" s="277" t="s">
        <v>364</v>
      </c>
      <c r="AA2" s="277" t="s">
        <v>362</v>
      </c>
      <c r="AB2" s="278" t="s">
        <v>363</v>
      </c>
      <c r="AC2" s="277" t="s">
        <v>354</v>
      </c>
      <c r="AD2" s="277" t="s">
        <v>355</v>
      </c>
    </row>
    <row r="3" spans="1:30" s="17" customFormat="1">
      <c r="A3" s="123">
        <f>'1-συμβολαια'!A3</f>
        <v>8490</v>
      </c>
      <c r="B3" s="123" t="str">
        <f>'1-συμβολαια'!C3</f>
        <v xml:space="preserve">αγοαραπωλησίας ΠΡΟΣΥΜΦΩΝΟ τίμημα = 5.400.000δρχ αρραβών = </v>
      </c>
      <c r="C3" s="222">
        <f>'1-συμβολαια'!D3</f>
        <v>300000</v>
      </c>
      <c r="D3" s="222">
        <f>'8-κ-15-17'!D3</f>
        <v>0</v>
      </c>
      <c r="E3" s="222">
        <f>'8-κ-15-17'!M3</f>
        <v>0</v>
      </c>
      <c r="F3" s="222">
        <f>'8-κ-15-17'!V3</f>
        <v>0</v>
      </c>
      <c r="G3" s="222">
        <f>'2-δικαιώμ'!I3</f>
        <v>410.4</v>
      </c>
      <c r="H3" s="222">
        <f>'2-δικαιώμ'!J3</f>
        <v>20</v>
      </c>
      <c r="I3" s="222">
        <f>'2-δικαιώμ'!K3</f>
        <v>248</v>
      </c>
      <c r="J3" s="222">
        <f>'2-δικαιώμ'!L3</f>
        <v>49.6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430.4</v>
      </c>
      <c r="W3" s="11">
        <f>'2-δικαιώμ'!K3</f>
        <v>248</v>
      </c>
      <c r="X3" s="11">
        <f>'2-δικαιώμ'!L3</f>
        <v>49.6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'πληρεξουσιότητα''</v>
      </c>
      <c r="C4" s="222">
        <f>'1-συμβολαια'!D4</f>
        <v>0</v>
      </c>
      <c r="D4" s="222">
        <f>'8-κ-15-17'!D4</f>
        <v>0</v>
      </c>
      <c r="E4" s="222">
        <f>'8-κ-15-17'!M4</f>
        <v>0</v>
      </c>
      <c r="F4" s="222">
        <f>'8-κ-15-17'!V4</f>
        <v>0</v>
      </c>
      <c r="G4" s="222">
        <f>'2-δικαιώμ'!I4</f>
        <v>0</v>
      </c>
      <c r="H4" s="222">
        <f>'2-δικαιώμ'!J4</f>
        <v>50</v>
      </c>
      <c r="I4" s="222">
        <f>'2-δικαιώμ'!K4</f>
        <v>50</v>
      </c>
      <c r="J4" s="222">
        <f>'2-δικαιώμ'!L4</f>
        <v>10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50</v>
      </c>
      <c r="W4" s="11">
        <f>'2-δικαιώμ'!K4</f>
        <v>50</v>
      </c>
      <c r="X4" s="11">
        <f>'2-δικαιώμ'!L4</f>
        <v>10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8614</v>
      </c>
      <c r="B5" s="123" t="str">
        <f>'1-συμβολαια'!C5</f>
        <v>εμφάνιση</v>
      </c>
      <c r="C5" s="222">
        <f>'1-συμβολαια'!D5</f>
        <v>0</v>
      </c>
      <c r="D5" s="222">
        <f>'8-κ-15-17'!D5</f>
        <v>0</v>
      </c>
      <c r="E5" s="222">
        <f>'8-κ-15-17'!M5</f>
        <v>0</v>
      </c>
      <c r="F5" s="222">
        <f>'8-κ-15-17'!V5</f>
        <v>0</v>
      </c>
      <c r="G5" s="222">
        <f>'2-δικαιώμ'!I5</f>
        <v>0</v>
      </c>
      <c r="H5" s="222">
        <f>'2-δικαιώμ'!J5</f>
        <v>50</v>
      </c>
      <c r="I5" s="222">
        <f>'2-δικαιώμ'!K5</f>
        <v>50</v>
      </c>
      <c r="J5" s="222">
        <f>'2-δικαιώμ'!L5</f>
        <v>10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50</v>
      </c>
      <c r="W5" s="11">
        <f>'2-δικαιώμ'!K5</f>
        <v>50</v>
      </c>
      <c r="X5" s="11">
        <f>'2-δικαιώμ'!L5</f>
        <v>10</v>
      </c>
      <c r="Z5" s="11"/>
      <c r="AA5" s="11"/>
      <c r="AB5" s="11"/>
      <c r="AC5" s="11"/>
      <c r="AD5" s="11"/>
    </row>
    <row r="6" spans="1:30" s="17" customFormat="1">
      <c r="A6" s="123">
        <f>'1-συμβολαια'!A6</f>
        <v>8658</v>
      </c>
      <c r="B6" s="123" t="str">
        <f>'1-συμβολαια'!C6</f>
        <v>γραμμάτιο Τ.Π.Δ.   ΚΑΤΑΘΕΣΗ</v>
      </c>
      <c r="C6" s="222">
        <f>'1-συμβολαια'!D6</f>
        <v>1946262</v>
      </c>
      <c r="D6" s="222">
        <f>'8-κ-15-17'!D6</f>
        <v>25301.406000000003</v>
      </c>
      <c r="E6" s="222">
        <f>'8-κ-15-17'!M6</f>
        <v>0</v>
      </c>
      <c r="F6" s="222">
        <f>'8-κ-15-17'!V6</f>
        <v>0</v>
      </c>
      <c r="G6" s="222">
        <f>'2-δικαιώμ'!I6</f>
        <v>2114.2811699999997</v>
      </c>
      <c r="H6" s="222">
        <f>'2-δικαιώμ'!J6</f>
        <v>20</v>
      </c>
      <c r="I6" s="222">
        <f>'2-δικαιώμ'!K6</f>
        <v>1194.6006500000001</v>
      </c>
      <c r="J6" s="222">
        <f>'2-δικαιώμ'!L6</f>
        <v>238.92013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2134.2811699999997</v>
      </c>
      <c r="W6" s="11">
        <f>'2-δικαιώμ'!K6</f>
        <v>1194.6006500000001</v>
      </c>
      <c r="X6" s="11">
        <f>'2-δικαιώμ'!L6</f>
        <v>238.92013</v>
      </c>
      <c r="Z6" s="11"/>
      <c r="AA6" s="11"/>
      <c r="AB6" s="11"/>
      <c r="AC6" s="11"/>
      <c r="AD6" s="11"/>
    </row>
    <row r="7" spans="1:30">
      <c r="A7" s="695" t="str">
        <f>'1-συμβολαια'!A7</f>
        <v>σύνολο</v>
      </c>
      <c r="B7" s="696"/>
      <c r="C7" s="697"/>
      <c r="D7" s="206">
        <f t="shared" ref="D7:J7" si="0">SUM(D3:D6)</f>
        <v>25301.406000000003</v>
      </c>
      <c r="E7" s="206">
        <f t="shared" si="0"/>
        <v>0</v>
      </c>
      <c r="F7" s="206">
        <f t="shared" si="0"/>
        <v>0</v>
      </c>
      <c r="G7" s="206">
        <f t="shared" si="0"/>
        <v>2524.6811699999998</v>
      </c>
      <c r="H7" s="206">
        <f t="shared" si="0"/>
        <v>140</v>
      </c>
      <c r="I7" s="206">
        <f t="shared" si="0"/>
        <v>1542.6006500000001</v>
      </c>
      <c r="J7" s="206">
        <f t="shared" si="0"/>
        <v>308.52012999999999</v>
      </c>
    </row>
    <row r="10" spans="1:30">
      <c r="B10" s="90"/>
      <c r="D10" s="2"/>
      <c r="E10" s="2"/>
      <c r="F10" s="2"/>
      <c r="G10" s="2"/>
      <c r="H10" s="2"/>
      <c r="I10" s="2"/>
      <c r="J10" s="2"/>
    </row>
    <row r="11" spans="1:30" ht="12.75">
      <c r="B11" s="229" t="s">
        <v>391</v>
      </c>
      <c r="D11" s="2"/>
      <c r="E11" s="2"/>
      <c r="F11" s="2"/>
      <c r="G11" s="168">
        <v>50</v>
      </c>
      <c r="H11" s="5"/>
      <c r="I11" s="5" t="s">
        <v>394</v>
      </c>
      <c r="J11" s="2"/>
      <c r="K11" s="3" t="s">
        <v>409</v>
      </c>
    </row>
    <row r="12" spans="1:30" ht="12.75">
      <c r="B12" s="230" t="s">
        <v>392</v>
      </c>
      <c r="D12" s="2"/>
      <c r="E12" s="2"/>
      <c r="F12" s="2"/>
      <c r="G12" s="116">
        <v>150</v>
      </c>
      <c r="H12" s="3">
        <v>191</v>
      </c>
      <c r="I12" s="3" t="s">
        <v>395</v>
      </c>
      <c r="J12" s="2"/>
      <c r="L12" s="116" t="s">
        <v>410</v>
      </c>
    </row>
    <row r="13" spans="1:30" ht="15.75">
      <c r="B13" s="243" t="s">
        <v>393</v>
      </c>
      <c r="D13" s="2"/>
      <c r="E13" s="2"/>
      <c r="F13" s="2"/>
      <c r="G13" s="2"/>
      <c r="H13" s="5">
        <v>250</v>
      </c>
      <c r="I13" s="5" t="s">
        <v>132</v>
      </c>
      <c r="J13" s="2"/>
    </row>
    <row r="14" spans="1:30">
      <c r="B14" s="90"/>
      <c r="D14" s="2"/>
      <c r="E14" s="2"/>
      <c r="F14" s="2"/>
      <c r="G14" s="2"/>
      <c r="H14" s="5">
        <v>500</v>
      </c>
      <c r="I14" s="3" t="s">
        <v>396</v>
      </c>
      <c r="J14" s="2"/>
    </row>
    <row r="15" spans="1:30">
      <c r="B15" s="90"/>
      <c r="D15" s="2"/>
      <c r="E15" s="2"/>
      <c r="F15" s="2"/>
      <c r="G15" s="2"/>
      <c r="H15" s="235">
        <v>1260</v>
      </c>
      <c r="I15" s="5" t="s">
        <v>397</v>
      </c>
      <c r="J15" s="5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C20" s="319"/>
      <c r="D20" s="7"/>
      <c r="E20" s="7"/>
    </row>
    <row r="21" spans="2:10">
      <c r="C21" s="319"/>
      <c r="D21" s="7"/>
      <c r="E21" s="7"/>
    </row>
    <row r="22" spans="2:10">
      <c r="C22" s="319"/>
      <c r="D22" s="7"/>
      <c r="E22" s="7"/>
    </row>
    <row r="23" spans="2:10">
      <c r="C23" s="319"/>
      <c r="D23" s="7"/>
      <c r="E23" s="7"/>
    </row>
    <row r="24" spans="2:10">
      <c r="C24" s="319"/>
      <c r="D24" s="7"/>
      <c r="E24" s="7"/>
    </row>
    <row r="25" spans="2:10">
      <c r="C25" s="319"/>
      <c r="D25" s="7"/>
      <c r="E25" s="7"/>
    </row>
    <row r="26" spans="2:10">
      <c r="C26" s="319"/>
      <c r="D26" s="7"/>
      <c r="E26" s="7"/>
    </row>
    <row r="27" spans="2:10">
      <c r="C27" s="319"/>
      <c r="D27" s="7"/>
      <c r="E27" s="7"/>
    </row>
    <row r="28" spans="2:10">
      <c r="C28" s="319"/>
      <c r="D28" s="7"/>
      <c r="E28" s="7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8"/>
  <sheetViews>
    <sheetView workbookViewId="0">
      <pane ySplit="2" topLeftCell="A3" activePane="bottomLeft" state="frozen"/>
      <selection pane="bottomLeft" activeCell="C15" sqref="C15"/>
    </sheetView>
  </sheetViews>
  <sheetFormatPr defaultRowHeight="11.25"/>
  <cols>
    <col min="1" max="1" width="10.42578125" style="7" bestFit="1" customWidth="1"/>
    <col min="2" max="2" width="76.710937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80" t="s">
        <v>1</v>
      </c>
      <c r="B1" s="582" t="s">
        <v>0</v>
      </c>
      <c r="C1" s="618" t="s">
        <v>7</v>
      </c>
      <c r="D1" s="715" t="s">
        <v>45</v>
      </c>
      <c r="E1" s="716"/>
      <c r="F1" s="716"/>
      <c r="G1" s="719" t="s">
        <v>412</v>
      </c>
      <c r="H1" s="720"/>
      <c r="I1" s="720"/>
      <c r="J1" s="720"/>
      <c r="K1" s="721"/>
      <c r="L1" s="713" t="s">
        <v>57</v>
      </c>
      <c r="M1" s="573" t="s">
        <v>29</v>
      </c>
      <c r="N1" s="574"/>
      <c r="O1" s="574"/>
      <c r="P1" s="574"/>
      <c r="Q1" s="574"/>
      <c r="R1" s="574"/>
      <c r="S1" s="710"/>
    </row>
    <row r="2" spans="1:25" ht="34.5" customHeight="1" thickBot="1">
      <c r="A2" s="717"/>
      <c r="B2" s="718"/>
      <c r="C2" s="619"/>
      <c r="D2" s="240" t="s">
        <v>315</v>
      </c>
      <c r="E2" s="240" t="s">
        <v>411</v>
      </c>
      <c r="F2" s="246" t="s">
        <v>90</v>
      </c>
      <c r="G2" s="244" t="s">
        <v>315</v>
      </c>
      <c r="H2" s="245" t="s">
        <v>319</v>
      </c>
      <c r="I2" s="245" t="s">
        <v>413</v>
      </c>
      <c r="J2" s="245" t="s">
        <v>320</v>
      </c>
      <c r="K2" s="242" t="s">
        <v>33</v>
      </c>
      <c r="L2" s="714"/>
      <c r="M2" s="711"/>
      <c r="N2" s="712"/>
      <c r="O2" s="712"/>
      <c r="P2" s="712"/>
      <c r="Q2" s="712"/>
      <c r="R2" s="712"/>
      <c r="S2" s="575"/>
    </row>
    <row r="3" spans="1:25" s="338" customFormat="1" ht="14.25">
      <c r="A3" s="356">
        <f>'1-συμβολαια'!A3</f>
        <v>8490</v>
      </c>
      <c r="B3" s="333" t="str">
        <f>'1-συμβολαια'!C3</f>
        <v xml:space="preserve">αγοαραπωλησίας ΠΡΟΣΥΜΦΩΝΟ τίμημα = 5.400.000δρχ αρραβών = </v>
      </c>
      <c r="C3" s="334">
        <f>'1-συμβολαια'!D3</f>
        <v>300000</v>
      </c>
      <c r="D3" s="335"/>
      <c r="E3" s="335"/>
      <c r="F3" s="336"/>
      <c r="G3" s="335"/>
      <c r="H3" s="337"/>
      <c r="I3" s="337"/>
      <c r="J3" s="337"/>
      <c r="K3" s="337">
        <f t="shared" ref="K3:K6" si="0">D3+E3-G3-H3-I3-J3</f>
        <v>0</v>
      </c>
      <c r="L3" s="337"/>
      <c r="M3" s="306" t="s">
        <v>134</v>
      </c>
      <c r="N3" s="306" t="s">
        <v>418</v>
      </c>
      <c r="O3" s="306" t="s">
        <v>131</v>
      </c>
      <c r="P3" s="306" t="s">
        <v>419</v>
      </c>
      <c r="Q3" s="306" t="s">
        <v>420</v>
      </c>
      <c r="R3" s="306" t="s">
        <v>421</v>
      </c>
      <c r="S3" s="72"/>
    </row>
    <row r="4" spans="1:25" s="338" customFormat="1" ht="14.25">
      <c r="A4" s="356">
        <f>'1-συμβολαια'!A4</f>
        <v>0</v>
      </c>
      <c r="B4" s="333" t="str">
        <f>'1-συμβολαια'!C4</f>
        <v>'πληρεξουσιότητα''</v>
      </c>
      <c r="C4" s="334">
        <f>'1-συμβολαια'!D4</f>
        <v>0</v>
      </c>
      <c r="D4" s="335"/>
      <c r="E4" s="335"/>
      <c r="F4" s="336"/>
      <c r="G4" s="335"/>
      <c r="H4" s="337"/>
      <c r="I4" s="337"/>
      <c r="J4" s="337"/>
      <c r="K4" s="337">
        <f t="shared" si="0"/>
        <v>0</v>
      </c>
      <c r="L4" s="337"/>
      <c r="M4" s="306" t="s">
        <v>134</v>
      </c>
      <c r="N4" s="306" t="s">
        <v>418</v>
      </c>
      <c r="O4" s="306" t="s">
        <v>131</v>
      </c>
      <c r="P4" s="306" t="s">
        <v>419</v>
      </c>
      <c r="Q4" s="306" t="s">
        <v>420</v>
      </c>
      <c r="R4" s="306" t="s">
        <v>421</v>
      </c>
      <c r="S4" s="72"/>
    </row>
    <row r="5" spans="1:25" s="338" customFormat="1" ht="14.25">
      <c r="A5" s="356">
        <f>'1-συμβολαια'!A5</f>
        <v>8614</v>
      </c>
      <c r="B5" s="333" t="str">
        <f>'1-συμβολαια'!C5</f>
        <v>εμφάνιση</v>
      </c>
      <c r="C5" s="334">
        <f>'1-συμβολαια'!D5</f>
        <v>0</v>
      </c>
      <c r="D5" s="335"/>
      <c r="E5" s="335"/>
      <c r="F5" s="336"/>
      <c r="G5" s="335"/>
      <c r="H5" s="337"/>
      <c r="I5" s="337"/>
      <c r="J5" s="337"/>
      <c r="K5" s="337">
        <f t="shared" si="0"/>
        <v>0</v>
      </c>
      <c r="L5" s="337"/>
      <c r="M5" s="306" t="s">
        <v>134</v>
      </c>
      <c r="N5" s="306" t="s">
        <v>418</v>
      </c>
      <c r="O5" s="306" t="s">
        <v>131</v>
      </c>
      <c r="P5" s="306" t="s">
        <v>419</v>
      </c>
      <c r="Q5" s="306" t="s">
        <v>420</v>
      </c>
      <c r="R5" s="306" t="s">
        <v>421</v>
      </c>
      <c r="S5" s="72"/>
    </row>
    <row r="6" spans="1:25" s="338" customFormat="1" ht="14.25">
      <c r="A6" s="356">
        <f>'1-συμβολαια'!A6</f>
        <v>8658</v>
      </c>
      <c r="B6" s="333" t="str">
        <f>'1-συμβολαια'!C6</f>
        <v>γραμμάτιο Τ.Π.Δ.   ΚΑΤΑΘΕΣΗ</v>
      </c>
      <c r="C6" s="334">
        <f>'1-συμβολαια'!D6</f>
        <v>1946262</v>
      </c>
      <c r="D6" s="335"/>
      <c r="E6" s="335"/>
      <c r="F6" s="336"/>
      <c r="G6" s="335"/>
      <c r="H6" s="337"/>
      <c r="I6" s="337"/>
      <c r="J6" s="337"/>
      <c r="K6" s="337">
        <f t="shared" si="0"/>
        <v>0</v>
      </c>
      <c r="L6" s="337"/>
      <c r="M6" s="306" t="s">
        <v>134</v>
      </c>
      <c r="N6" s="306" t="s">
        <v>418</v>
      </c>
      <c r="O6" s="306" t="s">
        <v>131</v>
      </c>
      <c r="P6" s="306" t="s">
        <v>419</v>
      </c>
      <c r="Q6" s="306" t="s">
        <v>420</v>
      </c>
      <c r="R6" s="306" t="s">
        <v>421</v>
      </c>
      <c r="S6" s="72"/>
    </row>
    <row r="7" spans="1:25" ht="15.75">
      <c r="A7" s="598" t="s">
        <v>56</v>
      </c>
      <c r="B7" s="599"/>
      <c r="C7" s="599"/>
      <c r="D7" s="247">
        <f t="shared" ref="D7:L7" si="1">SUM(D3:D6)</f>
        <v>0</v>
      </c>
      <c r="E7" s="247">
        <f t="shared" si="1"/>
        <v>0</v>
      </c>
      <c r="F7" s="247">
        <f t="shared" si="1"/>
        <v>0</v>
      </c>
      <c r="G7" s="247">
        <f t="shared" si="1"/>
        <v>0</v>
      </c>
      <c r="H7" s="247">
        <f t="shared" si="1"/>
        <v>0</v>
      </c>
      <c r="I7" s="247">
        <f t="shared" si="1"/>
        <v>0</v>
      </c>
      <c r="J7" s="247">
        <f t="shared" si="1"/>
        <v>0</v>
      </c>
      <c r="K7" s="247">
        <f t="shared" si="1"/>
        <v>0</v>
      </c>
      <c r="L7" s="247">
        <f t="shared" si="1"/>
        <v>0</v>
      </c>
    </row>
    <row r="8" spans="1:25" ht="15.75">
      <c r="M8" s="128" t="s">
        <v>101</v>
      </c>
      <c r="N8" s="145"/>
      <c r="O8" s="145"/>
      <c r="P8" s="145"/>
      <c r="Q8" s="145"/>
      <c r="R8" s="145"/>
      <c r="S8" s="145"/>
      <c r="T8" s="121"/>
      <c r="U8" s="121"/>
      <c r="V8" s="121"/>
      <c r="W8" s="121"/>
      <c r="X8" s="5"/>
    </row>
    <row r="9" spans="1:25" ht="15.75">
      <c r="M9" s="241"/>
      <c r="N9" s="128" t="s">
        <v>414</v>
      </c>
      <c r="O9" s="241"/>
      <c r="P9" s="241"/>
      <c r="Q9" s="241"/>
      <c r="R9" s="241"/>
      <c r="S9" s="241"/>
      <c r="T9" s="241"/>
      <c r="U9" s="241"/>
      <c r="V9" s="241"/>
      <c r="W9" s="249"/>
      <c r="X9" s="249"/>
      <c r="Y9" s="249"/>
    </row>
    <row r="10" spans="1:25" ht="15.75">
      <c r="M10" s="249"/>
      <c r="N10" s="249"/>
      <c r="O10" s="145" t="s">
        <v>102</v>
      </c>
      <c r="P10" s="145"/>
      <c r="Q10" s="145"/>
      <c r="R10" s="145"/>
      <c r="S10" s="145"/>
      <c r="T10" s="145"/>
      <c r="U10" s="145"/>
      <c r="V10" s="145"/>
      <c r="W10" s="145"/>
      <c r="X10" s="249"/>
      <c r="Y10" s="248"/>
    </row>
    <row r="11" spans="1:25" ht="15.75">
      <c r="B11" s="135"/>
      <c r="M11" s="249"/>
      <c r="N11" s="249"/>
      <c r="O11" s="249"/>
      <c r="P11" s="250" t="s">
        <v>415</v>
      </c>
      <c r="Q11" s="249"/>
      <c r="R11" s="249"/>
      <c r="S11" s="250"/>
      <c r="T11" s="250"/>
      <c r="U11" s="250"/>
      <c r="V11" s="250"/>
      <c r="W11" s="250"/>
      <c r="X11" s="250"/>
      <c r="Y11" s="248"/>
    </row>
    <row r="12" spans="1:25" ht="15.75">
      <c r="B12" s="136"/>
      <c r="M12" s="249"/>
      <c r="N12" s="249"/>
      <c r="O12" s="249"/>
      <c r="P12" s="249"/>
      <c r="Q12" s="145" t="s">
        <v>416</v>
      </c>
      <c r="R12" s="145"/>
      <c r="S12" s="145"/>
      <c r="T12" s="250"/>
      <c r="U12" s="250"/>
      <c r="V12" s="145"/>
      <c r="W12" s="145"/>
      <c r="X12" s="145"/>
      <c r="Y12" s="248"/>
    </row>
    <row r="13" spans="1:25" ht="15.75">
      <c r="M13" s="249"/>
      <c r="N13" s="249"/>
      <c r="O13" s="249"/>
      <c r="P13" s="249"/>
      <c r="Q13" s="249"/>
      <c r="R13" s="250" t="s">
        <v>417</v>
      </c>
      <c r="S13" s="250"/>
      <c r="T13" s="250"/>
      <c r="U13" s="250"/>
      <c r="V13" s="250"/>
      <c r="W13" s="250"/>
      <c r="X13" s="250"/>
      <c r="Y13" s="248"/>
    </row>
    <row r="14" spans="1:25" ht="15.75">
      <c r="B14" s="135"/>
      <c r="C14" s="319"/>
      <c r="D14" s="7"/>
      <c r="E14" s="7"/>
      <c r="T14" s="130"/>
      <c r="Y14" s="248"/>
    </row>
    <row r="15" spans="1:25" ht="15.75">
      <c r="B15" s="136"/>
      <c r="C15" s="319"/>
      <c r="D15" s="7"/>
      <c r="E15" s="7"/>
      <c r="T15" s="130"/>
    </row>
    <row r="16" spans="1:25" ht="15.75">
      <c r="C16" s="90"/>
      <c r="D16" s="90"/>
      <c r="E16" s="90"/>
      <c r="F16" s="90"/>
      <c r="G16" s="90"/>
      <c r="H16" s="90"/>
      <c r="I16" s="90"/>
      <c r="J16" s="90"/>
      <c r="K16" s="90"/>
      <c r="L16" s="90"/>
      <c r="T16" s="130"/>
    </row>
    <row r="17" spans="3:20" ht="15.75">
      <c r="C17" s="319"/>
      <c r="D17" s="7"/>
      <c r="E17" s="7"/>
      <c r="T17" s="130"/>
    </row>
    <row r="18" spans="3:20">
      <c r="C18" s="319"/>
      <c r="D18" s="7"/>
      <c r="E18" s="7"/>
    </row>
    <row r="19" spans="3:20">
      <c r="C19" s="319"/>
      <c r="D19" s="7"/>
      <c r="E19" s="7"/>
    </row>
    <row r="20" spans="3:20">
      <c r="C20" s="319"/>
      <c r="D20" s="7"/>
      <c r="E20" s="7"/>
    </row>
    <row r="21" spans="3:20">
      <c r="C21" s="319"/>
      <c r="D21" s="7"/>
      <c r="E21" s="7"/>
    </row>
    <row r="22" spans="3:20">
      <c r="C22" s="319"/>
      <c r="D22" s="7"/>
      <c r="E22" s="7"/>
    </row>
    <row r="23" spans="3:20">
      <c r="C23" s="319"/>
      <c r="D23" s="7"/>
      <c r="E23" s="7"/>
    </row>
    <row r="24" spans="3:20">
      <c r="C24" s="319"/>
      <c r="D24" s="7"/>
      <c r="E24" s="7"/>
    </row>
    <row r="25" spans="3:20">
      <c r="C25" s="319"/>
      <c r="D25" s="7"/>
      <c r="E25" s="7"/>
    </row>
    <row r="26" spans="3:20">
      <c r="C26" s="319"/>
      <c r="D26" s="7"/>
      <c r="E26" s="7"/>
    </row>
    <row r="27" spans="3:20">
      <c r="C27" s="319"/>
      <c r="D27" s="7"/>
      <c r="E27" s="7"/>
    </row>
    <row r="28" spans="3:20">
      <c r="C28" s="319"/>
      <c r="D28" s="7"/>
      <c r="E28" s="7"/>
      <c r="F28" s="7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20" sqref="B20"/>
    </sheetView>
  </sheetViews>
  <sheetFormatPr defaultRowHeight="15"/>
  <cols>
    <col min="1" max="1" width="11.5703125" style="104" bestFit="1" customWidth="1"/>
    <col min="2" max="2" width="72.85546875" style="105" bestFit="1" customWidth="1"/>
    <col min="3" max="3" width="14.28515625" style="106" customWidth="1"/>
    <col min="4" max="4" width="10.42578125" style="106" bestFit="1" customWidth="1"/>
    <col min="5" max="5" width="16.7109375" style="106" bestFit="1" customWidth="1"/>
    <col min="6" max="6" width="7.85546875" style="103" customWidth="1"/>
    <col min="7" max="7" width="10" style="103" customWidth="1"/>
    <col min="8" max="8" width="6.140625" style="103" bestFit="1" customWidth="1"/>
    <col min="9" max="12" width="7.140625" style="103" customWidth="1"/>
    <col min="13" max="13" width="6.28515625" style="103" customWidth="1"/>
    <col min="14" max="21" width="7.140625" style="103" customWidth="1"/>
    <col min="22" max="22" width="30.85546875" style="103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100" customFormat="1" ht="15.75" customHeight="1">
      <c r="A1" s="580" t="s">
        <v>1</v>
      </c>
      <c r="B1" s="722" t="s">
        <v>0</v>
      </c>
      <c r="C1" s="724" t="s">
        <v>141</v>
      </c>
      <c r="D1" s="724"/>
      <c r="E1" s="724"/>
      <c r="F1" s="725" t="s">
        <v>29</v>
      </c>
      <c r="G1" s="726"/>
      <c r="H1" s="726"/>
      <c r="I1" s="726"/>
      <c r="J1" s="726"/>
      <c r="K1" s="726"/>
      <c r="L1" s="726"/>
      <c r="M1" s="726"/>
      <c r="N1" s="726"/>
      <c r="O1" s="726"/>
      <c r="P1" s="726"/>
      <c r="Q1" s="726"/>
      <c r="R1" s="726"/>
      <c r="S1" s="726"/>
      <c r="T1" s="726"/>
      <c r="U1" s="726"/>
      <c r="V1" s="727"/>
    </row>
    <row r="2" spans="1:22" ht="16.5" thickBot="1">
      <c r="A2" s="717"/>
      <c r="B2" s="723"/>
      <c r="C2" s="101" t="s">
        <v>23</v>
      </c>
      <c r="D2" s="107" t="s">
        <v>9</v>
      </c>
      <c r="E2" s="110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451</v>
      </c>
      <c r="K2" s="297" t="s">
        <v>452</v>
      </c>
      <c r="L2" s="297" t="s">
        <v>453</v>
      </c>
      <c r="M2" s="298">
        <v>65</v>
      </c>
      <c r="N2" s="299" t="s">
        <v>454</v>
      </c>
      <c r="O2" s="299" t="s">
        <v>455</v>
      </c>
      <c r="P2" s="299" t="s">
        <v>456</v>
      </c>
      <c r="Q2" s="299" t="s">
        <v>457</v>
      </c>
      <c r="R2" s="299" t="s">
        <v>458</v>
      </c>
      <c r="S2" s="295">
        <v>67</v>
      </c>
      <c r="T2" s="182"/>
      <c r="U2" s="182"/>
      <c r="V2" s="294"/>
    </row>
    <row r="3" spans="1:22" s="95" customFormat="1">
      <c r="A3" s="97">
        <f>'1-συμβολαια'!A3</f>
        <v>8490</v>
      </c>
      <c r="B3" s="102" t="str">
        <f>'1-συμβολαια'!C3</f>
        <v xml:space="preserve">αγοαραπωλησίας ΠΡΟΣΥΜΦΩΝΟ τίμημα = 5.400.000δρχ αρραβών = </v>
      </c>
      <c r="C3" s="109"/>
      <c r="D3" s="251"/>
      <c r="E3" s="251"/>
      <c r="F3" s="98"/>
      <c r="G3" s="98"/>
      <c r="H3" s="143"/>
      <c r="I3" s="186"/>
      <c r="J3" s="186"/>
      <c r="K3" s="186"/>
      <c r="L3" s="186"/>
      <c r="M3" s="186"/>
      <c r="N3" s="98"/>
      <c r="O3" s="98"/>
      <c r="P3" s="98"/>
      <c r="Q3" s="98"/>
      <c r="R3" s="98"/>
      <c r="S3" s="98"/>
      <c r="T3" s="98"/>
      <c r="U3" s="98"/>
      <c r="V3" s="98"/>
    </row>
    <row r="4" spans="1:22" s="95" customFormat="1">
      <c r="A4" s="97">
        <f>'1-συμβολαια'!A4</f>
        <v>0</v>
      </c>
      <c r="B4" s="102" t="str">
        <f>'1-συμβολαια'!C4</f>
        <v>'πληρεξουσιότητα''</v>
      </c>
      <c r="C4" s="109"/>
      <c r="D4" s="251"/>
      <c r="E4" s="251"/>
      <c r="F4" s="98"/>
      <c r="G4" s="98"/>
      <c r="H4" s="143"/>
      <c r="I4" s="186"/>
      <c r="J4" s="186"/>
      <c r="K4" s="186"/>
      <c r="L4" s="186"/>
      <c r="M4" s="186"/>
      <c r="N4" s="98"/>
      <c r="O4" s="98"/>
      <c r="P4" s="98"/>
      <c r="Q4" s="98"/>
      <c r="R4" s="98"/>
      <c r="S4" s="98"/>
      <c r="T4" s="98"/>
      <c r="U4" s="98"/>
      <c r="V4" s="98"/>
    </row>
    <row r="5" spans="1:22" s="95" customFormat="1">
      <c r="A5" s="97">
        <f>'1-συμβολαια'!A5</f>
        <v>8614</v>
      </c>
      <c r="B5" s="102" t="str">
        <f>'1-συμβολαια'!C5</f>
        <v>εμφάνιση</v>
      </c>
      <c r="C5" s="109"/>
      <c r="D5" s="251"/>
      <c r="E5" s="251"/>
      <c r="F5" s="98"/>
      <c r="G5" s="98"/>
      <c r="H5" s="143"/>
      <c r="I5" s="186"/>
      <c r="J5" s="186"/>
      <c r="K5" s="186"/>
      <c r="L5" s="186"/>
      <c r="M5" s="186"/>
      <c r="N5" s="98"/>
      <c r="O5" s="98"/>
      <c r="P5" s="98"/>
      <c r="Q5" s="98"/>
      <c r="R5" s="98"/>
      <c r="S5" s="98"/>
      <c r="T5" s="98"/>
      <c r="U5" s="98"/>
      <c r="V5" s="98"/>
    </row>
    <row r="6" spans="1:22" s="95" customFormat="1">
      <c r="A6" s="97">
        <f>'1-συμβολαια'!A6</f>
        <v>8658</v>
      </c>
      <c r="B6" s="102" t="str">
        <f>'1-συμβολαια'!C6</f>
        <v>γραμμάτιο Τ.Π.Δ.   ΚΑΤΑΘΕΣΗ</v>
      </c>
      <c r="C6" s="109"/>
      <c r="D6" s="251"/>
      <c r="E6" s="251"/>
      <c r="F6" s="98"/>
      <c r="G6" s="98"/>
      <c r="H6" s="143"/>
      <c r="I6" s="186"/>
      <c r="J6" s="186"/>
      <c r="K6" s="186"/>
      <c r="L6" s="186"/>
      <c r="M6" s="186"/>
      <c r="N6" s="98"/>
      <c r="O6" s="98"/>
      <c r="P6" s="98"/>
      <c r="Q6" s="98"/>
      <c r="R6" s="98"/>
      <c r="S6" s="98"/>
      <c r="T6" s="98"/>
      <c r="U6" s="98"/>
      <c r="V6" s="98"/>
    </row>
    <row r="7" spans="1:22" ht="15.75">
      <c r="A7" s="598" t="s">
        <v>47</v>
      </c>
      <c r="B7" s="599"/>
      <c r="C7" s="108">
        <f>SUM(C3:C6)</f>
        <v>0</v>
      </c>
      <c r="D7" s="108">
        <f>SUM(D3:D6)</f>
        <v>0</v>
      </c>
      <c r="E7" s="108">
        <f>SUM(E3:E6)</f>
        <v>0</v>
      </c>
      <c r="I7" s="66">
        <f t="shared" ref="I7:T7" si="0">SUM(I3:I6)</f>
        <v>0</v>
      </c>
      <c r="J7" s="66">
        <f t="shared" si="0"/>
        <v>0</v>
      </c>
      <c r="K7" s="66">
        <f t="shared" si="0"/>
        <v>0</v>
      </c>
      <c r="L7" s="66">
        <f t="shared" si="0"/>
        <v>0</v>
      </c>
      <c r="M7" s="66">
        <f t="shared" si="0"/>
        <v>0</v>
      </c>
      <c r="N7" s="66">
        <f t="shared" si="0"/>
        <v>0</v>
      </c>
      <c r="O7" s="66">
        <f t="shared" si="0"/>
        <v>0</v>
      </c>
      <c r="P7" s="66">
        <f t="shared" si="0"/>
        <v>0</v>
      </c>
      <c r="Q7" s="66">
        <f t="shared" si="0"/>
        <v>0</v>
      </c>
      <c r="R7" s="66">
        <f t="shared" si="0"/>
        <v>0</v>
      </c>
      <c r="S7" s="66">
        <f t="shared" si="0"/>
        <v>0</v>
      </c>
      <c r="T7" s="66">
        <f t="shared" si="0"/>
        <v>0</v>
      </c>
    </row>
    <row r="8" spans="1:22"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</row>
    <row r="9" spans="1:22" ht="15.75">
      <c r="F9" s="164" t="s">
        <v>238</v>
      </c>
      <c r="G9" s="128"/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1"/>
    </row>
    <row r="10" spans="1:22" ht="15.75">
      <c r="F10" s="302"/>
      <c r="G10" s="145" t="s">
        <v>239</v>
      </c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1"/>
    </row>
    <row r="11" spans="1:22" ht="15.75">
      <c r="F11" s="301"/>
      <c r="G11" s="301"/>
      <c r="H11" s="164" t="s">
        <v>240</v>
      </c>
      <c r="I11" s="128"/>
      <c r="J11" s="128"/>
      <c r="K11" s="128"/>
      <c r="L11" s="300"/>
      <c r="M11" s="300"/>
      <c r="N11" s="300"/>
      <c r="O11" s="300"/>
      <c r="P11" s="300"/>
      <c r="Q11" s="300"/>
      <c r="R11" s="300"/>
      <c r="S11" s="300"/>
      <c r="T11" s="300"/>
      <c r="U11" s="300"/>
      <c r="V11" s="301"/>
    </row>
    <row r="12" spans="1:22" ht="15.75">
      <c r="F12" s="301"/>
      <c r="G12" s="302"/>
      <c r="H12" s="301"/>
      <c r="I12" s="145" t="s">
        <v>260</v>
      </c>
      <c r="J12" s="145"/>
      <c r="K12" s="145"/>
      <c r="L12" s="303"/>
      <c r="M12" s="303"/>
      <c r="N12" s="303"/>
      <c r="O12" s="303"/>
      <c r="P12" s="303"/>
      <c r="Q12" s="303"/>
      <c r="R12" s="303"/>
      <c r="S12" s="303"/>
      <c r="T12" s="303"/>
      <c r="U12" s="300"/>
      <c r="V12" s="301"/>
    </row>
    <row r="13" spans="1:22" ht="15.75">
      <c r="F13" s="301"/>
      <c r="G13" s="302"/>
      <c r="H13" s="301"/>
      <c r="I13" s="145"/>
      <c r="J13" s="164" t="s">
        <v>459</v>
      </c>
      <c r="K13" s="145"/>
      <c r="L13" s="303"/>
      <c r="M13" s="303"/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F14" s="301"/>
      <c r="G14" s="302"/>
      <c r="H14" s="301"/>
      <c r="I14" s="145"/>
      <c r="J14" s="145"/>
      <c r="K14" s="145" t="s">
        <v>460</v>
      </c>
      <c r="L14" s="303"/>
      <c r="M14" s="303"/>
      <c r="N14" s="303"/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F15" s="301"/>
      <c r="G15" s="301"/>
      <c r="H15" s="300"/>
      <c r="I15" s="303"/>
      <c r="J15" s="303"/>
      <c r="K15" s="303"/>
      <c r="L15" s="164" t="s">
        <v>461</v>
      </c>
      <c r="M15" s="303"/>
      <c r="N15" s="303"/>
      <c r="O15" s="303"/>
      <c r="P15" s="303"/>
      <c r="Q15" s="303"/>
      <c r="R15" s="303"/>
      <c r="S15" s="303"/>
      <c r="T15" s="303"/>
      <c r="U15" s="300"/>
      <c r="V15" s="301"/>
    </row>
    <row r="16" spans="1:22" ht="15.75">
      <c r="B16" s="135"/>
      <c r="C16" s="106">
        <f>SUM(C8:C9)</f>
        <v>0</v>
      </c>
      <c r="F16" s="300"/>
      <c r="G16" s="300"/>
      <c r="H16" s="300"/>
      <c r="I16" s="303"/>
      <c r="J16" s="303"/>
      <c r="K16" s="303"/>
      <c r="L16" s="303"/>
      <c r="M16" s="145" t="s">
        <v>261</v>
      </c>
      <c r="N16" s="303"/>
      <c r="O16" s="303"/>
      <c r="P16" s="303"/>
      <c r="Q16" s="303"/>
      <c r="R16" s="303"/>
      <c r="S16" s="303"/>
      <c r="T16" s="303"/>
      <c r="U16" s="300"/>
      <c r="V16" s="301"/>
    </row>
    <row r="17" spans="2:22" ht="15.75">
      <c r="B17" s="136"/>
      <c r="F17" s="301"/>
      <c r="G17" s="301"/>
      <c r="H17" s="300"/>
      <c r="I17" s="303"/>
      <c r="J17" s="303"/>
      <c r="K17" s="303"/>
      <c r="L17" s="303"/>
      <c r="M17" s="303"/>
      <c r="N17" s="164" t="s">
        <v>462</v>
      </c>
      <c r="O17" s="303"/>
      <c r="P17" s="303"/>
      <c r="Q17" s="303"/>
      <c r="R17" s="303"/>
      <c r="S17" s="303"/>
      <c r="T17" s="303"/>
      <c r="U17" s="300"/>
      <c r="V17" s="301"/>
    </row>
    <row r="18" spans="2:22" ht="15.75">
      <c r="F18" s="301"/>
      <c r="G18" s="301"/>
      <c r="H18" s="300"/>
      <c r="I18" s="303"/>
      <c r="J18" s="303"/>
      <c r="K18" s="303"/>
      <c r="L18" s="303"/>
      <c r="M18" s="303"/>
      <c r="N18" s="303"/>
      <c r="O18" s="145" t="s">
        <v>463</v>
      </c>
      <c r="P18" s="303"/>
      <c r="Q18" s="303"/>
      <c r="R18" s="303"/>
      <c r="S18" s="303"/>
      <c r="T18" s="303"/>
      <c r="U18" s="300"/>
      <c r="V18" s="301"/>
    </row>
    <row r="19" spans="2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303"/>
      <c r="P19" s="164" t="s">
        <v>262</v>
      </c>
      <c r="Q19" s="303"/>
      <c r="R19" s="303"/>
      <c r="S19" s="303"/>
      <c r="T19" s="303"/>
      <c r="U19" s="300"/>
      <c r="V19" s="301"/>
    </row>
    <row r="20" spans="2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303"/>
      <c r="Q20" s="145" t="s">
        <v>263</v>
      </c>
      <c r="R20" s="145"/>
      <c r="S20" s="145"/>
      <c r="T20" s="303"/>
      <c r="U20" s="300"/>
      <c r="V20" s="301"/>
    </row>
    <row r="21" spans="2:22" ht="15.75">
      <c r="F21" s="301"/>
      <c r="G21" s="301"/>
      <c r="H21" s="300"/>
      <c r="I21" s="303"/>
      <c r="J21" s="303"/>
      <c r="K21" s="303"/>
      <c r="L21" s="303"/>
      <c r="M21" s="303"/>
      <c r="N21" s="303"/>
      <c r="O21" s="303"/>
      <c r="P21" s="303"/>
      <c r="Q21" s="303"/>
      <c r="R21" s="164" t="s">
        <v>264</v>
      </c>
      <c r="S21" s="303"/>
      <c r="T21" s="303"/>
      <c r="U21" s="300"/>
      <c r="V21" s="301"/>
    </row>
    <row r="22" spans="2:22" ht="15.75">
      <c r="F22" s="301"/>
      <c r="G22" s="301"/>
      <c r="H22" s="300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145" t="s">
        <v>265</v>
      </c>
      <c r="T22" s="303"/>
      <c r="U22" s="300"/>
      <c r="V22" s="301"/>
    </row>
    <row r="23" spans="2:22" ht="15.75">
      <c r="F23" s="301"/>
      <c r="G23" s="301"/>
      <c r="H23" s="300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164" t="s">
        <v>485</v>
      </c>
      <c r="U23" s="300"/>
      <c r="V23" s="301"/>
    </row>
    <row r="24" spans="2:22">
      <c r="F24" s="301"/>
      <c r="G24" s="301"/>
      <c r="H24" s="300"/>
      <c r="I24" s="300"/>
      <c r="J24" s="300"/>
      <c r="K24" s="300"/>
      <c r="L24" s="300"/>
      <c r="M24" s="300"/>
      <c r="N24" s="300"/>
      <c r="O24" s="300"/>
      <c r="P24" s="300"/>
      <c r="Q24" s="300"/>
      <c r="R24" s="300"/>
      <c r="S24" s="300"/>
      <c r="T24" s="300"/>
      <c r="U24" s="300"/>
      <c r="V24" s="301"/>
    </row>
    <row r="25" spans="2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9" style="7" customWidth="1"/>
    <col min="2" max="2" width="49.7109375" style="149" bestFit="1" customWidth="1"/>
    <col min="3" max="4" width="7.140625" style="2" customWidth="1"/>
    <col min="5" max="6" width="7.85546875" style="80" customWidth="1"/>
    <col min="7" max="7" width="10.7109375" style="80" customWidth="1"/>
    <col min="8" max="9" width="7.85546875" style="80" customWidth="1"/>
    <col min="10" max="11" width="7.42578125" style="80" customWidth="1"/>
    <col min="12" max="22" width="7.140625" style="80" customWidth="1"/>
    <col min="23" max="23" width="6.140625" style="80" customWidth="1"/>
    <col min="24" max="24" width="7.140625" style="80" customWidth="1"/>
    <col min="25" max="25" width="6.7109375" style="80" customWidth="1"/>
    <col min="26" max="26" width="6.140625" style="80" customWidth="1"/>
    <col min="27" max="27" width="7.140625" style="80" customWidth="1"/>
    <col min="28" max="28" width="8" style="80" customWidth="1"/>
    <col min="29" max="29" width="7.85546875" style="80" customWidth="1"/>
    <col min="30" max="30" width="16.28515625" style="80" customWidth="1"/>
    <col min="31" max="32" width="7.140625" style="80" customWidth="1"/>
    <col min="33" max="33" width="8.140625" style="80" customWidth="1"/>
    <col min="34" max="34" width="7.7109375" style="80" customWidth="1"/>
    <col min="35" max="35" width="7" style="80" customWidth="1"/>
    <col min="36" max="36" width="6.140625" style="80" customWidth="1"/>
    <col min="37" max="41" width="7.85546875" style="80" customWidth="1"/>
    <col min="42" max="43" width="6.140625" style="80" customWidth="1"/>
    <col min="44" max="44" width="8.28515625" style="80" customWidth="1"/>
    <col min="45" max="45" width="8.42578125" style="80" customWidth="1"/>
    <col min="46" max="46" width="6.140625" style="80" customWidth="1"/>
    <col min="47" max="47" width="7.7109375" style="80" customWidth="1"/>
    <col min="48" max="49" width="6.140625" style="80" customWidth="1"/>
    <col min="50" max="50" width="8" style="80" customWidth="1"/>
    <col min="51" max="52" width="6.140625" style="80" customWidth="1"/>
    <col min="53" max="53" width="7.42578125" style="80" customWidth="1"/>
    <col min="54" max="54" width="8.5703125" style="80" customWidth="1"/>
    <col min="55" max="61" width="6.140625" style="80" customWidth="1"/>
    <col min="62" max="62" width="7" style="80" customWidth="1"/>
    <col min="63" max="64" width="6.140625" style="80" customWidth="1"/>
    <col min="65" max="65" width="5.5703125" style="80" customWidth="1"/>
    <col min="66" max="72" width="10.5703125" style="80" customWidth="1"/>
    <col min="73" max="73" width="8.28515625" style="82" bestFit="1" customWidth="1"/>
    <col min="74" max="74" width="9.7109375" style="8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52" t="s">
        <v>1</v>
      </c>
      <c r="B1" s="740" t="s">
        <v>0</v>
      </c>
      <c r="C1" s="743" t="s">
        <v>93</v>
      </c>
      <c r="D1" s="744"/>
      <c r="E1" s="731" t="s">
        <v>94</v>
      </c>
      <c r="F1" s="731"/>
      <c r="G1" s="731"/>
      <c r="H1" s="732" t="s">
        <v>168</v>
      </c>
      <c r="I1" s="732"/>
      <c r="J1" s="731" t="s">
        <v>172</v>
      </c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742" t="s">
        <v>173</v>
      </c>
      <c r="AF1" s="742"/>
      <c r="AG1" s="742"/>
      <c r="AH1" s="742"/>
      <c r="AI1" s="742"/>
      <c r="AJ1" s="742"/>
      <c r="AK1" s="742"/>
      <c r="AL1" s="742"/>
      <c r="AM1" s="742"/>
      <c r="AN1" s="742"/>
      <c r="AO1" s="742"/>
      <c r="AP1" s="742"/>
      <c r="AQ1" s="742"/>
      <c r="AR1" s="742"/>
      <c r="AS1" s="733" t="s">
        <v>189</v>
      </c>
      <c r="AT1" s="734"/>
      <c r="AU1" s="734"/>
      <c r="AV1" s="734"/>
      <c r="AW1" s="734"/>
      <c r="AX1" s="735"/>
      <c r="AY1" s="736" t="s">
        <v>193</v>
      </c>
      <c r="AZ1" s="737"/>
      <c r="BA1" s="737"/>
      <c r="BB1" s="738"/>
      <c r="BC1" s="739" t="s">
        <v>181</v>
      </c>
      <c r="BD1" s="739"/>
      <c r="BE1" s="739"/>
      <c r="BF1" s="739"/>
      <c r="BG1" s="739"/>
      <c r="BH1" s="739"/>
      <c r="BI1" s="739"/>
      <c r="BJ1" s="739"/>
      <c r="BK1" s="739"/>
      <c r="BL1" s="739"/>
      <c r="BM1" s="739"/>
      <c r="BN1" s="739"/>
      <c r="BO1" s="745" t="s">
        <v>489</v>
      </c>
      <c r="BP1" s="746"/>
      <c r="BQ1" s="746"/>
      <c r="BR1" s="746"/>
      <c r="BS1" s="746"/>
      <c r="BT1" s="747"/>
      <c r="BU1" s="728" t="s">
        <v>287</v>
      </c>
      <c r="BV1" s="728"/>
      <c r="BW1" s="728"/>
    </row>
    <row r="2" spans="1:75" ht="23.25" thickBot="1">
      <c r="A2" s="617"/>
      <c r="B2" s="741"/>
      <c r="C2" s="171"/>
      <c r="D2" s="191" t="s">
        <v>91</v>
      </c>
      <c r="E2" s="152"/>
      <c r="F2" s="192" t="s">
        <v>91</v>
      </c>
      <c r="G2" s="151" t="s">
        <v>167</v>
      </c>
      <c r="H2" s="152"/>
      <c r="I2" s="192" t="s">
        <v>91</v>
      </c>
      <c r="J2" s="152" t="s">
        <v>241</v>
      </c>
      <c r="K2" s="152" t="s">
        <v>242</v>
      </c>
      <c r="L2" s="152" t="s">
        <v>243</v>
      </c>
      <c r="M2" s="152" t="s">
        <v>244</v>
      </c>
      <c r="N2" s="152" t="s">
        <v>245</v>
      </c>
      <c r="O2" s="152" t="s">
        <v>480</v>
      </c>
      <c r="P2" s="152" t="s">
        <v>246</v>
      </c>
      <c r="Q2" s="152" t="s">
        <v>447</v>
      </c>
      <c r="R2" s="152" t="s">
        <v>448</v>
      </c>
      <c r="S2" s="152" t="s">
        <v>474</v>
      </c>
      <c r="T2" s="152" t="s">
        <v>483</v>
      </c>
      <c r="U2" s="152" t="s">
        <v>247</v>
      </c>
      <c r="V2" s="152" t="s">
        <v>248</v>
      </c>
      <c r="W2" s="152" t="s">
        <v>249</v>
      </c>
      <c r="X2" s="152" t="s">
        <v>280</v>
      </c>
      <c r="Y2" s="152" t="s">
        <v>278</v>
      </c>
      <c r="Z2" s="152" t="s">
        <v>279</v>
      </c>
      <c r="AA2" s="152"/>
      <c r="AB2" s="152"/>
      <c r="AC2" s="152" t="s">
        <v>47</v>
      </c>
      <c r="AD2" s="150" t="s">
        <v>29</v>
      </c>
      <c r="AE2" s="152" t="s">
        <v>174</v>
      </c>
      <c r="AF2" s="152" t="s">
        <v>175</v>
      </c>
      <c r="AG2" s="152" t="s">
        <v>176</v>
      </c>
      <c r="AH2" s="152" t="s">
        <v>178</v>
      </c>
      <c r="AI2" s="152" t="s">
        <v>179</v>
      </c>
      <c r="AJ2" s="152" t="s">
        <v>180</v>
      </c>
      <c r="AK2" s="152" t="s">
        <v>266</v>
      </c>
      <c r="AL2" s="152" t="s">
        <v>267</v>
      </c>
      <c r="AM2" s="152" t="s">
        <v>268</v>
      </c>
      <c r="AN2" s="152" t="s">
        <v>476</v>
      </c>
      <c r="AO2" s="152" t="s">
        <v>477</v>
      </c>
      <c r="AP2" s="152"/>
      <c r="AQ2" s="152"/>
      <c r="AR2" s="155" t="s">
        <v>47</v>
      </c>
      <c r="AS2" s="152" t="s">
        <v>186</v>
      </c>
      <c r="AT2" s="152" t="s">
        <v>187</v>
      </c>
      <c r="AU2" s="152" t="s">
        <v>190</v>
      </c>
      <c r="AV2" s="152" t="s">
        <v>188</v>
      </c>
      <c r="AW2" s="152" t="s">
        <v>192</v>
      </c>
      <c r="AX2" s="150" t="s">
        <v>47</v>
      </c>
      <c r="AY2" s="152" t="s">
        <v>197</v>
      </c>
      <c r="AZ2" s="152" t="s">
        <v>198</v>
      </c>
      <c r="BA2" s="152" t="s">
        <v>199</v>
      </c>
      <c r="BB2" s="153" t="s">
        <v>47</v>
      </c>
      <c r="BC2" s="152" t="s">
        <v>208</v>
      </c>
      <c r="BD2" s="152" t="s">
        <v>209</v>
      </c>
      <c r="BE2" s="152" t="s">
        <v>212</v>
      </c>
      <c r="BF2" s="152" t="s">
        <v>217</v>
      </c>
      <c r="BG2" s="152" t="s">
        <v>218</v>
      </c>
      <c r="BH2" s="152" t="s">
        <v>219</v>
      </c>
      <c r="BI2" s="152" t="s">
        <v>282</v>
      </c>
      <c r="BJ2" s="152" t="s">
        <v>283</v>
      </c>
      <c r="BK2" s="152" t="s">
        <v>464</v>
      </c>
      <c r="BL2" s="152" t="s">
        <v>465</v>
      </c>
      <c r="BM2" s="152"/>
      <c r="BN2" s="150" t="s">
        <v>47</v>
      </c>
      <c r="BO2" s="152"/>
      <c r="BP2" s="152"/>
      <c r="BQ2" s="152"/>
      <c r="BR2" s="152"/>
      <c r="BS2" s="152"/>
      <c r="BT2" s="155" t="s">
        <v>490</v>
      </c>
      <c r="BU2" s="380" t="s">
        <v>136</v>
      </c>
      <c r="BV2" s="381" t="s">
        <v>496</v>
      </c>
      <c r="BW2" s="190" t="s">
        <v>286</v>
      </c>
    </row>
    <row r="3" spans="1:75" s="5" customFormat="1">
      <c r="A3" s="340">
        <f>'1-συμβολαια'!A3</f>
        <v>8490</v>
      </c>
      <c r="B3" s="339" t="str">
        <f>'1-συμβολαια'!C3</f>
        <v xml:space="preserve">αγοαραπωλησίας ΠΡΟΣΥΜΦΩΝΟ τίμημα = 5.400.000δρχ αρραβών = </v>
      </c>
      <c r="C3" s="391">
        <f>'5-αντίγρ'!AN3</f>
        <v>0</v>
      </c>
      <c r="D3" s="391">
        <f>'5-αντίγρ'!U3+'5-αντίγρ'!Y3+'5-αντίγρ'!AA3+'5-αντίγρ'!AI3</f>
        <v>0</v>
      </c>
      <c r="E3" s="288">
        <f>'6-μεταγρ'!O3</f>
        <v>0</v>
      </c>
      <c r="F3" s="288">
        <f>'6-μεταγρ'!M3+'6-μεταγρ'!N3</f>
        <v>0</v>
      </c>
      <c r="G3" s="289">
        <f>'6-μεταγρ'!P3</f>
        <v>0</v>
      </c>
      <c r="H3" s="288">
        <f>'7-προςΔΟΥ'!P3</f>
        <v>0</v>
      </c>
      <c r="I3" s="288">
        <f>'7-προςΔΟΥ'!K3</f>
        <v>0</v>
      </c>
      <c r="J3" s="287">
        <v>5100</v>
      </c>
      <c r="K3" s="287">
        <v>5100</v>
      </c>
      <c r="L3" s="287"/>
      <c r="M3" s="287"/>
      <c r="N3" s="287"/>
      <c r="O3" s="287"/>
      <c r="P3" s="287">
        <v>5100</v>
      </c>
      <c r="Q3" s="287"/>
      <c r="R3" s="287"/>
      <c r="S3" s="287"/>
      <c r="T3" s="287"/>
      <c r="U3" s="287"/>
      <c r="V3" s="287"/>
      <c r="W3" s="287"/>
      <c r="X3" s="287"/>
      <c r="Y3" s="287"/>
      <c r="Z3" s="287"/>
      <c r="AA3" s="287"/>
      <c r="AB3" s="287"/>
      <c r="AC3" s="287">
        <f t="shared" ref="AC3:AC6" si="0">SUM(J3:AB3)</f>
        <v>15300</v>
      </c>
      <c r="AD3" s="287"/>
      <c r="AE3" s="287">
        <v>300</v>
      </c>
      <c r="AF3" s="287">
        <v>300</v>
      </c>
      <c r="AG3" s="287">
        <v>900</v>
      </c>
      <c r="AH3" s="287"/>
      <c r="AI3" s="287"/>
      <c r="AJ3" s="287"/>
      <c r="AK3" s="287"/>
      <c r="AL3" s="287"/>
      <c r="AM3" s="287"/>
      <c r="AN3" s="287"/>
      <c r="AO3" s="287"/>
      <c r="AP3" s="287"/>
      <c r="AQ3" s="287"/>
      <c r="AR3" s="287">
        <f t="shared" ref="AR3:AR6" si="1">SUM(AE3:AJ3)</f>
        <v>1500</v>
      </c>
      <c r="AS3" s="287">
        <v>2500</v>
      </c>
      <c r="AT3" s="287"/>
      <c r="AU3" s="287"/>
      <c r="AV3" s="287"/>
      <c r="AW3" s="287"/>
      <c r="AX3" s="287">
        <f t="shared" ref="AX3:AX6" si="2">SUM(AS3:AW3)</f>
        <v>2500</v>
      </c>
      <c r="AY3" s="287"/>
      <c r="AZ3" s="287"/>
      <c r="BA3" s="287"/>
      <c r="BB3" s="287">
        <f t="shared" ref="BB3:BB6" si="3">SUM(AY3:BA3)</f>
        <v>0</v>
      </c>
      <c r="BC3" s="287"/>
      <c r="BD3" s="287"/>
      <c r="BE3" s="287"/>
      <c r="BF3" s="287"/>
      <c r="BG3" s="287"/>
      <c r="BH3" s="287"/>
      <c r="BI3" s="287">
        <v>69</v>
      </c>
      <c r="BJ3" s="287"/>
      <c r="BK3" s="287"/>
      <c r="BL3" s="287">
        <v>30</v>
      </c>
      <c r="BM3" s="285"/>
      <c r="BN3" s="290">
        <f t="shared" ref="BN3:BN6" si="4">SUM(BC3:BM3)</f>
        <v>99</v>
      </c>
      <c r="BO3" s="359"/>
      <c r="BP3" s="359"/>
      <c r="BQ3" s="359"/>
      <c r="BR3" s="359"/>
      <c r="BS3" s="359"/>
      <c r="BT3" s="359">
        <f t="shared" ref="BT3:BT6" si="5">BO3+BP3+BQ3+BR3</f>
        <v>0</v>
      </c>
      <c r="BU3" s="289">
        <f t="shared" ref="BU3:BU6" si="6">C3+E3+G3+H3+AC3-W3-Y3+AR3+AX3+BB3+BN3-BJ3+BT3-BS3</f>
        <v>19399</v>
      </c>
      <c r="BV3" s="289">
        <f t="shared" ref="BV3:BV6" si="7">D3+F3+I3+W3+BJ3+BS3</f>
        <v>0</v>
      </c>
      <c r="BW3" s="330"/>
    </row>
    <row r="4" spans="1:75" s="5" customFormat="1" ht="12" thickBot="1">
      <c r="A4" s="446">
        <f>'1-συμβολαια'!A4</f>
        <v>0</v>
      </c>
      <c r="B4" s="456" t="str">
        <f>'1-συμβολαια'!C4</f>
        <v>'πληρεξουσιότητα''</v>
      </c>
      <c r="C4" s="506">
        <f>'5-αντίγρ'!AN4</f>
        <v>0</v>
      </c>
      <c r="D4" s="506">
        <f>'5-αντίγρ'!U4+'5-αντίγρ'!Y4+'5-αντίγρ'!AA4+'5-αντίγρ'!AI4</f>
        <v>0</v>
      </c>
      <c r="E4" s="507">
        <f>'6-μεταγρ'!O4</f>
        <v>0</v>
      </c>
      <c r="F4" s="507">
        <f>'6-μεταγρ'!M4+'6-μεταγρ'!N4</f>
        <v>0</v>
      </c>
      <c r="G4" s="508">
        <f>'6-μεταγρ'!P4</f>
        <v>0</v>
      </c>
      <c r="H4" s="507">
        <f>'7-προςΔΟΥ'!P4</f>
        <v>0</v>
      </c>
      <c r="I4" s="507">
        <f>'7-προςΔΟΥ'!K4</f>
        <v>0</v>
      </c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>
        <f t="shared" si="0"/>
        <v>0</v>
      </c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>
        <f t="shared" si="1"/>
        <v>0</v>
      </c>
      <c r="AS4" s="508"/>
      <c r="AT4" s="508"/>
      <c r="AU4" s="508"/>
      <c r="AV4" s="508"/>
      <c r="AW4" s="508"/>
      <c r="AX4" s="508">
        <f t="shared" si="2"/>
        <v>0</v>
      </c>
      <c r="AY4" s="508"/>
      <c r="AZ4" s="508"/>
      <c r="BA4" s="508"/>
      <c r="BB4" s="508">
        <f t="shared" si="3"/>
        <v>0</v>
      </c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427"/>
      <c r="BN4" s="509">
        <f t="shared" si="4"/>
        <v>0</v>
      </c>
      <c r="BO4" s="509"/>
      <c r="BP4" s="509"/>
      <c r="BQ4" s="509"/>
      <c r="BR4" s="509"/>
      <c r="BS4" s="509"/>
      <c r="BT4" s="509">
        <f t="shared" si="5"/>
        <v>0</v>
      </c>
      <c r="BU4" s="508">
        <f t="shared" si="6"/>
        <v>0</v>
      </c>
      <c r="BV4" s="508">
        <f t="shared" si="7"/>
        <v>0</v>
      </c>
      <c r="BW4" s="510"/>
    </row>
    <row r="5" spans="1:75" s="5" customFormat="1" ht="12" thickBot="1">
      <c r="A5" s="481">
        <f>'1-συμβολαια'!A5</f>
        <v>8614</v>
      </c>
      <c r="B5" s="483" t="str">
        <f>'1-συμβολαια'!C5</f>
        <v>εμφάνιση</v>
      </c>
      <c r="C5" s="511">
        <f>'5-αντίγρ'!AN5</f>
        <v>2150</v>
      </c>
      <c r="D5" s="511">
        <f>'5-αντίγρ'!U5+'5-αντίγρ'!Y5+'5-αντίγρ'!AA5+'5-αντίγρ'!AI5</f>
        <v>0</v>
      </c>
      <c r="E5" s="512">
        <f>'6-μεταγρ'!O5</f>
        <v>0</v>
      </c>
      <c r="F5" s="512">
        <f>'6-μεταγρ'!M5+'6-μεταγρ'!N5</f>
        <v>0</v>
      </c>
      <c r="G5" s="513">
        <f>'6-μεταγρ'!P5</f>
        <v>0</v>
      </c>
      <c r="H5" s="512">
        <f>'7-προςΔΟΥ'!P5</f>
        <v>0</v>
      </c>
      <c r="I5" s="512">
        <f>'7-προςΔΟΥ'!K5</f>
        <v>0</v>
      </c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  <c r="Z5" s="513"/>
      <c r="AA5" s="513"/>
      <c r="AB5" s="513"/>
      <c r="AC5" s="513">
        <f t="shared" si="0"/>
        <v>0</v>
      </c>
      <c r="AD5" s="513"/>
      <c r="AE5" s="513"/>
      <c r="AF5" s="513"/>
      <c r="AG5" s="513">
        <v>300</v>
      </c>
      <c r="AH5" s="513"/>
      <c r="AI5" s="513"/>
      <c r="AJ5" s="513"/>
      <c r="AK5" s="513"/>
      <c r="AL5" s="513"/>
      <c r="AM5" s="513"/>
      <c r="AN5" s="513"/>
      <c r="AO5" s="513"/>
      <c r="AP5" s="513"/>
      <c r="AQ5" s="513"/>
      <c r="AR5" s="513">
        <f t="shared" si="1"/>
        <v>300</v>
      </c>
      <c r="AS5" s="513"/>
      <c r="AT5" s="513"/>
      <c r="AU5" s="513"/>
      <c r="AV5" s="513"/>
      <c r="AW5" s="513"/>
      <c r="AX5" s="513">
        <f t="shared" si="2"/>
        <v>0</v>
      </c>
      <c r="AY5" s="513"/>
      <c r="AZ5" s="513"/>
      <c r="BA5" s="513"/>
      <c r="BB5" s="513">
        <f t="shared" si="3"/>
        <v>0</v>
      </c>
      <c r="BC5" s="513"/>
      <c r="BD5" s="513"/>
      <c r="BE5" s="513"/>
      <c r="BF5" s="513"/>
      <c r="BG5" s="513"/>
      <c r="BH5" s="513"/>
      <c r="BI5" s="513"/>
      <c r="BJ5" s="513"/>
      <c r="BK5" s="513"/>
      <c r="BL5" s="513">
        <v>10</v>
      </c>
      <c r="BM5" s="498"/>
      <c r="BN5" s="514">
        <f t="shared" si="4"/>
        <v>10</v>
      </c>
      <c r="BO5" s="514"/>
      <c r="BP5" s="514"/>
      <c r="BQ5" s="514"/>
      <c r="BR5" s="514"/>
      <c r="BS5" s="514"/>
      <c r="BT5" s="514">
        <f t="shared" si="5"/>
        <v>0</v>
      </c>
      <c r="BU5" s="513">
        <f t="shared" si="6"/>
        <v>2460</v>
      </c>
      <c r="BV5" s="513">
        <f t="shared" si="7"/>
        <v>0</v>
      </c>
      <c r="BW5" s="515"/>
    </row>
    <row r="6" spans="1:75" s="5" customFormat="1" ht="12" thickBot="1">
      <c r="A6" s="516">
        <f>'1-συμβολαια'!A6</f>
        <v>8658</v>
      </c>
      <c r="B6" s="517" t="str">
        <f>'1-συμβολαια'!C6</f>
        <v>γραμμάτιο Τ.Π.Δ.   ΚΑΤΑΘΕΣΗ</v>
      </c>
      <c r="C6" s="518">
        <f>'5-αντίγρ'!AN6</f>
        <v>550</v>
      </c>
      <c r="D6" s="518">
        <f>'5-αντίγρ'!U6+'5-αντίγρ'!Y6+'5-αντίγρ'!AA6+'5-αντίγρ'!AI6</f>
        <v>140</v>
      </c>
      <c r="E6" s="519">
        <f>'6-μεταγρ'!O6</f>
        <v>0</v>
      </c>
      <c r="F6" s="519">
        <f>'6-μεταγρ'!M6+'6-μεταγρ'!N6</f>
        <v>0</v>
      </c>
      <c r="G6" s="520">
        <f>'6-μεταγρ'!P6</f>
        <v>0</v>
      </c>
      <c r="H6" s="519">
        <f>'7-προςΔΟΥ'!P6</f>
        <v>0</v>
      </c>
      <c r="I6" s="519">
        <f>'7-προςΔΟΥ'!K6</f>
        <v>0</v>
      </c>
      <c r="J6" s="520"/>
      <c r="K6" s="520"/>
      <c r="L6" s="520"/>
      <c r="M6" s="520"/>
      <c r="N6" s="520"/>
      <c r="O6" s="520"/>
      <c r="P6" s="520"/>
      <c r="Q6" s="520"/>
      <c r="R6" s="520"/>
      <c r="S6" s="520"/>
      <c r="T6" s="520"/>
      <c r="U6" s="520"/>
      <c r="V6" s="520"/>
      <c r="W6" s="520"/>
      <c r="X6" s="520"/>
      <c r="Y6" s="520"/>
      <c r="Z6" s="520"/>
      <c r="AA6" s="520"/>
      <c r="AB6" s="520"/>
      <c r="AC6" s="520">
        <f t="shared" si="0"/>
        <v>0</v>
      </c>
      <c r="AD6" s="520"/>
      <c r="AE6" s="520"/>
      <c r="AF6" s="520"/>
      <c r="AG6" s="520">
        <v>300</v>
      </c>
      <c r="AH6" s="520"/>
      <c r="AI6" s="520"/>
      <c r="AJ6" s="520"/>
      <c r="AK6" s="520"/>
      <c r="AL6" s="520"/>
      <c r="AM6" s="520"/>
      <c r="AN6" s="520"/>
      <c r="AO6" s="520"/>
      <c r="AP6" s="520"/>
      <c r="AQ6" s="520"/>
      <c r="AR6" s="520">
        <f t="shared" si="1"/>
        <v>300</v>
      </c>
      <c r="AS6" s="520"/>
      <c r="AT6" s="520"/>
      <c r="AU6" s="520"/>
      <c r="AV6" s="520"/>
      <c r="AW6" s="520"/>
      <c r="AX6" s="520">
        <f t="shared" si="2"/>
        <v>0</v>
      </c>
      <c r="AY6" s="520"/>
      <c r="AZ6" s="520"/>
      <c r="BA6" s="520">
        <v>800</v>
      </c>
      <c r="BB6" s="520">
        <f t="shared" si="3"/>
        <v>800</v>
      </c>
      <c r="BC6" s="520"/>
      <c r="BD6" s="520"/>
      <c r="BE6" s="520"/>
      <c r="BF6" s="520"/>
      <c r="BG6" s="520"/>
      <c r="BH6" s="520"/>
      <c r="BI6" s="520"/>
      <c r="BJ6" s="520"/>
      <c r="BK6" s="520"/>
      <c r="BL6" s="520">
        <v>10</v>
      </c>
      <c r="BM6" s="497"/>
      <c r="BN6" s="521">
        <f t="shared" si="4"/>
        <v>10</v>
      </c>
      <c r="BO6" s="521"/>
      <c r="BP6" s="521"/>
      <c r="BQ6" s="521"/>
      <c r="BR6" s="521"/>
      <c r="BS6" s="521"/>
      <c r="BT6" s="521">
        <f t="shared" si="5"/>
        <v>0</v>
      </c>
      <c r="BU6" s="520">
        <f t="shared" si="6"/>
        <v>1660</v>
      </c>
      <c r="BV6" s="520">
        <f t="shared" si="7"/>
        <v>140</v>
      </c>
      <c r="BW6" s="522"/>
    </row>
    <row r="7" spans="1:75" s="7" customFormat="1">
      <c r="A7" s="729" t="s">
        <v>47</v>
      </c>
      <c r="B7" s="730"/>
      <c r="C7" s="161">
        <f t="shared" ref="C7:AC7" si="8">SUM(C3:C6)</f>
        <v>2700</v>
      </c>
      <c r="D7" s="161">
        <f t="shared" si="8"/>
        <v>140</v>
      </c>
      <c r="E7" s="161">
        <f t="shared" si="8"/>
        <v>0</v>
      </c>
      <c r="F7" s="161">
        <f t="shared" si="8"/>
        <v>0</v>
      </c>
      <c r="G7" s="161">
        <f t="shared" si="8"/>
        <v>0</v>
      </c>
      <c r="H7" s="161">
        <f t="shared" si="8"/>
        <v>0</v>
      </c>
      <c r="I7" s="161">
        <f t="shared" si="8"/>
        <v>0</v>
      </c>
      <c r="J7" s="161">
        <f t="shared" si="8"/>
        <v>5100</v>
      </c>
      <c r="K7" s="161">
        <f t="shared" si="8"/>
        <v>5100</v>
      </c>
      <c r="L7" s="161">
        <f t="shared" si="8"/>
        <v>0</v>
      </c>
      <c r="M7" s="161">
        <f t="shared" si="8"/>
        <v>0</v>
      </c>
      <c r="N7" s="161">
        <f t="shared" si="8"/>
        <v>0</v>
      </c>
      <c r="O7" s="161">
        <f t="shared" si="8"/>
        <v>0</v>
      </c>
      <c r="P7" s="161">
        <f t="shared" si="8"/>
        <v>5100</v>
      </c>
      <c r="Q7" s="161">
        <f t="shared" si="8"/>
        <v>0</v>
      </c>
      <c r="R7" s="161">
        <f t="shared" si="8"/>
        <v>0</v>
      </c>
      <c r="S7" s="161">
        <f t="shared" si="8"/>
        <v>0</v>
      </c>
      <c r="T7" s="161">
        <f t="shared" si="8"/>
        <v>0</v>
      </c>
      <c r="U7" s="161">
        <f t="shared" si="8"/>
        <v>0</v>
      </c>
      <c r="V7" s="161">
        <f t="shared" si="8"/>
        <v>0</v>
      </c>
      <c r="W7" s="161">
        <f t="shared" si="8"/>
        <v>0</v>
      </c>
      <c r="X7" s="161">
        <f t="shared" si="8"/>
        <v>0</v>
      </c>
      <c r="Y7" s="161">
        <f t="shared" si="8"/>
        <v>0</v>
      </c>
      <c r="Z7" s="161">
        <f t="shared" si="8"/>
        <v>0</v>
      </c>
      <c r="AA7" s="161">
        <f t="shared" si="8"/>
        <v>0</v>
      </c>
      <c r="AB7" s="161">
        <f t="shared" si="8"/>
        <v>0</v>
      </c>
      <c r="AC7" s="161">
        <f t="shared" si="8"/>
        <v>15300</v>
      </c>
      <c r="AD7" s="161"/>
      <c r="AE7" s="161">
        <f t="shared" ref="AE7:BJ7" si="9">SUM(AE3:AE6)</f>
        <v>300</v>
      </c>
      <c r="AF7" s="161">
        <f t="shared" si="9"/>
        <v>300</v>
      </c>
      <c r="AG7" s="161">
        <f t="shared" si="9"/>
        <v>1500</v>
      </c>
      <c r="AH7" s="161">
        <f t="shared" si="9"/>
        <v>0</v>
      </c>
      <c r="AI7" s="161">
        <f t="shared" si="9"/>
        <v>0</v>
      </c>
      <c r="AJ7" s="386">
        <f t="shared" si="9"/>
        <v>0</v>
      </c>
      <c r="AK7" s="161">
        <f t="shared" si="9"/>
        <v>0</v>
      </c>
      <c r="AL7" s="161">
        <f t="shared" si="9"/>
        <v>0</v>
      </c>
      <c r="AM7" s="161">
        <f t="shared" si="9"/>
        <v>0</v>
      </c>
      <c r="AN7" s="161">
        <f t="shared" si="9"/>
        <v>0</v>
      </c>
      <c r="AO7" s="161">
        <f t="shared" si="9"/>
        <v>0</v>
      </c>
      <c r="AP7" s="161">
        <f t="shared" si="9"/>
        <v>0</v>
      </c>
      <c r="AQ7" s="161">
        <f t="shared" si="9"/>
        <v>0</v>
      </c>
      <c r="AR7" s="161">
        <f t="shared" si="9"/>
        <v>2100</v>
      </c>
      <c r="AS7" s="161">
        <f t="shared" si="9"/>
        <v>2500</v>
      </c>
      <c r="AT7" s="387">
        <f t="shared" si="9"/>
        <v>0</v>
      </c>
      <c r="AU7" s="387">
        <f t="shared" si="9"/>
        <v>0</v>
      </c>
      <c r="AV7" s="387">
        <f t="shared" si="9"/>
        <v>0</v>
      </c>
      <c r="AW7" s="387">
        <f t="shared" si="9"/>
        <v>0</v>
      </c>
      <c r="AX7" s="161">
        <f t="shared" si="9"/>
        <v>2500</v>
      </c>
      <c r="AY7" s="161">
        <f t="shared" si="9"/>
        <v>0</v>
      </c>
      <c r="AZ7" s="387">
        <f t="shared" si="9"/>
        <v>0</v>
      </c>
      <c r="BA7" s="161">
        <f t="shared" si="9"/>
        <v>800</v>
      </c>
      <c r="BB7" s="161">
        <f t="shared" si="9"/>
        <v>800</v>
      </c>
      <c r="BC7" s="161">
        <f t="shared" si="9"/>
        <v>0</v>
      </c>
      <c r="BD7" s="161">
        <f t="shared" si="9"/>
        <v>0</v>
      </c>
      <c r="BE7" s="161">
        <f t="shared" si="9"/>
        <v>0</v>
      </c>
      <c r="BF7" s="161">
        <f t="shared" si="9"/>
        <v>0</v>
      </c>
      <c r="BG7" s="161">
        <f t="shared" si="9"/>
        <v>0</v>
      </c>
      <c r="BH7" s="161">
        <f t="shared" si="9"/>
        <v>0</v>
      </c>
      <c r="BI7" s="161">
        <f t="shared" si="9"/>
        <v>69</v>
      </c>
      <c r="BJ7" s="161">
        <f t="shared" si="9"/>
        <v>0</v>
      </c>
      <c r="BK7" s="161"/>
      <c r="BL7" s="161"/>
      <c r="BM7" s="161">
        <f t="shared" ref="BM7:BV7" si="10">SUM(BM3:BM6)</f>
        <v>0</v>
      </c>
      <c r="BN7" s="161">
        <f t="shared" si="10"/>
        <v>119</v>
      </c>
      <c r="BO7" s="161">
        <f t="shared" si="10"/>
        <v>0</v>
      </c>
      <c r="BP7" s="161">
        <f t="shared" si="10"/>
        <v>0</v>
      </c>
      <c r="BQ7" s="161">
        <f t="shared" si="10"/>
        <v>0</v>
      </c>
      <c r="BR7" s="161">
        <f t="shared" si="10"/>
        <v>0</v>
      </c>
      <c r="BS7" s="161">
        <f t="shared" si="10"/>
        <v>0</v>
      </c>
      <c r="BT7" s="161">
        <f t="shared" si="10"/>
        <v>0</v>
      </c>
      <c r="BU7" s="161">
        <f t="shared" si="10"/>
        <v>23519</v>
      </c>
      <c r="BV7" s="161">
        <f t="shared" si="10"/>
        <v>140</v>
      </c>
      <c r="BW7" s="387"/>
    </row>
    <row r="8" spans="1:75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2"/>
      <c r="D9" s="132"/>
      <c r="E9" s="2"/>
      <c r="F9" s="2"/>
      <c r="G9" s="2"/>
      <c r="H9" s="2"/>
      <c r="I9" s="2"/>
      <c r="J9" s="168" t="s">
        <v>423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17" t="s">
        <v>434</v>
      </c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60" t="s">
        <v>182</v>
      </c>
      <c r="AT9" s="2"/>
      <c r="AU9" s="2"/>
      <c r="AV9" s="2"/>
      <c r="AW9" s="2"/>
      <c r="AX9" s="2"/>
      <c r="AY9" s="160" t="s">
        <v>194</v>
      </c>
      <c r="AZ9" s="2"/>
      <c r="BA9" s="2"/>
      <c r="BB9" s="2"/>
      <c r="BC9" s="160" t="s">
        <v>207</v>
      </c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 t="s">
        <v>486</v>
      </c>
      <c r="BP9" s="2"/>
      <c r="BQ9" s="2"/>
      <c r="BR9" s="2"/>
      <c r="BS9" s="2"/>
      <c r="BT9" s="2"/>
      <c r="BU9" s="7"/>
      <c r="BV9" s="7"/>
      <c r="BW9" s="2"/>
    </row>
    <row r="10" spans="1:75" ht="11.25" customHeight="1">
      <c r="C10" s="132"/>
      <c r="D10" s="132"/>
      <c r="E10" s="2"/>
      <c r="F10" s="2"/>
      <c r="G10" s="2"/>
      <c r="H10" s="2"/>
      <c r="I10" s="2"/>
      <c r="J10" s="4"/>
      <c r="K10" s="168" t="s">
        <v>424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168" t="s">
        <v>177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56" t="s">
        <v>185</v>
      </c>
      <c r="AU10" s="2"/>
      <c r="AV10" s="2"/>
      <c r="AW10" s="2"/>
      <c r="AX10" s="2"/>
      <c r="AY10" s="2"/>
      <c r="AZ10" s="255" t="s">
        <v>195</v>
      </c>
      <c r="BA10" s="2"/>
      <c r="BB10" s="2"/>
      <c r="BC10" s="2"/>
      <c r="BD10" s="179" t="s">
        <v>210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 t="s">
        <v>487</v>
      </c>
      <c r="BQ10" s="2"/>
      <c r="BR10" s="2"/>
      <c r="BS10" s="2"/>
      <c r="BT10" s="2"/>
      <c r="BU10" s="7"/>
      <c r="BV10" s="7"/>
      <c r="BW10" s="2"/>
    </row>
    <row r="11" spans="1:75" ht="11.25" customHeight="1">
      <c r="C11" s="132"/>
      <c r="D11" s="132"/>
      <c r="E11" s="2"/>
      <c r="F11" s="2"/>
      <c r="G11" s="2"/>
      <c r="H11" s="2"/>
      <c r="I11" s="2"/>
      <c r="J11" s="4"/>
      <c r="K11" s="4"/>
      <c r="L11" s="168" t="s">
        <v>425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17" t="s">
        <v>435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4" t="s">
        <v>183</v>
      </c>
      <c r="AV11" s="2"/>
      <c r="AW11" s="2"/>
      <c r="AX11" s="2"/>
      <c r="AY11" s="2"/>
      <c r="AZ11" s="2"/>
      <c r="BA11" s="160" t="s">
        <v>196</v>
      </c>
      <c r="BB11" s="2"/>
      <c r="BC11" s="2"/>
      <c r="BD11" s="2"/>
      <c r="BE11" s="160" t="s">
        <v>211</v>
      </c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 t="s">
        <v>31</v>
      </c>
      <c r="BR11" s="2"/>
      <c r="BS11" s="2"/>
      <c r="BT11" s="2"/>
      <c r="BU11" s="7"/>
      <c r="BV11" s="7"/>
      <c r="BW11" s="2"/>
    </row>
    <row r="12" spans="1:75" ht="11.25" customHeight="1">
      <c r="C12" s="132"/>
      <c r="D12" s="132"/>
      <c r="E12" s="2"/>
      <c r="F12" s="2"/>
      <c r="G12" s="2"/>
      <c r="H12" s="2"/>
      <c r="I12" s="2"/>
      <c r="J12" s="4"/>
      <c r="K12" s="4"/>
      <c r="L12" s="4"/>
      <c r="M12" s="181" t="s">
        <v>426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116" t="s">
        <v>436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56" t="s">
        <v>184</v>
      </c>
      <c r="AW12" s="2"/>
      <c r="AX12" s="2"/>
      <c r="AY12" s="2"/>
      <c r="AZ12" s="2"/>
      <c r="BA12" s="2"/>
      <c r="BB12" s="2"/>
      <c r="BC12" s="2"/>
      <c r="BD12" s="2"/>
      <c r="BE12" s="2"/>
      <c r="BF12" s="179" t="s">
        <v>213</v>
      </c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 t="s">
        <v>488</v>
      </c>
      <c r="BS12" s="2"/>
      <c r="BT12" s="2"/>
      <c r="BU12" s="7"/>
      <c r="BV12" s="7"/>
      <c r="BW12" s="2"/>
    </row>
    <row r="13" spans="1:75" ht="11.25" customHeight="1">
      <c r="C13" s="132"/>
      <c r="D13" s="132"/>
      <c r="E13" s="2"/>
      <c r="F13" s="2"/>
      <c r="G13" s="2"/>
      <c r="H13" s="2"/>
      <c r="I13" s="2"/>
      <c r="J13" s="4"/>
      <c r="K13" s="4"/>
      <c r="L13" s="4"/>
      <c r="M13" s="4"/>
      <c r="N13" s="160" t="s">
        <v>427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17" t="s">
        <v>437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55" t="s">
        <v>191</v>
      </c>
      <c r="AX13" s="2"/>
      <c r="AY13" s="2"/>
      <c r="AZ13" s="2"/>
      <c r="BA13" s="2"/>
      <c r="BB13" s="2"/>
      <c r="BC13" s="2"/>
      <c r="BD13" s="2"/>
      <c r="BE13" s="2"/>
      <c r="BF13" s="2"/>
      <c r="BG13" s="160" t="s">
        <v>214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59</v>
      </c>
      <c r="BT13" s="2"/>
      <c r="BU13" s="7"/>
      <c r="BV13" s="7"/>
    </row>
    <row r="14" spans="1:75" ht="11.25" customHeight="1">
      <c r="C14" s="132"/>
      <c r="D14" s="132"/>
      <c r="E14" s="2"/>
      <c r="F14" s="2"/>
      <c r="G14" s="2"/>
      <c r="H14" s="2"/>
      <c r="I14" s="2"/>
      <c r="J14" s="4"/>
      <c r="K14" s="4"/>
      <c r="L14" s="4"/>
      <c r="M14" s="4"/>
      <c r="N14" s="4"/>
      <c r="O14" s="160" t="s">
        <v>481</v>
      </c>
      <c r="P14" s="4"/>
      <c r="Q14" s="181"/>
      <c r="R14" s="181"/>
      <c r="S14" s="181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54" t="s">
        <v>438</v>
      </c>
      <c r="AK14" s="116"/>
      <c r="AL14" s="116"/>
      <c r="AM14" s="116"/>
      <c r="AN14" s="116"/>
      <c r="AO14" s="116"/>
      <c r="AP14" s="116"/>
      <c r="AQ14" s="116"/>
      <c r="AR14" s="2"/>
      <c r="AS14" s="2"/>
      <c r="AT14" s="2"/>
      <c r="AU14" s="2"/>
      <c r="AV14" s="2"/>
      <c r="AW14" s="2"/>
      <c r="AX14" s="2"/>
      <c r="AY14" s="2"/>
      <c r="AZ14" s="2"/>
      <c r="BA14" s="160" t="s">
        <v>202</v>
      </c>
      <c r="BB14" s="2"/>
      <c r="BC14" s="2"/>
      <c r="BD14" s="2"/>
      <c r="BE14" s="2"/>
      <c r="BF14" s="2"/>
      <c r="BG14" s="2"/>
      <c r="BH14" s="179" t="s">
        <v>215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80"/>
      <c r="D15" s="8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181" t="s">
        <v>428</v>
      </c>
      <c r="Q15" s="181"/>
      <c r="R15" s="181"/>
      <c r="S15" s="181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167" t="s">
        <v>439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56" t="s">
        <v>200</v>
      </c>
      <c r="BB15" s="2"/>
      <c r="BC15" s="2"/>
      <c r="BD15" s="2"/>
      <c r="BE15" s="2"/>
      <c r="BF15" s="2"/>
      <c r="BG15" s="2"/>
      <c r="BH15" s="2"/>
      <c r="BI15" s="160" t="s">
        <v>216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5"/>
      <c r="C16" s="80"/>
      <c r="D16" s="80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160" t="s">
        <v>449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116" t="s">
        <v>478</v>
      </c>
      <c r="AM16" s="116"/>
      <c r="AN16" s="116"/>
      <c r="AO16" s="116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60" t="s">
        <v>201</v>
      </c>
      <c r="BB16" s="2"/>
      <c r="BC16" s="2"/>
      <c r="BD16" s="2"/>
      <c r="BE16" s="2"/>
      <c r="BF16" s="2"/>
      <c r="BG16" s="2"/>
      <c r="BH16" s="2"/>
      <c r="BI16" s="2"/>
      <c r="BJ16" s="179" t="s">
        <v>284</v>
      </c>
      <c r="BK16" s="179"/>
      <c r="BL16" s="179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B17" s="136"/>
      <c r="C17" s="80"/>
      <c r="D17" s="80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80" t="s">
        <v>450</v>
      </c>
      <c r="S17" s="181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167" t="s">
        <v>479</v>
      </c>
      <c r="AN17" s="2"/>
      <c r="AO17" s="167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79" t="s">
        <v>203</v>
      </c>
      <c r="BB17" s="2"/>
      <c r="BC17" s="2"/>
      <c r="BD17" s="2"/>
      <c r="BE17" s="2"/>
      <c r="BF17" s="2"/>
      <c r="BG17" s="2"/>
      <c r="BH17" s="2"/>
      <c r="BI17" s="2"/>
      <c r="BJ17" s="2"/>
      <c r="BK17" s="160" t="s">
        <v>467</v>
      </c>
      <c r="BL17" s="160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C18" s="80"/>
      <c r="D18" s="80"/>
      <c r="E18" s="85"/>
      <c r="F18" s="85"/>
      <c r="G18" s="85"/>
      <c r="H18" s="85"/>
      <c r="I18" s="2"/>
      <c r="J18" s="85"/>
      <c r="K18" s="85"/>
      <c r="L18" s="85"/>
      <c r="M18" s="85"/>
      <c r="N18" s="4"/>
      <c r="O18" s="4"/>
      <c r="P18" s="4"/>
      <c r="Q18" s="4"/>
      <c r="R18" s="4"/>
      <c r="S18" s="160" t="s">
        <v>475</v>
      </c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85"/>
      <c r="AH18" s="85"/>
      <c r="AI18" s="85"/>
      <c r="AJ18" s="85"/>
      <c r="AK18" s="85"/>
      <c r="AL18" s="85"/>
      <c r="AM18" s="85"/>
      <c r="AN18" s="116" t="s">
        <v>440</v>
      </c>
      <c r="AO18" s="116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184" t="s">
        <v>250</v>
      </c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181" t="s">
        <v>466</v>
      </c>
      <c r="BM18" s="85"/>
      <c r="BN18" s="85"/>
      <c r="BO18" s="85"/>
      <c r="BP18" s="85"/>
      <c r="BQ18" s="85"/>
      <c r="BR18" s="85"/>
      <c r="BS18" s="85"/>
      <c r="BT18" s="85"/>
      <c r="BU18" s="7"/>
      <c r="BV18" s="7"/>
    </row>
    <row r="19" spans="2:74">
      <c r="C19" s="80"/>
      <c r="D19" s="80"/>
      <c r="J19" s="85"/>
      <c r="K19" s="85"/>
      <c r="L19" s="85"/>
      <c r="M19" s="85"/>
      <c r="N19" s="85"/>
      <c r="O19" s="85"/>
      <c r="P19" s="4"/>
      <c r="Q19" s="4"/>
      <c r="R19" s="4"/>
      <c r="S19" s="4"/>
      <c r="T19" s="181" t="s">
        <v>482</v>
      </c>
      <c r="U19" s="4"/>
      <c r="V19" s="4"/>
      <c r="W19" s="4"/>
      <c r="X19" s="4"/>
      <c r="Y19" s="4"/>
      <c r="Z19" s="4"/>
      <c r="AA19" s="4"/>
      <c r="AB19" s="4"/>
      <c r="AC19" s="2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2"/>
      <c r="AO19" s="167" t="s">
        <v>441</v>
      </c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185" t="s">
        <v>251</v>
      </c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7"/>
      <c r="BV19" s="7"/>
    </row>
    <row r="20" spans="2:74">
      <c r="C20" s="80"/>
      <c r="D20" s="80"/>
      <c r="L20" s="85"/>
      <c r="M20" s="85"/>
      <c r="N20" s="85"/>
      <c r="O20" s="85"/>
      <c r="P20" s="4"/>
      <c r="Q20" s="4"/>
      <c r="R20" s="4"/>
      <c r="S20" s="4"/>
      <c r="T20" s="4"/>
      <c r="U20" s="181" t="s">
        <v>429</v>
      </c>
      <c r="V20" s="4"/>
      <c r="W20" s="4"/>
      <c r="X20" s="4"/>
      <c r="Y20" s="4"/>
      <c r="Z20" s="4"/>
      <c r="AA20" s="4"/>
      <c r="AB20" s="4"/>
      <c r="AC20" s="2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184" t="s">
        <v>252</v>
      </c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7"/>
      <c r="BV20" s="7"/>
    </row>
    <row r="21" spans="2:74" ht="20.25">
      <c r="C21" s="80"/>
      <c r="D21" s="80"/>
      <c r="L21" s="85"/>
      <c r="M21" s="85"/>
      <c r="N21" s="85"/>
      <c r="O21" s="85"/>
      <c r="P21" s="85"/>
      <c r="Q21" s="85"/>
      <c r="R21" s="85"/>
      <c r="S21" s="85"/>
      <c r="T21" s="4"/>
      <c r="U21" s="4"/>
      <c r="V21" s="160" t="s">
        <v>430</v>
      </c>
      <c r="W21" s="4"/>
      <c r="X21" s="4"/>
      <c r="Y21" s="4"/>
      <c r="Z21" s="4"/>
      <c r="AA21" s="4"/>
      <c r="AB21" s="4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379" t="s">
        <v>504</v>
      </c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7"/>
      <c r="BV21" s="7"/>
    </row>
    <row r="22" spans="2:74">
      <c r="C22" s="80"/>
      <c r="D22" s="80"/>
      <c r="L22" s="85"/>
      <c r="M22" s="85"/>
      <c r="N22" s="85"/>
      <c r="O22" s="85"/>
      <c r="P22" s="85"/>
      <c r="Q22" s="85"/>
      <c r="R22" s="85"/>
      <c r="S22" s="85"/>
      <c r="T22" s="4"/>
      <c r="U22" s="4"/>
      <c r="V22" s="4"/>
      <c r="W22" s="180" t="s">
        <v>431</v>
      </c>
      <c r="X22" s="4"/>
      <c r="Y22" s="4"/>
      <c r="Z22" s="4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7"/>
      <c r="BV22" s="7"/>
    </row>
    <row r="23" spans="2:74">
      <c r="L23" s="85"/>
      <c r="M23" s="85"/>
      <c r="N23" s="85"/>
      <c r="O23" s="85"/>
      <c r="P23" s="85"/>
      <c r="Q23" s="85"/>
      <c r="R23" s="85"/>
      <c r="S23" s="85"/>
      <c r="T23" s="4"/>
      <c r="U23" s="4"/>
      <c r="V23" s="4"/>
      <c r="W23" s="4"/>
      <c r="X23" s="181" t="s">
        <v>432</v>
      </c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</row>
    <row r="24" spans="2:74">
      <c r="K24" s="3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160" t="s">
        <v>281</v>
      </c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137" t="s">
        <v>523</v>
      </c>
      <c r="BA24" s="2"/>
      <c r="BB24" s="2"/>
      <c r="BC24" s="137" t="s">
        <v>524</v>
      </c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</row>
    <row r="25" spans="2:74">
      <c r="K25" s="3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181" t="s">
        <v>433</v>
      </c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</row>
    <row r="26" spans="2:74">
      <c r="K26" s="3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</row>
    <row r="27" spans="2:74"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</row>
    <row r="28" spans="2:74"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</row>
    <row r="29" spans="2:74"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85"/>
      <c r="BQ29" s="85"/>
      <c r="BR29" s="85"/>
      <c r="BS29" s="85"/>
      <c r="BT29" s="85"/>
    </row>
    <row r="30" spans="2:74"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85"/>
      <c r="BQ30" s="85"/>
      <c r="BR30" s="85"/>
      <c r="BS30" s="85"/>
      <c r="BT30" s="85"/>
    </row>
    <row r="31" spans="2:74"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</row>
    <row r="32" spans="2:74"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</row>
    <row r="33" spans="12:72"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</row>
    <row r="34" spans="12:72"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85"/>
      <c r="BQ34" s="85"/>
      <c r="BR34" s="85"/>
      <c r="BS34" s="85"/>
      <c r="BT34" s="85"/>
    </row>
    <row r="35" spans="12:72"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</row>
    <row r="36" spans="12:72"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</row>
    <row r="37" spans="12:72"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85"/>
      <c r="BQ37" s="85"/>
      <c r="BR37" s="85"/>
      <c r="BS37" s="85"/>
      <c r="BT37" s="85"/>
    </row>
    <row r="38" spans="12:72"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</row>
  </sheetData>
  <mergeCells count="13">
    <mergeCell ref="BU1:BW1"/>
    <mergeCell ref="A7:B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4"/>
  <sheetViews>
    <sheetView workbookViewId="0">
      <pane ySplit="2" topLeftCell="A3" activePane="bottomLeft" state="frozen"/>
      <selection pane="bottomLeft" activeCell="G22" sqref="G22"/>
    </sheetView>
  </sheetViews>
  <sheetFormatPr defaultRowHeight="11.25"/>
  <cols>
    <col min="1" max="1" width="7.28515625" style="7" bestFit="1" customWidth="1"/>
    <col min="2" max="2" width="8.7109375" style="140" bestFit="1" customWidth="1"/>
    <col min="3" max="3" width="49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53" t="s">
        <v>1</v>
      </c>
      <c r="B1" s="755" t="s">
        <v>2</v>
      </c>
      <c r="C1" s="757" t="s">
        <v>0</v>
      </c>
      <c r="D1" s="557" t="s">
        <v>7</v>
      </c>
      <c r="E1" s="748" t="s">
        <v>6</v>
      </c>
      <c r="F1" s="749"/>
      <c r="G1" s="750" t="s">
        <v>5</v>
      </c>
      <c r="H1" s="751"/>
      <c r="I1" s="748" t="s">
        <v>64</v>
      </c>
      <c r="J1" s="749"/>
      <c r="K1" s="763" t="s">
        <v>9</v>
      </c>
      <c r="L1" s="548" t="s">
        <v>442</v>
      </c>
      <c r="M1" s="765"/>
      <c r="N1" s="548" t="s">
        <v>82</v>
      </c>
      <c r="O1" s="549"/>
      <c r="P1" s="549"/>
      <c r="Q1" s="549"/>
      <c r="R1" s="549"/>
      <c r="S1" s="759" t="s">
        <v>84</v>
      </c>
      <c r="T1" s="759"/>
      <c r="U1" s="759"/>
      <c r="V1" s="759"/>
      <c r="W1" s="759"/>
      <c r="X1" s="759"/>
    </row>
    <row r="2" spans="1:28" ht="15.75" customHeight="1" thickBot="1">
      <c r="A2" s="754"/>
      <c r="B2" s="756"/>
      <c r="C2" s="758"/>
      <c r="D2" s="619"/>
      <c r="E2" s="60"/>
      <c r="F2" s="33" t="s">
        <v>9</v>
      </c>
      <c r="G2" s="60"/>
      <c r="H2" s="61" t="s">
        <v>9</v>
      </c>
      <c r="I2" s="60"/>
      <c r="J2" s="33" t="s">
        <v>9</v>
      </c>
      <c r="K2" s="764"/>
      <c r="L2" s="252"/>
      <c r="M2" s="183" t="s">
        <v>525</v>
      </c>
      <c r="N2" s="187" t="s">
        <v>137</v>
      </c>
      <c r="O2" s="187" t="s">
        <v>442</v>
      </c>
      <c r="P2" s="187" t="s">
        <v>365</v>
      </c>
      <c r="Q2" s="187" t="s">
        <v>59</v>
      </c>
      <c r="R2" s="187" t="s">
        <v>136</v>
      </c>
      <c r="S2" s="760" t="s">
        <v>446</v>
      </c>
      <c r="T2" s="761"/>
      <c r="U2" s="761"/>
      <c r="V2" s="761"/>
      <c r="W2" s="762"/>
      <c r="X2" s="188" t="s">
        <v>47</v>
      </c>
    </row>
    <row r="3" spans="1:28" s="5" customFormat="1">
      <c r="A3" s="340">
        <f>'1-συμβολαια'!A3</f>
        <v>8490</v>
      </c>
      <c r="B3" s="357">
        <f>'1-συμβολαια'!B3</f>
        <v>32340</v>
      </c>
      <c r="C3" s="339" t="str">
        <f>'1-συμβολαια'!C3</f>
        <v xml:space="preserve">αγοαραπωλησίας ΠΡΟΣΥΜΦΩΝΟ τίμημα = 5.400.000δρχ αρραβών = </v>
      </c>
      <c r="D3" s="341">
        <f>'1-συμβολαια'!D3</f>
        <v>300000</v>
      </c>
      <c r="E3" s="286"/>
      <c r="F3" s="286"/>
      <c r="G3" s="286"/>
      <c r="H3" s="286"/>
      <c r="I3" s="286"/>
      <c r="J3" s="286"/>
      <c r="K3" s="282">
        <f>'1-συμβολαια'!N3</f>
        <v>43815</v>
      </c>
      <c r="L3" s="282">
        <f>'2-δικαιώμ'!O3+'5-αντίγρ'!O3</f>
        <v>1421</v>
      </c>
      <c r="M3" s="282">
        <v>10145</v>
      </c>
      <c r="N3" s="282">
        <f>'1-συμβολαια'!O3</f>
        <v>-29976</v>
      </c>
      <c r="O3" s="282">
        <f t="shared" ref="O3:O6" si="0">L3-M3</f>
        <v>-8724</v>
      </c>
      <c r="P3" s="282">
        <f>'8-κ-15-17'!AG3</f>
        <v>0</v>
      </c>
      <c r="Q3" s="282">
        <f>'11-χαρτόσ'!L3+'13-ντιΜιΧο'!BV3</f>
        <v>0</v>
      </c>
      <c r="R3" s="282">
        <f>'13-ντιΜιΧο'!BU3</f>
        <v>19399</v>
      </c>
      <c r="S3" s="291"/>
      <c r="T3" s="284"/>
      <c r="U3" s="284"/>
      <c r="V3" s="284"/>
      <c r="W3" s="284"/>
      <c r="X3" s="286"/>
    </row>
    <row r="4" spans="1:28" s="5" customFormat="1" ht="12" thickBot="1">
      <c r="A4" s="446">
        <f>'1-συμβολαια'!A4</f>
        <v>0</v>
      </c>
      <c r="B4" s="455"/>
      <c r="C4" s="456" t="str">
        <f>'1-συμβολαια'!C4</f>
        <v>'πληρεξουσιότητα''</v>
      </c>
      <c r="D4" s="457">
        <f>'1-συμβολαια'!D4</f>
        <v>0</v>
      </c>
      <c r="E4" s="408"/>
      <c r="F4" s="408"/>
      <c r="G4" s="408"/>
      <c r="H4" s="408"/>
      <c r="I4" s="408"/>
      <c r="J4" s="408"/>
      <c r="K4" s="407">
        <f>'1-συμβολαια'!N4</f>
        <v>0</v>
      </c>
      <c r="L4" s="407">
        <f>'2-δικαιώμ'!O4+'5-αντίγρ'!O4</f>
        <v>110</v>
      </c>
      <c r="M4" s="407"/>
      <c r="N4" s="407">
        <f>'1-συμβολαια'!O4</f>
        <v>5490</v>
      </c>
      <c r="O4" s="407">
        <f t="shared" si="0"/>
        <v>110</v>
      </c>
      <c r="P4" s="407">
        <f>'8-κ-15-17'!AG4</f>
        <v>0</v>
      </c>
      <c r="Q4" s="407">
        <f>'11-χαρτόσ'!L4+'13-ντιΜιΧο'!BV4</f>
        <v>0</v>
      </c>
      <c r="R4" s="407">
        <f>'13-ντιΜιΧο'!BU4</f>
        <v>0</v>
      </c>
      <c r="S4" s="458"/>
      <c r="T4" s="409"/>
      <c r="U4" s="409"/>
      <c r="V4" s="409"/>
      <c r="W4" s="409"/>
      <c r="X4" s="408"/>
    </row>
    <row r="5" spans="1:28" s="5" customFormat="1" ht="12" thickBot="1">
      <c r="A5" s="481">
        <f>'1-συμβολαια'!A5</f>
        <v>8614</v>
      </c>
      <c r="B5" s="482">
        <f>'1-συμβολαια'!B5</f>
        <v>32399</v>
      </c>
      <c r="C5" s="483" t="str">
        <f>'1-συμβολαια'!C5</f>
        <v>εμφάνιση</v>
      </c>
      <c r="D5" s="484">
        <f>'1-συμβολαια'!D5</f>
        <v>0</v>
      </c>
      <c r="E5" s="417"/>
      <c r="F5" s="417"/>
      <c r="G5" s="417"/>
      <c r="H5" s="417"/>
      <c r="I5" s="417"/>
      <c r="J5" s="417"/>
      <c r="K5" s="416">
        <f>'1-συμβολαια'!N5</f>
        <v>1139</v>
      </c>
      <c r="L5" s="416">
        <f>'2-δικαιώμ'!O5+'5-αντίγρ'!O5</f>
        <v>143</v>
      </c>
      <c r="M5" s="416">
        <v>143</v>
      </c>
      <c r="N5" s="416">
        <f>'1-συμβολαια'!O5</f>
        <v>1018</v>
      </c>
      <c r="O5" s="416">
        <f t="shared" si="0"/>
        <v>0</v>
      </c>
      <c r="P5" s="416">
        <f>'8-κ-15-17'!AG5</f>
        <v>0</v>
      </c>
      <c r="Q5" s="416">
        <f>'11-χαρτόσ'!L5+'13-ντιΜιΧο'!BV5</f>
        <v>0</v>
      </c>
      <c r="R5" s="416">
        <f>'13-ντιΜιΧο'!BU5</f>
        <v>2460</v>
      </c>
      <c r="S5" s="485"/>
      <c r="T5" s="418"/>
      <c r="U5" s="418"/>
      <c r="V5" s="418"/>
      <c r="W5" s="418"/>
      <c r="X5" s="417"/>
    </row>
    <row r="6" spans="1:28" s="5" customFormat="1" ht="12" thickBot="1">
      <c r="A6" s="523">
        <f>'1-συμβολαια'!A6</f>
        <v>8658</v>
      </c>
      <c r="B6" s="482">
        <f>'1-συμβολαια'!B6</f>
        <v>32415</v>
      </c>
      <c r="C6" s="483" t="str">
        <f>'1-συμβολαια'!C6</f>
        <v>γραμμάτιο Τ.Π.Δ.   ΚΑΤΑΘΕΣΗ</v>
      </c>
      <c r="D6" s="484">
        <f>'1-συμβολαια'!D6</f>
        <v>1946262</v>
      </c>
      <c r="E6" s="417"/>
      <c r="F6" s="417"/>
      <c r="G6" s="417"/>
      <c r="H6" s="417"/>
      <c r="I6" s="417"/>
      <c r="J6" s="417"/>
      <c r="K6" s="416">
        <f>'1-συμβολαια'!N6</f>
        <v>1259</v>
      </c>
      <c r="L6" s="416">
        <f>'2-δικαιώμ'!O6+'5-αντίγρ'!O6</f>
        <v>3633.8019499999996</v>
      </c>
      <c r="M6" s="416">
        <v>143</v>
      </c>
      <c r="N6" s="416">
        <f>'1-συμβολαια'!O6</f>
        <v>19599.211049999998</v>
      </c>
      <c r="O6" s="416">
        <f t="shared" si="0"/>
        <v>3490.8019499999996</v>
      </c>
      <c r="P6" s="416">
        <f>'8-κ-15-17'!AG6</f>
        <v>25301.406000000003</v>
      </c>
      <c r="Q6" s="416">
        <f>'11-χαρτόσ'!L6+'13-ντιΜιΧο'!BV6</f>
        <v>140</v>
      </c>
      <c r="R6" s="416">
        <f>'13-ντιΜιΧο'!BU6</f>
        <v>1660</v>
      </c>
      <c r="S6" s="485"/>
      <c r="T6" s="418"/>
      <c r="U6" s="418"/>
      <c r="V6" s="418"/>
      <c r="W6" s="418"/>
      <c r="X6" s="417"/>
    </row>
    <row r="7" spans="1:28">
      <c r="A7" s="752" t="s">
        <v>56</v>
      </c>
      <c r="B7" s="752"/>
      <c r="C7" s="752"/>
      <c r="D7" s="752"/>
      <c r="E7" s="258">
        <f t="shared" ref="E7:X7" si="1">SUM(E3:E6)</f>
        <v>0</v>
      </c>
      <c r="F7" s="258">
        <f t="shared" si="1"/>
        <v>0</v>
      </c>
      <c r="G7" s="258">
        <f t="shared" si="1"/>
        <v>0</v>
      </c>
      <c r="H7" s="258">
        <f t="shared" si="1"/>
        <v>0</v>
      </c>
      <c r="I7" s="258">
        <f t="shared" si="1"/>
        <v>0</v>
      </c>
      <c r="J7" s="258">
        <f t="shared" si="1"/>
        <v>0</v>
      </c>
      <c r="K7" s="258">
        <f t="shared" si="1"/>
        <v>46213</v>
      </c>
      <c r="L7" s="258">
        <f t="shared" si="1"/>
        <v>5307.8019499999991</v>
      </c>
      <c r="M7" s="258">
        <f t="shared" si="1"/>
        <v>10431</v>
      </c>
      <c r="N7" s="258">
        <f t="shared" si="1"/>
        <v>-3868.7889500000019</v>
      </c>
      <c r="O7" s="258">
        <f t="shared" si="1"/>
        <v>-5123.1980500000009</v>
      </c>
      <c r="P7" s="258">
        <f t="shared" si="1"/>
        <v>25301.406000000003</v>
      </c>
      <c r="Q7" s="258">
        <f t="shared" si="1"/>
        <v>140</v>
      </c>
      <c r="R7" s="258">
        <f t="shared" si="1"/>
        <v>23519</v>
      </c>
      <c r="S7" s="292">
        <f t="shared" si="1"/>
        <v>0</v>
      </c>
      <c r="T7" s="292">
        <f t="shared" si="1"/>
        <v>0</v>
      </c>
      <c r="U7" s="292">
        <f t="shared" si="1"/>
        <v>0</v>
      </c>
      <c r="V7" s="292">
        <f t="shared" si="1"/>
        <v>0</v>
      </c>
      <c r="W7" s="292">
        <f t="shared" si="1"/>
        <v>0</v>
      </c>
      <c r="X7" s="293">
        <f t="shared" si="1"/>
        <v>0</v>
      </c>
    </row>
    <row r="9" spans="1:28">
      <c r="T9" s="82"/>
      <c r="U9" s="82"/>
      <c r="V9" s="82"/>
      <c r="W9" s="82"/>
      <c r="X9" s="82"/>
      <c r="Y9" s="82"/>
      <c r="Z9" s="82"/>
      <c r="AA9" s="82"/>
      <c r="AB9" s="82"/>
    </row>
    <row r="10" spans="1:28">
      <c r="T10" s="82"/>
      <c r="U10" s="82"/>
      <c r="V10" s="82"/>
      <c r="W10" s="82"/>
      <c r="X10" s="82"/>
      <c r="Y10" s="82"/>
      <c r="Z10" s="82"/>
      <c r="AA10" s="82"/>
      <c r="AB10" s="82"/>
    </row>
    <row r="11" spans="1:28" s="5" customFormat="1">
      <c r="A11" s="56"/>
      <c r="B11" s="111"/>
      <c r="C11" s="112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2"/>
      <c r="T11" s="82"/>
      <c r="U11" s="82"/>
      <c r="V11" s="82"/>
      <c r="W11" s="82"/>
      <c r="X11" s="82"/>
      <c r="Y11" s="82"/>
      <c r="Z11" s="82"/>
      <c r="AA11" s="82"/>
      <c r="AB11" s="82"/>
    </row>
    <row r="12" spans="1:28" s="5" customFormat="1">
      <c r="A12" s="56"/>
      <c r="B12" s="111"/>
      <c r="C12" s="135"/>
      <c r="D12" s="319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2"/>
      <c r="X12" s="82"/>
      <c r="Y12" s="82"/>
      <c r="Z12" s="82"/>
      <c r="AA12" s="82"/>
      <c r="AB12" s="82"/>
    </row>
    <row r="13" spans="1:28" s="5" customFormat="1">
      <c r="A13" s="56"/>
      <c r="B13" s="111"/>
      <c r="C13" s="136"/>
      <c r="D13" s="319"/>
      <c r="E13" s="7"/>
      <c r="F13" s="7"/>
      <c r="G13" s="7"/>
      <c r="H13" s="7"/>
      <c r="I13" s="4"/>
      <c r="J13" s="4"/>
      <c r="K13" s="319"/>
      <c r="L13" s="4"/>
      <c r="M13" s="56"/>
      <c r="N13" s="4"/>
      <c r="O13" s="4"/>
      <c r="P13" s="4"/>
      <c r="Q13" s="4"/>
      <c r="R13" s="4"/>
      <c r="S13" s="4"/>
      <c r="T13" s="4"/>
      <c r="U13" s="7"/>
      <c r="V13" s="7"/>
      <c r="W13" s="82"/>
      <c r="X13" s="82"/>
      <c r="Y13" s="82"/>
      <c r="Z13" s="82"/>
      <c r="AA13" s="82"/>
      <c r="AB13" s="82"/>
    </row>
    <row r="14" spans="1:28" s="5" customFormat="1">
      <c r="A14" s="56"/>
      <c r="B14" s="111"/>
      <c r="C14" s="112"/>
      <c r="D14" s="319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2"/>
      <c r="X14" s="82"/>
      <c r="Y14" s="82"/>
      <c r="Z14" s="82"/>
      <c r="AA14" s="82"/>
      <c r="AB14" s="82"/>
    </row>
    <row r="15" spans="1:28" s="5" customFormat="1">
      <c r="A15" s="56"/>
      <c r="B15" s="111"/>
      <c r="C15" s="112"/>
      <c r="D15" s="319"/>
      <c r="E15" s="7"/>
      <c r="F15" s="7"/>
      <c r="G15" s="7"/>
      <c r="H15" s="7"/>
      <c r="I15" s="4"/>
      <c r="J15" s="4"/>
      <c r="K15" s="319"/>
      <c r="L15" s="7"/>
      <c r="M15" s="7"/>
      <c r="N15" s="7"/>
      <c r="O15" s="7"/>
      <c r="P15" s="4"/>
      <c r="Q15" s="4"/>
      <c r="R15" s="4"/>
      <c r="S15" s="4"/>
      <c r="T15" s="4"/>
      <c r="U15" s="7"/>
      <c r="V15" s="7"/>
      <c r="W15" s="82"/>
      <c r="X15" s="82"/>
      <c r="Y15" s="82"/>
      <c r="Z15" s="82"/>
      <c r="AA15" s="82"/>
      <c r="AB15" s="82"/>
    </row>
    <row r="16" spans="1:28">
      <c r="D16" s="319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6"/>
      <c r="V16" s="56"/>
      <c r="W16" s="82"/>
      <c r="X16" s="82"/>
      <c r="Y16" s="82"/>
      <c r="Z16" s="82"/>
      <c r="AA16" s="82"/>
      <c r="AB16" s="82"/>
    </row>
    <row r="17" spans="4:22">
      <c r="D17" s="319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6"/>
      <c r="V17" s="56"/>
    </row>
    <row r="18" spans="4:22">
      <c r="D18" s="319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6"/>
      <c r="V18" s="56"/>
    </row>
    <row r="19" spans="4:22">
      <c r="D19" s="319"/>
      <c r="E19" s="7"/>
      <c r="F19" s="7"/>
      <c r="G19" s="7"/>
      <c r="H19" s="7"/>
      <c r="L19" s="7"/>
      <c r="M19" s="232"/>
      <c r="N19" s="7"/>
      <c r="O19" s="7"/>
      <c r="P19" s="4"/>
      <c r="Q19" s="4"/>
      <c r="R19" s="4"/>
      <c r="S19" s="4"/>
      <c r="T19" s="4"/>
      <c r="U19" s="56"/>
      <c r="V19" s="56"/>
    </row>
    <row r="20" spans="4:22">
      <c r="D20" s="319"/>
      <c r="E20" s="7"/>
      <c r="F20" s="7"/>
      <c r="G20" s="7"/>
      <c r="H20" s="7"/>
      <c r="L20" s="7"/>
      <c r="M20" s="232"/>
      <c r="N20" s="7"/>
      <c r="O20" s="7"/>
      <c r="P20" s="4"/>
      <c r="Q20" s="4"/>
      <c r="R20" s="4"/>
      <c r="S20" s="4"/>
      <c r="T20" s="4"/>
      <c r="U20" s="56"/>
      <c r="V20" s="56"/>
    </row>
    <row r="21" spans="4:22">
      <c r="D21" s="319"/>
      <c r="E21" s="7"/>
      <c r="F21" s="7"/>
      <c r="G21" s="7"/>
      <c r="H21" s="7"/>
      <c r="K21" s="319"/>
      <c r="L21" s="7"/>
      <c r="M21" s="7"/>
      <c r="N21" s="7"/>
      <c r="O21" s="7"/>
      <c r="P21" s="4"/>
      <c r="Q21" s="4"/>
      <c r="R21" s="4"/>
      <c r="S21" s="4"/>
      <c r="T21" s="4"/>
      <c r="U21" s="56"/>
      <c r="V21" s="56"/>
    </row>
    <row r="22" spans="4:22">
      <c r="D22" s="319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6"/>
      <c r="V22" s="56"/>
    </row>
    <row r="23" spans="4:22">
      <c r="D23" s="319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6"/>
      <c r="V23" s="56"/>
    </row>
    <row r="24" spans="4:22">
      <c r="D24" s="319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6"/>
      <c r="V24" s="56"/>
    </row>
    <row r="25" spans="4:22">
      <c r="D25" s="319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6"/>
      <c r="V25" s="56"/>
    </row>
    <row r="26" spans="4:22">
      <c r="D26" s="319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6"/>
      <c r="V26" s="56"/>
    </row>
    <row r="27" spans="4:22">
      <c r="L27" s="7"/>
      <c r="M27" s="7"/>
      <c r="N27" s="7"/>
      <c r="O27" s="7"/>
      <c r="P27" s="4"/>
      <c r="Q27" s="4"/>
      <c r="R27" s="4"/>
      <c r="S27" s="4"/>
      <c r="T27" s="4"/>
    </row>
    <row r="28" spans="4:22">
      <c r="K28" s="319"/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L30" s="7"/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7:D7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69" t="s">
        <v>75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  <c r="P1" s="769"/>
      <c r="Q1" s="769"/>
    </row>
    <row r="2" spans="1:23" s="8" customFormat="1" ht="23.25" customHeight="1" thickBot="1">
      <c r="A2" s="261" t="s">
        <v>19</v>
      </c>
      <c r="B2" s="770" t="s">
        <v>29</v>
      </c>
      <c r="C2" s="771"/>
      <c r="D2" s="772"/>
      <c r="E2" s="773" t="s">
        <v>84</v>
      </c>
      <c r="F2" s="774"/>
      <c r="G2" s="774"/>
      <c r="H2" s="775"/>
      <c r="I2" s="776" t="s">
        <v>84</v>
      </c>
      <c r="J2" s="777"/>
      <c r="K2" s="777"/>
      <c r="L2" s="778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7" customFormat="1">
      <c r="A3" s="29">
        <f>'1-συμβολαια'!A3</f>
        <v>8490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8614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8658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1:23" ht="15.75" customHeight="1">
      <c r="B8" s="766" t="s">
        <v>103</v>
      </c>
      <c r="C8" s="766"/>
      <c r="D8" s="766"/>
      <c r="E8" s="766"/>
      <c r="F8" s="766"/>
      <c r="G8" s="766"/>
      <c r="H8" s="766"/>
      <c r="I8" s="766"/>
      <c r="J8" s="766"/>
      <c r="K8" s="766"/>
      <c r="L8" s="3"/>
      <c r="M8" s="3"/>
      <c r="N8" s="3"/>
      <c r="O8" s="3"/>
      <c r="P8" s="3"/>
      <c r="Q8" s="3"/>
    </row>
    <row r="9" spans="1:23" ht="15.75" customHeight="1">
      <c r="C9" s="768" t="s">
        <v>104</v>
      </c>
      <c r="D9" s="768"/>
      <c r="E9" s="768"/>
      <c r="F9" s="768"/>
      <c r="G9" s="768"/>
      <c r="H9" s="768"/>
      <c r="I9" s="768"/>
      <c r="J9" s="768"/>
      <c r="K9" s="768"/>
      <c r="L9" s="3"/>
      <c r="M9" s="3"/>
      <c r="N9" s="3"/>
      <c r="O9" s="3"/>
      <c r="P9" s="3"/>
      <c r="Q9" s="3"/>
    </row>
    <row r="10" spans="1:23" ht="15.75" customHeight="1">
      <c r="D10" s="766" t="s">
        <v>285</v>
      </c>
      <c r="E10" s="766"/>
      <c r="F10" s="766"/>
      <c r="G10" s="766"/>
      <c r="H10" s="766"/>
      <c r="I10" s="766"/>
      <c r="J10" s="766"/>
      <c r="K10" s="766"/>
      <c r="L10" s="766"/>
      <c r="M10" s="766"/>
      <c r="N10" s="766"/>
      <c r="O10" s="766"/>
      <c r="P10" s="3"/>
      <c r="Q10" s="3"/>
    </row>
    <row r="11" spans="1:23" s="5" customFormat="1" ht="15.75" customHeight="1">
      <c r="A11" s="56"/>
      <c r="B11" s="259"/>
      <c r="C11" s="259"/>
      <c r="D11" s="260"/>
      <c r="E11" s="768" t="s">
        <v>443</v>
      </c>
      <c r="F11" s="768"/>
      <c r="G11" s="768"/>
      <c r="H11" s="768"/>
      <c r="I11" s="768"/>
      <c r="J11" s="768"/>
      <c r="K11" s="768"/>
      <c r="L11" s="768"/>
      <c r="M11" s="768"/>
      <c r="N11" s="3"/>
      <c r="O11" s="3"/>
      <c r="P11" s="3"/>
      <c r="Q11" s="3"/>
    </row>
    <row r="12" spans="1:23" s="5" customFormat="1" ht="15.75" customHeight="1">
      <c r="A12" s="56"/>
      <c r="B12" s="259"/>
      <c r="C12" s="259"/>
      <c r="D12" s="260"/>
      <c r="E12" s="6"/>
      <c r="F12" s="766" t="s">
        <v>126</v>
      </c>
      <c r="G12" s="766"/>
      <c r="H12" s="766"/>
      <c r="I12" s="766"/>
      <c r="J12" s="766"/>
      <c r="K12" s="766"/>
      <c r="L12" s="766"/>
      <c r="M12" s="766"/>
      <c r="N12" s="766"/>
      <c r="O12" s="766"/>
      <c r="P12" s="766"/>
      <c r="Q12" s="3"/>
    </row>
    <row r="13" spans="1:23" s="5" customFormat="1" ht="15.75" customHeight="1">
      <c r="A13" s="56"/>
      <c r="B13" s="259"/>
      <c r="C13" s="259"/>
      <c r="D13" s="260"/>
      <c r="E13" s="6"/>
      <c r="F13" s="6"/>
      <c r="G13" s="768" t="s">
        <v>444</v>
      </c>
      <c r="H13" s="768"/>
      <c r="I13" s="768"/>
      <c r="J13" s="768"/>
      <c r="K13" s="768"/>
      <c r="L13" s="768"/>
      <c r="M13" s="768"/>
      <c r="N13" s="768"/>
      <c r="O13" s="768"/>
      <c r="P13" s="768"/>
      <c r="Q13" s="768"/>
    </row>
    <row r="14" spans="1:23" s="5" customFormat="1" ht="15.75" customHeight="1">
      <c r="A14" s="56"/>
      <c r="B14" s="259"/>
      <c r="C14" s="259"/>
      <c r="D14" s="260"/>
      <c r="E14" s="6"/>
      <c r="F14" s="6"/>
      <c r="G14" s="253"/>
      <c r="H14" s="766" t="s">
        <v>105</v>
      </c>
      <c r="I14" s="766"/>
      <c r="J14" s="766"/>
      <c r="K14" s="766"/>
      <c r="L14" s="766"/>
      <c r="M14" s="766"/>
      <c r="N14" s="766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6"/>
      <c r="B15" s="259"/>
      <c r="C15" s="259"/>
      <c r="D15" s="260"/>
      <c r="E15" s="6"/>
      <c r="F15" s="6"/>
      <c r="G15" s="253"/>
      <c r="H15" s="6"/>
      <c r="I15" s="768" t="s">
        <v>106</v>
      </c>
      <c r="J15" s="768"/>
      <c r="K15" s="768"/>
      <c r="L15" s="768"/>
      <c r="M15" s="768"/>
      <c r="N15" s="768"/>
      <c r="O15" s="768"/>
      <c r="P15" s="768"/>
      <c r="Q15" s="768"/>
      <c r="R15" s="768"/>
      <c r="S15" s="3"/>
      <c r="T15" s="3"/>
      <c r="U15" s="3"/>
      <c r="V15" s="3"/>
      <c r="W15" s="3"/>
    </row>
    <row r="16" spans="1:23" s="5" customFormat="1" ht="15.75" customHeight="1">
      <c r="A16" s="56"/>
      <c r="B16" s="259"/>
      <c r="C16" s="259"/>
      <c r="D16" s="260"/>
      <c r="E16" s="6"/>
      <c r="F16" s="6"/>
      <c r="G16" s="253"/>
      <c r="H16" s="6"/>
      <c r="I16" s="6"/>
      <c r="J16" s="766" t="s">
        <v>107</v>
      </c>
      <c r="K16" s="766"/>
      <c r="L16" s="766"/>
      <c r="M16" s="766"/>
      <c r="N16" s="766"/>
      <c r="O16" s="766"/>
      <c r="P16" s="766"/>
      <c r="Q16" s="766"/>
      <c r="R16" s="3"/>
      <c r="S16" s="3"/>
      <c r="T16" s="3"/>
      <c r="U16" s="3"/>
      <c r="V16" s="3"/>
      <c r="W16" s="3"/>
    </row>
    <row r="17" spans="1:23" s="5" customFormat="1" ht="15.75" customHeight="1">
      <c r="A17" s="56"/>
      <c r="B17" s="259"/>
      <c r="C17" s="259"/>
      <c r="D17" s="260"/>
      <c r="E17" s="6"/>
      <c r="F17" s="6"/>
      <c r="G17" s="253"/>
      <c r="H17" s="6"/>
      <c r="I17" s="6"/>
      <c r="J17" s="6"/>
      <c r="K17" s="767" t="s">
        <v>127</v>
      </c>
      <c r="L17" s="767"/>
      <c r="M17" s="767"/>
      <c r="N17" s="767"/>
      <c r="O17" s="767"/>
      <c r="P17" s="767"/>
      <c r="Q17" s="767"/>
      <c r="R17" s="767"/>
      <c r="S17" s="767"/>
      <c r="T17" s="767"/>
      <c r="U17" s="767"/>
      <c r="V17" s="3"/>
      <c r="W17" s="3"/>
    </row>
    <row r="18" spans="1:23" s="5" customFormat="1" ht="15.75" customHeight="1">
      <c r="A18" s="56"/>
      <c r="B18" s="259"/>
      <c r="C18" s="259"/>
      <c r="D18" s="260"/>
      <c r="E18" s="6"/>
      <c r="F18" s="6"/>
      <c r="G18" s="253"/>
      <c r="H18" s="6"/>
      <c r="I18" s="6"/>
      <c r="J18" s="6"/>
      <c r="K18" s="6"/>
      <c r="L18" s="766" t="s">
        <v>108</v>
      </c>
      <c r="M18" s="766"/>
      <c r="N18" s="766"/>
      <c r="O18" s="766"/>
      <c r="P18" s="766"/>
      <c r="Q18" s="766"/>
      <c r="R18" s="766"/>
      <c r="S18" s="766"/>
      <c r="T18" s="3"/>
      <c r="U18" s="3"/>
      <c r="V18" s="3"/>
      <c r="W18" s="3"/>
    </row>
    <row r="19" spans="1:23" s="5" customFormat="1" ht="15.75" customHeight="1">
      <c r="A19" s="56"/>
      <c r="B19" s="259"/>
      <c r="C19" s="259"/>
      <c r="D19" s="260"/>
      <c r="E19" s="6"/>
      <c r="F19" s="6"/>
      <c r="G19" s="253"/>
      <c r="H19" s="6"/>
      <c r="I19" s="6"/>
      <c r="J19" s="6"/>
      <c r="K19" s="6"/>
      <c r="L19" s="3"/>
      <c r="M19" s="768" t="s">
        <v>109</v>
      </c>
      <c r="N19" s="768"/>
      <c r="O19" s="768"/>
      <c r="P19" s="768"/>
      <c r="Q19" s="768"/>
      <c r="R19" s="768"/>
      <c r="S19" s="768"/>
      <c r="T19" s="768"/>
      <c r="U19" s="3"/>
      <c r="V19" s="3"/>
      <c r="W19" s="3"/>
    </row>
    <row r="20" spans="1:23" s="5" customFormat="1" ht="15.75" customHeight="1">
      <c r="A20" s="56"/>
      <c r="B20" s="259"/>
      <c r="C20" s="259"/>
      <c r="D20" s="260"/>
      <c r="E20" s="6"/>
      <c r="F20" s="6"/>
      <c r="G20" s="253"/>
      <c r="H20" s="6"/>
      <c r="I20" s="6"/>
      <c r="J20" s="6"/>
      <c r="K20" s="6"/>
      <c r="L20" s="3"/>
      <c r="M20" s="3"/>
      <c r="N20" s="766" t="s">
        <v>110</v>
      </c>
      <c r="O20" s="766"/>
      <c r="P20" s="766"/>
      <c r="Q20" s="766"/>
      <c r="R20" s="766"/>
      <c r="S20" s="766"/>
      <c r="T20" s="766"/>
      <c r="U20" s="766"/>
      <c r="V20" s="766"/>
      <c r="W20" s="766"/>
    </row>
    <row r="21" spans="1:23" s="5" customFormat="1" ht="15.75" customHeight="1">
      <c r="A21" s="56"/>
      <c r="B21" s="259"/>
      <c r="C21" s="259"/>
      <c r="D21" s="260"/>
      <c r="E21" s="6"/>
      <c r="F21" s="6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</row>
  </sheetData>
  <mergeCells count="17">
    <mergeCell ref="H14:N14"/>
    <mergeCell ref="I15:R15"/>
    <mergeCell ref="C9:K9"/>
    <mergeCell ref="D10:O10"/>
    <mergeCell ref="E11:M11"/>
    <mergeCell ref="F12:P12"/>
    <mergeCell ref="G13:Q13"/>
    <mergeCell ref="A1:Q1"/>
    <mergeCell ref="B2:D2"/>
    <mergeCell ref="E2:H2"/>
    <mergeCell ref="I2:L2"/>
    <mergeCell ref="B8:K8"/>
    <mergeCell ref="J16:Q16"/>
    <mergeCell ref="K17:U17"/>
    <mergeCell ref="L18:S18"/>
    <mergeCell ref="M19:T19"/>
    <mergeCell ref="N20:W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D24" sqref="D24"/>
    </sheetView>
  </sheetViews>
  <sheetFormatPr defaultRowHeight="11.25"/>
  <cols>
    <col min="1" max="1" width="7.42578125" style="7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769" t="s">
        <v>75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  <c r="P1" s="769"/>
      <c r="Q1" s="769"/>
      <c r="R1" s="769"/>
      <c r="S1" s="769"/>
      <c r="T1" s="769"/>
    </row>
    <row r="2" spans="1:20" s="8" customFormat="1" ht="23.25" customHeight="1" thickBot="1">
      <c r="A2" s="261" t="s">
        <v>19</v>
      </c>
      <c r="B2" s="770" t="s">
        <v>29</v>
      </c>
      <c r="C2" s="771"/>
      <c r="D2" s="772"/>
      <c r="E2" s="773" t="s">
        <v>84</v>
      </c>
      <c r="F2" s="774"/>
      <c r="G2" s="775"/>
      <c r="H2" s="780" t="s">
        <v>84</v>
      </c>
      <c r="I2" s="781"/>
      <c r="J2" s="782"/>
      <c r="K2" s="776" t="s">
        <v>84</v>
      </c>
      <c r="L2" s="777"/>
      <c r="M2" s="778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7" customFormat="1">
      <c r="A3" s="29">
        <f>'1-συμβολαια'!A3</f>
        <v>8490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>
        <f>'1-συμβολαια'!A5</f>
        <v>8614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8658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8" spans="1:20" ht="15.75">
      <c r="B8" s="766" t="s">
        <v>111</v>
      </c>
      <c r="C8" s="766"/>
      <c r="D8" s="766"/>
      <c r="E8" s="766"/>
      <c r="F8" s="766"/>
      <c r="G8" s="766"/>
      <c r="H8" s="766"/>
      <c r="I8" s="120"/>
      <c r="J8" s="6"/>
      <c r="K8" s="6"/>
      <c r="L8" s="3"/>
      <c r="M8" s="3"/>
      <c r="N8" s="3"/>
      <c r="O8" s="3"/>
    </row>
    <row r="9" spans="1:20" ht="15.75">
      <c r="B9" s="6"/>
      <c r="C9" s="768" t="s">
        <v>112</v>
      </c>
      <c r="D9" s="768"/>
      <c r="E9" s="768"/>
      <c r="F9" s="768"/>
      <c r="G9" s="768"/>
      <c r="H9" s="768"/>
      <c r="I9" s="768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66" t="s">
        <v>113</v>
      </c>
      <c r="E10" s="766"/>
      <c r="F10" s="766"/>
      <c r="G10" s="766"/>
      <c r="H10" s="766"/>
      <c r="I10" s="766"/>
      <c r="J10" s="766"/>
      <c r="K10" s="766"/>
      <c r="L10" s="3"/>
      <c r="M10" s="3"/>
      <c r="N10" s="3"/>
      <c r="O10" s="3"/>
    </row>
    <row r="11" spans="1:20" ht="15.75" customHeight="1">
      <c r="B11" s="6"/>
      <c r="C11" s="6"/>
      <c r="D11" s="6"/>
      <c r="E11" s="779" t="s">
        <v>118</v>
      </c>
      <c r="F11" s="779"/>
      <c r="G11" s="779"/>
      <c r="H11" s="779"/>
      <c r="I11" s="779"/>
      <c r="J11" s="779"/>
      <c r="K11" s="779"/>
      <c r="L11" s="779"/>
      <c r="M11" s="3"/>
      <c r="N11" s="3"/>
      <c r="O11" s="3"/>
    </row>
    <row r="12" spans="1:20" ht="15.75" customHeight="1">
      <c r="B12" s="6"/>
      <c r="C12" s="6"/>
      <c r="D12" s="6"/>
      <c r="E12" s="6"/>
      <c r="F12" s="766" t="s">
        <v>114</v>
      </c>
      <c r="G12" s="766"/>
      <c r="H12" s="766"/>
      <c r="I12" s="766"/>
      <c r="J12" s="766"/>
      <c r="K12" s="766"/>
      <c r="L12" s="766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68" t="s">
        <v>115</v>
      </c>
      <c r="H13" s="768"/>
      <c r="I13" s="768"/>
      <c r="J13" s="768"/>
      <c r="K13" s="768"/>
      <c r="L13" s="768"/>
      <c r="M13" s="768"/>
      <c r="N13" s="3"/>
      <c r="O13" s="3"/>
    </row>
    <row r="14" spans="1:20" ht="15.75">
      <c r="B14" s="6"/>
      <c r="C14" s="6"/>
      <c r="D14" s="6"/>
      <c r="E14" s="6"/>
      <c r="F14" s="6"/>
      <c r="G14" s="6"/>
      <c r="H14" s="766" t="s">
        <v>116</v>
      </c>
      <c r="I14" s="766"/>
      <c r="J14" s="766"/>
      <c r="K14" s="766"/>
      <c r="L14" s="766"/>
      <c r="M14" s="766"/>
      <c r="N14" s="766"/>
      <c r="O14" s="3"/>
    </row>
    <row r="15" spans="1:20" ht="15.75">
      <c r="B15" s="6"/>
      <c r="C15" s="6"/>
      <c r="D15" s="6"/>
      <c r="E15" s="6"/>
      <c r="F15" s="6"/>
      <c r="G15" s="6"/>
      <c r="H15" s="6"/>
      <c r="I15" s="768" t="s">
        <v>117</v>
      </c>
      <c r="J15" s="768"/>
      <c r="K15" s="768"/>
      <c r="L15" s="768"/>
      <c r="M15" s="768"/>
      <c r="N15" s="768"/>
      <c r="O15" s="768"/>
    </row>
  </sheetData>
  <mergeCells count="13">
    <mergeCell ref="A1:T1"/>
    <mergeCell ref="B2:D2"/>
    <mergeCell ref="E2:G2"/>
    <mergeCell ref="H2:J2"/>
    <mergeCell ref="K2:M2"/>
    <mergeCell ref="G13:M13"/>
    <mergeCell ref="H14:N14"/>
    <mergeCell ref="I15:O15"/>
    <mergeCell ref="B8:H8"/>
    <mergeCell ref="C9:I9"/>
    <mergeCell ref="D10:K10"/>
    <mergeCell ref="E11:L11"/>
    <mergeCell ref="F12:L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788" t="s">
        <v>66</v>
      </c>
      <c r="B1" s="788"/>
      <c r="C1" s="790" t="s">
        <v>67</v>
      </c>
      <c r="D1" s="790"/>
      <c r="E1" s="788" t="s">
        <v>0</v>
      </c>
      <c r="F1" s="788"/>
      <c r="G1" s="787" t="s">
        <v>10</v>
      </c>
      <c r="H1" s="787"/>
      <c r="I1" s="787"/>
      <c r="J1" s="788" t="s">
        <v>8</v>
      </c>
      <c r="K1" s="788"/>
      <c r="L1" s="791" t="s">
        <v>445</v>
      </c>
      <c r="M1" s="792"/>
      <c r="N1" s="792"/>
      <c r="O1" s="793"/>
      <c r="P1" s="789" t="s">
        <v>65</v>
      </c>
      <c r="Q1" s="789"/>
      <c r="R1" s="787" t="s">
        <v>55</v>
      </c>
      <c r="S1" s="787"/>
      <c r="T1" s="785" t="s">
        <v>46</v>
      </c>
      <c r="U1" s="783" t="s">
        <v>84</v>
      </c>
      <c r="V1" s="783"/>
      <c r="W1" s="783"/>
      <c r="X1" s="783"/>
      <c r="Y1" s="783"/>
      <c r="Z1" s="783"/>
      <c r="AA1" s="783"/>
      <c r="AB1" s="783"/>
      <c r="AC1" s="783"/>
    </row>
    <row r="2" spans="1:35" s="10" customFormat="1" ht="15.75" customHeight="1" thickBot="1">
      <c r="A2" s="93"/>
      <c r="B2" s="49"/>
      <c r="C2" s="83"/>
      <c r="D2" s="52" t="s">
        <v>68</v>
      </c>
      <c r="E2" s="94"/>
      <c r="F2" s="50" t="s">
        <v>68</v>
      </c>
      <c r="G2" s="46" t="s">
        <v>11</v>
      </c>
      <c r="H2" s="44" t="s">
        <v>12</v>
      </c>
      <c r="I2" s="45" t="s">
        <v>29</v>
      </c>
      <c r="J2" s="71" t="s">
        <v>23</v>
      </c>
      <c r="K2" s="51" t="s">
        <v>68</v>
      </c>
      <c r="L2" s="71" t="s">
        <v>315</v>
      </c>
      <c r="M2" s="71" t="s">
        <v>319</v>
      </c>
      <c r="N2" s="71" t="s">
        <v>320</v>
      </c>
      <c r="O2" s="257" t="s">
        <v>29</v>
      </c>
      <c r="P2" s="58" t="s">
        <v>23</v>
      </c>
      <c r="Q2" s="51" t="s">
        <v>68</v>
      </c>
      <c r="R2" s="71" t="s">
        <v>23</v>
      </c>
      <c r="S2" s="32" t="s">
        <v>68</v>
      </c>
      <c r="T2" s="786"/>
      <c r="U2" s="784"/>
      <c r="V2" s="784"/>
      <c r="W2" s="784"/>
      <c r="X2" s="784"/>
      <c r="Y2" s="784"/>
      <c r="Z2" s="784"/>
      <c r="AA2" s="784"/>
      <c r="AB2" s="784"/>
      <c r="AC2" s="784"/>
    </row>
    <row r="3" spans="1:35" s="17" customFormat="1">
      <c r="A3" s="12">
        <f>'1-συμβολαια'!A3</f>
        <v>8490</v>
      </c>
      <c r="B3" s="48"/>
      <c r="C3" s="78">
        <f>'1-συμβολαια'!B3</f>
        <v>32340</v>
      </c>
      <c r="D3" s="18"/>
      <c r="E3" s="89" t="str">
        <f>'1-συμβολαια'!C3</f>
        <v xml:space="preserve">αγοαραπωλησίας ΠΡΟΣΥΜΦΩΝΟ τίμημα = 5.400.000δρχ αρραβών = </v>
      </c>
      <c r="F3" s="13"/>
      <c r="G3" s="14" t="str">
        <f>'4-πολλυπρ'!D3</f>
        <v>το αστέρι</v>
      </c>
      <c r="H3" s="14" t="str">
        <f>'4-πολλυπρ'!I3</f>
        <v xml:space="preserve">219-143 </v>
      </c>
      <c r="I3" s="19"/>
      <c r="J3" s="19">
        <f>'1-συμβολαια'!D3</f>
        <v>300000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693</v>
      </c>
      <c r="S3" s="22"/>
      <c r="T3" s="23"/>
      <c r="U3" s="84"/>
      <c r="V3" s="84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8"/>
      <c r="C4" s="78">
        <f>'1-συμβολαια'!B4</f>
        <v>0</v>
      </c>
      <c r="D4" s="18"/>
      <c r="E4" s="89" t="str">
        <f>'1-συμβολαια'!C4</f>
        <v>'πληρεξουσιότητα''</v>
      </c>
      <c r="F4" s="13"/>
      <c r="G4" s="14">
        <f>'4-πολλυπρ'!D4</f>
        <v>0</v>
      </c>
      <c r="H4" s="14" t="str">
        <f>'4-πολλυπρ'!I4</f>
        <v xml:space="preserve">219-143 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79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8614</v>
      </c>
      <c r="B5" s="48"/>
      <c r="C5" s="78">
        <f>'1-συμβολαια'!B5</f>
        <v>32399</v>
      </c>
      <c r="D5" s="18"/>
      <c r="E5" s="89" t="str">
        <f>'1-συμβολαια'!C5</f>
        <v>εμφάνιση</v>
      </c>
      <c r="F5" s="13"/>
      <c r="G5" s="14">
        <f>'4-πολλυπρ'!D5</f>
        <v>0</v>
      </c>
      <c r="H5" s="14" t="str">
        <f>'4-πολλυπρ'!I5</f>
        <v xml:space="preserve">219-143 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4"/>
      <c r="V5" s="84"/>
      <c r="W5" s="79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8658</v>
      </c>
      <c r="B6" s="48"/>
      <c r="C6" s="78">
        <f>'1-συμβολαια'!B6</f>
        <v>32415</v>
      </c>
      <c r="D6" s="18"/>
      <c r="E6" s="89" t="str">
        <f>'1-συμβολαια'!C6</f>
        <v>γραμμάτιο Τ.Π.Δ.   ΚΑΤΑΘΕΣΗ</v>
      </c>
      <c r="F6" s="13"/>
      <c r="G6" s="14">
        <f>'4-πολλυπρ'!D6</f>
        <v>0</v>
      </c>
      <c r="H6" s="14" t="str">
        <f>'4-πολλυπρ'!I6</f>
        <v>219-143</v>
      </c>
      <c r="I6" s="19"/>
      <c r="J6" s="19">
        <f>'1-συμβολαια'!D6</f>
        <v>1946262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33</v>
      </c>
      <c r="S6" s="22"/>
      <c r="T6" s="23"/>
      <c r="U6" s="84"/>
      <c r="V6" s="84"/>
      <c r="W6" s="79"/>
      <c r="X6" s="24"/>
      <c r="Y6" s="24"/>
      <c r="Z6" s="24"/>
      <c r="AA6" s="24"/>
      <c r="AB6" s="24"/>
      <c r="AC6" s="24"/>
    </row>
    <row r="7" spans="1:35">
      <c r="A7" s="550" t="s">
        <v>56</v>
      </c>
      <c r="B7" s="551"/>
      <c r="C7" s="551"/>
      <c r="D7" s="551"/>
      <c r="E7" s="551"/>
      <c r="F7" s="551"/>
      <c r="G7" s="551"/>
      <c r="H7" s="551"/>
      <c r="I7" s="551"/>
      <c r="J7" s="551"/>
      <c r="K7" s="43"/>
      <c r="L7" s="1">
        <f>SUM(L3:L6)</f>
        <v>0</v>
      </c>
      <c r="M7" s="1"/>
      <c r="N7" s="1"/>
      <c r="O7" s="1">
        <f>SUM(O3:O6)</f>
        <v>0</v>
      </c>
      <c r="P7" s="36" t="e">
        <f>SUM(P3:P6)</f>
        <v>#REF!</v>
      </c>
      <c r="Q7" s="1">
        <f>SUM(Q3:Q6)</f>
        <v>0</v>
      </c>
      <c r="R7" s="1">
        <f>SUM(R3:R6)</f>
        <v>726</v>
      </c>
      <c r="S7" s="1">
        <f>SUM(S3:S6)</f>
        <v>0</v>
      </c>
      <c r="T7" s="3"/>
      <c r="U7" s="80"/>
      <c r="V7" s="80"/>
    </row>
    <row r="8" spans="1:35">
      <c r="T8" s="122"/>
    </row>
    <row r="9" spans="1:35" ht="15.75" customHeight="1">
      <c r="T9" s="122"/>
      <c r="U9" s="766" t="s">
        <v>119</v>
      </c>
      <c r="V9" s="766"/>
      <c r="W9" s="766"/>
      <c r="X9" s="766"/>
      <c r="Y9" s="766"/>
      <c r="Z9" s="766"/>
      <c r="AA9" s="766"/>
      <c r="AB9" s="766"/>
      <c r="AC9" s="766"/>
      <c r="AD9" s="120"/>
      <c r="AE9" s="120"/>
      <c r="AF9" s="120"/>
      <c r="AG9" s="120"/>
      <c r="AH9" s="115"/>
      <c r="AI9" s="115"/>
    </row>
    <row r="10" spans="1:35" ht="15.75" customHeight="1">
      <c r="T10" s="122"/>
      <c r="U10" s="121"/>
      <c r="V10" s="768" t="s">
        <v>120</v>
      </c>
      <c r="W10" s="768"/>
      <c r="X10" s="768"/>
      <c r="Y10" s="768"/>
      <c r="Z10" s="768"/>
      <c r="AA10" s="768"/>
      <c r="AB10" s="768"/>
      <c r="AC10" s="768"/>
      <c r="AD10" s="768"/>
      <c r="AE10" s="115"/>
      <c r="AF10" s="115"/>
      <c r="AG10" s="115"/>
      <c r="AH10" s="115"/>
      <c r="AI10" s="115"/>
    </row>
    <row r="11" spans="1:35" ht="15.75" customHeight="1">
      <c r="T11" s="122"/>
      <c r="U11" s="121"/>
      <c r="V11" s="121"/>
      <c r="W11" s="766" t="s">
        <v>121</v>
      </c>
      <c r="X11" s="766"/>
      <c r="Y11" s="766"/>
      <c r="Z11" s="766"/>
      <c r="AA11" s="766"/>
      <c r="AB11" s="766"/>
      <c r="AC11" s="766"/>
      <c r="AD11" s="766"/>
      <c r="AE11" s="766"/>
      <c r="AF11" s="115"/>
      <c r="AG11" s="115"/>
      <c r="AH11" s="115"/>
      <c r="AI11" s="115"/>
    </row>
    <row r="12" spans="1:35" ht="15.75">
      <c r="U12" s="121"/>
      <c r="V12" s="121"/>
      <c r="W12" s="121"/>
      <c r="X12" s="768" t="s">
        <v>122</v>
      </c>
      <c r="Y12" s="768"/>
      <c r="Z12" s="768"/>
      <c r="AA12" s="768"/>
      <c r="AB12" s="768"/>
      <c r="AC12" s="768"/>
      <c r="AD12" s="768"/>
      <c r="AE12" s="768"/>
      <c r="AF12" s="768"/>
      <c r="AG12" s="115"/>
      <c r="AH12" s="115"/>
      <c r="AI12" s="115"/>
    </row>
    <row r="13" spans="1:35" ht="15.75">
      <c r="U13" s="121"/>
      <c r="V13" s="121"/>
      <c r="W13" s="121"/>
      <c r="X13" s="121"/>
      <c r="Y13" s="766" t="s">
        <v>123</v>
      </c>
      <c r="Z13" s="766"/>
      <c r="AA13" s="766"/>
      <c r="AB13" s="766"/>
      <c r="AC13" s="766"/>
      <c r="AD13" s="766"/>
      <c r="AE13" s="766"/>
      <c r="AF13" s="766"/>
      <c r="AG13" s="766"/>
      <c r="AH13" s="115"/>
      <c r="AI13" s="115"/>
    </row>
    <row r="14" spans="1:35" ht="15.75">
      <c r="U14" s="121"/>
      <c r="V14" s="121"/>
      <c r="W14" s="121"/>
      <c r="X14" s="121"/>
      <c r="Y14" s="121"/>
      <c r="Z14" s="768" t="s">
        <v>124</v>
      </c>
      <c r="AA14" s="768"/>
      <c r="AB14" s="768"/>
      <c r="AC14" s="768"/>
      <c r="AD14" s="768"/>
      <c r="AE14" s="768"/>
      <c r="AF14" s="768"/>
      <c r="AG14" s="768"/>
      <c r="AH14" s="768"/>
      <c r="AI14" s="115"/>
    </row>
    <row r="15" spans="1:35" ht="15.75">
      <c r="U15" s="121"/>
      <c r="V15" s="121"/>
      <c r="W15" s="121"/>
      <c r="X15" s="121"/>
      <c r="Y15" s="121"/>
      <c r="Z15" s="121"/>
      <c r="AA15" s="766" t="s">
        <v>125</v>
      </c>
      <c r="AB15" s="766"/>
      <c r="AC15" s="766"/>
      <c r="AD15" s="766"/>
      <c r="AE15" s="766"/>
      <c r="AF15" s="766"/>
      <c r="AG15" s="766"/>
      <c r="AH15" s="766"/>
      <c r="AI15" s="766"/>
    </row>
  </sheetData>
  <mergeCells count="18">
    <mergeCell ref="A7:J7"/>
    <mergeCell ref="E1:F1"/>
    <mergeCell ref="P1:Q1"/>
    <mergeCell ref="A1:B1"/>
    <mergeCell ref="C1:D1"/>
    <mergeCell ref="G1:I1"/>
    <mergeCell ref="J1:K1"/>
    <mergeCell ref="L1:O1"/>
    <mergeCell ref="U9:AC9"/>
    <mergeCell ref="V10:AD10"/>
    <mergeCell ref="U1:AC2"/>
    <mergeCell ref="T1:T2"/>
    <mergeCell ref="R1:S1"/>
    <mergeCell ref="W11:AE11"/>
    <mergeCell ref="X12:AF12"/>
    <mergeCell ref="Y13:AG13"/>
    <mergeCell ref="Z14:AH14"/>
    <mergeCell ref="AA15:AI1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H22" sqref="H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798" t="s">
        <v>31</v>
      </c>
      <c r="B1" s="799"/>
      <c r="C1" s="799"/>
      <c r="D1" s="799"/>
      <c r="E1" s="800"/>
      <c r="F1" s="801" t="s">
        <v>288</v>
      </c>
      <c r="G1" s="802"/>
      <c r="H1" s="802"/>
      <c r="I1" s="803"/>
      <c r="J1" s="794" t="s">
        <v>289</v>
      </c>
      <c r="K1" s="795"/>
      <c r="L1" s="795"/>
      <c r="M1" s="795"/>
      <c r="N1" s="795"/>
      <c r="O1" s="795"/>
      <c r="P1" s="795"/>
      <c r="Q1" s="795"/>
      <c r="R1" s="795"/>
      <c r="S1" s="795"/>
      <c r="T1" s="795"/>
      <c r="U1" s="795"/>
      <c r="V1" s="795"/>
      <c r="W1" s="795"/>
      <c r="X1" s="795"/>
      <c r="Y1" s="796"/>
      <c r="Z1" s="804" t="s">
        <v>290</v>
      </c>
      <c r="AA1" s="805"/>
      <c r="AB1" s="805"/>
      <c r="AC1" s="806"/>
      <c r="AD1" s="794" t="s">
        <v>291</v>
      </c>
      <c r="AE1" s="795"/>
      <c r="AF1" s="795"/>
      <c r="AG1" s="795"/>
      <c r="AH1" s="795"/>
      <c r="AI1" s="795"/>
      <c r="AJ1" s="795"/>
      <c r="AK1" s="795"/>
      <c r="AL1" s="795"/>
      <c r="AM1" s="795"/>
      <c r="AN1" s="795"/>
      <c r="AO1" s="795"/>
      <c r="AP1" s="795"/>
      <c r="AQ1" s="795"/>
      <c r="AR1" s="795"/>
      <c r="AS1" s="796"/>
      <c r="AT1" s="801" t="s">
        <v>292</v>
      </c>
      <c r="AU1" s="802"/>
      <c r="AV1" s="802"/>
      <c r="AW1" s="803"/>
      <c r="AX1" s="794" t="s">
        <v>293</v>
      </c>
      <c r="AY1" s="795"/>
      <c r="AZ1" s="795"/>
      <c r="BA1" s="795"/>
      <c r="BB1" s="795"/>
      <c r="BC1" s="795"/>
      <c r="BD1" s="795"/>
      <c r="BE1" s="795"/>
      <c r="BF1" s="795"/>
      <c r="BG1" s="795"/>
      <c r="BH1" s="795"/>
      <c r="BI1" s="795"/>
      <c r="BJ1" s="795"/>
      <c r="BK1" s="795"/>
      <c r="BL1" s="795"/>
      <c r="BM1" s="796"/>
    </row>
    <row r="2" spans="1:65" s="4" customFormat="1" ht="23.25" customHeight="1">
      <c r="A2" s="194" t="s">
        <v>19</v>
      </c>
      <c r="B2" s="194" t="s">
        <v>294</v>
      </c>
      <c r="C2" s="195" t="s">
        <v>295</v>
      </c>
      <c r="D2" s="548" t="s">
        <v>29</v>
      </c>
      <c r="E2" s="765"/>
      <c r="F2" s="196" t="s">
        <v>296</v>
      </c>
      <c r="G2" s="194" t="s">
        <v>18</v>
      </c>
      <c r="H2" s="196" t="s">
        <v>23</v>
      </c>
      <c r="I2" s="197" t="s">
        <v>84</v>
      </c>
      <c r="J2" s="198" t="s">
        <v>297</v>
      </c>
      <c r="K2" s="198" t="s">
        <v>298</v>
      </c>
      <c r="L2" s="196" t="s">
        <v>299</v>
      </c>
      <c r="M2" s="196" t="s">
        <v>300</v>
      </c>
      <c r="N2" s="196" t="s">
        <v>301</v>
      </c>
      <c r="O2" s="196" t="s">
        <v>302</v>
      </c>
      <c r="P2" s="196" t="s">
        <v>303</v>
      </c>
      <c r="Q2" s="196" t="s">
        <v>304</v>
      </c>
      <c r="R2" s="196" t="s">
        <v>305</v>
      </c>
      <c r="S2" s="196" t="s">
        <v>306</v>
      </c>
      <c r="T2" s="196" t="s">
        <v>307</v>
      </c>
      <c r="U2" s="196" t="s">
        <v>23</v>
      </c>
      <c r="V2" s="196" t="s">
        <v>308</v>
      </c>
      <c r="W2" s="196" t="s">
        <v>309</v>
      </c>
      <c r="X2" s="196" t="s">
        <v>310</v>
      </c>
      <c r="Y2" s="199" t="s">
        <v>311</v>
      </c>
      <c r="Z2" s="196" t="s">
        <v>296</v>
      </c>
      <c r="AA2" s="194" t="s">
        <v>18</v>
      </c>
      <c r="AB2" s="196" t="s">
        <v>23</v>
      </c>
      <c r="AC2" s="200" t="s">
        <v>84</v>
      </c>
      <c r="AD2" s="198" t="s">
        <v>297</v>
      </c>
      <c r="AE2" s="198" t="s">
        <v>298</v>
      </c>
      <c r="AF2" s="196" t="s">
        <v>299</v>
      </c>
      <c r="AG2" s="196" t="s">
        <v>300</v>
      </c>
      <c r="AH2" s="196" t="s">
        <v>301</v>
      </c>
      <c r="AI2" s="196" t="s">
        <v>302</v>
      </c>
      <c r="AJ2" s="196" t="s">
        <v>303</v>
      </c>
      <c r="AK2" s="196" t="s">
        <v>304</v>
      </c>
      <c r="AL2" s="196" t="s">
        <v>305</v>
      </c>
      <c r="AM2" s="196" t="s">
        <v>306</v>
      </c>
      <c r="AN2" s="196" t="s">
        <v>307</v>
      </c>
      <c r="AO2" s="196" t="s">
        <v>23</v>
      </c>
      <c r="AP2" s="196" t="s">
        <v>308</v>
      </c>
      <c r="AQ2" s="196" t="s">
        <v>309</v>
      </c>
      <c r="AR2" s="196" t="s">
        <v>310</v>
      </c>
      <c r="AS2" s="199" t="s">
        <v>311</v>
      </c>
      <c r="AT2" s="196" t="s">
        <v>296</v>
      </c>
      <c r="AU2" s="194" t="s">
        <v>18</v>
      </c>
      <c r="AV2" s="196" t="s">
        <v>23</v>
      </c>
      <c r="AW2" s="197" t="s">
        <v>84</v>
      </c>
      <c r="AX2" s="198" t="s">
        <v>297</v>
      </c>
      <c r="AY2" s="198" t="s">
        <v>298</v>
      </c>
      <c r="AZ2" s="196" t="s">
        <v>299</v>
      </c>
      <c r="BA2" s="196" t="s">
        <v>300</v>
      </c>
      <c r="BB2" s="196" t="s">
        <v>301</v>
      </c>
      <c r="BC2" s="196" t="s">
        <v>302</v>
      </c>
      <c r="BD2" s="196" t="s">
        <v>303</v>
      </c>
      <c r="BE2" s="196" t="s">
        <v>304</v>
      </c>
      <c r="BF2" s="196" t="s">
        <v>305</v>
      </c>
      <c r="BG2" s="196" t="s">
        <v>306</v>
      </c>
      <c r="BH2" s="196" t="s">
        <v>307</v>
      </c>
      <c r="BI2" s="196" t="s">
        <v>23</v>
      </c>
      <c r="BJ2" s="196" t="s">
        <v>308</v>
      </c>
      <c r="BK2" s="196" t="s">
        <v>309</v>
      </c>
      <c r="BL2" s="196" t="s">
        <v>312</v>
      </c>
      <c r="BM2" s="199" t="s">
        <v>311</v>
      </c>
    </row>
    <row r="3" spans="1:65">
      <c r="A3" s="29">
        <f>'1-συμβολαια'!A3</f>
        <v>8490</v>
      </c>
      <c r="B3" s="14" t="str">
        <f>'4-πολλυπρ'!D3</f>
        <v>το αστέρι</v>
      </c>
      <c r="C3" s="14" t="str">
        <f>'4-πολλυπρ'!I3</f>
        <v xml:space="preserve">219-143 </v>
      </c>
      <c r="D3" s="24"/>
      <c r="E3" s="24"/>
      <c r="F3" s="11"/>
      <c r="G3" s="28"/>
      <c r="H3" s="11"/>
      <c r="I3" s="24"/>
      <c r="J3" s="11"/>
      <c r="K3" s="148" t="s">
        <v>313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313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>
        <f>'4-πολλυπρ'!D4</f>
        <v>0</v>
      </c>
      <c r="C4" s="14" t="str">
        <f>'4-πολλυπρ'!I4</f>
        <v xml:space="preserve">219-143 </v>
      </c>
      <c r="D4" s="24"/>
      <c r="E4" s="24"/>
      <c r="F4" s="11"/>
      <c r="G4" s="28"/>
      <c r="H4" s="11"/>
      <c r="I4" s="24"/>
      <c r="J4" s="11"/>
      <c r="K4" s="148" t="s">
        <v>313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313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8614</v>
      </c>
      <c r="B5" s="14">
        <f>'4-πολλυπρ'!D5</f>
        <v>0</v>
      </c>
      <c r="C5" s="14" t="str">
        <f>'4-πολλυπρ'!I5</f>
        <v xml:space="preserve">219-143 </v>
      </c>
      <c r="D5" s="24"/>
      <c r="E5" s="24"/>
      <c r="F5" s="11"/>
      <c r="G5" s="28"/>
      <c r="H5" s="11"/>
      <c r="I5" s="24"/>
      <c r="J5" s="11"/>
      <c r="K5" s="148" t="s">
        <v>313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313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8658</v>
      </c>
      <c r="B6" s="14">
        <f>'4-πολλυπρ'!D6</f>
        <v>0</v>
      </c>
      <c r="C6" s="14" t="str">
        <f>'4-πολλυπρ'!I6</f>
        <v>219-143</v>
      </c>
      <c r="D6" s="24"/>
      <c r="E6" s="24"/>
      <c r="F6" s="11"/>
      <c r="G6" s="28"/>
      <c r="H6" s="11"/>
      <c r="I6" s="24"/>
      <c r="J6" s="11"/>
      <c r="K6" s="148" t="s">
        <v>313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313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8" spans="1:65">
      <c r="F8" s="797" t="s">
        <v>314</v>
      </c>
      <c r="G8" s="797"/>
      <c r="H8" s="797"/>
      <c r="I8" s="797"/>
    </row>
    <row r="9" spans="1:65">
      <c r="F9" s="797"/>
      <c r="G9" s="797"/>
      <c r="H9" s="797"/>
      <c r="I9" s="797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8.140625" style="7" bestFit="1" customWidth="1"/>
    <col min="2" max="2" width="8.7109375" style="140" bestFit="1" customWidth="1"/>
    <col min="3" max="3" width="49.710937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4" bestFit="1" customWidth="1"/>
    <col min="19" max="19" width="8.5703125" style="74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6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815" t="s">
        <v>1</v>
      </c>
      <c r="B1" s="817" t="s">
        <v>2</v>
      </c>
      <c r="C1" s="814" t="s">
        <v>0</v>
      </c>
      <c r="D1" s="819" t="s">
        <v>11</v>
      </c>
      <c r="E1" s="812" t="s">
        <v>12</v>
      </c>
      <c r="F1" s="791" t="s">
        <v>492</v>
      </c>
      <c r="G1" s="792"/>
      <c r="H1" s="792"/>
      <c r="I1" s="793"/>
      <c r="J1" s="807" t="s">
        <v>495</v>
      </c>
      <c r="K1" s="808"/>
      <c r="L1" s="825" t="s">
        <v>136</v>
      </c>
      <c r="M1" s="826"/>
      <c r="N1" s="842" t="s">
        <v>491</v>
      </c>
      <c r="O1" s="843"/>
      <c r="P1" s="839" t="s">
        <v>76</v>
      </c>
      <c r="Q1" s="840"/>
      <c r="R1" s="840"/>
      <c r="S1" s="840"/>
      <c r="T1" s="841"/>
      <c r="U1" s="842" t="s">
        <v>484</v>
      </c>
      <c r="V1" s="842"/>
      <c r="W1" s="831" t="s">
        <v>43</v>
      </c>
      <c r="X1" s="832"/>
      <c r="Y1" s="833"/>
      <c r="Z1" s="706" t="s">
        <v>58</v>
      </c>
      <c r="AA1" s="707"/>
      <c r="AB1" s="834"/>
      <c r="AC1" s="829" t="s">
        <v>77</v>
      </c>
      <c r="AD1" s="830"/>
      <c r="AE1" s="830"/>
      <c r="AF1" s="830"/>
      <c r="AG1" s="830"/>
      <c r="AH1" s="374"/>
      <c r="AI1" s="835" t="s">
        <v>54</v>
      </c>
      <c r="AJ1" s="837" t="s">
        <v>44</v>
      </c>
      <c r="AK1" s="827" t="s">
        <v>80</v>
      </c>
      <c r="AL1" s="822" t="s">
        <v>29</v>
      </c>
      <c r="AM1" s="823"/>
      <c r="AN1" s="823"/>
      <c r="AO1" s="823"/>
      <c r="AP1" s="824"/>
    </row>
    <row r="2" spans="1:49" ht="39" thickBot="1">
      <c r="A2" s="816"/>
      <c r="B2" s="818"/>
      <c r="C2" s="718"/>
      <c r="D2" s="820"/>
      <c r="E2" s="813"/>
      <c r="F2" s="345" t="s">
        <v>252</v>
      </c>
      <c r="G2" s="346" t="s">
        <v>91</v>
      </c>
      <c r="H2" s="346" t="s">
        <v>47</v>
      </c>
      <c r="I2" s="342" t="s">
        <v>404</v>
      </c>
      <c r="J2" s="266" t="s">
        <v>23</v>
      </c>
      <c r="K2" s="344" t="s">
        <v>404</v>
      </c>
      <c r="L2" s="39" t="s">
        <v>23</v>
      </c>
      <c r="M2" s="342" t="s">
        <v>404</v>
      </c>
      <c r="N2" s="67" t="s">
        <v>23</v>
      </c>
      <c r="O2" s="343" t="s">
        <v>404</v>
      </c>
      <c r="P2" s="384" t="s">
        <v>23</v>
      </c>
      <c r="Q2" s="385" t="s">
        <v>404</v>
      </c>
      <c r="R2" s="73" t="s">
        <v>81</v>
      </c>
      <c r="S2" s="73" t="s">
        <v>511</v>
      </c>
      <c r="T2" s="383" t="s">
        <v>512</v>
      </c>
      <c r="U2" s="67" t="s">
        <v>23</v>
      </c>
      <c r="V2" s="343" t="s">
        <v>404</v>
      </c>
      <c r="W2" s="39" t="s">
        <v>23</v>
      </c>
      <c r="X2" s="266" t="s">
        <v>404</v>
      </c>
      <c r="Y2" s="34" t="s">
        <v>34</v>
      </c>
      <c r="Z2" s="39" t="s">
        <v>23</v>
      </c>
      <c r="AA2" s="266" t="s">
        <v>404</v>
      </c>
      <c r="AB2" s="239" t="s">
        <v>34</v>
      </c>
      <c r="AC2" s="39" t="s">
        <v>493</v>
      </c>
      <c r="AD2" s="266" t="s">
        <v>404</v>
      </c>
      <c r="AE2" s="9" t="s">
        <v>494</v>
      </c>
      <c r="AF2" s="266" t="s">
        <v>404</v>
      </c>
      <c r="AG2" s="68" t="s">
        <v>33</v>
      </c>
      <c r="AH2" s="375" t="s">
        <v>404</v>
      </c>
      <c r="AI2" s="836"/>
      <c r="AJ2" s="838"/>
      <c r="AK2" s="828"/>
      <c r="AL2" s="822"/>
      <c r="AM2" s="823"/>
      <c r="AN2" s="823"/>
      <c r="AO2" s="823"/>
      <c r="AP2" s="824"/>
    </row>
    <row r="3" spans="1:49" s="5" customFormat="1">
      <c r="A3" s="487">
        <f>'1-συμβολαια'!A3</f>
        <v>8490</v>
      </c>
      <c r="B3" s="358">
        <f>'1-συμβολαια'!B3</f>
        <v>32340</v>
      </c>
      <c r="C3" s="325" t="str">
        <f>'1-συμβολαια'!C3</f>
        <v xml:space="preserve">αγοαραπωλησίας ΠΡΟΣΥΜΦΩΝΟ τίμημα = 5.400.000δρχ αρραβών = </v>
      </c>
      <c r="D3" s="309" t="str">
        <f>'4-πολλυπρ'!D3</f>
        <v>το αστέρι</v>
      </c>
      <c r="E3" s="309" t="str">
        <f>'4-πολλυπρ'!I3</f>
        <v xml:space="preserve">219-143 </v>
      </c>
      <c r="F3" s="309">
        <f>'14-βιβλΕσ'!O3</f>
        <v>-8724</v>
      </c>
      <c r="G3" s="283">
        <f>'14-βιβλΕσ'!Q3</f>
        <v>0</v>
      </c>
      <c r="H3" s="283">
        <f t="shared" ref="H3:H6" si="0">F3+G3</f>
        <v>-8724</v>
      </c>
      <c r="I3" s="331">
        <f t="shared" ref="I3:I6" si="1">H3/340.75</f>
        <v>-25.602347762289067</v>
      </c>
      <c r="J3" s="283">
        <f>'8-κ-15-17'!AG3</f>
        <v>0</v>
      </c>
      <c r="K3" s="326">
        <f t="shared" ref="K3:K6" si="2">J3/340.75</f>
        <v>0</v>
      </c>
      <c r="L3" s="283">
        <f>'14-βιβλΕσ'!R3</f>
        <v>19399</v>
      </c>
      <c r="M3" s="326">
        <f t="shared" ref="M3:M6" si="3">L3/340.75</f>
        <v>56.930300807043288</v>
      </c>
      <c r="N3" s="412">
        <f>('14-βιβλΕσ'!N3+'14-βιβλΕσ'!O3+'14-βιβλΕσ'!R3)*30%</f>
        <v>-5790.3</v>
      </c>
      <c r="O3" s="331">
        <f t="shared" ref="O3:O6" si="4">N3/340.75</f>
        <v>-16.992809977989729</v>
      </c>
      <c r="P3" s="403"/>
      <c r="Q3" s="404"/>
      <c r="R3" s="403"/>
      <c r="S3" s="403"/>
      <c r="T3" s="403"/>
      <c r="U3" s="283"/>
      <c r="V3" s="326"/>
      <c r="W3" s="412">
        <f>AG3+U3</f>
        <v>-19301</v>
      </c>
      <c r="X3" s="331">
        <f t="shared" ref="X3:X6" si="5">W3/340.75</f>
        <v>-56.642699926632432</v>
      </c>
      <c r="Y3" s="284">
        <v>-13558</v>
      </c>
      <c r="Z3" s="403"/>
      <c r="AA3" s="404"/>
      <c r="AB3" s="321"/>
      <c r="AC3" s="283">
        <f>'1-συμβολαια'!L3+'1-συμβολαια'!P3+'8-κ-15-17'!AE3+'14-βιβλΕσ'!L3+'14-βιβλΕσ'!Q3+'14-βιβλΕσ'!R3</f>
        <v>35399</v>
      </c>
      <c r="AD3" s="326">
        <f t="shared" ref="AD3:AD6" si="6">AC3/340.75</f>
        <v>103.88554658840792</v>
      </c>
      <c r="AE3" s="283">
        <f>'1-συμβολαια'!M3</f>
        <v>54700</v>
      </c>
      <c r="AF3" s="326">
        <f t="shared" ref="AF3:AF6" si="7">AE3/340.75</f>
        <v>160.52824651504037</v>
      </c>
      <c r="AG3" s="412">
        <f t="shared" ref="AG3:AG6" si="8">AC3-AE3</f>
        <v>-19301</v>
      </c>
      <c r="AH3" s="331">
        <f t="shared" ref="AH3:AH6" si="9">AG3/340.75</f>
        <v>-56.642699926632432</v>
      </c>
      <c r="AI3" s="327">
        <v>45982</v>
      </c>
      <c r="AJ3" s="536">
        <f t="shared" ref="AJ3:AJ6" si="10">Y3+AB3</f>
        <v>-13558</v>
      </c>
      <c r="AK3" s="329"/>
      <c r="AL3" s="72"/>
      <c r="AM3" s="72"/>
      <c r="AN3" s="72"/>
      <c r="AO3" s="72"/>
      <c r="AP3" s="72"/>
    </row>
    <row r="4" spans="1:49" s="5" customFormat="1" ht="12" thickBot="1">
      <c r="A4" s="462">
        <f>'1-συμβολαια'!A4</f>
        <v>0</v>
      </c>
      <c r="B4" s="405"/>
      <c r="C4" s="425" t="str">
        <f>'1-συμβολαια'!C4</f>
        <v>'πληρεξουσιότητα''</v>
      </c>
      <c r="D4" s="406">
        <f>'4-πολλυπρ'!D4</f>
        <v>0</v>
      </c>
      <c r="E4" s="406" t="str">
        <f>'4-πολλυπρ'!I4</f>
        <v xml:space="preserve">219-143 </v>
      </c>
      <c r="F4" s="406">
        <f>'14-βιβλΕσ'!O4</f>
        <v>110</v>
      </c>
      <c r="G4" s="408">
        <f>'14-βιβλΕσ'!Q4</f>
        <v>0</v>
      </c>
      <c r="H4" s="408">
        <f t="shared" si="0"/>
        <v>110</v>
      </c>
      <c r="I4" s="510">
        <f t="shared" si="1"/>
        <v>0.32281731474688186</v>
      </c>
      <c r="J4" s="408">
        <f>'8-κ-15-17'!AG4</f>
        <v>0</v>
      </c>
      <c r="K4" s="510">
        <f t="shared" si="2"/>
        <v>0</v>
      </c>
      <c r="L4" s="408">
        <f>'14-βιβλΕσ'!R4</f>
        <v>0</v>
      </c>
      <c r="M4" s="510">
        <f t="shared" si="3"/>
        <v>0</v>
      </c>
      <c r="N4" s="408">
        <f>('14-βιβλΕσ'!N4+'14-βιβλΕσ'!O4+'14-βιβλΕσ'!R4)*30%</f>
        <v>1680</v>
      </c>
      <c r="O4" s="510">
        <f t="shared" si="4"/>
        <v>4.9303008070432872</v>
      </c>
      <c r="P4" s="532"/>
      <c r="Q4" s="533"/>
      <c r="R4" s="532"/>
      <c r="S4" s="532"/>
      <c r="T4" s="532"/>
      <c r="U4" s="408">
        <f t="shared" ref="U4:U6" si="11">AG4</f>
        <v>5600</v>
      </c>
      <c r="V4" s="510">
        <f t="shared" ref="V4:V6" si="12">U4/340.75</f>
        <v>16.434336023477623</v>
      </c>
      <c r="W4" s="408">
        <f t="shared" ref="W4:W6" si="13">AG4+U4</f>
        <v>11200</v>
      </c>
      <c r="X4" s="510">
        <f t="shared" si="5"/>
        <v>32.868672046955247</v>
      </c>
      <c r="Y4" s="408">
        <v>16845</v>
      </c>
      <c r="Z4" s="532"/>
      <c r="AA4" s="533"/>
      <c r="AB4" s="532"/>
      <c r="AC4" s="408">
        <f>'1-συμβολαια'!L4+'1-συμβολαια'!P4+'8-κ-15-17'!AE4+'14-βιβλΕσ'!L4+'14-βιβλΕσ'!Q4+'14-βιβλΕσ'!R4</f>
        <v>5600</v>
      </c>
      <c r="AD4" s="510">
        <f t="shared" si="6"/>
        <v>16.434336023477623</v>
      </c>
      <c r="AE4" s="408">
        <f>'1-συμβολαια'!M4</f>
        <v>0</v>
      </c>
      <c r="AF4" s="510">
        <f t="shared" si="7"/>
        <v>0</v>
      </c>
      <c r="AG4" s="408">
        <f t="shared" si="8"/>
        <v>5600</v>
      </c>
      <c r="AH4" s="510">
        <f t="shared" si="9"/>
        <v>16.434336023477623</v>
      </c>
      <c r="AI4" s="524"/>
      <c r="AJ4" s="525">
        <f t="shared" si="10"/>
        <v>16845</v>
      </c>
      <c r="AK4" s="526"/>
      <c r="AL4" s="527"/>
      <c r="AM4" s="527"/>
      <c r="AN4" s="527"/>
      <c r="AO4" s="527"/>
      <c r="AP4" s="527"/>
    </row>
    <row r="5" spans="1:49" s="5" customFormat="1" ht="12" thickBot="1">
      <c r="A5" s="476">
        <f>'1-συμβολαια'!A5</f>
        <v>8614</v>
      </c>
      <c r="B5" s="413">
        <f>'1-συμβολαια'!B5</f>
        <v>32399</v>
      </c>
      <c r="C5" s="472" t="str">
        <f>'1-συμβολαια'!C5</f>
        <v>εμφάνιση</v>
      </c>
      <c r="D5" s="415">
        <f>'4-πολλυπρ'!D5</f>
        <v>0</v>
      </c>
      <c r="E5" s="415" t="str">
        <f>'4-πολλυπρ'!I5</f>
        <v xml:space="preserve">219-143 </v>
      </c>
      <c r="F5" s="415">
        <f>'14-βιβλΕσ'!O5</f>
        <v>0</v>
      </c>
      <c r="G5" s="417">
        <f>'14-βιβλΕσ'!Q5</f>
        <v>0</v>
      </c>
      <c r="H5" s="417">
        <f t="shared" si="0"/>
        <v>0</v>
      </c>
      <c r="I5" s="515">
        <f t="shared" si="1"/>
        <v>0</v>
      </c>
      <c r="J5" s="417">
        <f>'8-κ-15-17'!AG5</f>
        <v>0</v>
      </c>
      <c r="K5" s="515">
        <f t="shared" si="2"/>
        <v>0</v>
      </c>
      <c r="L5" s="417">
        <f>'14-βιβλΕσ'!R5</f>
        <v>2460</v>
      </c>
      <c r="M5" s="515">
        <f t="shared" si="3"/>
        <v>7.2193690388848131</v>
      </c>
      <c r="N5" s="417">
        <f>('14-βιβλΕσ'!N5+'14-βιβλΕσ'!O5+'14-βιβλΕσ'!R5)*30%</f>
        <v>1043.3999999999999</v>
      </c>
      <c r="O5" s="515">
        <f t="shared" si="4"/>
        <v>3.0620689655172408</v>
      </c>
      <c r="P5" s="534"/>
      <c r="Q5" s="535"/>
      <c r="R5" s="534"/>
      <c r="S5" s="534"/>
      <c r="T5" s="534"/>
      <c r="U5" s="417">
        <f t="shared" si="11"/>
        <v>3478</v>
      </c>
      <c r="V5" s="515">
        <f t="shared" si="12"/>
        <v>10.206896551724139</v>
      </c>
      <c r="W5" s="417">
        <f t="shared" si="13"/>
        <v>6956</v>
      </c>
      <c r="X5" s="515">
        <f t="shared" si="5"/>
        <v>20.413793103448278</v>
      </c>
      <c r="Y5" s="417">
        <v>10612</v>
      </c>
      <c r="Z5" s="534"/>
      <c r="AA5" s="535"/>
      <c r="AB5" s="534"/>
      <c r="AC5" s="417">
        <f>'1-συμβολαια'!L5+'1-συμβολαια'!P5+'8-κ-15-17'!AE5+'14-βιβλΕσ'!L5+'14-βιβλΕσ'!Q5+'14-βιβλΕσ'!R5</f>
        <v>4900</v>
      </c>
      <c r="AD5" s="515">
        <f t="shared" si="6"/>
        <v>14.38004402054292</v>
      </c>
      <c r="AE5" s="417">
        <f>'1-συμβολαια'!M5</f>
        <v>1422</v>
      </c>
      <c r="AF5" s="515">
        <f t="shared" si="7"/>
        <v>4.1731474688187822</v>
      </c>
      <c r="AG5" s="417">
        <f t="shared" si="8"/>
        <v>3478</v>
      </c>
      <c r="AH5" s="515">
        <f t="shared" si="9"/>
        <v>10.206896551724139</v>
      </c>
      <c r="AI5" s="528"/>
      <c r="AJ5" s="529">
        <f t="shared" si="10"/>
        <v>10612</v>
      </c>
      <c r="AK5" s="530"/>
      <c r="AL5" s="531"/>
      <c r="AM5" s="531"/>
      <c r="AN5" s="531"/>
      <c r="AO5" s="531"/>
      <c r="AP5" s="531"/>
    </row>
    <row r="6" spans="1:49" s="5" customFormat="1" ht="12" thickBot="1">
      <c r="A6" s="488">
        <f>'1-συμβολαια'!A6</f>
        <v>8658</v>
      </c>
      <c r="B6" s="413">
        <f>'1-συμβολαια'!B6</f>
        <v>32415</v>
      </c>
      <c r="C6" s="472" t="str">
        <f>'1-συμβολαια'!C6</f>
        <v>γραμμάτιο Τ.Π.Δ.   ΚΑΤΑΘΕΣΗ</v>
      </c>
      <c r="D6" s="415">
        <f>'4-πολλυπρ'!D6</f>
        <v>0</v>
      </c>
      <c r="E6" s="415" t="str">
        <f>'4-πολλυπρ'!I6</f>
        <v>219-143</v>
      </c>
      <c r="F6" s="415">
        <f>'14-βιβλΕσ'!O6</f>
        <v>3490.8019499999996</v>
      </c>
      <c r="G6" s="417">
        <f>'14-βιβλΕσ'!Q6</f>
        <v>140</v>
      </c>
      <c r="H6" s="417">
        <f t="shared" si="0"/>
        <v>3630.8019499999996</v>
      </c>
      <c r="I6" s="515">
        <f t="shared" si="1"/>
        <v>10.655324871606748</v>
      </c>
      <c r="J6" s="417">
        <f>'8-κ-15-17'!AG6</f>
        <v>25301.406000000003</v>
      </c>
      <c r="K6" s="515">
        <f t="shared" si="2"/>
        <v>74.252108584005882</v>
      </c>
      <c r="L6" s="417">
        <f>'14-βιβλΕσ'!R6</f>
        <v>1660</v>
      </c>
      <c r="M6" s="515">
        <f t="shared" si="3"/>
        <v>4.8716067498165812</v>
      </c>
      <c r="N6" s="417">
        <f>('14-βιβλΕσ'!N6+'14-βιβλΕσ'!O6+'14-βιβλΕσ'!R6)*30%</f>
        <v>7425.0038999999997</v>
      </c>
      <c r="O6" s="515">
        <f t="shared" si="4"/>
        <v>21.790180190755684</v>
      </c>
      <c r="P6" s="534"/>
      <c r="Q6" s="535"/>
      <c r="R6" s="534"/>
      <c r="S6" s="534"/>
      <c r="T6" s="534"/>
      <c r="U6" s="417">
        <f t="shared" si="11"/>
        <v>50191.419000000002</v>
      </c>
      <c r="V6" s="515">
        <f t="shared" si="12"/>
        <v>147.29690095377845</v>
      </c>
      <c r="W6" s="501">
        <f t="shared" si="13"/>
        <v>100382.838</v>
      </c>
      <c r="X6" s="515">
        <f t="shared" si="5"/>
        <v>294.59380190755689</v>
      </c>
      <c r="Y6" s="417">
        <v>135220</v>
      </c>
      <c r="Z6" s="534"/>
      <c r="AA6" s="535"/>
      <c r="AB6" s="534"/>
      <c r="AC6" s="417">
        <f>'1-συμβολαια'!L6+'1-συμβολαια'!P6+'8-κ-15-17'!AE6+'14-βιβλΕσ'!L6+'14-βιβλΕσ'!Q6+'14-βιβλΕσ'!R6</f>
        <v>51643.419000000002</v>
      </c>
      <c r="AD6" s="515">
        <f t="shared" si="6"/>
        <v>151.55808950843726</v>
      </c>
      <c r="AE6" s="417">
        <f>'1-συμβολαια'!M6</f>
        <v>1452</v>
      </c>
      <c r="AF6" s="515">
        <f t="shared" si="7"/>
        <v>4.2611885546588404</v>
      </c>
      <c r="AG6" s="417">
        <f t="shared" si="8"/>
        <v>50191.419000000002</v>
      </c>
      <c r="AH6" s="515">
        <f t="shared" si="9"/>
        <v>147.29690095377845</v>
      </c>
      <c r="AI6" s="528"/>
      <c r="AJ6" s="529">
        <f t="shared" si="10"/>
        <v>135220</v>
      </c>
      <c r="AK6" s="530"/>
      <c r="AL6" s="531"/>
      <c r="AM6" s="531"/>
      <c r="AN6" s="531"/>
      <c r="AO6" s="531"/>
      <c r="AP6" s="531"/>
    </row>
    <row r="7" spans="1:49">
      <c r="A7" s="809" t="s">
        <v>35</v>
      </c>
      <c r="B7" s="810"/>
      <c r="C7" s="810"/>
      <c r="D7" s="810"/>
      <c r="E7" s="811"/>
      <c r="F7" s="265">
        <f t="shared" ref="F7:R7" si="14">SUM(F3:F6)</f>
        <v>-5123.1980500000009</v>
      </c>
      <c r="G7" s="265">
        <f t="shared" si="14"/>
        <v>140</v>
      </c>
      <c r="H7" s="265">
        <f t="shared" si="14"/>
        <v>-4983.1980500000009</v>
      </c>
      <c r="I7" s="41">
        <f t="shared" si="14"/>
        <v>-14.624205575935438</v>
      </c>
      <c r="J7" s="265">
        <f t="shared" si="14"/>
        <v>25301.406000000003</v>
      </c>
      <c r="K7" s="41">
        <f t="shared" si="14"/>
        <v>74.252108584005882</v>
      </c>
      <c r="L7" s="265">
        <f t="shared" si="14"/>
        <v>23519</v>
      </c>
      <c r="M7" s="41">
        <f t="shared" si="14"/>
        <v>69.021276595744681</v>
      </c>
      <c r="N7" s="265">
        <f t="shared" si="14"/>
        <v>4358.1038999999992</v>
      </c>
      <c r="O7" s="41">
        <f t="shared" si="14"/>
        <v>12.789739985326484</v>
      </c>
      <c r="P7" s="539">
        <f t="shared" si="14"/>
        <v>0</v>
      </c>
      <c r="Q7" s="540">
        <f t="shared" si="14"/>
        <v>0</v>
      </c>
      <c r="R7" s="539">
        <f t="shared" si="14"/>
        <v>0</v>
      </c>
      <c r="S7" s="539"/>
      <c r="T7" s="539">
        <f t="shared" ref="T7:AH7" si="15">SUM(T3:T6)</f>
        <v>0</v>
      </c>
      <c r="U7" s="265">
        <f t="shared" si="15"/>
        <v>59269.419000000002</v>
      </c>
      <c r="V7" s="41">
        <f t="shared" si="15"/>
        <v>173.93813352898022</v>
      </c>
      <c r="W7" s="265">
        <f t="shared" si="15"/>
        <v>99237.838000000003</v>
      </c>
      <c r="X7" s="41">
        <f t="shared" si="15"/>
        <v>291.23356713132796</v>
      </c>
      <c r="Y7" s="265">
        <f t="shared" si="15"/>
        <v>149119</v>
      </c>
      <c r="Z7" s="539">
        <f t="shared" si="15"/>
        <v>0</v>
      </c>
      <c r="AA7" s="539">
        <f t="shared" si="15"/>
        <v>0</v>
      </c>
      <c r="AB7" s="539">
        <f t="shared" si="15"/>
        <v>0</v>
      </c>
      <c r="AC7" s="265">
        <f t="shared" si="15"/>
        <v>97542.418999999994</v>
      </c>
      <c r="AD7" s="41">
        <f t="shared" si="15"/>
        <v>286.25801614086572</v>
      </c>
      <c r="AE7" s="265">
        <f t="shared" si="15"/>
        <v>57574</v>
      </c>
      <c r="AF7" s="41">
        <f t="shared" si="15"/>
        <v>168.96258253851798</v>
      </c>
      <c r="AG7" s="265">
        <f t="shared" si="15"/>
        <v>39968.419000000002</v>
      </c>
      <c r="AH7" s="41">
        <f t="shared" si="15"/>
        <v>117.29543360234779</v>
      </c>
      <c r="AI7" s="41"/>
      <c r="AJ7" s="265">
        <f>SUM(AJ3:AJ6)</f>
        <v>149119</v>
      </c>
    </row>
    <row r="8" spans="1:49">
      <c r="L8" s="74"/>
      <c r="M8" s="74"/>
      <c r="N8" s="74"/>
      <c r="O8" s="74"/>
    </row>
    <row r="9" spans="1:49">
      <c r="L9" s="137"/>
      <c r="M9" s="137"/>
      <c r="N9" s="137"/>
      <c r="O9" s="137"/>
      <c r="AC9" s="137"/>
      <c r="AD9" s="137"/>
    </row>
    <row r="10" spans="1:49">
      <c r="AC10" s="138"/>
      <c r="AD10" s="138"/>
    </row>
    <row r="13" spans="1:49" ht="15">
      <c r="AL13" s="124"/>
      <c r="AM13" s="114"/>
      <c r="AN13" s="114"/>
      <c r="AO13" s="114"/>
      <c r="AP13" s="124"/>
    </row>
    <row r="14" spans="1:49" ht="15">
      <c r="AL14" s="125"/>
      <c r="AM14" s="125"/>
      <c r="AN14" s="125"/>
      <c r="AO14" s="125"/>
      <c r="AP14" s="125"/>
      <c r="AQ14" s="124"/>
      <c r="AR14" s="124"/>
      <c r="AS14" s="124"/>
      <c r="AT14" s="124"/>
      <c r="AU14" s="124"/>
      <c r="AV14" s="124"/>
      <c r="AW14" s="124"/>
    </row>
    <row r="15" spans="1:49" ht="15.75">
      <c r="AL15" s="124"/>
      <c r="AM15" s="126"/>
      <c r="AN15" s="126"/>
      <c r="AO15" s="126"/>
      <c r="AP15" s="126"/>
      <c r="AQ15" s="127"/>
      <c r="AR15" s="127"/>
      <c r="AS15" s="127"/>
      <c r="AT15" s="127"/>
      <c r="AU15" s="127"/>
      <c r="AV15" s="127"/>
      <c r="AW15" s="127"/>
    </row>
    <row r="16" spans="1:49" ht="15.75">
      <c r="AL16" s="124"/>
      <c r="AM16" s="128"/>
      <c r="AN16" s="128"/>
      <c r="AO16" s="128"/>
      <c r="AP16" s="128"/>
      <c r="AQ16" s="127"/>
      <c r="AR16" s="127"/>
      <c r="AS16" s="127"/>
      <c r="AT16" s="127"/>
      <c r="AU16" s="127"/>
      <c r="AV16" s="127"/>
      <c r="AW16" s="127"/>
    </row>
    <row r="17" spans="38:49" ht="15.75"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</row>
    <row r="18" spans="38:49" ht="15.75">
      <c r="AL18" s="127"/>
      <c r="AM18" s="127"/>
      <c r="AN18" s="127"/>
      <c r="AO18" s="127"/>
      <c r="AP18" s="127"/>
      <c r="AQ18" s="129"/>
      <c r="AR18" s="129"/>
      <c r="AS18" s="129"/>
      <c r="AT18" s="129"/>
      <c r="AU18" s="129"/>
      <c r="AV18" s="129"/>
      <c r="AW18" s="127"/>
    </row>
    <row r="19" spans="38:49" ht="15.75"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</row>
    <row r="20" spans="38:49" ht="15.75"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</row>
    <row r="21" spans="38:49" ht="15.75"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</row>
    <row r="22" spans="38:49" ht="15.75">
      <c r="AL22" s="127"/>
      <c r="AM22" s="127"/>
      <c r="AN22" s="127"/>
      <c r="AO22" s="127"/>
      <c r="AP22" s="127"/>
      <c r="AQ22" s="127"/>
      <c r="AR22" s="127"/>
      <c r="AS22" s="127"/>
      <c r="AT22" s="127"/>
      <c r="AU22" s="127"/>
      <c r="AV22" s="127"/>
      <c r="AW22" s="127"/>
    </row>
    <row r="23" spans="38:49" ht="15.75">
      <c r="AL23" s="127"/>
      <c r="AM23" s="127"/>
      <c r="AN23" s="127"/>
      <c r="AO23" s="127"/>
      <c r="AP23" s="127"/>
      <c r="AQ23" s="127"/>
      <c r="AR23" s="127"/>
      <c r="AS23" s="127"/>
      <c r="AT23" s="127"/>
      <c r="AU23" s="127"/>
      <c r="AV23" s="127"/>
      <c r="AW23" s="127"/>
    </row>
    <row r="24" spans="38:49" ht="15"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</row>
    <row r="25" spans="38:49" ht="15"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</row>
    <row r="26" spans="38:49" ht="15"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</row>
    <row r="27" spans="38:49" ht="15"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</row>
    <row r="28" spans="38:49" ht="15"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</row>
    <row r="29" spans="38:49" ht="15"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</row>
    <row r="30" spans="38:49" ht="15"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</row>
    <row r="31" spans="38:49" ht="15"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</row>
    <row r="32" spans="38:49" ht="15"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</row>
    <row r="33" spans="38:49" ht="15"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</row>
    <row r="34" spans="38:49" ht="1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"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</row>
    <row r="36" spans="38:49" ht="1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</row>
    <row r="42" spans="38:49" ht="15"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</row>
    <row r="43" spans="38:49" ht="15"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</row>
    <row r="44" spans="38:49" ht="15"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</row>
    <row r="45" spans="38:49" ht="15.75" customHeight="1"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</row>
    <row r="46" spans="38:49" ht="15"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</row>
    <row r="47" spans="38:49" ht="15"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</row>
    <row r="48" spans="38:49" ht="15.75">
      <c r="AL48" s="124"/>
      <c r="AM48" s="124"/>
      <c r="AN48" s="124"/>
      <c r="AO48" s="124"/>
      <c r="AP48" s="124"/>
      <c r="AQ48" s="130"/>
      <c r="AR48" s="130"/>
      <c r="AS48" s="130"/>
      <c r="AT48" s="130"/>
      <c r="AU48" s="130"/>
      <c r="AV48" s="130"/>
      <c r="AW48" s="130"/>
    </row>
    <row r="49" spans="38:49" ht="15.75" customHeight="1">
      <c r="AL49" s="124"/>
      <c r="AM49" s="124"/>
      <c r="AN49" s="124"/>
      <c r="AO49" s="124"/>
      <c r="AP49" s="124"/>
      <c r="AQ49" s="130"/>
      <c r="AR49" s="130"/>
      <c r="AS49" s="130"/>
      <c r="AT49" s="130"/>
      <c r="AU49" s="130"/>
      <c r="AV49" s="130"/>
      <c r="AW49" s="130"/>
    </row>
    <row r="50" spans="38:49" ht="15"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</row>
    <row r="51" spans="38:49" ht="15"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</row>
    <row r="52" spans="38:49" ht="15"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</row>
    <row r="53" spans="38:49" ht="15"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</row>
    <row r="54" spans="38:49" ht="15"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</row>
    <row r="55" spans="38:49" ht="15"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</row>
    <row r="56" spans="38:49" ht="15"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</row>
    <row r="57" spans="38:49" ht="15"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</row>
    <row r="58" spans="38:49" ht="15"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</row>
    <row r="59" spans="38:49" ht="15"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</row>
    <row r="60" spans="38:49" ht="15.75">
      <c r="AL60" s="124"/>
      <c r="AM60" s="124"/>
      <c r="AN60" s="124"/>
      <c r="AO60" s="124"/>
      <c r="AP60" s="124"/>
      <c r="AQ60" s="821"/>
      <c r="AR60" s="821"/>
      <c r="AS60" s="821"/>
      <c r="AT60" s="129"/>
      <c r="AU60" s="129"/>
      <c r="AV60" s="129"/>
      <c r="AW60" s="124"/>
    </row>
    <row r="61" spans="38:49" ht="15.75">
      <c r="AL61" s="124"/>
      <c r="AM61" s="124"/>
      <c r="AN61" s="124"/>
      <c r="AO61" s="124"/>
      <c r="AP61" s="124"/>
      <c r="AQ61" s="767"/>
      <c r="AR61" s="767"/>
      <c r="AS61" s="767"/>
      <c r="AT61" s="767"/>
      <c r="AU61" s="124"/>
      <c r="AV61" s="124"/>
      <c r="AW61" s="124"/>
    </row>
    <row r="62" spans="38:49" ht="15.75">
      <c r="AL62" s="124"/>
      <c r="AM62" s="124"/>
      <c r="AN62" s="124"/>
      <c r="AO62" s="124"/>
      <c r="AP62" s="124"/>
      <c r="AQ62" s="821"/>
      <c r="AR62" s="821"/>
      <c r="AS62" s="821"/>
      <c r="AT62" s="821"/>
      <c r="AU62" s="821"/>
      <c r="AV62" s="124"/>
      <c r="AW62" s="124"/>
    </row>
    <row r="63" spans="38:49" ht="15"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</row>
    <row r="64" spans="38:49" ht="15"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</row>
    <row r="65" spans="38:49" ht="15"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</row>
    <row r="66" spans="38:49" ht="15"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</row>
    <row r="67" spans="38:49" ht="15"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</row>
    <row r="68" spans="38:49" ht="15"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</row>
    <row r="69" spans="38:49" ht="15"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</row>
    <row r="70" spans="38:49" ht="15"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</row>
    <row r="71" spans="38:49" ht="15"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</row>
    <row r="72" spans="38:49" ht="15"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</row>
    <row r="73" spans="38:49" ht="15"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</row>
    <row r="74" spans="38:49" ht="15"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</row>
    <row r="75" spans="38:49" ht="15"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</row>
    <row r="76" spans="38:49" ht="15"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</row>
    <row r="77" spans="38:49" ht="15"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</row>
  </sheetData>
  <mergeCells count="22">
    <mergeCell ref="AQ60:AS60"/>
    <mergeCell ref="AQ61:AT61"/>
    <mergeCell ref="AQ62:AU6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7:E7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0"/>
  <sheetViews>
    <sheetView workbookViewId="0">
      <pane ySplit="1" topLeftCell="A2" activePane="bottomLeft" state="frozen"/>
      <selection pane="bottomLeft" activeCell="I8" sqref="I8"/>
    </sheetView>
  </sheetViews>
  <sheetFormatPr defaultRowHeight="11.25"/>
  <cols>
    <col min="1" max="1" width="7.28515625" style="3" bestFit="1" customWidth="1"/>
    <col min="2" max="2" width="56.85546875" style="3" bestFit="1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88"/>
      <c r="D1" s="203" t="s">
        <v>315</v>
      </c>
      <c r="E1" s="203" t="s">
        <v>316</v>
      </c>
      <c r="F1" s="203" t="s">
        <v>317</v>
      </c>
      <c r="G1" s="203" t="s">
        <v>318</v>
      </c>
      <c r="H1" s="203" t="s">
        <v>319</v>
      </c>
      <c r="I1" s="203" t="s">
        <v>320</v>
      </c>
      <c r="J1" s="203" t="s">
        <v>321</v>
      </c>
      <c r="K1" s="204" t="s">
        <v>322</v>
      </c>
      <c r="L1" s="203" t="s">
        <v>323</v>
      </c>
      <c r="M1" s="203" t="s">
        <v>94</v>
      </c>
      <c r="N1" s="203" t="s">
        <v>324</v>
      </c>
      <c r="O1" s="203" t="s">
        <v>319</v>
      </c>
      <c r="P1" s="205" t="s">
        <v>29</v>
      </c>
      <c r="Q1" s="560" t="s">
        <v>325</v>
      </c>
      <c r="R1" s="561"/>
      <c r="S1" s="562"/>
      <c r="T1" s="376"/>
      <c r="U1" s="568" t="s">
        <v>402</v>
      </c>
      <c r="V1" s="569"/>
      <c r="W1" s="569"/>
      <c r="X1" s="563" t="s">
        <v>326</v>
      </c>
      <c r="Y1" s="563"/>
      <c r="Z1" s="563"/>
      <c r="AA1" s="563"/>
      <c r="AB1" s="564"/>
    </row>
    <row r="2" spans="1:28">
      <c r="A2" s="311">
        <f>'1-συμβολαια'!A3</f>
        <v>8490</v>
      </c>
      <c r="B2" s="75" t="str">
        <f>'1-συμβολαια'!C3</f>
        <v xml:space="preserve">αγοαραπωλησίας ΠΡΟΣΥΜΦΩΝΟ τίμημα = 5.400.000δρχ αρραβών = </v>
      </c>
      <c r="C2" s="206">
        <f>'1-συμβολαια'!D3</f>
        <v>300000</v>
      </c>
      <c r="D2" s="75">
        <v>500</v>
      </c>
      <c r="E2" s="75">
        <v>144</v>
      </c>
      <c r="F2" s="75"/>
      <c r="G2" s="75">
        <v>96</v>
      </c>
      <c r="H2" s="75"/>
      <c r="I2" s="75"/>
      <c r="J2" s="75"/>
      <c r="K2" s="75">
        <f t="shared" ref="K2:K5" si="0">SUM(D2:I2)</f>
        <v>740</v>
      </c>
      <c r="L2" s="75"/>
      <c r="M2" s="75"/>
      <c r="N2" s="75"/>
      <c r="O2" s="75"/>
      <c r="P2" s="75"/>
      <c r="Q2" s="75"/>
      <c r="R2" s="75"/>
      <c r="S2" s="75"/>
      <c r="T2" s="377"/>
      <c r="U2" s="75"/>
      <c r="V2" s="75"/>
      <c r="W2" s="75"/>
      <c r="X2" s="75"/>
      <c r="Y2" s="75"/>
      <c r="Z2" s="75"/>
      <c r="AA2" s="75"/>
      <c r="AB2" s="75"/>
    </row>
    <row r="3" spans="1:28" ht="12" thickBot="1">
      <c r="A3" s="447">
        <f>'1-συμβολαια'!A4</f>
        <v>0</v>
      </c>
      <c r="B3" s="272" t="str">
        <f>'1-συμβολαια'!C4</f>
        <v>'πληρεξουσιότητα''</v>
      </c>
      <c r="C3" s="423">
        <f>'1-συμβολαια'!D4</f>
        <v>0</v>
      </c>
      <c r="D3" s="272"/>
      <c r="E3" s="272"/>
      <c r="F3" s="272"/>
      <c r="G3" s="272"/>
      <c r="H3" s="272"/>
      <c r="I3" s="272"/>
      <c r="J3" s="272"/>
      <c r="K3" s="272">
        <f t="shared" si="0"/>
        <v>0</v>
      </c>
      <c r="L3" s="272"/>
      <c r="M3" s="272"/>
      <c r="N3" s="272"/>
      <c r="O3" s="272"/>
      <c r="P3" s="272"/>
      <c r="Q3" s="272"/>
      <c r="R3" s="272"/>
      <c r="S3" s="272"/>
      <c r="T3" s="424"/>
      <c r="U3" s="272"/>
      <c r="V3" s="272"/>
      <c r="W3" s="75"/>
      <c r="X3" s="75"/>
      <c r="Y3" s="75"/>
      <c r="Z3" s="75"/>
      <c r="AA3" s="75"/>
      <c r="AB3" s="75"/>
    </row>
    <row r="4" spans="1:28" ht="12" thickBot="1">
      <c r="A4" s="477">
        <f>'1-συμβολαια'!A5</f>
        <v>8614</v>
      </c>
      <c r="B4" s="478" t="str">
        <f>'1-συμβολαια'!C5</f>
        <v>εμφάνιση</v>
      </c>
      <c r="C4" s="479">
        <f>'1-συμβολαια'!D5</f>
        <v>0</v>
      </c>
      <c r="D4" s="478">
        <v>50</v>
      </c>
      <c r="E4" s="478"/>
      <c r="F4" s="478"/>
      <c r="G4" s="478">
        <v>40</v>
      </c>
      <c r="H4" s="478">
        <v>50</v>
      </c>
      <c r="I4" s="478"/>
      <c r="J4" s="478"/>
      <c r="K4" s="478">
        <f t="shared" si="0"/>
        <v>140</v>
      </c>
      <c r="L4" s="478"/>
      <c r="M4" s="478"/>
      <c r="N4" s="478"/>
      <c r="O4" s="478"/>
      <c r="P4" s="478"/>
      <c r="Q4" s="478"/>
      <c r="R4" s="478"/>
      <c r="S4" s="478"/>
      <c r="T4" s="480"/>
      <c r="U4" s="478"/>
      <c r="V4" s="422"/>
      <c r="W4" s="75"/>
      <c r="X4" s="75"/>
      <c r="Y4" s="75"/>
      <c r="Z4" s="75"/>
      <c r="AA4" s="75"/>
      <c r="AB4" s="75"/>
    </row>
    <row r="5" spans="1:28" ht="12" thickBot="1">
      <c r="A5" s="489">
        <f>'1-συμβολαια'!A6</f>
        <v>8658</v>
      </c>
      <c r="B5" s="478" t="str">
        <f>'1-συμβολαια'!C6</f>
        <v>γραμμάτιο Τ.Π.Δ.   ΚΑΤΑΘΕΣΗ</v>
      </c>
      <c r="C5" s="479">
        <f>'1-συμβολαια'!D6</f>
        <v>1946262</v>
      </c>
      <c r="D5" s="478">
        <v>50</v>
      </c>
      <c r="E5" s="478"/>
      <c r="F5" s="478"/>
      <c r="G5" s="478">
        <v>39</v>
      </c>
      <c r="H5" s="478">
        <v>50</v>
      </c>
      <c r="I5" s="478"/>
      <c r="J5" s="478"/>
      <c r="K5" s="478">
        <f t="shared" si="0"/>
        <v>139</v>
      </c>
      <c r="L5" s="478"/>
      <c r="M5" s="478"/>
      <c r="N5" s="478"/>
      <c r="O5" s="478"/>
      <c r="P5" s="478"/>
      <c r="Q5" s="478"/>
      <c r="R5" s="478"/>
      <c r="S5" s="478"/>
      <c r="T5" s="480"/>
      <c r="U5" s="478"/>
      <c r="V5" s="75"/>
      <c r="W5" s="75"/>
      <c r="X5" s="75"/>
      <c r="Y5" s="75"/>
      <c r="Z5" s="75"/>
      <c r="AA5" s="75"/>
      <c r="AB5" s="75"/>
    </row>
    <row r="6" spans="1:28">
      <c r="A6" s="565" t="str">
        <f>'1-συμβολαια'!A7</f>
        <v>σύνολο</v>
      </c>
      <c r="B6" s="566"/>
      <c r="C6" s="567"/>
      <c r="D6" s="75">
        <f t="shared" ref="D6:K6" si="1">SUM(D2:D5)</f>
        <v>600</v>
      </c>
      <c r="E6" s="75">
        <f t="shared" si="1"/>
        <v>144</v>
      </c>
      <c r="F6" s="75">
        <f t="shared" si="1"/>
        <v>0</v>
      </c>
      <c r="G6" s="75">
        <f t="shared" si="1"/>
        <v>175</v>
      </c>
      <c r="H6" s="75">
        <f t="shared" si="1"/>
        <v>100</v>
      </c>
      <c r="I6" s="75">
        <f t="shared" si="1"/>
        <v>0</v>
      </c>
      <c r="J6" s="75">
        <f t="shared" si="1"/>
        <v>0</v>
      </c>
      <c r="K6" s="75">
        <f t="shared" si="1"/>
        <v>1019</v>
      </c>
    </row>
    <row r="7" spans="1:28">
      <c r="J7" s="2"/>
    </row>
    <row r="8" spans="1:28">
      <c r="C8" s="7" t="s">
        <v>403</v>
      </c>
      <c r="D8" s="3">
        <v>900</v>
      </c>
      <c r="H8" s="3">
        <v>100</v>
      </c>
      <c r="I8" s="5"/>
    </row>
    <row r="9" spans="1:28">
      <c r="J9" s="2"/>
    </row>
    <row r="10" spans="1:28">
      <c r="H10" s="168"/>
    </row>
    <row r="11" spans="1:28">
      <c r="J11" s="2"/>
    </row>
    <row r="12" spans="1:28">
      <c r="E12" s="116"/>
      <c r="J12" s="2"/>
    </row>
    <row r="13" spans="1:28">
      <c r="E13" s="6"/>
      <c r="J13" s="2"/>
    </row>
    <row r="16" spans="1:28">
      <c r="C16" s="5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5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389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390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C21" s="56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D22" s="5"/>
    </row>
    <row r="23" spans="3:17">
      <c r="D23" s="5"/>
      <c r="L23" s="319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232"/>
    </row>
    <row r="28" spans="3:17">
      <c r="D28" s="5"/>
      <c r="L28" s="2"/>
      <c r="M28" s="7"/>
      <c r="N28" s="7"/>
      <c r="O28" s="7"/>
      <c r="P28" s="7"/>
      <c r="Q28" s="232"/>
    </row>
    <row r="29" spans="3:17">
      <c r="D29" s="5"/>
      <c r="L29" s="319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319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</sheetData>
  <mergeCells count="4">
    <mergeCell ref="Q1:S1"/>
    <mergeCell ref="X1:AB1"/>
    <mergeCell ref="A6:C6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7"/>
  <sheetViews>
    <sheetView workbookViewId="0">
      <pane ySplit="2" topLeftCell="A3" activePane="bottomLeft" state="frozen"/>
      <selection pane="bottomLeft" activeCell="D35" sqref="D35"/>
    </sheetView>
  </sheetViews>
  <sheetFormatPr defaultRowHeight="11.25"/>
  <cols>
    <col min="1" max="1" width="7" style="7" customWidth="1"/>
    <col min="2" max="2" width="52.8554687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80" customWidth="1"/>
    <col min="17" max="23" width="8" style="80" customWidth="1"/>
    <col min="24" max="24" width="13.140625" style="80" bestFit="1" customWidth="1"/>
    <col min="25" max="25" width="18.7109375" style="80" customWidth="1"/>
    <col min="26" max="26" width="8" style="8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80" t="s">
        <v>1</v>
      </c>
      <c r="B1" s="582" t="s">
        <v>0</v>
      </c>
      <c r="C1" s="584" t="s">
        <v>7</v>
      </c>
      <c r="D1" s="578" t="s">
        <v>367</v>
      </c>
      <c r="E1" s="579"/>
      <c r="F1" s="579"/>
      <c r="G1" s="579"/>
      <c r="H1" s="579"/>
      <c r="I1" s="579"/>
      <c r="J1" s="579"/>
      <c r="K1" s="579"/>
      <c r="L1" s="579"/>
      <c r="M1" s="586" t="s">
        <v>92</v>
      </c>
      <c r="N1" s="587"/>
      <c r="O1" s="588" t="s">
        <v>252</v>
      </c>
      <c r="P1" s="570" t="s">
        <v>84</v>
      </c>
      <c r="Q1" s="571"/>
      <c r="R1" s="571"/>
      <c r="S1" s="571"/>
      <c r="T1" s="571"/>
      <c r="U1" s="571"/>
      <c r="V1" s="571"/>
      <c r="W1" s="571"/>
      <c r="X1" s="571"/>
      <c r="Y1" s="571"/>
      <c r="Z1" s="572"/>
    </row>
    <row r="2" spans="1:26" s="10" customFormat="1" ht="24" customHeight="1" thickBot="1">
      <c r="A2" s="581"/>
      <c r="B2" s="583"/>
      <c r="C2" s="585"/>
      <c r="D2" s="440" t="s">
        <v>78</v>
      </c>
      <c r="E2" s="440" t="s">
        <v>79</v>
      </c>
      <c r="F2" s="440" t="s">
        <v>368</v>
      </c>
      <c r="G2" s="440" t="s">
        <v>369</v>
      </c>
      <c r="H2" s="440" t="s">
        <v>23</v>
      </c>
      <c r="I2" s="441" t="s">
        <v>357</v>
      </c>
      <c r="J2" s="441" t="s">
        <v>358</v>
      </c>
      <c r="K2" s="441" t="s">
        <v>380</v>
      </c>
      <c r="L2" s="442" t="s">
        <v>360</v>
      </c>
      <c r="M2" s="443" t="s">
        <v>381</v>
      </c>
      <c r="N2" s="444" t="s">
        <v>382</v>
      </c>
      <c r="O2" s="589"/>
      <c r="P2" s="573"/>
      <c r="Q2" s="574"/>
      <c r="R2" s="574"/>
      <c r="S2" s="574"/>
      <c r="T2" s="574"/>
      <c r="U2" s="574"/>
      <c r="V2" s="574"/>
      <c r="W2" s="574"/>
      <c r="X2" s="574"/>
      <c r="Y2" s="574"/>
      <c r="Z2" s="575"/>
    </row>
    <row r="3" spans="1:26" s="5" customFormat="1">
      <c r="A3" s="340">
        <f>'1-συμβολαια'!A3</f>
        <v>8490</v>
      </c>
      <c r="B3" s="308" t="str">
        <f>'1-συμβολαια'!C3</f>
        <v xml:space="preserve">αγοαραπωλησίας ΠΡΟΣΥΜΦΩΝΟ τίμημα = 5.400.000δρχ αρραβών = </v>
      </c>
      <c r="C3" s="281">
        <f>'1-συμβολαια'!D3</f>
        <v>300000</v>
      </c>
      <c r="D3" s="305"/>
      <c r="E3" s="305">
        <v>400</v>
      </c>
      <c r="F3" s="305">
        <v>1800</v>
      </c>
      <c r="G3" s="305">
        <f t="shared" ref="G3:G6" si="0">(C3-60000)*1.15%</f>
        <v>2760</v>
      </c>
      <c r="H3" s="305">
        <f t="shared" ref="H3:H6" si="1">D3+E3+F3+G3</f>
        <v>4960</v>
      </c>
      <c r="I3" s="305">
        <f t="shared" ref="I3:I6" si="2">(F3+G3)*9%</f>
        <v>410.4</v>
      </c>
      <c r="J3" s="305">
        <f t="shared" ref="J3:J6" si="3">(D3+E3)*5%</f>
        <v>20</v>
      </c>
      <c r="K3" s="305">
        <f t="shared" ref="K3:K6" si="4">H3*5%</f>
        <v>248</v>
      </c>
      <c r="L3" s="281">
        <f t="shared" ref="L3:L6" si="5">H3*1%</f>
        <v>49.6</v>
      </c>
      <c r="M3" s="281">
        <f t="shared" ref="M3:M6" si="6">H3-O3</f>
        <v>4232</v>
      </c>
      <c r="N3" s="281">
        <f t="shared" ref="N3:N6" si="7">D3+E3</f>
        <v>400</v>
      </c>
      <c r="O3" s="281">
        <f t="shared" ref="O3:O6" si="8">I3+J3+K3+L3</f>
        <v>728</v>
      </c>
      <c r="P3" s="310" t="s">
        <v>398</v>
      </c>
      <c r="Q3" s="310" t="s">
        <v>399</v>
      </c>
      <c r="R3" s="310" t="s">
        <v>400</v>
      </c>
      <c r="S3" s="310" t="s">
        <v>401</v>
      </c>
      <c r="T3" s="310"/>
      <c r="U3" s="310"/>
      <c r="V3" s="310"/>
      <c r="W3" s="285"/>
      <c r="X3" s="285"/>
      <c r="Y3" s="285"/>
      <c r="Z3" s="285"/>
    </row>
    <row r="4" spans="1:26" s="5" customFormat="1" ht="12" thickBot="1">
      <c r="A4" s="446">
        <f>'1-συμβολαια'!A4</f>
        <v>0</v>
      </c>
      <c r="B4" s="425" t="str">
        <f>'1-συμβολαια'!C4</f>
        <v>'πληρεξουσιότητα''</v>
      </c>
      <c r="C4" s="406">
        <f>'1-συμβολαια'!D4</f>
        <v>0</v>
      </c>
      <c r="D4" s="407">
        <v>1000</v>
      </c>
      <c r="E4" s="407"/>
      <c r="F4" s="407"/>
      <c r="G4" s="407"/>
      <c r="H4" s="407">
        <f t="shared" si="1"/>
        <v>1000</v>
      </c>
      <c r="I4" s="407">
        <f t="shared" si="2"/>
        <v>0</v>
      </c>
      <c r="J4" s="407">
        <f t="shared" si="3"/>
        <v>50</v>
      </c>
      <c r="K4" s="407">
        <f t="shared" si="4"/>
        <v>50</v>
      </c>
      <c r="L4" s="406">
        <f t="shared" si="5"/>
        <v>10</v>
      </c>
      <c r="M4" s="406">
        <f t="shared" si="6"/>
        <v>890</v>
      </c>
      <c r="N4" s="406">
        <f t="shared" si="7"/>
        <v>1000</v>
      </c>
      <c r="O4" s="406">
        <f t="shared" si="8"/>
        <v>110</v>
      </c>
      <c r="P4" s="426" t="s">
        <v>398</v>
      </c>
      <c r="Q4" s="426"/>
      <c r="R4" s="426"/>
      <c r="S4" s="426"/>
      <c r="T4" s="426"/>
      <c r="U4" s="426"/>
      <c r="V4" s="426"/>
      <c r="W4" s="427"/>
      <c r="X4" s="427"/>
      <c r="Y4" s="427"/>
      <c r="Z4" s="285"/>
    </row>
    <row r="5" spans="1:26" s="5" customFormat="1" ht="12" thickBot="1">
      <c r="A5" s="476">
        <f>'1-συμβολαια'!A5</f>
        <v>8614</v>
      </c>
      <c r="B5" s="472" t="str">
        <f>'1-συμβολαια'!C5</f>
        <v>εμφάνιση</v>
      </c>
      <c r="C5" s="415">
        <f>'1-συμβολαια'!D5</f>
        <v>0</v>
      </c>
      <c r="D5" s="416">
        <v>1000</v>
      </c>
      <c r="E5" s="416"/>
      <c r="F5" s="416"/>
      <c r="G5" s="416"/>
      <c r="H5" s="416">
        <f t="shared" si="1"/>
        <v>1000</v>
      </c>
      <c r="I5" s="416">
        <f t="shared" si="2"/>
        <v>0</v>
      </c>
      <c r="J5" s="416">
        <f t="shared" si="3"/>
        <v>50</v>
      </c>
      <c r="K5" s="416">
        <f t="shared" si="4"/>
        <v>50</v>
      </c>
      <c r="L5" s="415">
        <f t="shared" si="5"/>
        <v>10</v>
      </c>
      <c r="M5" s="415">
        <f t="shared" si="6"/>
        <v>890</v>
      </c>
      <c r="N5" s="415">
        <f t="shared" si="7"/>
        <v>1000</v>
      </c>
      <c r="O5" s="415">
        <f t="shared" si="8"/>
        <v>110</v>
      </c>
      <c r="P5" s="470" t="s">
        <v>398</v>
      </c>
      <c r="Q5" s="470"/>
      <c r="R5" s="470"/>
      <c r="S5" s="470"/>
      <c r="T5" s="470"/>
      <c r="U5" s="470"/>
      <c r="V5" s="470"/>
      <c r="W5" s="498"/>
      <c r="X5" s="498"/>
      <c r="Y5" s="498"/>
      <c r="Z5" s="285"/>
    </row>
    <row r="6" spans="1:26" s="5" customFormat="1" ht="12" thickBot="1">
      <c r="A6" s="492">
        <f>'1-συμβολαια'!A6</f>
        <v>8658</v>
      </c>
      <c r="B6" s="493" t="str">
        <f>'1-συμβολαια'!C6</f>
        <v>γραμμάτιο Τ.Π.Δ.   ΚΑΤΑΘΕΣΗ</v>
      </c>
      <c r="C6" s="494">
        <f>'1-συμβολαια'!D6</f>
        <v>1946262</v>
      </c>
      <c r="D6" s="495"/>
      <c r="E6" s="495">
        <v>400</v>
      </c>
      <c r="F6" s="495">
        <v>1800</v>
      </c>
      <c r="G6" s="495">
        <f t="shared" si="0"/>
        <v>21692.012999999999</v>
      </c>
      <c r="H6" s="495">
        <f t="shared" si="1"/>
        <v>23892.012999999999</v>
      </c>
      <c r="I6" s="495">
        <f t="shared" si="2"/>
        <v>2114.2811699999997</v>
      </c>
      <c r="J6" s="495">
        <f t="shared" si="3"/>
        <v>20</v>
      </c>
      <c r="K6" s="495">
        <f t="shared" si="4"/>
        <v>1194.6006500000001</v>
      </c>
      <c r="L6" s="494">
        <f t="shared" si="5"/>
        <v>238.92013</v>
      </c>
      <c r="M6" s="494">
        <f t="shared" si="6"/>
        <v>20324.211049999998</v>
      </c>
      <c r="N6" s="494">
        <f t="shared" si="7"/>
        <v>400</v>
      </c>
      <c r="O6" s="494">
        <f t="shared" si="8"/>
        <v>3567.8019499999996</v>
      </c>
      <c r="P6" s="496" t="s">
        <v>398</v>
      </c>
      <c r="Q6" s="496" t="s">
        <v>399</v>
      </c>
      <c r="R6" s="496" t="s">
        <v>400</v>
      </c>
      <c r="S6" s="496" t="s">
        <v>401</v>
      </c>
      <c r="T6" s="496"/>
      <c r="U6" s="496"/>
      <c r="V6" s="496"/>
      <c r="W6" s="497"/>
      <c r="X6" s="497"/>
      <c r="Y6" s="497"/>
      <c r="Z6" s="285"/>
    </row>
    <row r="7" spans="1:26">
      <c r="A7" s="550" t="s">
        <v>56</v>
      </c>
      <c r="B7" s="551"/>
      <c r="C7" s="551"/>
      <c r="D7" s="161">
        <f t="shared" ref="D7:O7" si="9">SUM(D3:D6)</f>
        <v>2000</v>
      </c>
      <c r="E7" s="161">
        <f t="shared" si="9"/>
        <v>800</v>
      </c>
      <c r="F7" s="161">
        <f t="shared" si="9"/>
        <v>3600</v>
      </c>
      <c r="G7" s="161">
        <f t="shared" si="9"/>
        <v>24452.012999999999</v>
      </c>
      <c r="H7" s="161">
        <f t="shared" si="9"/>
        <v>30852.012999999999</v>
      </c>
      <c r="I7" s="161">
        <f t="shared" si="9"/>
        <v>2524.6811699999998</v>
      </c>
      <c r="J7" s="161">
        <f t="shared" si="9"/>
        <v>140</v>
      </c>
      <c r="K7" s="161">
        <f t="shared" si="9"/>
        <v>1542.6006500000001</v>
      </c>
      <c r="L7" s="161">
        <f t="shared" si="9"/>
        <v>308.52012999999999</v>
      </c>
      <c r="M7" s="161">
        <f t="shared" si="9"/>
        <v>26336.211049999998</v>
      </c>
      <c r="N7" s="161">
        <f t="shared" si="9"/>
        <v>2800</v>
      </c>
      <c r="O7" s="161">
        <f t="shared" si="9"/>
        <v>4515.8019499999991</v>
      </c>
    </row>
    <row r="8" spans="1:26">
      <c r="J8" s="232"/>
      <c r="K8" s="232"/>
      <c r="L8" s="7"/>
      <c r="P8" s="166" t="s">
        <v>383</v>
      </c>
      <c r="Q8" s="132"/>
      <c r="R8" s="132"/>
      <c r="S8" s="132"/>
      <c r="T8" s="132"/>
      <c r="U8" s="132"/>
      <c r="V8" s="132"/>
      <c r="W8" s="132"/>
      <c r="X8" s="132"/>
      <c r="Y8" s="132"/>
    </row>
    <row r="9" spans="1:26">
      <c r="K9" s="232"/>
      <c r="L9" s="7"/>
      <c r="P9" s="142"/>
      <c r="Q9" s="166" t="s">
        <v>384</v>
      </c>
      <c r="R9" s="132"/>
      <c r="S9" s="132"/>
      <c r="T9" s="132"/>
      <c r="U9" s="132"/>
      <c r="V9" s="132"/>
      <c r="W9" s="132"/>
      <c r="X9" s="132"/>
      <c r="Y9" s="142"/>
    </row>
    <row r="10" spans="1:26">
      <c r="P10" s="142"/>
      <c r="Q10" s="142"/>
      <c r="R10" s="132" t="s">
        <v>385</v>
      </c>
      <c r="S10" s="142"/>
      <c r="T10" s="142"/>
      <c r="U10" s="142"/>
      <c r="V10" s="142"/>
      <c r="W10" s="142"/>
      <c r="X10" s="142"/>
      <c r="Y10" s="142"/>
    </row>
    <row r="11" spans="1:26">
      <c r="P11" s="142"/>
      <c r="Q11" s="142"/>
      <c r="R11" s="142"/>
      <c r="S11" s="166" t="s">
        <v>386</v>
      </c>
      <c r="T11" s="142"/>
      <c r="U11" s="142"/>
      <c r="V11" s="142"/>
      <c r="W11" s="142"/>
      <c r="X11" s="142"/>
      <c r="Y11" s="142"/>
    </row>
    <row r="12" spans="1:26">
      <c r="P12" s="142"/>
      <c r="Q12" s="142"/>
      <c r="R12" s="142"/>
      <c r="S12" s="142"/>
      <c r="T12" s="132" t="s">
        <v>387</v>
      </c>
      <c r="U12" s="142"/>
      <c r="V12" s="142"/>
      <c r="W12" s="142"/>
      <c r="X12" s="142"/>
      <c r="Y12" s="142"/>
    </row>
    <row r="13" spans="1:26">
      <c r="P13" s="142"/>
      <c r="Q13" s="142"/>
      <c r="R13" s="132"/>
      <c r="S13" s="132"/>
      <c r="T13" s="142"/>
      <c r="U13" s="166" t="s">
        <v>388</v>
      </c>
      <c r="V13" s="142"/>
      <c r="W13" s="132"/>
      <c r="X13" s="132"/>
      <c r="Y13" s="132"/>
      <c r="Z13" s="132"/>
    </row>
    <row r="14" spans="1:26">
      <c r="P14" s="142"/>
      <c r="Q14" s="142"/>
      <c r="R14" s="132"/>
      <c r="S14" s="132"/>
      <c r="T14" s="142"/>
      <c r="U14" s="142"/>
      <c r="V14" s="132" t="s">
        <v>389</v>
      </c>
      <c r="W14" s="132"/>
      <c r="X14" s="132"/>
      <c r="Y14" s="132"/>
      <c r="Z14" s="142"/>
    </row>
    <row r="15" spans="1:26">
      <c r="P15" s="142"/>
      <c r="Q15" s="142"/>
      <c r="R15" s="142"/>
      <c r="S15" s="132"/>
      <c r="T15" s="142"/>
      <c r="U15" s="142"/>
      <c r="V15" s="142"/>
      <c r="W15" s="142"/>
      <c r="X15" s="142"/>
      <c r="Y15" s="142"/>
      <c r="Z15" s="142"/>
    </row>
    <row r="16" spans="1:26" ht="15.75">
      <c r="B16" s="576" t="s">
        <v>526</v>
      </c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</row>
    <row r="17" spans="2:24" ht="15.75">
      <c r="C17" s="591" t="s">
        <v>521</v>
      </c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"/>
      <c r="O17" s="233"/>
      <c r="P17" s="234"/>
      <c r="Q17" s="5"/>
      <c r="R17" s="5"/>
      <c r="S17" s="233"/>
      <c r="T17" s="85"/>
    </row>
    <row r="18" spans="2:24" ht="15.75">
      <c r="C18" s="228"/>
      <c r="D18" s="590" t="s">
        <v>390</v>
      </c>
      <c r="E18" s="590"/>
      <c r="F18" s="590"/>
      <c r="G18" s="590"/>
      <c r="H18" s="590"/>
      <c r="I18" s="590"/>
      <c r="J18" s="590"/>
      <c r="K18" s="590"/>
      <c r="L18" s="590"/>
      <c r="M18" s="59"/>
      <c r="N18" s="59"/>
      <c r="O18" s="233"/>
      <c r="P18" s="537"/>
      <c r="Q18" s="234"/>
      <c r="R18" s="5"/>
      <c r="S18" s="233"/>
      <c r="T18" s="85"/>
    </row>
    <row r="19" spans="2:24" ht="15">
      <c r="L19" s="226"/>
      <c r="M19" s="226"/>
      <c r="N19" s="226"/>
      <c r="O19" s="56"/>
      <c r="P19" s="234"/>
      <c r="Q19" s="234"/>
      <c r="R19" s="5"/>
      <c r="S19" s="5"/>
      <c r="T19" s="85"/>
    </row>
    <row r="20" spans="2:24" ht="15">
      <c r="C20" s="577" t="s">
        <v>61</v>
      </c>
      <c r="D20" s="577"/>
      <c r="E20" s="577"/>
      <c r="F20" s="577"/>
      <c r="G20" s="577"/>
      <c r="H20" s="577"/>
      <c r="L20" s="7"/>
      <c r="M20" s="227"/>
      <c r="N20" s="227"/>
      <c r="O20" s="56"/>
      <c r="P20" s="234"/>
      <c r="Q20" s="234"/>
      <c r="R20" s="5"/>
      <c r="S20" s="5"/>
      <c r="T20" s="85"/>
    </row>
    <row r="21" spans="2:24" ht="15">
      <c r="H21" s="3"/>
      <c r="J21" s="3"/>
      <c r="K21" s="3"/>
      <c r="L21" s="226"/>
      <c r="M21" s="226"/>
      <c r="N21" s="226"/>
      <c r="O21" s="56"/>
      <c r="P21" s="538"/>
      <c r="Q21" s="234"/>
      <c r="R21" s="5"/>
      <c r="S21" s="5"/>
      <c r="T21" s="85"/>
      <c r="U21" s="3"/>
      <c r="V21" s="3"/>
      <c r="W21" s="3"/>
      <c r="X21" s="3"/>
    </row>
    <row r="22" spans="2:24">
      <c r="D22" s="3"/>
      <c r="H22" s="3"/>
      <c r="J22" s="3"/>
      <c r="K22" s="3"/>
      <c r="L22" s="227"/>
      <c r="M22" s="227"/>
      <c r="N22" s="227"/>
      <c r="O22" s="56"/>
      <c r="P22" s="5"/>
      <c r="Q22" s="5"/>
      <c r="R22" s="5"/>
      <c r="S22" s="5"/>
      <c r="T22" s="85"/>
      <c r="U22" s="3"/>
      <c r="V22" s="3"/>
      <c r="W22" s="3"/>
      <c r="X22" s="3"/>
    </row>
    <row r="23" spans="2:24" ht="12.75">
      <c r="B23" s="229" t="s">
        <v>391</v>
      </c>
      <c r="H23" s="3"/>
      <c r="J23" s="3"/>
      <c r="K23" s="3"/>
      <c r="O23" s="56"/>
      <c r="P23" s="5"/>
      <c r="Q23" s="5"/>
      <c r="R23" s="5"/>
      <c r="S23" s="5"/>
      <c r="T23" s="85"/>
      <c r="U23" s="3"/>
      <c r="V23" s="3"/>
      <c r="W23" s="3"/>
      <c r="X23" s="3"/>
    </row>
    <row r="24" spans="2:24" ht="12.75">
      <c r="B24" s="230" t="s">
        <v>392</v>
      </c>
      <c r="H24" s="56"/>
      <c r="J24" s="56"/>
      <c r="K24" s="56"/>
      <c r="O24" s="56"/>
      <c r="P24" s="5"/>
      <c r="Q24" s="5"/>
      <c r="R24" s="5"/>
      <c r="S24" s="5"/>
      <c r="T24" s="85"/>
    </row>
    <row r="25" spans="2:24" ht="15.75">
      <c r="B25" s="231" t="s">
        <v>393</v>
      </c>
      <c r="H25" s="56"/>
      <c r="I25" s="56"/>
      <c r="J25" s="56"/>
      <c r="K25" s="56"/>
      <c r="O25" s="56"/>
      <c r="P25" s="5"/>
      <c r="Q25" s="5"/>
      <c r="R25" s="5"/>
      <c r="S25" s="5"/>
      <c r="T25" s="85"/>
    </row>
    <row r="26" spans="2:24" ht="15">
      <c r="B26" s="91"/>
      <c r="C26" s="4"/>
      <c r="D26" s="56"/>
      <c r="E26" s="4"/>
      <c r="F26" s="4"/>
      <c r="G26" s="4"/>
      <c r="H26" s="56"/>
      <c r="I26" s="56"/>
      <c r="J26" s="56"/>
      <c r="K26" s="56"/>
      <c r="O26" s="56"/>
      <c r="P26" s="235"/>
      <c r="Q26" s="234"/>
      <c r="R26" s="5"/>
      <c r="S26" s="5"/>
      <c r="T26" s="85"/>
    </row>
    <row r="27" spans="2:24" ht="15">
      <c r="B27" s="91"/>
      <c r="C27" s="4"/>
      <c r="D27" s="56"/>
      <c r="E27" s="4"/>
      <c r="F27" s="4"/>
      <c r="G27" s="4"/>
      <c r="H27" s="56"/>
      <c r="I27" s="56"/>
      <c r="J27" s="56"/>
      <c r="K27" s="56"/>
      <c r="O27" s="56"/>
      <c r="P27" s="235"/>
      <c r="Q27" s="234"/>
      <c r="R27" s="5"/>
      <c r="S27" s="5"/>
      <c r="T27" s="85"/>
    </row>
    <row r="28" spans="2:24" ht="15">
      <c r="B28" s="91"/>
      <c r="C28" s="4"/>
      <c r="D28" s="56"/>
      <c r="E28" s="4"/>
      <c r="F28" s="4"/>
      <c r="G28" s="4"/>
      <c r="H28" s="56"/>
      <c r="I28" s="56"/>
      <c r="J28" s="56"/>
      <c r="K28" s="56"/>
      <c r="O28" s="233"/>
      <c r="P28" s="234"/>
      <c r="Q28" s="234"/>
      <c r="R28" s="5"/>
      <c r="S28" s="233"/>
      <c r="T28" s="85"/>
    </row>
    <row r="29" spans="2:24">
      <c r="B29" s="91"/>
      <c r="C29" s="4"/>
      <c r="D29" s="56"/>
      <c r="E29" s="4"/>
      <c r="F29" s="4"/>
      <c r="G29" s="4"/>
      <c r="H29" s="56"/>
      <c r="I29" s="56"/>
      <c r="J29" s="56"/>
      <c r="K29" s="56"/>
      <c r="O29" s="56"/>
      <c r="P29" s="5"/>
      <c r="Q29" s="5"/>
      <c r="R29" s="5"/>
      <c r="S29" s="5"/>
      <c r="T29" s="85"/>
    </row>
    <row r="30" spans="2:24">
      <c r="C30" s="319"/>
      <c r="E30" s="7"/>
      <c r="F30" s="7"/>
      <c r="G30" s="7"/>
      <c r="K30" s="319"/>
      <c r="L30" s="7"/>
      <c r="M30" s="7"/>
      <c r="N30" s="7"/>
      <c r="O30" s="56"/>
      <c r="P30" s="56"/>
      <c r="Q30" s="5"/>
      <c r="R30" s="5"/>
      <c r="S30" s="5"/>
      <c r="T30" s="85"/>
    </row>
    <row r="31" spans="2:24">
      <c r="C31" s="319"/>
      <c r="E31" s="7"/>
      <c r="F31" s="7"/>
      <c r="G31" s="7"/>
      <c r="K31" s="2"/>
      <c r="L31" s="7"/>
      <c r="M31" s="7"/>
      <c r="N31" s="7"/>
      <c r="O31" s="7"/>
      <c r="P31" s="7"/>
      <c r="Q31" s="5"/>
      <c r="R31" s="5"/>
      <c r="S31" s="5"/>
    </row>
    <row r="32" spans="2:24">
      <c r="C32" s="319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19"/>
      <c r="E33" s="7"/>
      <c r="F33" s="7"/>
      <c r="G33" s="7"/>
      <c r="K33" s="2"/>
      <c r="L33" s="7"/>
      <c r="M33" s="7"/>
      <c r="N33" s="7"/>
      <c r="O33" s="7"/>
      <c r="P33" s="7"/>
    </row>
    <row r="34" spans="3:16">
      <c r="C34" s="319"/>
      <c r="E34" s="7"/>
      <c r="F34" s="7"/>
      <c r="G34" s="7"/>
      <c r="K34" s="2"/>
      <c r="L34" s="7"/>
      <c r="M34" s="7"/>
      <c r="N34" s="7"/>
      <c r="O34" s="7"/>
      <c r="P34" s="232"/>
    </row>
    <row r="35" spans="3:16">
      <c r="C35" s="319"/>
      <c r="E35" s="7"/>
      <c r="F35" s="7"/>
      <c r="G35" s="7"/>
      <c r="K35" s="2"/>
      <c r="L35" s="7"/>
      <c r="M35" s="7"/>
      <c r="N35" s="7"/>
      <c r="O35" s="7"/>
      <c r="P35" s="232"/>
    </row>
    <row r="36" spans="3:16">
      <c r="C36" s="319"/>
      <c r="E36" s="7"/>
      <c r="F36" s="7"/>
      <c r="G36" s="7"/>
      <c r="K36" s="319"/>
      <c r="L36" s="7"/>
      <c r="M36" s="7"/>
      <c r="N36" s="7"/>
      <c r="O36" s="7"/>
      <c r="P36" s="7"/>
    </row>
    <row r="37" spans="3:16">
      <c r="C37" s="319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9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9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9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9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19"/>
      <c r="E42" s="7"/>
      <c r="F42" s="7"/>
      <c r="G42" s="7"/>
      <c r="K42" s="319"/>
      <c r="L42" s="7"/>
      <c r="M42" s="7"/>
      <c r="N42" s="7"/>
      <c r="O42" s="7"/>
      <c r="P42" s="7"/>
    </row>
    <row r="43" spans="3:16">
      <c r="C43" s="319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C44" s="319"/>
      <c r="E44" s="7"/>
      <c r="F44" s="7"/>
      <c r="G44" s="7"/>
      <c r="K44" s="2"/>
      <c r="L44" s="7"/>
      <c r="M44" s="7"/>
      <c r="N44" s="7"/>
      <c r="O44" s="7"/>
      <c r="P44" s="7"/>
    </row>
    <row r="45" spans="3:16">
      <c r="H45" s="2"/>
      <c r="K45" s="2"/>
      <c r="M45" s="7"/>
      <c r="N45" s="7"/>
      <c r="O45" s="7"/>
      <c r="P45" s="7"/>
    </row>
    <row r="46" spans="3:16">
      <c r="H46" s="2"/>
      <c r="I46" s="2"/>
      <c r="L46" s="7"/>
      <c r="M46" s="7"/>
    </row>
    <row r="47" spans="3:16">
      <c r="H47" s="2"/>
      <c r="I47" s="2"/>
      <c r="L47" s="7"/>
      <c r="M47" s="7"/>
    </row>
  </sheetData>
  <mergeCells count="12">
    <mergeCell ref="P1:Z2"/>
    <mergeCell ref="B16:P16"/>
    <mergeCell ref="C20:H20"/>
    <mergeCell ref="D1:L1"/>
    <mergeCell ref="A7:C7"/>
    <mergeCell ref="A1:A2"/>
    <mergeCell ref="B1:B2"/>
    <mergeCell ref="C1:C2"/>
    <mergeCell ref="M1:N1"/>
    <mergeCell ref="O1:O2"/>
    <mergeCell ref="D18:L18"/>
    <mergeCell ref="C17:M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F16" sqref="F16"/>
    </sheetView>
  </sheetViews>
  <sheetFormatPr defaultRowHeight="11.25"/>
  <cols>
    <col min="1" max="1" width="11.5703125" style="3" bestFit="1" customWidth="1"/>
    <col min="2" max="2" width="72.425781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601" t="s">
        <v>1</v>
      </c>
      <c r="B1" s="607" t="s">
        <v>0</v>
      </c>
      <c r="C1" s="609" t="s">
        <v>85</v>
      </c>
      <c r="D1" s="603" t="s">
        <v>3</v>
      </c>
      <c r="E1" s="604"/>
      <c r="F1" s="605" t="s">
        <v>516</v>
      </c>
      <c r="G1" s="606"/>
      <c r="H1" s="592" t="s">
        <v>29</v>
      </c>
      <c r="I1" s="593"/>
      <c r="J1" s="593"/>
      <c r="K1" s="593"/>
      <c r="L1" s="593"/>
      <c r="M1" s="593"/>
      <c r="N1" s="594"/>
    </row>
    <row r="2" spans="1:14" s="8" customFormat="1" ht="23.25" customHeight="1" thickBot="1">
      <c r="A2" s="602"/>
      <c r="B2" s="608"/>
      <c r="C2" s="610"/>
      <c r="D2" s="46"/>
      <c r="E2" s="57" t="s">
        <v>525</v>
      </c>
      <c r="F2" s="371">
        <v>1000</v>
      </c>
      <c r="G2" s="99" t="s">
        <v>518</v>
      </c>
      <c r="H2" s="595"/>
      <c r="I2" s="596"/>
      <c r="J2" s="596"/>
      <c r="K2" s="596"/>
      <c r="L2" s="596"/>
      <c r="M2" s="596"/>
      <c r="N2" s="597"/>
    </row>
    <row r="3" spans="1:14" s="141" customFormat="1" ht="15">
      <c r="A3" s="316">
        <f>'1-συμβολαια'!A3</f>
        <v>8490</v>
      </c>
      <c r="B3" s="312" t="str">
        <f>'1-συμβολαια'!C3</f>
        <v xml:space="preserve">αγοαραπωλησίας ΠΡΟΣΥΜΦΩΝΟ τίμημα = 5.400.000δρχ αρραβών = </v>
      </c>
      <c r="C3" s="317">
        <f>'1-συμβολαια'!D3</f>
        <v>300000</v>
      </c>
      <c r="D3" s="313">
        <v>7</v>
      </c>
      <c r="E3" s="313">
        <v>7</v>
      </c>
      <c r="F3" s="314">
        <f t="shared" ref="F3:F6" si="0">(D3-1)*300</f>
        <v>1800</v>
      </c>
      <c r="G3" s="314">
        <f t="shared" ref="G3:G6" si="1">(E3-1)*300</f>
        <v>1800</v>
      </c>
      <c r="H3" s="310"/>
      <c r="I3" s="310"/>
      <c r="J3" s="310"/>
      <c r="K3" s="315"/>
      <c r="L3" s="315"/>
      <c r="M3" s="315"/>
      <c r="N3" s="315"/>
    </row>
    <row r="4" spans="1:14" s="141" customFormat="1" ht="15.75" thickBot="1">
      <c r="A4" s="454">
        <f>'1-συμβολαια'!A4</f>
        <v>0</v>
      </c>
      <c r="B4" s="449" t="str">
        <f>'1-συμβολαια'!C4</f>
        <v>'πληρεξουσιότητα''</v>
      </c>
      <c r="C4" s="450">
        <f>'1-συμβολαια'!D4</f>
        <v>0</v>
      </c>
      <c r="D4" s="451">
        <v>7</v>
      </c>
      <c r="E4" s="451"/>
      <c r="F4" s="452">
        <f t="shared" si="0"/>
        <v>1800</v>
      </c>
      <c r="G4" s="452"/>
      <c r="H4" s="426" t="s">
        <v>226</v>
      </c>
      <c r="I4" s="426" t="s">
        <v>133</v>
      </c>
      <c r="J4" s="426"/>
      <c r="K4" s="453"/>
      <c r="L4" s="453"/>
      <c r="M4" s="453"/>
      <c r="N4" s="453"/>
    </row>
    <row r="5" spans="1:14" s="141" customFormat="1" ht="15.75" thickBot="1">
      <c r="A5" s="499">
        <f>'1-συμβολαια'!A5</f>
        <v>8614</v>
      </c>
      <c r="B5" s="466" t="str">
        <f>'1-συμβολαια'!C5</f>
        <v>εμφάνιση</v>
      </c>
      <c r="C5" s="467">
        <f>'1-συμβολαια'!D5</f>
        <v>0</v>
      </c>
      <c r="D5" s="468">
        <v>1</v>
      </c>
      <c r="E5" s="468">
        <v>1</v>
      </c>
      <c r="F5" s="469">
        <f t="shared" si="0"/>
        <v>0</v>
      </c>
      <c r="G5" s="469">
        <f t="shared" si="1"/>
        <v>0</v>
      </c>
      <c r="H5" s="470"/>
      <c r="I5" s="470"/>
      <c r="J5" s="470"/>
      <c r="K5" s="471"/>
      <c r="L5" s="471"/>
      <c r="M5" s="471"/>
      <c r="N5" s="471"/>
    </row>
    <row r="6" spans="1:14" s="141" customFormat="1" ht="15.75" thickBot="1">
      <c r="A6" s="500">
        <f>'1-συμβολαια'!A6</f>
        <v>8658</v>
      </c>
      <c r="B6" s="466" t="str">
        <f>'1-συμβολαια'!C6</f>
        <v>γραμμάτιο Τ.Π.Δ.   ΚΑΤΑΘΕΣΗ</v>
      </c>
      <c r="C6" s="467">
        <f>'1-συμβολαια'!D6</f>
        <v>1946262</v>
      </c>
      <c r="D6" s="468">
        <v>1</v>
      </c>
      <c r="E6" s="468">
        <v>1</v>
      </c>
      <c r="F6" s="469">
        <f t="shared" si="0"/>
        <v>0</v>
      </c>
      <c r="G6" s="469">
        <f t="shared" si="1"/>
        <v>0</v>
      </c>
      <c r="H6" s="470"/>
      <c r="I6" s="470"/>
      <c r="J6" s="470"/>
      <c r="K6" s="471"/>
      <c r="L6" s="471"/>
      <c r="M6" s="471"/>
      <c r="N6" s="471"/>
    </row>
    <row r="7" spans="1:14" ht="15.75">
      <c r="A7" s="598" t="s">
        <v>60</v>
      </c>
      <c r="B7" s="599"/>
      <c r="C7" s="599"/>
      <c r="D7" s="599"/>
      <c r="E7" s="600"/>
      <c r="F7" s="322">
        <f>SUM(F3:F6)</f>
        <v>3600</v>
      </c>
      <c r="G7" s="322">
        <f>SUM(G3:G6)</f>
        <v>1800</v>
      </c>
    </row>
    <row r="8" spans="1:14" ht="15.75">
      <c r="H8" s="144" t="s">
        <v>142</v>
      </c>
      <c r="I8" s="145"/>
      <c r="J8" s="145"/>
      <c r="K8" s="145"/>
      <c r="L8" s="145"/>
      <c r="M8" s="145"/>
    </row>
    <row r="9" spans="1:14" ht="15.75">
      <c r="I9" s="145" t="s">
        <v>143</v>
      </c>
      <c r="J9" s="145"/>
      <c r="K9" s="145"/>
      <c r="L9" s="145"/>
      <c r="M9" s="85"/>
    </row>
    <row r="10" spans="1:14" ht="15.75">
      <c r="J10" s="144" t="s">
        <v>144</v>
      </c>
    </row>
    <row r="11" spans="1:14">
      <c r="A11" s="2"/>
    </row>
    <row r="12" spans="1:14" ht="15.75">
      <c r="B12" s="365" t="s">
        <v>517</v>
      </c>
    </row>
    <row r="13" spans="1:14" ht="15.75">
      <c r="B13" s="3"/>
      <c r="C13" s="236" t="s">
        <v>61</v>
      </c>
      <c r="D13" s="3"/>
      <c r="H13" s="2"/>
      <c r="I13" s="2"/>
      <c r="J13" s="2"/>
    </row>
    <row r="15" spans="1:14">
      <c r="B15" s="135"/>
    </row>
    <row r="16" spans="1:14">
      <c r="B16" s="136"/>
    </row>
    <row r="18" spans="6:12">
      <c r="F18" s="7"/>
      <c r="G18" s="7"/>
      <c r="H18" s="7"/>
      <c r="I18" s="7"/>
      <c r="J18" s="7"/>
      <c r="K18" s="7"/>
      <c r="L18" s="7"/>
    </row>
    <row r="19" spans="6:12"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5"/>
  <sheetViews>
    <sheetView workbookViewId="0">
      <pane ySplit="2" topLeftCell="A3" activePane="bottomLeft" state="frozen"/>
      <selection pane="bottomLeft" activeCell="I23" sqref="I23"/>
    </sheetView>
  </sheetViews>
  <sheetFormatPr defaultRowHeight="11.25"/>
  <cols>
    <col min="1" max="1" width="7.28515625" style="7" bestFit="1" customWidth="1"/>
    <col min="2" max="2" width="49.7109375" style="90" bestFit="1" customWidth="1"/>
    <col min="3" max="3" width="7.28515625" style="7" bestFit="1" customWidth="1"/>
    <col min="4" max="4" width="34.85546875" style="7" bestFit="1" customWidth="1"/>
    <col min="5" max="7" width="4.140625" style="7" bestFit="1" customWidth="1"/>
    <col min="8" max="8" width="7.28515625" style="7" bestFit="1" customWidth="1"/>
    <col min="9" max="9" width="32.85546875" style="7" bestFit="1" customWidth="1"/>
    <col min="10" max="10" width="34.8554687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52" t="s">
        <v>1</v>
      </c>
      <c r="B1" s="618" t="s">
        <v>0</v>
      </c>
      <c r="C1" s="620" t="s">
        <v>11</v>
      </c>
      <c r="D1" s="620"/>
      <c r="E1" s="620"/>
      <c r="F1" s="620"/>
      <c r="G1" s="620"/>
      <c r="H1" s="621" t="s">
        <v>12</v>
      </c>
      <c r="I1" s="621"/>
      <c r="J1" s="621"/>
      <c r="K1" s="621"/>
      <c r="L1" s="621"/>
      <c r="M1" s="621"/>
      <c r="N1" s="621"/>
      <c r="O1" s="624" t="s">
        <v>86</v>
      </c>
      <c r="P1" s="622" t="s">
        <v>227</v>
      </c>
      <c r="Q1" s="611" t="s">
        <v>29</v>
      </c>
      <c r="R1" s="612"/>
      <c r="S1" s="612"/>
      <c r="T1" s="612"/>
      <c r="U1" s="613"/>
    </row>
    <row r="2" spans="1:24" ht="24" customHeight="1" thickBot="1">
      <c r="A2" s="617"/>
      <c r="B2" s="619"/>
      <c r="C2" s="349" t="s">
        <v>47</v>
      </c>
      <c r="D2" s="349" t="s">
        <v>48</v>
      </c>
      <c r="E2" s="349" t="s">
        <v>49</v>
      </c>
      <c r="F2" s="349" t="s">
        <v>50</v>
      </c>
      <c r="G2" s="37" t="s">
        <v>51</v>
      </c>
      <c r="H2" s="349" t="s">
        <v>47</v>
      </c>
      <c r="I2" s="349" t="s">
        <v>48</v>
      </c>
      <c r="J2" s="349" t="s">
        <v>49</v>
      </c>
      <c r="K2" s="349" t="s">
        <v>50</v>
      </c>
      <c r="L2" s="349" t="s">
        <v>51</v>
      </c>
      <c r="M2" s="349" t="s">
        <v>52</v>
      </c>
      <c r="N2" s="38" t="s">
        <v>53</v>
      </c>
      <c r="O2" s="625"/>
      <c r="P2" s="623"/>
      <c r="Q2" s="614"/>
      <c r="R2" s="615"/>
      <c r="S2" s="615"/>
      <c r="T2" s="615"/>
      <c r="U2" s="616"/>
    </row>
    <row r="3" spans="1:24" s="5" customFormat="1">
      <c r="A3" s="307">
        <f>'1-συμβολαια'!A3</f>
        <v>8490</v>
      </c>
      <c r="B3" s="308" t="str">
        <f>'1-συμβολαια'!C3</f>
        <v xml:space="preserve">αγοαραπωλησίας ΠΡΟΣΥΜΦΩΝΟ τίμημα = 5.400.000δρχ αρραβών = </v>
      </c>
      <c r="C3" s="286">
        <v>1</v>
      </c>
      <c r="D3" s="286" t="s">
        <v>555</v>
      </c>
      <c r="E3" s="286"/>
      <c r="F3" s="286"/>
      <c r="G3" s="286"/>
      <c r="H3" s="286">
        <v>2</v>
      </c>
      <c r="I3" s="286" t="s">
        <v>556</v>
      </c>
      <c r="J3" s="286" t="s">
        <v>556</v>
      </c>
      <c r="K3" s="286"/>
      <c r="L3" s="286"/>
      <c r="M3" s="286"/>
      <c r="N3" s="286"/>
      <c r="O3" s="281">
        <v>1</v>
      </c>
      <c r="P3" s="305">
        <f>O3*('2-δικαιώμ'!N3+'3-φύλλα2α'!F3)</f>
        <v>2200</v>
      </c>
      <c r="Q3" s="310" t="s">
        <v>149</v>
      </c>
      <c r="R3" s="310" t="s">
        <v>148</v>
      </c>
      <c r="S3" s="310"/>
      <c r="T3" s="310"/>
      <c r="U3" s="285"/>
    </row>
    <row r="4" spans="1:24" s="5" customFormat="1" ht="12" thickBot="1">
      <c r="A4" s="462">
        <f>'1-συμβολαια'!A4</f>
        <v>0</v>
      </c>
      <c r="B4" s="425" t="str">
        <f>'1-συμβολαια'!C4</f>
        <v>'πληρεξουσιότητα''</v>
      </c>
      <c r="C4" s="408"/>
      <c r="D4" s="408"/>
      <c r="E4" s="408"/>
      <c r="F4" s="408"/>
      <c r="G4" s="408"/>
      <c r="H4" s="408">
        <v>2</v>
      </c>
      <c r="I4" s="408" t="s">
        <v>556</v>
      </c>
      <c r="J4" s="408" t="s">
        <v>556</v>
      </c>
      <c r="K4" s="408"/>
      <c r="L4" s="408"/>
      <c r="M4" s="408"/>
      <c r="N4" s="408"/>
      <c r="O4" s="406">
        <v>1</v>
      </c>
      <c r="P4" s="407">
        <f>O4*('2-δικαιώμ'!N4+'3-φύλλα2α'!F4)</f>
        <v>2800</v>
      </c>
      <c r="Q4" s="426" t="s">
        <v>149</v>
      </c>
      <c r="R4" s="310" t="s">
        <v>148</v>
      </c>
      <c r="S4" s="310"/>
      <c r="T4" s="310"/>
      <c r="U4" s="285"/>
    </row>
    <row r="5" spans="1:24" s="5" customFormat="1" ht="12" thickBot="1">
      <c r="A5" s="476">
        <f>'1-συμβολαια'!A5</f>
        <v>8614</v>
      </c>
      <c r="B5" s="472" t="str">
        <f>'1-συμβολαια'!C5</f>
        <v>εμφάνιση</v>
      </c>
      <c r="C5" s="417"/>
      <c r="D5" s="417"/>
      <c r="E5" s="417"/>
      <c r="F5" s="417"/>
      <c r="G5" s="417"/>
      <c r="H5" s="417">
        <v>2</v>
      </c>
      <c r="I5" s="417" t="s">
        <v>556</v>
      </c>
      <c r="J5" s="417" t="s">
        <v>556</v>
      </c>
      <c r="K5" s="417"/>
      <c r="L5" s="417"/>
      <c r="M5" s="417"/>
      <c r="N5" s="417"/>
      <c r="O5" s="415">
        <v>1</v>
      </c>
      <c r="P5" s="416">
        <f>O5*('2-δικαιώμ'!N5+'3-φύλλα2α'!F5)</f>
        <v>1000</v>
      </c>
      <c r="Q5" s="361" t="s">
        <v>149</v>
      </c>
      <c r="R5" s="310" t="s">
        <v>148</v>
      </c>
      <c r="S5" s="310"/>
      <c r="T5" s="310"/>
      <c r="U5" s="285"/>
    </row>
    <row r="6" spans="1:24" s="5" customFormat="1" ht="12" thickBot="1">
      <c r="A6" s="492">
        <f>'1-συμβολαια'!A6</f>
        <v>8658</v>
      </c>
      <c r="B6" s="493" t="str">
        <f>'1-συμβολαια'!C6</f>
        <v>γραμμάτιο Τ.Π.Δ.   ΚΑΤΑΘΕΣΗ</v>
      </c>
      <c r="C6" s="501"/>
      <c r="D6" s="501"/>
      <c r="E6" s="501"/>
      <c r="F6" s="501"/>
      <c r="G6" s="501"/>
      <c r="H6" s="501">
        <v>1</v>
      </c>
      <c r="I6" s="501" t="s">
        <v>557</v>
      </c>
      <c r="J6" s="501"/>
      <c r="K6" s="501"/>
      <c r="L6" s="501"/>
      <c r="M6" s="501"/>
      <c r="N6" s="501"/>
      <c r="O6" s="494"/>
      <c r="P6" s="495">
        <f>O6*('2-δικαιώμ'!N6+'3-φύλλα2α'!F6)</f>
        <v>0</v>
      </c>
      <c r="Q6" s="426"/>
      <c r="R6" s="310"/>
      <c r="S6" s="310"/>
      <c r="T6" s="310"/>
      <c r="U6" s="285"/>
    </row>
    <row r="7" spans="1:24">
      <c r="A7" s="550" t="s">
        <v>47</v>
      </c>
      <c r="B7" s="551"/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  <c r="O7" s="551"/>
      <c r="P7" s="161">
        <f>SUM(P3:P6)</f>
        <v>6000</v>
      </c>
    </row>
    <row r="9" spans="1:24">
      <c r="Q9" s="165" t="s">
        <v>145</v>
      </c>
      <c r="R9" s="350"/>
      <c r="S9" s="350"/>
      <c r="T9" s="350"/>
      <c r="U9" s="350"/>
      <c r="V9" s="350"/>
      <c r="W9" s="350"/>
      <c r="X9" s="350"/>
    </row>
    <row r="10" spans="1:24">
      <c r="R10" s="118" t="s">
        <v>146</v>
      </c>
      <c r="S10" s="118"/>
      <c r="T10" s="118"/>
      <c r="U10" s="118"/>
      <c r="V10" s="118"/>
      <c r="W10" s="118"/>
      <c r="X10" s="118"/>
    </row>
    <row r="11" spans="1:24">
      <c r="S11" s="165" t="s">
        <v>147</v>
      </c>
    </row>
    <row r="14" spans="1:24">
      <c r="B14" s="135"/>
    </row>
    <row r="15" spans="1:24">
      <c r="B15" s="136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7" bestFit="1" customWidth="1"/>
    <col min="2" max="2" width="50.57031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85546875" style="82" customWidth="1"/>
    <col min="19" max="19" width="7.28515625" style="80" customWidth="1"/>
    <col min="20" max="21" width="7.28515625" style="82" customWidth="1"/>
    <col min="22" max="22" width="7.28515625" style="80" customWidth="1"/>
    <col min="23" max="23" width="7.140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7.42578125" style="80" customWidth="1"/>
    <col min="29" max="39" width="6.2851562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2" t="s">
        <v>1</v>
      </c>
      <c r="B1" s="618" t="s">
        <v>0</v>
      </c>
      <c r="C1" s="558" t="s">
        <v>7</v>
      </c>
      <c r="D1" s="626" t="s">
        <v>3</v>
      </c>
      <c r="E1" s="627"/>
      <c r="F1" s="629" t="s">
        <v>520</v>
      </c>
      <c r="G1" s="630"/>
      <c r="H1" s="630"/>
      <c r="I1" s="630"/>
      <c r="J1" s="630"/>
      <c r="K1" s="630"/>
      <c r="L1" s="631"/>
      <c r="M1" s="632" t="s">
        <v>406</v>
      </c>
      <c r="N1" s="633"/>
      <c r="O1" s="634" t="s">
        <v>252</v>
      </c>
      <c r="P1" s="635"/>
      <c r="Q1" s="636" t="s">
        <v>405</v>
      </c>
      <c r="R1" s="638" t="s">
        <v>171</v>
      </c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  <c r="AG1" s="638"/>
      <c r="AH1" s="638"/>
      <c r="AI1" s="638"/>
      <c r="AJ1" s="638"/>
      <c r="AK1" s="638"/>
      <c r="AL1" s="638"/>
      <c r="AM1" s="638"/>
      <c r="AN1" s="638"/>
      <c r="AO1" s="638"/>
    </row>
    <row r="2" spans="1:41" ht="23.25" thickBot="1">
      <c r="A2" s="617"/>
      <c r="B2" s="619"/>
      <c r="C2" s="628"/>
      <c r="D2" s="169" t="s">
        <v>4</v>
      </c>
      <c r="E2" s="154" t="s">
        <v>9</v>
      </c>
      <c r="F2" s="237" t="s">
        <v>4</v>
      </c>
      <c r="G2" s="170" t="s">
        <v>525</v>
      </c>
      <c r="H2" s="378" t="s">
        <v>47</v>
      </c>
      <c r="I2" s="237" t="s">
        <v>525</v>
      </c>
      <c r="J2" s="362" t="s">
        <v>358</v>
      </c>
      <c r="K2" s="362" t="s">
        <v>380</v>
      </c>
      <c r="L2" s="363" t="s">
        <v>360</v>
      </c>
      <c r="M2" s="237" t="s">
        <v>23</v>
      </c>
      <c r="N2" s="364" t="s">
        <v>87</v>
      </c>
      <c r="O2" s="237" t="s">
        <v>23</v>
      </c>
      <c r="P2" s="360" t="s">
        <v>9</v>
      </c>
      <c r="Q2" s="637"/>
      <c r="R2" s="366" t="s">
        <v>128</v>
      </c>
      <c r="S2" s="172" t="s">
        <v>169</v>
      </c>
      <c r="T2" s="366" t="s">
        <v>129</v>
      </c>
      <c r="U2" s="366" t="s">
        <v>254</v>
      </c>
      <c r="V2" s="172" t="s">
        <v>130</v>
      </c>
      <c r="W2" s="172" t="s">
        <v>255</v>
      </c>
      <c r="X2" s="172" t="s">
        <v>150</v>
      </c>
      <c r="Y2" s="172" t="s">
        <v>170</v>
      </c>
      <c r="Z2" s="172" t="s">
        <v>151</v>
      </c>
      <c r="AA2" s="172" t="s">
        <v>256</v>
      </c>
      <c r="AB2" s="172" t="s">
        <v>152</v>
      </c>
      <c r="AC2" s="172" t="s">
        <v>257</v>
      </c>
      <c r="AD2" s="172" t="s">
        <v>153</v>
      </c>
      <c r="AE2" s="172" t="s">
        <v>269</v>
      </c>
      <c r="AF2" s="172" t="s">
        <v>270</v>
      </c>
      <c r="AG2" s="279" t="s">
        <v>271</v>
      </c>
      <c r="AH2" s="172" t="s">
        <v>272</v>
      </c>
      <c r="AI2" s="172" t="s">
        <v>273</v>
      </c>
      <c r="AJ2" s="172" t="s">
        <v>468</v>
      </c>
      <c r="AK2" s="172" t="s">
        <v>469</v>
      </c>
      <c r="AL2" s="172"/>
      <c r="AM2" s="355" t="s">
        <v>91</v>
      </c>
      <c r="AN2" s="263" t="s">
        <v>47</v>
      </c>
      <c r="AO2" s="264" t="s">
        <v>29</v>
      </c>
    </row>
    <row r="3" spans="1:41" s="5" customFormat="1">
      <c r="A3" s="307">
        <f>'1-συμβολαια'!A3</f>
        <v>8490</v>
      </c>
      <c r="B3" s="308" t="str">
        <f>'1-συμβολαια'!C3</f>
        <v xml:space="preserve">αγοαραπωλησίας ΠΡΟΣΥΜΦΩΝΟ τίμημα = 5.400.000δρχ αρραβών = </v>
      </c>
      <c r="C3" s="309">
        <f>'1-συμβολαια'!D3</f>
        <v>300000</v>
      </c>
      <c r="D3" s="323">
        <f>'3-φύλλα2α'!D3</f>
        <v>7</v>
      </c>
      <c r="E3" s="323">
        <f>'3-φύλλα2α'!E3</f>
        <v>7</v>
      </c>
      <c r="F3" s="286">
        <v>3</v>
      </c>
      <c r="G3" s="320"/>
      <c r="H3" s="305">
        <f t="shared" ref="H3:H6" si="0">F3*D3*300</f>
        <v>6300</v>
      </c>
      <c r="I3" s="305">
        <f t="shared" ref="I3:I6" si="1">G3*E3*300</f>
        <v>0</v>
      </c>
      <c r="J3" s="324">
        <f t="shared" ref="J3:J6" si="2">H3*5%</f>
        <v>315</v>
      </c>
      <c r="K3" s="324">
        <f t="shared" ref="K3:K6" si="3">H3*5%</f>
        <v>315</v>
      </c>
      <c r="L3" s="324">
        <f t="shared" ref="L3:L6" si="4">H3*1%</f>
        <v>63</v>
      </c>
      <c r="M3" s="324">
        <f t="shared" ref="M3:M6" si="5">H3-O3</f>
        <v>5607</v>
      </c>
      <c r="N3" s="324">
        <f t="shared" ref="N3:N6" si="6">I3-P3</f>
        <v>0</v>
      </c>
      <c r="O3" s="324">
        <f t="shared" ref="O3:O6" si="7">J3+K3+L3</f>
        <v>693</v>
      </c>
      <c r="P3" s="324">
        <f t="shared" ref="P3:P6" si="8">I3*11%</f>
        <v>0</v>
      </c>
      <c r="Q3" s="324">
        <f t="shared" ref="Q3:Q6" si="9">O3-P3</f>
        <v>693</v>
      </c>
      <c r="R3" s="352"/>
      <c r="S3" s="310"/>
      <c r="T3" s="352"/>
      <c r="U3" s="352"/>
      <c r="V3" s="310"/>
      <c r="W3" s="310"/>
      <c r="X3" s="310"/>
      <c r="Y3" s="352"/>
      <c r="Z3" s="310"/>
      <c r="AA3" s="352"/>
      <c r="AB3" s="310"/>
      <c r="AC3" s="310"/>
      <c r="AD3" s="310"/>
      <c r="AE3" s="310"/>
      <c r="AF3" s="361"/>
      <c r="AG3" s="361"/>
      <c r="AH3" s="361"/>
      <c r="AI3" s="361"/>
      <c r="AJ3" s="361"/>
      <c r="AK3" s="361"/>
      <c r="AL3" s="361"/>
      <c r="AM3" s="353">
        <f t="shared" ref="AM3:AM6" si="10">U3+Y3+AA3+AI3+AK3</f>
        <v>0</v>
      </c>
      <c r="AN3" s="353">
        <f t="shared" ref="AN3:AN6" si="11">R3+S3+T3+V3+W3+X3+Z3+AB3+AC3+AD3+AE3++AF3+AG3+AH3+AJ3</f>
        <v>0</v>
      </c>
      <c r="AO3" s="285"/>
    </row>
    <row r="4" spans="1:41" s="5" customFormat="1" ht="12" thickBot="1">
      <c r="A4" s="462">
        <f>'1-συμβολαια'!A4</f>
        <v>0</v>
      </c>
      <c r="B4" s="425" t="str">
        <f>'1-συμβολαια'!C4</f>
        <v>'πληρεξουσιότητα''</v>
      </c>
      <c r="C4" s="406">
        <f>'1-συμβολαια'!D4</f>
        <v>0</v>
      </c>
      <c r="D4" s="445">
        <f>'3-φύλλα2α'!D4</f>
        <v>7</v>
      </c>
      <c r="E4" s="445">
        <f>'3-φύλλα2α'!E4</f>
        <v>0</v>
      </c>
      <c r="F4" s="408"/>
      <c r="G4" s="408"/>
      <c r="H4" s="407">
        <f t="shared" si="0"/>
        <v>0</v>
      </c>
      <c r="I4" s="407">
        <f t="shared" si="1"/>
        <v>0</v>
      </c>
      <c r="J4" s="460">
        <f t="shared" si="2"/>
        <v>0</v>
      </c>
      <c r="K4" s="460">
        <f t="shared" si="3"/>
        <v>0</v>
      </c>
      <c r="L4" s="460">
        <f t="shared" si="4"/>
        <v>0</v>
      </c>
      <c r="M4" s="460">
        <f t="shared" si="5"/>
        <v>0</v>
      </c>
      <c r="N4" s="460">
        <f t="shared" si="6"/>
        <v>0</v>
      </c>
      <c r="O4" s="460">
        <f t="shared" si="7"/>
        <v>0</v>
      </c>
      <c r="P4" s="460">
        <f t="shared" si="8"/>
        <v>0</v>
      </c>
      <c r="Q4" s="460">
        <f t="shared" si="9"/>
        <v>0</v>
      </c>
      <c r="R4" s="461"/>
      <c r="S4" s="426"/>
      <c r="T4" s="461"/>
      <c r="U4" s="461"/>
      <c r="V4" s="426"/>
      <c r="W4" s="426"/>
      <c r="X4" s="426"/>
      <c r="Y4" s="461"/>
      <c r="Z4" s="310"/>
      <c r="AA4" s="352"/>
      <c r="AB4" s="310"/>
      <c r="AC4" s="310"/>
      <c r="AD4" s="310"/>
      <c r="AE4" s="310"/>
      <c r="AF4" s="361"/>
      <c r="AG4" s="361"/>
      <c r="AH4" s="361"/>
      <c r="AI4" s="361"/>
      <c r="AJ4" s="361"/>
      <c r="AK4" s="361"/>
      <c r="AL4" s="361"/>
      <c r="AM4" s="353">
        <f t="shared" si="10"/>
        <v>0</v>
      </c>
      <c r="AN4" s="353">
        <f t="shared" si="11"/>
        <v>0</v>
      </c>
      <c r="AO4" s="285"/>
    </row>
    <row r="5" spans="1:41" s="5" customFormat="1" ht="12" thickBot="1">
      <c r="A5" s="476">
        <f>'1-συμβολαια'!A5</f>
        <v>8614</v>
      </c>
      <c r="B5" s="472" t="str">
        <f>'1-συμβολαια'!C5</f>
        <v>εμφάνιση</v>
      </c>
      <c r="C5" s="415">
        <f>'1-συμβολαια'!D5</f>
        <v>0</v>
      </c>
      <c r="D5" s="473">
        <f>'3-φύλλα2α'!D5</f>
        <v>1</v>
      </c>
      <c r="E5" s="473">
        <f>'3-φύλλα2α'!E5</f>
        <v>1</v>
      </c>
      <c r="F5" s="417">
        <v>1</v>
      </c>
      <c r="G5" s="417">
        <v>1</v>
      </c>
      <c r="H5" s="416">
        <f t="shared" si="0"/>
        <v>300</v>
      </c>
      <c r="I5" s="416">
        <f t="shared" si="1"/>
        <v>300</v>
      </c>
      <c r="J5" s="474">
        <f t="shared" si="2"/>
        <v>15</v>
      </c>
      <c r="K5" s="474">
        <f t="shared" si="3"/>
        <v>15</v>
      </c>
      <c r="L5" s="474">
        <f t="shared" si="4"/>
        <v>3</v>
      </c>
      <c r="M5" s="474">
        <f t="shared" si="5"/>
        <v>267</v>
      </c>
      <c r="N5" s="474">
        <f t="shared" si="6"/>
        <v>267</v>
      </c>
      <c r="O5" s="474">
        <f t="shared" si="7"/>
        <v>33</v>
      </c>
      <c r="P5" s="474">
        <f t="shared" si="8"/>
        <v>33</v>
      </c>
      <c r="Q5" s="474">
        <f t="shared" si="9"/>
        <v>0</v>
      </c>
      <c r="R5" s="475">
        <v>2100</v>
      </c>
      <c r="S5" s="470">
        <v>50</v>
      </c>
      <c r="T5" s="475"/>
      <c r="U5" s="475"/>
      <c r="V5" s="470"/>
      <c r="W5" s="470"/>
      <c r="X5" s="470"/>
      <c r="Y5" s="475"/>
      <c r="Z5" s="310"/>
      <c r="AA5" s="352"/>
      <c r="AB5" s="310"/>
      <c r="AC5" s="310"/>
      <c r="AD5" s="310"/>
      <c r="AE5" s="310"/>
      <c r="AF5" s="361"/>
      <c r="AG5" s="361"/>
      <c r="AH5" s="361"/>
      <c r="AI5" s="361"/>
      <c r="AJ5" s="361"/>
      <c r="AK5" s="361"/>
      <c r="AL5" s="361"/>
      <c r="AM5" s="353">
        <f t="shared" si="10"/>
        <v>0</v>
      </c>
      <c r="AN5" s="353">
        <f t="shared" si="11"/>
        <v>2150</v>
      </c>
      <c r="AO5" s="285"/>
    </row>
    <row r="6" spans="1:41" s="5" customFormat="1" ht="12" thickBot="1">
      <c r="A6" s="492">
        <f>'1-συμβολαια'!A6</f>
        <v>8658</v>
      </c>
      <c r="B6" s="493" t="str">
        <f>'1-συμβολαια'!C6</f>
        <v>γραμμάτιο Τ.Π.Δ.   ΚΑΤΑΘΕΣΗ</v>
      </c>
      <c r="C6" s="494">
        <f>'1-συμβολαια'!D6</f>
        <v>1946262</v>
      </c>
      <c r="D6" s="502">
        <f>'3-φύλλα2α'!D6</f>
        <v>1</v>
      </c>
      <c r="E6" s="502">
        <f>'3-φύλλα2α'!E6</f>
        <v>1</v>
      </c>
      <c r="F6" s="501">
        <v>2</v>
      </c>
      <c r="G6" s="501">
        <v>1</v>
      </c>
      <c r="H6" s="495">
        <f t="shared" si="0"/>
        <v>600</v>
      </c>
      <c r="I6" s="495">
        <f t="shared" si="1"/>
        <v>300</v>
      </c>
      <c r="J6" s="503">
        <f t="shared" si="2"/>
        <v>30</v>
      </c>
      <c r="K6" s="503">
        <f t="shared" si="3"/>
        <v>30</v>
      </c>
      <c r="L6" s="503">
        <f t="shared" si="4"/>
        <v>6</v>
      </c>
      <c r="M6" s="503">
        <f t="shared" si="5"/>
        <v>534</v>
      </c>
      <c r="N6" s="503">
        <f t="shared" si="6"/>
        <v>267</v>
      </c>
      <c r="O6" s="503">
        <f t="shared" si="7"/>
        <v>66</v>
      </c>
      <c r="P6" s="503">
        <f t="shared" si="8"/>
        <v>33</v>
      </c>
      <c r="Q6" s="503">
        <f t="shared" si="9"/>
        <v>33</v>
      </c>
      <c r="R6" s="504">
        <v>100</v>
      </c>
      <c r="S6" s="496">
        <v>150</v>
      </c>
      <c r="T6" s="504">
        <v>300</v>
      </c>
      <c r="U6" s="504">
        <v>140</v>
      </c>
      <c r="V6" s="496"/>
      <c r="W6" s="496"/>
      <c r="X6" s="496"/>
      <c r="Y6" s="504"/>
      <c r="Z6" s="426"/>
      <c r="AA6" s="352"/>
      <c r="AB6" s="310"/>
      <c r="AC6" s="310"/>
      <c r="AD6" s="310"/>
      <c r="AE6" s="310"/>
      <c r="AF6" s="361"/>
      <c r="AG6" s="361"/>
      <c r="AH6" s="361"/>
      <c r="AI6" s="361"/>
      <c r="AJ6" s="361"/>
      <c r="AK6" s="361"/>
      <c r="AL6" s="361"/>
      <c r="AM6" s="353">
        <f t="shared" si="10"/>
        <v>140</v>
      </c>
      <c r="AN6" s="353">
        <f t="shared" si="11"/>
        <v>550</v>
      </c>
      <c r="AO6" s="285"/>
    </row>
    <row r="7" spans="1:41">
      <c r="A7" s="550" t="s">
        <v>47</v>
      </c>
      <c r="B7" s="551"/>
      <c r="C7" s="551"/>
      <c r="D7" s="551"/>
      <c r="E7" s="551"/>
      <c r="F7" s="161">
        <f t="shared" ref="F7:W7" si="12">SUM(F3:F6)</f>
        <v>6</v>
      </c>
      <c r="G7" s="161">
        <f t="shared" si="12"/>
        <v>2</v>
      </c>
      <c r="H7" s="161">
        <f t="shared" si="12"/>
        <v>7200</v>
      </c>
      <c r="I7" s="161">
        <f t="shared" si="12"/>
        <v>600</v>
      </c>
      <c r="J7" s="161">
        <f t="shared" si="12"/>
        <v>360</v>
      </c>
      <c r="K7" s="161">
        <f t="shared" si="12"/>
        <v>360</v>
      </c>
      <c r="L7" s="161">
        <f t="shared" si="12"/>
        <v>72</v>
      </c>
      <c r="M7" s="161">
        <f t="shared" si="12"/>
        <v>6408</v>
      </c>
      <c r="N7" s="161">
        <f t="shared" si="12"/>
        <v>534</v>
      </c>
      <c r="O7" s="161">
        <f t="shared" si="12"/>
        <v>792</v>
      </c>
      <c r="P7" s="161">
        <f t="shared" si="12"/>
        <v>66</v>
      </c>
      <c r="Q7" s="161">
        <f t="shared" si="12"/>
        <v>726</v>
      </c>
      <c r="R7" s="161">
        <f t="shared" si="12"/>
        <v>2200</v>
      </c>
      <c r="S7" s="161">
        <f t="shared" si="12"/>
        <v>200</v>
      </c>
      <c r="T7" s="161">
        <f t="shared" si="12"/>
        <v>300</v>
      </c>
      <c r="U7" s="161">
        <f t="shared" si="12"/>
        <v>140</v>
      </c>
      <c r="V7" s="161">
        <f t="shared" si="12"/>
        <v>0</v>
      </c>
      <c r="W7" s="161">
        <f t="shared" si="12"/>
        <v>0</v>
      </c>
      <c r="X7" s="161"/>
      <c r="Y7" s="161"/>
      <c r="Z7" s="161"/>
      <c r="AA7" s="161">
        <f t="shared" ref="AA7:AF7" si="13">SUM(AA3:AA6)</f>
        <v>0</v>
      </c>
      <c r="AB7" s="161">
        <f t="shared" si="13"/>
        <v>0</v>
      </c>
      <c r="AC7" s="161">
        <f t="shared" si="13"/>
        <v>0</v>
      </c>
      <c r="AD7" s="161">
        <f t="shared" si="13"/>
        <v>0</v>
      </c>
      <c r="AE7" s="161">
        <f t="shared" si="13"/>
        <v>0</v>
      </c>
      <c r="AF7" s="161">
        <f t="shared" si="13"/>
        <v>0</v>
      </c>
      <c r="AG7" s="354"/>
      <c r="AH7" s="161">
        <f>SUM(AH3:AH6)</f>
        <v>0</v>
      </c>
      <c r="AI7" s="161">
        <f>SUM(AI3:AI6)</f>
        <v>0</v>
      </c>
      <c r="AJ7" s="161"/>
      <c r="AK7" s="161"/>
      <c r="AL7" s="161">
        <f>SUM(AL3:AL6)</f>
        <v>0</v>
      </c>
      <c r="AM7" s="161">
        <f>SUM(AM3:AM6)</f>
        <v>140</v>
      </c>
      <c r="AN7" s="161">
        <f>SUM(AN3:AN6)</f>
        <v>2700</v>
      </c>
    </row>
    <row r="9" spans="1:41">
      <c r="R9" s="372" t="s">
        <v>505</v>
      </c>
      <c r="S9" s="175"/>
      <c r="T9" s="367"/>
      <c r="U9" s="367"/>
      <c r="V9" s="175"/>
      <c r="W9" s="175"/>
      <c r="X9" s="176"/>
      <c r="Y9" s="176"/>
      <c r="Z9" s="176"/>
      <c r="AA9" s="176"/>
      <c r="AB9" s="176"/>
      <c r="AC9" s="176"/>
      <c r="AD9" s="176"/>
      <c r="AE9" s="85"/>
      <c r="AF9" s="85"/>
      <c r="AG9" s="85"/>
      <c r="AH9" s="85"/>
      <c r="AI9" s="85"/>
      <c r="AJ9" s="85"/>
      <c r="AK9" s="85"/>
      <c r="AL9" s="85"/>
      <c r="AM9" s="85"/>
      <c r="AN9" s="85"/>
    </row>
    <row r="10" spans="1:41">
      <c r="B10" s="7"/>
      <c r="C10" s="7"/>
      <c r="D10" s="7"/>
      <c r="E10" s="7"/>
      <c r="R10" s="368"/>
      <c r="S10" s="177" t="s">
        <v>502</v>
      </c>
      <c r="T10" s="368"/>
      <c r="U10" s="368"/>
      <c r="V10" s="176"/>
      <c r="W10" s="176"/>
      <c r="X10" s="176"/>
      <c r="Y10" s="176"/>
      <c r="Z10" s="176"/>
      <c r="AA10" s="176"/>
      <c r="AB10" s="176"/>
      <c r="AC10" s="176"/>
      <c r="AD10" s="176"/>
      <c r="AE10" s="85"/>
      <c r="AF10" s="85"/>
      <c r="AG10" s="85"/>
      <c r="AH10" s="85"/>
      <c r="AI10" s="85"/>
      <c r="AJ10" s="85"/>
      <c r="AK10" s="85"/>
      <c r="AL10" s="85"/>
      <c r="AM10" s="85"/>
      <c r="AN10" s="85"/>
    </row>
    <row r="11" spans="1:41">
      <c r="R11" s="368"/>
      <c r="S11" s="176"/>
      <c r="T11" s="372" t="s">
        <v>228</v>
      </c>
      <c r="U11" s="368"/>
      <c r="V11" s="176"/>
      <c r="W11" s="176"/>
      <c r="X11" s="176"/>
      <c r="Y11" s="176"/>
      <c r="Z11" s="176"/>
      <c r="AA11" s="176"/>
      <c r="AB11" s="176"/>
      <c r="AC11" s="176"/>
      <c r="AD11" s="176"/>
      <c r="AE11" s="85"/>
      <c r="AF11" s="85"/>
      <c r="AG11" s="85"/>
      <c r="AH11" s="85"/>
      <c r="AI11" s="85"/>
      <c r="AJ11" s="85"/>
      <c r="AK11" s="85"/>
      <c r="AL11" s="85"/>
      <c r="AM11" s="85"/>
      <c r="AN11" s="85"/>
    </row>
    <row r="12" spans="1:41" ht="15.75">
      <c r="B12" s="365" t="s">
        <v>519</v>
      </c>
      <c r="R12" s="368"/>
      <c r="S12" s="176"/>
      <c r="T12" s="368"/>
      <c r="U12" s="369" t="s">
        <v>229</v>
      </c>
      <c r="V12" s="176"/>
      <c r="W12" s="176"/>
      <c r="X12" s="176"/>
      <c r="Y12" s="176"/>
      <c r="Z12" s="176"/>
      <c r="AA12" s="176"/>
      <c r="AB12" s="176"/>
      <c r="AC12" s="176"/>
      <c r="AD12" s="176"/>
      <c r="AE12" s="85"/>
      <c r="AF12" s="85"/>
      <c r="AG12" s="85"/>
      <c r="AH12" s="85"/>
      <c r="AI12" s="85"/>
      <c r="AJ12" s="85"/>
      <c r="AK12" s="85"/>
      <c r="AL12" s="85"/>
      <c r="AM12" s="85"/>
      <c r="AN12" s="85"/>
    </row>
    <row r="13" spans="1:41">
      <c r="R13" s="368"/>
      <c r="S13" s="176"/>
      <c r="T13" s="368"/>
      <c r="U13" s="368"/>
      <c r="V13" s="174" t="s">
        <v>503</v>
      </c>
      <c r="W13" s="176"/>
      <c r="X13" s="176"/>
      <c r="Y13" s="176"/>
      <c r="Z13" s="176"/>
      <c r="AA13" s="176"/>
      <c r="AB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85"/>
      <c r="AN13" s="85"/>
    </row>
    <row r="14" spans="1:41">
      <c r="B14" s="382"/>
      <c r="R14" s="368"/>
      <c r="S14" s="176"/>
      <c r="T14" s="368"/>
      <c r="U14" s="368"/>
      <c r="V14" s="176"/>
      <c r="W14" s="177" t="s">
        <v>230</v>
      </c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85"/>
      <c r="AN14" s="85"/>
    </row>
    <row r="15" spans="1:41">
      <c r="B15" s="382"/>
      <c r="R15" s="368"/>
      <c r="S15" s="176"/>
      <c r="T15" s="368"/>
      <c r="U15" s="368"/>
      <c r="V15" s="176"/>
      <c r="W15" s="176"/>
      <c r="X15" s="174" t="s">
        <v>231</v>
      </c>
      <c r="Y15" s="174"/>
      <c r="Z15" s="176"/>
      <c r="AA15" s="176"/>
      <c r="AB15" s="176"/>
      <c r="AC15" s="176"/>
      <c r="AD15" s="176"/>
      <c r="AE15" s="176"/>
      <c r="AF15" s="176"/>
      <c r="AG15" s="176"/>
      <c r="AH15" s="176"/>
      <c r="AI15" s="176"/>
      <c r="AJ15" s="176"/>
      <c r="AK15" s="176"/>
      <c r="AL15" s="176"/>
      <c r="AM15" s="85"/>
      <c r="AN15" s="85"/>
    </row>
    <row r="16" spans="1:41">
      <c r="B16" s="382"/>
      <c r="H16" s="7">
        <f>H3/3</f>
        <v>2100</v>
      </c>
      <c r="R16" s="368"/>
      <c r="S16" s="176"/>
      <c r="T16" s="368"/>
      <c r="U16" s="368"/>
      <c r="V16" s="176"/>
      <c r="W16" s="176"/>
      <c r="X16" s="176"/>
      <c r="Y16" s="177" t="s">
        <v>258</v>
      </c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85"/>
      <c r="AN16" s="85"/>
    </row>
    <row r="17" spans="2:41">
      <c r="B17" s="382"/>
      <c r="H17" s="7">
        <v>300</v>
      </c>
      <c r="R17" s="368"/>
      <c r="S17" s="176"/>
      <c r="T17" s="368"/>
      <c r="U17" s="368"/>
      <c r="V17" s="176"/>
      <c r="W17" s="176"/>
      <c r="X17" s="176"/>
      <c r="Y17" s="176"/>
      <c r="Z17" s="174" t="s">
        <v>232</v>
      </c>
      <c r="AA17" s="177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85"/>
      <c r="AN17" s="85"/>
      <c r="AO17" s="173"/>
    </row>
    <row r="18" spans="2:41">
      <c r="B18" s="382"/>
      <c r="H18" s="7">
        <v>300</v>
      </c>
      <c r="R18" s="368"/>
      <c r="S18" s="176"/>
      <c r="T18" s="368"/>
      <c r="U18" s="368"/>
      <c r="V18" s="176"/>
      <c r="W18" s="176"/>
      <c r="X18" s="176"/>
      <c r="Y18" s="176"/>
      <c r="Z18" s="177"/>
      <c r="AA18" s="177" t="s">
        <v>259</v>
      </c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85"/>
      <c r="AN18" s="85"/>
      <c r="AO18" s="173"/>
    </row>
    <row r="19" spans="2:41">
      <c r="B19" s="382"/>
      <c r="R19" s="368"/>
      <c r="S19" s="176"/>
      <c r="T19" s="368"/>
      <c r="U19" s="368"/>
      <c r="V19" s="176"/>
      <c r="W19" s="176"/>
      <c r="X19" s="176"/>
      <c r="Y19" s="176"/>
      <c r="Z19" s="176"/>
      <c r="AA19" s="176"/>
      <c r="AB19" s="174" t="s">
        <v>233</v>
      </c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85"/>
      <c r="AN19" s="177"/>
    </row>
    <row r="20" spans="2:41">
      <c r="D20" s="319"/>
      <c r="F20" s="319"/>
      <c r="R20" s="368"/>
      <c r="S20" s="176"/>
      <c r="T20" s="368"/>
      <c r="U20" s="368"/>
      <c r="V20" s="176"/>
      <c r="W20" s="176"/>
      <c r="X20" s="176"/>
      <c r="Y20" s="176"/>
      <c r="Z20" s="176"/>
      <c r="AA20" s="176"/>
      <c r="AB20" s="176"/>
      <c r="AC20" s="177" t="s">
        <v>234</v>
      </c>
      <c r="AD20" s="176"/>
      <c r="AE20" s="176"/>
      <c r="AF20" s="176"/>
      <c r="AG20" s="176"/>
      <c r="AH20" s="176"/>
      <c r="AI20" s="176"/>
      <c r="AJ20" s="176"/>
      <c r="AK20" s="176"/>
      <c r="AL20" s="176"/>
      <c r="AM20" s="85"/>
      <c r="AN20" s="85"/>
    </row>
    <row r="21" spans="2:41">
      <c r="D21" s="319"/>
      <c r="F21" s="2"/>
      <c r="R21" s="368"/>
      <c r="S21" s="176"/>
      <c r="T21" s="368"/>
      <c r="U21" s="368"/>
      <c r="V21" s="176"/>
      <c r="W21" s="176"/>
      <c r="X21" s="176"/>
      <c r="Y21" s="176"/>
      <c r="Z21" s="176"/>
      <c r="AA21" s="176"/>
      <c r="AB21" s="176"/>
      <c r="AC21" s="176"/>
      <c r="AD21" s="174" t="s">
        <v>274</v>
      </c>
      <c r="AE21" s="178"/>
      <c r="AF21" s="178"/>
      <c r="AG21" s="178"/>
      <c r="AH21" s="178"/>
      <c r="AI21" s="178"/>
      <c r="AJ21" s="178"/>
      <c r="AK21" s="178"/>
      <c r="AL21" s="178"/>
      <c r="AM21" s="177"/>
    </row>
    <row r="22" spans="2:41">
      <c r="D22" s="319"/>
      <c r="F22" s="2"/>
      <c r="R22" s="370"/>
      <c r="S22" s="85"/>
      <c r="T22" s="370"/>
      <c r="U22" s="370"/>
      <c r="V22" s="176"/>
      <c r="W22" s="176"/>
      <c r="X22" s="176"/>
      <c r="Y22" s="176"/>
      <c r="Z22" s="176"/>
      <c r="AA22" s="176"/>
      <c r="AB22" s="176"/>
      <c r="AC22" s="176"/>
      <c r="AD22" s="176"/>
      <c r="AE22" s="174" t="s">
        <v>275</v>
      </c>
      <c r="AF22" s="177"/>
      <c r="AG22" s="177"/>
      <c r="AH22" s="177"/>
      <c r="AI22" s="177"/>
      <c r="AJ22" s="177"/>
      <c r="AK22" s="177"/>
      <c r="AL22" s="177"/>
      <c r="AM22" s="85"/>
    </row>
    <row r="23" spans="2:41">
      <c r="D23" s="319"/>
      <c r="F23" s="2"/>
      <c r="R23" s="7"/>
      <c r="S23" s="2"/>
      <c r="T23" s="7"/>
      <c r="U23" s="7"/>
      <c r="AF23" s="177" t="s">
        <v>276</v>
      </c>
      <c r="AG23" s="178"/>
      <c r="AH23" s="178"/>
      <c r="AI23" s="178"/>
      <c r="AJ23" s="178"/>
      <c r="AK23" s="178"/>
    </row>
    <row r="24" spans="2:41">
      <c r="D24" s="319"/>
      <c r="E24" s="7"/>
      <c r="F24" s="2"/>
      <c r="M24" s="232"/>
      <c r="AF24" s="176"/>
      <c r="AG24" s="280" t="s">
        <v>277</v>
      </c>
      <c r="AH24" s="280"/>
      <c r="AI24" s="280"/>
      <c r="AJ24" s="280"/>
      <c r="AK24" s="280"/>
      <c r="AL24" s="280"/>
    </row>
    <row r="25" spans="2:41">
      <c r="D25" s="319"/>
      <c r="E25" s="7"/>
      <c r="F25" s="2"/>
      <c r="M25" s="232"/>
      <c r="AG25" s="176"/>
      <c r="AH25" s="174" t="s">
        <v>473</v>
      </c>
      <c r="AI25" s="176"/>
      <c r="AJ25" s="176"/>
      <c r="AK25" s="176"/>
      <c r="AL25" s="177"/>
    </row>
    <row r="26" spans="2:41">
      <c r="D26" s="319"/>
      <c r="F26" s="319"/>
      <c r="AI26" s="177" t="s">
        <v>470</v>
      </c>
      <c r="AJ26" s="177"/>
      <c r="AK26" s="177"/>
    </row>
    <row r="27" spans="2:41">
      <c r="D27" s="319"/>
      <c r="E27" s="351"/>
      <c r="F27" s="2"/>
      <c r="AJ27" s="174" t="s">
        <v>471</v>
      </c>
      <c r="AK27" s="176"/>
    </row>
    <row r="28" spans="2:41">
      <c r="D28" s="319"/>
      <c r="F28" s="2"/>
      <c r="AK28" s="177" t="s">
        <v>472</v>
      </c>
    </row>
    <row r="29" spans="2:41">
      <c r="D29" s="319"/>
      <c r="F29" s="2"/>
    </row>
    <row r="30" spans="2:41">
      <c r="D30" s="319"/>
      <c r="E30" s="7"/>
      <c r="F30" s="2"/>
    </row>
    <row r="31" spans="2:41">
      <c r="E31" s="7"/>
      <c r="F31" s="2"/>
    </row>
    <row r="32" spans="2:41">
      <c r="F32" s="319"/>
    </row>
  </sheetData>
  <mergeCells count="10">
    <mergeCell ref="F1:L1"/>
    <mergeCell ref="M1:N1"/>
    <mergeCell ref="O1:P1"/>
    <mergeCell ref="Q1:Q2"/>
    <mergeCell ref="R1:AO1"/>
    <mergeCell ref="A7:E7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9"/>
  <sheetViews>
    <sheetView workbookViewId="0">
      <pane ySplit="2" topLeftCell="A3" activePane="bottomLeft" state="frozen"/>
      <selection pane="bottomLeft" activeCell="D27" sqref="D27"/>
    </sheetView>
  </sheetViews>
  <sheetFormatPr defaultRowHeight="11.25"/>
  <cols>
    <col min="1" max="1" width="7.5703125" style="7" bestFit="1" customWidth="1"/>
    <col min="2" max="2" width="52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2" customFormat="1" ht="15.75" customHeight="1">
      <c r="A1" s="639" t="s">
        <v>31</v>
      </c>
      <c r="B1" s="640"/>
      <c r="C1" s="640"/>
      <c r="D1" s="641"/>
      <c r="E1" s="652" t="s">
        <v>522</v>
      </c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36" t="s">
        <v>69</v>
      </c>
      <c r="S1" s="658" t="s">
        <v>161</v>
      </c>
      <c r="T1" s="639" t="s">
        <v>13</v>
      </c>
      <c r="U1" s="640"/>
      <c r="V1" s="640"/>
      <c r="W1" s="640"/>
      <c r="X1" s="640"/>
      <c r="Y1" s="640"/>
      <c r="Z1" s="640"/>
      <c r="AA1" s="640"/>
      <c r="AB1" s="640"/>
      <c r="AC1" s="641"/>
      <c r="AD1" s="651" t="s">
        <v>14</v>
      </c>
      <c r="AE1" s="651"/>
      <c r="AF1" s="651"/>
      <c r="AG1" s="651"/>
      <c r="AH1" s="651"/>
      <c r="AI1" s="651"/>
      <c r="AJ1" s="651"/>
      <c r="AK1" s="651"/>
      <c r="AL1" s="651"/>
      <c r="AM1" s="639" t="s">
        <v>15</v>
      </c>
      <c r="AN1" s="640"/>
      <c r="AO1" s="640"/>
      <c r="AP1" s="640"/>
      <c r="AQ1" s="640"/>
      <c r="AR1" s="640"/>
      <c r="AS1" s="640"/>
      <c r="AT1" s="640"/>
      <c r="AU1" s="640"/>
      <c r="AV1" s="641"/>
      <c r="AW1" s="642" t="s">
        <v>16</v>
      </c>
      <c r="AX1" s="642"/>
      <c r="AY1" s="642"/>
      <c r="AZ1" s="642"/>
      <c r="BA1" s="642"/>
      <c r="BB1" s="642"/>
      <c r="BC1" s="642"/>
      <c r="BD1" s="642"/>
      <c r="BE1" s="643" t="s">
        <v>17</v>
      </c>
      <c r="BF1" s="644"/>
      <c r="BG1" s="644"/>
      <c r="BH1" s="644"/>
      <c r="BI1" s="645"/>
    </row>
    <row r="2" spans="1:61" s="4" customFormat="1" ht="45.75" customHeight="1" thickBot="1">
      <c r="A2" s="77" t="s">
        <v>19</v>
      </c>
      <c r="B2" s="86" t="s">
        <v>0</v>
      </c>
      <c r="C2" s="63" t="s">
        <v>11</v>
      </c>
      <c r="D2" s="64" t="s">
        <v>12</v>
      </c>
      <c r="E2" s="53" t="s">
        <v>70</v>
      </c>
      <c r="F2" s="39" t="s">
        <v>71</v>
      </c>
      <c r="G2" s="39" t="s">
        <v>253</v>
      </c>
      <c r="H2" s="39" t="s">
        <v>72</v>
      </c>
      <c r="I2" s="656" t="s">
        <v>29</v>
      </c>
      <c r="J2" s="657"/>
      <c r="K2" s="39" t="s">
        <v>154</v>
      </c>
      <c r="L2" s="39" t="s">
        <v>155</v>
      </c>
      <c r="M2" s="39" t="s">
        <v>91</v>
      </c>
      <c r="N2" s="39" t="s">
        <v>507</v>
      </c>
      <c r="O2" s="39" t="s">
        <v>160</v>
      </c>
      <c r="P2" s="92" t="s">
        <v>97</v>
      </c>
      <c r="Q2" s="113" t="s">
        <v>96</v>
      </c>
      <c r="R2" s="637"/>
      <c r="S2" s="659"/>
      <c r="T2" s="53" t="s">
        <v>32</v>
      </c>
      <c r="U2" s="53" t="s">
        <v>19</v>
      </c>
      <c r="V2" s="39" t="s">
        <v>20</v>
      </c>
      <c r="W2" s="9" t="s">
        <v>21</v>
      </c>
      <c r="X2" s="9" t="s">
        <v>22</v>
      </c>
      <c r="Y2" s="39" t="s">
        <v>23</v>
      </c>
      <c r="Z2" s="39" t="s">
        <v>24</v>
      </c>
      <c r="AA2" s="39" t="s">
        <v>25</v>
      </c>
      <c r="AB2" s="646" t="s">
        <v>29</v>
      </c>
      <c r="AC2" s="647"/>
      <c r="AD2" s="53" t="s">
        <v>28</v>
      </c>
      <c r="AE2" s="53" t="s">
        <v>19</v>
      </c>
      <c r="AF2" s="39" t="s">
        <v>20</v>
      </c>
      <c r="AG2" s="9" t="s">
        <v>27</v>
      </c>
      <c r="AH2" s="9" t="s">
        <v>19</v>
      </c>
      <c r="AI2" s="69" t="s">
        <v>73</v>
      </c>
      <c r="AJ2" s="69" t="s">
        <v>74</v>
      </c>
      <c r="AK2" s="654" t="s">
        <v>29</v>
      </c>
      <c r="AL2" s="655"/>
      <c r="AM2" s="53" t="s">
        <v>18</v>
      </c>
      <c r="AN2" s="53" t="s">
        <v>19</v>
      </c>
      <c r="AO2" s="39" t="s">
        <v>20</v>
      </c>
      <c r="AP2" s="9" t="s">
        <v>21</v>
      </c>
      <c r="AQ2" s="9" t="s">
        <v>22</v>
      </c>
      <c r="AR2" s="39" t="s">
        <v>23</v>
      </c>
      <c r="AS2" s="39" t="s">
        <v>24</v>
      </c>
      <c r="AT2" s="39" t="s">
        <v>25</v>
      </c>
      <c r="AU2" s="646" t="s">
        <v>29</v>
      </c>
      <c r="AV2" s="647"/>
      <c r="AW2" s="53" t="s">
        <v>18</v>
      </c>
      <c r="AX2" s="39" t="s">
        <v>19</v>
      </c>
      <c r="AY2" s="39" t="s">
        <v>20</v>
      </c>
      <c r="AZ2" s="39" t="s">
        <v>26</v>
      </c>
      <c r="BA2" s="9" t="s">
        <v>27</v>
      </c>
      <c r="BB2" s="9" t="s">
        <v>19</v>
      </c>
      <c r="BC2" s="39" t="s">
        <v>28</v>
      </c>
      <c r="BD2" s="40" t="s">
        <v>29</v>
      </c>
      <c r="BE2" s="54" t="s">
        <v>30</v>
      </c>
      <c r="BF2" s="54" t="s">
        <v>19</v>
      </c>
      <c r="BG2" s="55" t="s">
        <v>18</v>
      </c>
      <c r="BH2" s="646" t="s">
        <v>29</v>
      </c>
      <c r="BI2" s="647"/>
    </row>
    <row r="3" spans="1:61" s="17" customFormat="1">
      <c r="A3" s="29">
        <f>'1-συμβολαια'!A3</f>
        <v>8490</v>
      </c>
      <c r="B3" s="87" t="str">
        <f>'1-συμβολαια'!C3</f>
        <v xml:space="preserve">αγοαραπωλησίας ΠΡΟΣΥΜΦΩΝΟ τίμημα = 5.400.000δρχ αρραβών = </v>
      </c>
      <c r="C3" s="14" t="str">
        <f>'4-πολλυπρ'!D3</f>
        <v>το αστέρι</v>
      </c>
      <c r="D3" s="14" t="str">
        <f>'4-πολλυπρ'!I3</f>
        <v xml:space="preserve">219-143 </v>
      </c>
      <c r="E3" s="14"/>
      <c r="F3" s="35"/>
      <c r="G3" s="19"/>
      <c r="H3" s="19"/>
      <c r="I3" s="146"/>
      <c r="J3" s="146"/>
      <c r="K3" s="19"/>
      <c r="L3" s="19"/>
      <c r="M3" s="19"/>
      <c r="N3" s="19"/>
      <c r="O3" s="19">
        <f t="shared" ref="O3" si="0">K3+L3</f>
        <v>0</v>
      </c>
      <c r="P3" s="14"/>
      <c r="Q3" s="14"/>
      <c r="R3" s="14"/>
      <c r="S3" s="373"/>
      <c r="T3" s="28"/>
      <c r="U3" s="24"/>
      <c r="V3" s="30" t="s">
        <v>407</v>
      </c>
      <c r="W3" s="24"/>
      <c r="X3" s="30" t="s">
        <v>9</v>
      </c>
      <c r="Y3" s="31"/>
      <c r="Z3" s="24"/>
      <c r="AA3" s="24"/>
      <c r="AB3" s="24"/>
      <c r="AC3" s="24"/>
      <c r="AD3" s="28"/>
      <c r="AE3" s="24"/>
      <c r="AF3" s="24"/>
      <c r="AG3" s="24"/>
      <c r="AH3" s="24"/>
      <c r="AI3" s="11"/>
      <c r="AJ3" s="11"/>
      <c r="AK3" s="11"/>
      <c r="AL3" s="24"/>
      <c r="AM3" s="24"/>
      <c r="AN3" s="24"/>
      <c r="AO3" s="30" t="s">
        <v>407</v>
      </c>
      <c r="AP3" s="24"/>
      <c r="AQ3" s="30" t="s">
        <v>9</v>
      </c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8"/>
      <c r="BH3" s="24"/>
      <c r="BI3" s="24"/>
    </row>
    <row r="4" spans="1:61" s="17" customFormat="1">
      <c r="A4" s="29">
        <f>'1-συμβολαια'!A4</f>
        <v>0</v>
      </c>
      <c r="B4" s="87" t="str">
        <f>'1-συμβολαια'!C4</f>
        <v>'πληρεξουσιότητα''</v>
      </c>
      <c r="C4" s="14">
        <f>'4-πολλυπρ'!D4</f>
        <v>0</v>
      </c>
      <c r="D4" s="14" t="str">
        <f>'4-πολλυπρ'!I4</f>
        <v xml:space="preserve">219-143 </v>
      </c>
      <c r="E4" s="14"/>
      <c r="F4" s="35"/>
      <c r="G4" s="19"/>
      <c r="H4" s="19"/>
      <c r="I4" s="146"/>
      <c r="J4" s="146"/>
      <c r="K4" s="19"/>
      <c r="L4" s="19"/>
      <c r="M4" s="19"/>
      <c r="N4" s="19"/>
      <c r="O4" s="19">
        <f t="shared" ref="O4:O6" si="1">K4+L4</f>
        <v>0</v>
      </c>
      <c r="P4" s="14"/>
      <c r="Q4" s="14"/>
      <c r="R4" s="14"/>
      <c r="S4" s="373"/>
      <c r="T4" s="28"/>
      <c r="U4" s="24"/>
      <c r="V4" s="30" t="s">
        <v>407</v>
      </c>
      <c r="W4" s="24"/>
      <c r="X4" s="30" t="s">
        <v>9</v>
      </c>
      <c r="Y4" s="31"/>
      <c r="Z4" s="24"/>
      <c r="AA4" s="24"/>
      <c r="AB4" s="24"/>
      <c r="AC4" s="24"/>
      <c r="AD4" s="28"/>
      <c r="AE4" s="24"/>
      <c r="AF4" s="24"/>
      <c r="AG4" s="24"/>
      <c r="AH4" s="24"/>
      <c r="AI4" s="11"/>
      <c r="AJ4" s="11"/>
      <c r="AK4" s="11"/>
      <c r="AL4" s="24"/>
      <c r="AM4" s="24"/>
      <c r="AN4" s="24"/>
      <c r="AO4" s="30" t="s">
        <v>407</v>
      </c>
      <c r="AP4" s="24"/>
      <c r="AQ4" s="30" t="s">
        <v>9</v>
      </c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8"/>
      <c r="BH4" s="24"/>
      <c r="BI4" s="24"/>
    </row>
    <row r="5" spans="1:61" s="17" customFormat="1">
      <c r="A5" s="29">
        <f>'1-συμβολαια'!A5</f>
        <v>8614</v>
      </c>
      <c r="B5" s="87" t="str">
        <f>'1-συμβολαια'!C5</f>
        <v>εμφάνιση</v>
      </c>
      <c r="C5" s="14">
        <f>'4-πολλυπρ'!D5</f>
        <v>0</v>
      </c>
      <c r="D5" s="14" t="str">
        <f>'4-πολλυπρ'!I5</f>
        <v xml:space="preserve">219-143 </v>
      </c>
      <c r="E5" s="14"/>
      <c r="F5" s="35"/>
      <c r="G5" s="19"/>
      <c r="H5" s="19"/>
      <c r="I5" s="146"/>
      <c r="J5" s="146"/>
      <c r="K5" s="19"/>
      <c r="L5" s="19"/>
      <c r="M5" s="19"/>
      <c r="N5" s="19"/>
      <c r="O5" s="19">
        <f t="shared" si="1"/>
        <v>0</v>
      </c>
      <c r="P5" s="14"/>
      <c r="Q5" s="14"/>
      <c r="R5" s="14"/>
      <c r="S5" s="373"/>
      <c r="T5" s="28"/>
      <c r="U5" s="24"/>
      <c r="V5" s="30" t="s">
        <v>407</v>
      </c>
      <c r="W5" s="24"/>
      <c r="X5" s="30" t="s">
        <v>9</v>
      </c>
      <c r="Y5" s="31"/>
      <c r="Z5" s="24"/>
      <c r="AA5" s="24"/>
      <c r="AB5" s="24"/>
      <c r="AC5" s="24"/>
      <c r="AD5" s="28"/>
      <c r="AE5" s="24"/>
      <c r="AF5" s="24"/>
      <c r="AG5" s="24"/>
      <c r="AH5" s="24"/>
      <c r="AI5" s="11"/>
      <c r="AJ5" s="11"/>
      <c r="AK5" s="11"/>
      <c r="AL5" s="24"/>
      <c r="AM5" s="24"/>
      <c r="AN5" s="24"/>
      <c r="AO5" s="30" t="s">
        <v>407</v>
      </c>
      <c r="AP5" s="24"/>
      <c r="AQ5" s="30" t="s">
        <v>9</v>
      </c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8"/>
      <c r="BH5" s="24"/>
      <c r="BI5" s="24"/>
    </row>
    <row r="6" spans="1:61" s="17" customFormat="1">
      <c r="A6" s="29">
        <f>'1-συμβολαια'!A6</f>
        <v>8658</v>
      </c>
      <c r="B6" s="87" t="str">
        <f>'1-συμβολαια'!C6</f>
        <v>γραμμάτιο Τ.Π.Δ.   ΚΑΤΑΘΕΣΗ</v>
      </c>
      <c r="C6" s="14">
        <f>'4-πολλυπρ'!D6</f>
        <v>0</v>
      </c>
      <c r="D6" s="14" t="str">
        <f>'4-πολλυπρ'!I6</f>
        <v>219-143</v>
      </c>
      <c r="E6" s="14"/>
      <c r="F6" s="35"/>
      <c r="G6" s="19"/>
      <c r="H6" s="19"/>
      <c r="I6" s="146"/>
      <c r="J6" s="146"/>
      <c r="K6" s="19"/>
      <c r="L6" s="19"/>
      <c r="M6" s="19"/>
      <c r="N6" s="19"/>
      <c r="O6" s="19">
        <f t="shared" si="1"/>
        <v>0</v>
      </c>
      <c r="P6" s="14"/>
      <c r="Q6" s="14"/>
      <c r="R6" s="14"/>
      <c r="S6" s="373"/>
      <c r="T6" s="28"/>
      <c r="U6" s="24"/>
      <c r="V6" s="30" t="s">
        <v>407</v>
      </c>
      <c r="W6" s="24"/>
      <c r="X6" s="30" t="s">
        <v>9</v>
      </c>
      <c r="Y6" s="31"/>
      <c r="Z6" s="24"/>
      <c r="AA6" s="24"/>
      <c r="AB6" s="24"/>
      <c r="AC6" s="24"/>
      <c r="AD6" s="28"/>
      <c r="AE6" s="24"/>
      <c r="AF6" s="24"/>
      <c r="AG6" s="24"/>
      <c r="AH6" s="24"/>
      <c r="AI6" s="11"/>
      <c r="AJ6" s="11"/>
      <c r="AK6" s="11"/>
      <c r="AL6" s="24"/>
      <c r="AM6" s="24"/>
      <c r="AN6" s="24"/>
      <c r="AO6" s="30" t="s">
        <v>407</v>
      </c>
      <c r="AP6" s="24"/>
      <c r="AQ6" s="30" t="s">
        <v>9</v>
      </c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8"/>
      <c r="BH6" s="24"/>
      <c r="BI6" s="24"/>
    </row>
    <row r="7" spans="1:61">
      <c r="A7" s="648" t="s">
        <v>35</v>
      </c>
      <c r="B7" s="649"/>
      <c r="C7" s="649"/>
      <c r="D7" s="650"/>
      <c r="E7" s="70">
        <f>SUM(E3:E6)</f>
        <v>0</v>
      </c>
      <c r="F7" s="70">
        <f>SUM(F3:F6)</f>
        <v>0</v>
      </c>
      <c r="G7" s="70">
        <f>SUM(G3:G6)</f>
        <v>0</v>
      </c>
      <c r="H7" s="70">
        <f>SUM(H3:H6)</f>
        <v>0</v>
      </c>
      <c r="I7" s="70"/>
      <c r="J7" s="70"/>
      <c r="K7" s="70">
        <f t="shared" ref="K7:R7" si="2">SUM(K3:K6)</f>
        <v>0</v>
      </c>
      <c r="L7" s="70">
        <f t="shared" si="2"/>
        <v>0</v>
      </c>
      <c r="M7" s="70">
        <f t="shared" si="2"/>
        <v>0</v>
      </c>
      <c r="N7" s="70">
        <f t="shared" si="2"/>
        <v>0</v>
      </c>
      <c r="O7" s="70">
        <f t="shared" si="2"/>
        <v>0</v>
      </c>
      <c r="P7" s="65">
        <f t="shared" si="2"/>
        <v>0</v>
      </c>
      <c r="Q7" s="65">
        <f t="shared" si="2"/>
        <v>0</v>
      </c>
      <c r="R7" s="65">
        <f t="shared" si="2"/>
        <v>0</v>
      </c>
      <c r="S7" s="65"/>
      <c r="T7" s="139"/>
      <c r="U7" s="65">
        <f>SUM(U3:U6)</f>
        <v>0</v>
      </c>
      <c r="V7" s="65"/>
      <c r="W7" s="65">
        <f>SUM(W3:W6)</f>
        <v>0</v>
      </c>
      <c r="X7" s="65"/>
      <c r="Y7" s="65">
        <f>SUM(Y3:Y6)</f>
        <v>0</v>
      </c>
      <c r="Z7" s="65">
        <f>SUM(Z3:Z6)</f>
        <v>0</v>
      </c>
      <c r="AA7" s="65">
        <f>SUM(AA3:AA6)</f>
        <v>0</v>
      </c>
      <c r="AB7" s="65">
        <f>SUM(AB3:AB6)</f>
        <v>0</v>
      </c>
      <c r="AC7" s="65">
        <f>SUM(AC3:AC6)</f>
        <v>0</v>
      </c>
      <c r="AD7" s="139"/>
      <c r="AE7" s="65">
        <f t="shared" ref="AE7:AJ7" si="3">SUM(AE3:AE6)</f>
        <v>0</v>
      </c>
      <c r="AF7" s="65">
        <f t="shared" si="3"/>
        <v>0</v>
      </c>
      <c r="AG7" s="65">
        <f t="shared" si="3"/>
        <v>0</v>
      </c>
      <c r="AH7" s="65">
        <f t="shared" si="3"/>
        <v>0</v>
      </c>
      <c r="AI7" s="70">
        <f t="shared" si="3"/>
        <v>0</v>
      </c>
      <c r="AJ7" s="70">
        <f t="shared" si="3"/>
        <v>0</v>
      </c>
      <c r="AK7" s="70"/>
      <c r="AL7" s="65">
        <f>SUM(AL3:AL6)</f>
        <v>0</v>
      </c>
      <c r="AM7" s="65">
        <f>SUM(AM3:AM6)</f>
        <v>0</v>
      </c>
      <c r="AN7" s="65">
        <f>SUM(AN3:AN6)</f>
        <v>0</v>
      </c>
      <c r="AO7" s="65"/>
      <c r="AP7" s="65">
        <f t="shared" ref="AP7:BI7" si="4">SUM(AP3:AP6)</f>
        <v>0</v>
      </c>
      <c r="AQ7" s="65">
        <f t="shared" si="4"/>
        <v>0</v>
      </c>
      <c r="AR7" s="65">
        <f t="shared" si="4"/>
        <v>0</v>
      </c>
      <c r="AS7" s="65">
        <f t="shared" si="4"/>
        <v>0</v>
      </c>
      <c r="AT7" s="65">
        <f t="shared" si="4"/>
        <v>0</v>
      </c>
      <c r="AU7" s="65">
        <f t="shared" si="4"/>
        <v>0</v>
      </c>
      <c r="AV7" s="65">
        <f t="shared" si="4"/>
        <v>0</v>
      </c>
      <c r="AW7" s="65">
        <f t="shared" si="4"/>
        <v>0</v>
      </c>
      <c r="AX7" s="65">
        <f t="shared" si="4"/>
        <v>0</v>
      </c>
      <c r="AY7" s="65">
        <f t="shared" si="4"/>
        <v>0</v>
      </c>
      <c r="AZ7" s="65">
        <f t="shared" si="4"/>
        <v>0</v>
      </c>
      <c r="BA7" s="65">
        <f t="shared" si="4"/>
        <v>0</v>
      </c>
      <c r="BB7" s="65">
        <f t="shared" si="4"/>
        <v>0</v>
      </c>
      <c r="BC7" s="65">
        <f t="shared" si="4"/>
        <v>0</v>
      </c>
      <c r="BD7" s="65">
        <f t="shared" si="4"/>
        <v>0</v>
      </c>
      <c r="BE7" s="65">
        <f t="shared" si="4"/>
        <v>0</v>
      </c>
      <c r="BF7" s="65">
        <f t="shared" si="4"/>
        <v>0</v>
      </c>
      <c r="BG7" s="65">
        <f t="shared" si="4"/>
        <v>0</v>
      </c>
      <c r="BH7" s="65">
        <f t="shared" si="4"/>
        <v>0</v>
      </c>
      <c r="BI7" s="65">
        <f t="shared" si="4"/>
        <v>0</v>
      </c>
    </row>
    <row r="9" spans="1:61">
      <c r="G9" s="142"/>
      <c r="H9" s="142"/>
      <c r="I9" s="142"/>
      <c r="J9" s="142"/>
      <c r="K9" s="142" t="s">
        <v>514</v>
      </c>
      <c r="L9" s="116"/>
      <c r="M9" s="116"/>
      <c r="N9" s="116"/>
      <c r="S9" s="189" t="s">
        <v>161</v>
      </c>
      <c r="Z9" s="2"/>
      <c r="AB9" s="116" t="s">
        <v>99</v>
      </c>
      <c r="AI9" s="232" t="s">
        <v>100</v>
      </c>
    </row>
    <row r="10" spans="1:61">
      <c r="F10" s="3"/>
      <c r="G10" s="3"/>
      <c r="H10" s="3"/>
      <c r="I10" s="165" t="s">
        <v>156</v>
      </c>
      <c r="J10" s="118"/>
      <c r="L10" s="142"/>
      <c r="M10" s="3"/>
      <c r="N10" s="3"/>
      <c r="O10" s="3"/>
      <c r="P10" s="165" t="s">
        <v>162</v>
      </c>
      <c r="S10" s="8"/>
    </row>
    <row r="11" spans="1:61">
      <c r="E11" s="117"/>
      <c r="F11" s="3"/>
      <c r="G11" s="3"/>
      <c r="H11" s="3"/>
      <c r="I11" s="118" t="s">
        <v>157</v>
      </c>
      <c r="J11" s="118"/>
      <c r="L11" s="3"/>
      <c r="M11" s="3"/>
      <c r="N11" s="3"/>
      <c r="O11" s="3"/>
      <c r="Q11" s="118" t="s">
        <v>163</v>
      </c>
      <c r="S11" s="8"/>
    </row>
    <row r="12" spans="1:61">
      <c r="I12" s="118"/>
      <c r="J12" s="165" t="s">
        <v>158</v>
      </c>
      <c r="M12" s="160" t="s">
        <v>422</v>
      </c>
      <c r="N12" s="160"/>
      <c r="S12" s="8"/>
    </row>
    <row r="13" spans="1:61">
      <c r="J13" s="118" t="s">
        <v>159</v>
      </c>
      <c r="S13" s="8"/>
    </row>
    <row r="14" spans="1:61">
      <c r="S14" s="8"/>
      <c r="T14" s="8"/>
      <c r="U14" s="8"/>
      <c r="V14" s="8"/>
    </row>
    <row r="15" spans="1:61">
      <c r="S15" s="8"/>
    </row>
    <row r="16" spans="1:61" ht="15.75">
      <c r="B16" s="365" t="s">
        <v>519</v>
      </c>
      <c r="S16" s="8"/>
    </row>
    <row r="17" spans="2:20">
      <c r="B17" s="136"/>
    </row>
    <row r="19" spans="2:20">
      <c r="P19" s="2"/>
      <c r="Q19" s="2"/>
      <c r="R19" s="2"/>
      <c r="S19" s="2"/>
      <c r="T19" s="140"/>
    </row>
  </sheetData>
  <mergeCells count="15">
    <mergeCell ref="A7:D7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0.5703125" style="7" bestFit="1" customWidth="1"/>
    <col min="2" max="2" width="49.2851562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0" customWidth="1"/>
    <col min="19" max="19" width="11.42578125" style="80" bestFit="1" customWidth="1"/>
    <col min="20" max="20" width="13" style="80" customWidth="1"/>
    <col min="21" max="16384" width="9.140625" style="3"/>
  </cols>
  <sheetData>
    <row r="1" spans="1:20" s="4" customFormat="1" ht="15.75" customHeight="1">
      <c r="A1" s="665" t="s">
        <v>31</v>
      </c>
      <c r="B1" s="666"/>
      <c r="C1" s="666"/>
      <c r="D1" s="667"/>
      <c r="E1" s="668" t="s">
        <v>166</v>
      </c>
      <c r="F1" s="669"/>
      <c r="G1" s="669"/>
      <c r="H1" s="669"/>
      <c r="I1" s="660" t="s">
        <v>160</v>
      </c>
      <c r="J1" s="660"/>
      <c r="K1" s="660"/>
      <c r="L1" s="660"/>
      <c r="M1" s="660"/>
      <c r="N1" s="660"/>
      <c r="O1" s="660"/>
      <c r="P1" s="660"/>
      <c r="Q1" s="661" t="s">
        <v>29</v>
      </c>
      <c r="R1" s="662"/>
      <c r="S1" s="662"/>
      <c r="T1" s="662"/>
    </row>
    <row r="2" spans="1:20" s="4" customFormat="1" ht="23.25" thickBot="1">
      <c r="A2" s="9" t="s">
        <v>19</v>
      </c>
      <c r="B2" s="156" t="s">
        <v>0</v>
      </c>
      <c r="C2" s="53" t="s">
        <v>11</v>
      </c>
      <c r="D2" s="157" t="s">
        <v>12</v>
      </c>
      <c r="E2" s="39" t="s">
        <v>408</v>
      </c>
      <c r="F2" s="670" t="s">
        <v>29</v>
      </c>
      <c r="G2" s="671"/>
      <c r="H2" s="672"/>
      <c r="I2" s="39" t="s">
        <v>88</v>
      </c>
      <c r="J2" s="53" t="s">
        <v>89</v>
      </c>
      <c r="K2" s="53" t="s">
        <v>91</v>
      </c>
      <c r="L2" s="53" t="s">
        <v>235</v>
      </c>
      <c r="M2" s="53" t="s">
        <v>236</v>
      </c>
      <c r="N2" s="53" t="s">
        <v>237</v>
      </c>
      <c r="O2" s="53"/>
      <c r="P2" s="53" t="s">
        <v>47</v>
      </c>
      <c r="Q2" s="663"/>
      <c r="R2" s="664"/>
      <c r="S2" s="664"/>
      <c r="T2" s="664"/>
    </row>
    <row r="3" spans="1:20">
      <c r="A3" s="29">
        <f>'1-συμβολαια'!A3</f>
        <v>8490</v>
      </c>
      <c r="B3" s="87" t="str">
        <f>'1-συμβολαια'!C3</f>
        <v xml:space="preserve">αγοαραπωλησίας ΠΡΟΣΥΜΦΩΝΟ τίμημα = 5.400.000δρχ αρραβών = </v>
      </c>
      <c r="C3" s="14" t="str">
        <f>'4-πολλυπρ'!D3</f>
        <v>το αστέρι</v>
      </c>
      <c r="D3" s="14" t="str">
        <f>'4-πολλυπρ'!I3</f>
        <v xml:space="preserve">219-143 </v>
      </c>
      <c r="E3" s="19"/>
      <c r="F3" s="146"/>
      <c r="G3" s="146"/>
      <c r="H3" s="35"/>
      <c r="I3" s="19"/>
      <c r="J3" s="19"/>
      <c r="K3" s="238"/>
      <c r="L3" s="19"/>
      <c r="M3" s="19"/>
      <c r="N3" s="19"/>
      <c r="O3" s="19"/>
      <c r="P3" s="19">
        <f t="shared" ref="P3:P6" si="0">SUM(I3:O3)</f>
        <v>0</v>
      </c>
      <c r="Q3" s="131"/>
      <c r="R3" s="131"/>
      <c r="S3" s="158"/>
      <c r="T3" s="79"/>
    </row>
    <row r="4" spans="1:20">
      <c r="A4" s="29">
        <f>'1-συμβολαια'!A4</f>
        <v>0</v>
      </c>
      <c r="B4" s="87" t="str">
        <f>'1-συμβολαια'!C4</f>
        <v>'πληρεξουσιότητα''</v>
      </c>
      <c r="C4" s="14">
        <f>'4-πολλυπρ'!D4</f>
        <v>0</v>
      </c>
      <c r="D4" s="14" t="str">
        <f>'4-πολλυπρ'!I4</f>
        <v xml:space="preserve">219-143 </v>
      </c>
      <c r="E4" s="19"/>
      <c r="F4" s="146"/>
      <c r="G4" s="146"/>
      <c r="H4" s="35"/>
      <c r="I4" s="19"/>
      <c r="J4" s="19"/>
      <c r="K4" s="238"/>
      <c r="L4" s="19"/>
      <c r="M4" s="19"/>
      <c r="N4" s="19"/>
      <c r="O4" s="19"/>
      <c r="P4" s="19">
        <f t="shared" si="0"/>
        <v>0</v>
      </c>
      <c r="Q4" s="131"/>
      <c r="R4" s="131"/>
      <c r="S4" s="158"/>
      <c r="T4" s="79"/>
    </row>
    <row r="5" spans="1:20">
      <c r="A5" s="29">
        <f>'1-συμβολαια'!A5</f>
        <v>8614</v>
      </c>
      <c r="B5" s="87" t="str">
        <f>'1-συμβολαια'!C5</f>
        <v>εμφάνιση</v>
      </c>
      <c r="C5" s="14">
        <f>'4-πολλυπρ'!D5</f>
        <v>0</v>
      </c>
      <c r="D5" s="14" t="str">
        <f>'4-πολλυπρ'!I5</f>
        <v xml:space="preserve">219-143 </v>
      </c>
      <c r="E5" s="19"/>
      <c r="F5" s="146"/>
      <c r="G5" s="146"/>
      <c r="H5" s="35"/>
      <c r="I5" s="19"/>
      <c r="J5" s="19"/>
      <c r="K5" s="238"/>
      <c r="L5" s="19"/>
      <c r="M5" s="19"/>
      <c r="N5" s="19"/>
      <c r="O5" s="19"/>
      <c r="P5" s="19">
        <f t="shared" si="0"/>
        <v>0</v>
      </c>
      <c r="Q5" s="131"/>
      <c r="R5" s="131"/>
      <c r="S5" s="158"/>
      <c r="T5" s="79"/>
    </row>
    <row r="6" spans="1:20">
      <c r="A6" s="29">
        <f>'1-συμβολαια'!A6</f>
        <v>8658</v>
      </c>
      <c r="B6" s="87" t="str">
        <f>'1-συμβολαια'!C6</f>
        <v>γραμμάτιο Τ.Π.Δ.   ΚΑΤΑΘΕΣΗ</v>
      </c>
      <c r="C6" s="14">
        <f>'4-πολλυπρ'!D6</f>
        <v>0</v>
      </c>
      <c r="D6" s="14" t="str">
        <f>'4-πολλυπρ'!I6</f>
        <v>219-143</v>
      </c>
      <c r="E6" s="19"/>
      <c r="F6" s="146"/>
      <c r="G6" s="146"/>
      <c r="H6" s="35"/>
      <c r="I6" s="19"/>
      <c r="J6" s="19"/>
      <c r="K6" s="238"/>
      <c r="L6" s="19"/>
      <c r="M6" s="19"/>
      <c r="N6" s="19"/>
      <c r="O6" s="19"/>
      <c r="P6" s="19">
        <f t="shared" si="0"/>
        <v>0</v>
      </c>
      <c r="Q6" s="131"/>
      <c r="R6" s="131"/>
      <c r="S6" s="158"/>
      <c r="T6" s="79"/>
    </row>
    <row r="7" spans="1:20">
      <c r="A7" s="648" t="s">
        <v>35</v>
      </c>
      <c r="B7" s="649"/>
      <c r="C7" s="649"/>
      <c r="D7" s="650"/>
      <c r="E7" s="70">
        <f>SUM(E3:E6)</f>
        <v>0</v>
      </c>
      <c r="F7" s="65"/>
      <c r="G7" s="65"/>
      <c r="H7" s="65"/>
      <c r="I7" s="70">
        <f t="shared" ref="I7:Q7" si="1">SUM(I3:I6)</f>
        <v>0</v>
      </c>
      <c r="J7" s="70">
        <f t="shared" si="1"/>
        <v>0</v>
      </c>
      <c r="K7" s="70">
        <f t="shared" si="1"/>
        <v>0</v>
      </c>
      <c r="L7" s="70">
        <f t="shared" si="1"/>
        <v>0</v>
      </c>
      <c r="M7" s="70">
        <f t="shared" si="1"/>
        <v>0</v>
      </c>
      <c r="N7" s="70">
        <f t="shared" si="1"/>
        <v>0</v>
      </c>
      <c r="O7" s="70">
        <f t="shared" si="1"/>
        <v>0</v>
      </c>
      <c r="P7" s="70">
        <f t="shared" si="1"/>
        <v>0</v>
      </c>
      <c r="Q7" s="81">
        <f t="shared" si="1"/>
        <v>0</v>
      </c>
      <c r="R7" s="147"/>
      <c r="S7" s="3"/>
      <c r="T7" s="3"/>
    </row>
    <row r="9" spans="1:20" ht="15.75" customHeight="1">
      <c r="I9" s="137" t="s">
        <v>523</v>
      </c>
      <c r="L9" s="137" t="s">
        <v>524</v>
      </c>
      <c r="R9" s="159"/>
      <c r="S9" s="85"/>
      <c r="T9" s="159"/>
    </row>
    <row r="10" spans="1:20">
      <c r="F10" s="165" t="s">
        <v>164</v>
      </c>
      <c r="G10" s="118"/>
      <c r="H10" s="80"/>
      <c r="L10" s="180" t="s">
        <v>204</v>
      </c>
      <c r="R10" s="2"/>
    </row>
    <row r="11" spans="1:20">
      <c r="F11" s="80"/>
      <c r="G11" s="118" t="s">
        <v>165</v>
      </c>
      <c r="M11" s="179" t="s">
        <v>205</v>
      </c>
      <c r="Q11" s="2"/>
      <c r="R11" s="2"/>
    </row>
    <row r="12" spans="1:20">
      <c r="N12" s="160" t="s">
        <v>206</v>
      </c>
      <c r="Q12" s="2"/>
      <c r="R12" s="2"/>
    </row>
    <row r="13" spans="1:20">
      <c r="Q13" s="2"/>
      <c r="R13" s="2"/>
    </row>
    <row r="14" spans="1:20">
      <c r="B14" s="135"/>
    </row>
    <row r="15" spans="1:20">
      <c r="B15" s="136"/>
    </row>
  </sheetData>
  <mergeCells count="6">
    <mergeCell ref="I1:P1"/>
    <mergeCell ref="Q1:T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6" style="3" bestFit="1" customWidth="1"/>
    <col min="2" max="2" width="49.71093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76" t="s">
        <v>327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  <c r="P1" s="677"/>
      <c r="Q1" s="677"/>
      <c r="R1" s="677"/>
      <c r="S1" s="677"/>
      <c r="T1" s="677"/>
      <c r="U1" s="677"/>
      <c r="V1" s="677"/>
      <c r="W1" s="677"/>
      <c r="X1" s="677"/>
      <c r="Y1" s="677"/>
      <c r="Z1" s="677"/>
      <c r="AA1" s="677"/>
      <c r="AB1" s="677"/>
      <c r="AC1" s="677"/>
      <c r="AD1" s="677"/>
      <c r="AE1" s="678" t="s">
        <v>47</v>
      </c>
      <c r="AF1" s="680" t="s">
        <v>9</v>
      </c>
      <c r="AG1" s="682" t="s">
        <v>33</v>
      </c>
      <c r="AH1" s="684" t="s">
        <v>337</v>
      </c>
      <c r="AI1" s="686" t="s">
        <v>84</v>
      </c>
      <c r="AJ1" s="687"/>
      <c r="AK1" s="687"/>
      <c r="AL1" s="688"/>
    </row>
    <row r="2" spans="1:38" ht="12" thickBot="1">
      <c r="A2" s="207"/>
      <c r="B2" s="208" t="s">
        <v>336</v>
      </c>
      <c r="C2" s="208" t="s">
        <v>85</v>
      </c>
      <c r="D2" s="209" t="s">
        <v>328</v>
      </c>
      <c r="E2" s="183" t="s">
        <v>31</v>
      </c>
      <c r="F2" s="183" t="s">
        <v>329</v>
      </c>
      <c r="G2" s="183" t="s">
        <v>330</v>
      </c>
      <c r="H2" s="183" t="s">
        <v>331</v>
      </c>
      <c r="I2" s="183" t="s">
        <v>332</v>
      </c>
      <c r="J2" s="183" t="s">
        <v>333</v>
      </c>
      <c r="K2" s="646" t="s">
        <v>29</v>
      </c>
      <c r="L2" s="647"/>
      <c r="M2" s="193" t="s">
        <v>334</v>
      </c>
      <c r="N2" s="193" t="s">
        <v>31</v>
      </c>
      <c r="O2" s="193" t="s">
        <v>329</v>
      </c>
      <c r="P2" s="193" t="s">
        <v>330</v>
      </c>
      <c r="Q2" s="193" t="s">
        <v>331</v>
      </c>
      <c r="R2" s="193" t="s">
        <v>332</v>
      </c>
      <c r="S2" s="193" t="s">
        <v>333</v>
      </c>
      <c r="T2" s="654" t="s">
        <v>29</v>
      </c>
      <c r="U2" s="655"/>
      <c r="V2" s="183" t="s">
        <v>335</v>
      </c>
      <c r="W2" s="183" t="s">
        <v>31</v>
      </c>
      <c r="X2" s="183" t="s">
        <v>329</v>
      </c>
      <c r="Y2" s="183" t="s">
        <v>330</v>
      </c>
      <c r="Z2" s="183" t="s">
        <v>331</v>
      </c>
      <c r="AA2" s="183" t="s">
        <v>332</v>
      </c>
      <c r="AB2" s="183" t="s">
        <v>333</v>
      </c>
      <c r="AC2" s="646" t="s">
        <v>29</v>
      </c>
      <c r="AD2" s="647"/>
      <c r="AE2" s="679"/>
      <c r="AF2" s="681"/>
      <c r="AG2" s="683"/>
      <c r="AH2" s="685"/>
      <c r="AI2" s="689"/>
      <c r="AJ2" s="690"/>
      <c r="AK2" s="690"/>
      <c r="AL2" s="691"/>
    </row>
    <row r="3" spans="1:38" s="5" customFormat="1">
      <c r="A3" s="347">
        <f>'1-συμβολαια'!A3</f>
        <v>8490</v>
      </c>
      <c r="B3" s="72" t="str">
        <f>'1-συμβολαια'!C3</f>
        <v xml:space="preserve">αγοαραπωλησίας ΠΡΟΣΥΜΦΩΝΟ τίμημα = 5.400.000δρχ αρραβών = </v>
      </c>
      <c r="C3" s="332">
        <f>'1-συμβολαια'!D3</f>
        <v>300000</v>
      </c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332"/>
      <c r="S3" s="332"/>
      <c r="T3" s="332"/>
      <c r="U3" s="332"/>
      <c r="V3" s="332"/>
      <c r="W3" s="332"/>
      <c r="X3" s="332"/>
      <c r="Y3" s="332"/>
      <c r="Z3" s="332"/>
      <c r="AA3" s="332"/>
      <c r="AB3" s="332"/>
      <c r="AC3" s="332"/>
      <c r="AD3" s="332"/>
      <c r="AE3" s="328">
        <f t="shared" ref="AE3:AE6" si="0">D3+M3+V3</f>
        <v>0</v>
      </c>
      <c r="AF3" s="328">
        <f t="shared" ref="AF3:AF6" si="1">E3+N3+W3</f>
        <v>0</v>
      </c>
      <c r="AG3" s="328">
        <f t="shared" ref="AG3:AG6" si="2">AE3-AF3</f>
        <v>0</v>
      </c>
      <c r="AH3" s="72"/>
      <c r="AI3" s="72"/>
      <c r="AJ3" s="72"/>
      <c r="AK3" s="72"/>
      <c r="AL3" s="72"/>
    </row>
    <row r="4" spans="1:38" s="5" customFormat="1">
      <c r="A4" s="347"/>
      <c r="B4" s="72" t="str">
        <f>'1-συμβολαια'!C4</f>
        <v>'πληρεξουσιότητα''</v>
      </c>
      <c r="C4" s="332">
        <f>'1-συμβολαια'!D4</f>
        <v>0</v>
      </c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  <c r="S4" s="332"/>
      <c r="T4" s="332"/>
      <c r="U4" s="332"/>
      <c r="V4" s="332"/>
      <c r="W4" s="332"/>
      <c r="X4" s="332"/>
      <c r="Y4" s="332"/>
      <c r="Z4" s="332"/>
      <c r="AA4" s="332"/>
      <c r="AB4" s="332"/>
      <c r="AC4" s="332"/>
      <c r="AD4" s="332"/>
      <c r="AE4" s="328">
        <f t="shared" si="0"/>
        <v>0</v>
      </c>
      <c r="AF4" s="328">
        <f t="shared" si="1"/>
        <v>0</v>
      </c>
      <c r="AG4" s="328">
        <f t="shared" si="2"/>
        <v>0</v>
      </c>
      <c r="AH4" s="72"/>
      <c r="AI4" s="72"/>
      <c r="AJ4" s="72"/>
      <c r="AK4" s="72"/>
      <c r="AL4" s="72"/>
    </row>
    <row r="5" spans="1:38" s="5" customFormat="1">
      <c r="A5" s="72">
        <f>'1-συμβολαια'!A5</f>
        <v>8614</v>
      </c>
      <c r="B5" s="72" t="str">
        <f>'1-συμβολαια'!C5</f>
        <v>εμφάνιση</v>
      </c>
      <c r="C5" s="332">
        <f>'1-συμβολαια'!D5</f>
        <v>0</v>
      </c>
      <c r="D5" s="332"/>
      <c r="E5" s="332"/>
      <c r="F5" s="332"/>
      <c r="G5" s="332"/>
      <c r="H5" s="332"/>
      <c r="I5" s="332"/>
      <c r="J5" s="332"/>
      <c r="K5" s="332"/>
      <c r="L5" s="332"/>
      <c r="M5" s="332"/>
      <c r="N5" s="332"/>
      <c r="O5" s="332"/>
      <c r="P5" s="332"/>
      <c r="Q5" s="332"/>
      <c r="R5" s="332"/>
      <c r="S5" s="332"/>
      <c r="T5" s="332"/>
      <c r="U5" s="332"/>
      <c r="V5" s="332"/>
      <c r="W5" s="332"/>
      <c r="X5" s="332"/>
      <c r="Y5" s="332"/>
      <c r="Z5" s="332"/>
      <c r="AA5" s="332"/>
      <c r="AB5" s="332"/>
      <c r="AC5" s="332"/>
      <c r="AD5" s="332"/>
      <c r="AE5" s="328">
        <f t="shared" si="0"/>
        <v>0</v>
      </c>
      <c r="AF5" s="328">
        <f t="shared" si="1"/>
        <v>0</v>
      </c>
      <c r="AG5" s="328">
        <f t="shared" si="2"/>
        <v>0</v>
      </c>
      <c r="AH5" s="72"/>
      <c r="AI5" s="72"/>
      <c r="AJ5" s="72"/>
      <c r="AK5" s="72"/>
      <c r="AL5" s="72"/>
    </row>
    <row r="6" spans="1:38" s="5" customFormat="1">
      <c r="A6" s="347">
        <f>'1-συμβολαια'!A6</f>
        <v>8658</v>
      </c>
      <c r="B6" s="72" t="str">
        <f>'1-συμβολαια'!C6</f>
        <v>γραμμάτιο Τ.Π.Δ.   ΚΑΤΑΘΕΣΗ</v>
      </c>
      <c r="C6" s="332">
        <f>'1-συμβολαια'!D6</f>
        <v>1946262</v>
      </c>
      <c r="D6" s="332">
        <f t="shared" ref="D6" si="3">C6*1.3%</f>
        <v>25301.406000000003</v>
      </c>
      <c r="E6" s="332"/>
      <c r="F6" s="332"/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32"/>
      <c r="T6" s="332"/>
      <c r="U6" s="332"/>
      <c r="V6" s="332"/>
      <c r="W6" s="332"/>
      <c r="X6" s="332"/>
      <c r="Y6" s="332"/>
      <c r="Z6" s="332"/>
      <c r="AA6" s="332"/>
      <c r="AB6" s="332"/>
      <c r="AC6" s="332"/>
      <c r="AD6" s="332"/>
      <c r="AE6" s="328">
        <f t="shared" si="0"/>
        <v>25301.406000000003</v>
      </c>
      <c r="AF6" s="328">
        <f t="shared" si="1"/>
        <v>0</v>
      </c>
      <c r="AG6" s="328">
        <f t="shared" si="2"/>
        <v>25301.406000000003</v>
      </c>
      <c r="AH6" s="72"/>
      <c r="AI6" s="72"/>
      <c r="AJ6" s="72"/>
      <c r="AK6" s="72"/>
      <c r="AL6" s="72"/>
    </row>
    <row r="7" spans="1:38">
      <c r="A7" s="673" t="str">
        <f>'1-συμβολαια'!A7</f>
        <v>σύνολο</v>
      </c>
      <c r="B7" s="674"/>
      <c r="C7" s="675"/>
      <c r="D7" s="318">
        <f>SUM(D3:D6)</f>
        <v>25301.406000000003</v>
      </c>
      <c r="E7" s="318"/>
      <c r="F7" s="318"/>
      <c r="G7" s="318"/>
      <c r="H7" s="318"/>
      <c r="I7" s="318"/>
      <c r="J7" s="318"/>
      <c r="K7" s="318"/>
      <c r="L7" s="318"/>
      <c r="M7" s="318">
        <f>SUM(M3:M6)</f>
        <v>0</v>
      </c>
      <c r="N7" s="318"/>
      <c r="O7" s="318"/>
      <c r="P7" s="318"/>
      <c r="Q7" s="318"/>
      <c r="R7" s="318"/>
      <c r="S7" s="318"/>
      <c r="T7" s="318"/>
      <c r="U7" s="318"/>
      <c r="V7" s="318">
        <f>SUM(V3:V6)</f>
        <v>0</v>
      </c>
      <c r="W7" s="318"/>
      <c r="X7" s="318"/>
      <c r="Y7" s="318"/>
      <c r="Z7" s="318"/>
      <c r="AA7" s="318"/>
      <c r="AB7" s="318"/>
      <c r="AC7" s="318"/>
      <c r="AD7" s="318"/>
      <c r="AE7" s="318">
        <f>SUM(AE3:AE6)</f>
        <v>25301.406000000003</v>
      </c>
      <c r="AF7" s="318">
        <f>SUM(AF3:AF6)</f>
        <v>0</v>
      </c>
      <c r="AG7" s="318">
        <f>SUM(AG3:AG6)</f>
        <v>25301.406000000003</v>
      </c>
      <c r="AH7" s="318">
        <f>SUM(AH3:AH6)</f>
        <v>0</v>
      </c>
      <c r="AI7" s="318"/>
      <c r="AJ7" s="318"/>
      <c r="AK7" s="318"/>
      <c r="AL7" s="318"/>
    </row>
    <row r="9" spans="1:38">
      <c r="E9" s="2"/>
      <c r="F9" s="2"/>
      <c r="G9" s="2"/>
      <c r="H9" s="173" t="s">
        <v>338</v>
      </c>
      <c r="I9" s="2"/>
      <c r="J9" s="2"/>
      <c r="K9" s="2"/>
      <c r="L9" s="2"/>
      <c r="M9" s="2"/>
      <c r="N9" s="2"/>
      <c r="O9" s="2"/>
      <c r="P9" s="2"/>
      <c r="Q9" s="173" t="s">
        <v>338</v>
      </c>
      <c r="R9" s="2"/>
      <c r="S9" s="2"/>
      <c r="T9" s="2"/>
      <c r="U9" s="2"/>
      <c r="V9" s="2"/>
      <c r="W9" s="2"/>
      <c r="X9" s="2"/>
      <c r="Y9" s="2"/>
      <c r="Z9" s="173" t="s">
        <v>338</v>
      </c>
      <c r="AA9" s="2"/>
      <c r="AB9" s="2"/>
      <c r="AC9" s="2"/>
      <c r="AD9" s="2"/>
      <c r="AE9" s="2"/>
    </row>
    <row r="10" spans="1:38">
      <c r="E10" s="2"/>
      <c r="F10" s="210" t="s">
        <v>339</v>
      </c>
      <c r="G10" s="210"/>
      <c r="H10" s="210"/>
      <c r="I10" s="210"/>
      <c r="J10" s="210"/>
      <c r="K10" s="210"/>
      <c r="L10" s="210"/>
      <c r="M10" s="210"/>
      <c r="N10" s="210"/>
      <c r="O10" s="210" t="s">
        <v>339</v>
      </c>
      <c r="P10" s="2"/>
      <c r="Q10" s="2"/>
      <c r="R10" s="2"/>
      <c r="S10" s="2"/>
      <c r="T10" s="2"/>
      <c r="U10" s="2"/>
      <c r="V10" s="2"/>
      <c r="W10" s="2"/>
      <c r="X10" s="210" t="s">
        <v>339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77" t="s">
        <v>340</v>
      </c>
      <c r="K11" s="173"/>
      <c r="L11" s="2"/>
      <c r="M11" s="2"/>
      <c r="N11" s="2"/>
      <c r="O11" s="2"/>
      <c r="P11" s="2"/>
      <c r="Q11" s="4"/>
      <c r="R11" s="177" t="s">
        <v>341</v>
      </c>
      <c r="S11" s="177"/>
      <c r="T11" s="177"/>
      <c r="U11" s="177"/>
      <c r="V11" s="4"/>
      <c r="W11" s="4"/>
      <c r="X11" s="4"/>
      <c r="Y11" s="4"/>
      <c r="Z11" s="4"/>
      <c r="AA11" s="177" t="s">
        <v>341</v>
      </c>
      <c r="AB11" s="177"/>
      <c r="AC11" s="177"/>
      <c r="AD11" s="173"/>
      <c r="AE11" s="2"/>
    </row>
    <row r="12" spans="1:38">
      <c r="E12" s="2"/>
      <c r="F12" s="2"/>
      <c r="G12" s="2"/>
      <c r="H12" s="2"/>
      <c r="I12" s="177" t="s">
        <v>341</v>
      </c>
      <c r="J12" s="4"/>
      <c r="K12" s="2"/>
      <c r="L12" s="2"/>
      <c r="M12" s="2"/>
      <c r="N12" s="2"/>
      <c r="O12" s="2"/>
      <c r="P12" s="2"/>
      <c r="Q12" s="4"/>
      <c r="R12" s="4"/>
      <c r="S12" s="177" t="s">
        <v>340</v>
      </c>
      <c r="T12" s="177"/>
      <c r="U12" s="4"/>
      <c r="V12" s="4"/>
      <c r="W12" s="4"/>
      <c r="X12" s="4"/>
      <c r="Y12" s="4"/>
      <c r="Z12" s="4"/>
      <c r="AA12" s="4"/>
      <c r="AB12" s="177" t="s">
        <v>340</v>
      </c>
      <c r="AC12" s="177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11" t="s">
        <v>342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12" t="s">
        <v>343</v>
      </c>
      <c r="R14" s="2"/>
      <c r="S14" s="2"/>
      <c r="T14" s="2"/>
      <c r="U14" s="2"/>
      <c r="V14" s="2"/>
      <c r="W14" s="2"/>
      <c r="X14" s="2"/>
      <c r="Y14" s="2"/>
      <c r="Z14" s="213" t="s">
        <v>344</v>
      </c>
      <c r="AA14" s="2"/>
      <c r="AB14" s="2"/>
      <c r="AC14" s="2"/>
      <c r="AD14" s="2"/>
      <c r="AE14" s="2"/>
    </row>
    <row r="15" spans="1:38">
      <c r="E15" s="214" t="s">
        <v>345</v>
      </c>
      <c r="F15" s="2"/>
      <c r="G15" s="2"/>
      <c r="H15" s="2"/>
      <c r="I15" s="2"/>
      <c r="J15" s="2"/>
      <c r="K15" s="2"/>
      <c r="L15" s="2"/>
      <c r="M15" s="7"/>
      <c r="N15" s="2"/>
      <c r="O15" s="173"/>
      <c r="P15" s="173"/>
      <c r="Q15" s="173"/>
      <c r="R15" s="173"/>
      <c r="S15" s="215" t="s">
        <v>346</v>
      </c>
      <c r="T15" s="173"/>
      <c r="U15" s="173"/>
      <c r="V15" s="173"/>
      <c r="W15" s="2"/>
      <c r="X15" s="2"/>
      <c r="Y15" s="2"/>
      <c r="Z15" s="2"/>
      <c r="AA15" s="216" t="s">
        <v>347</v>
      </c>
      <c r="AB15" s="2"/>
      <c r="AC15" s="2"/>
      <c r="AD15" s="2"/>
      <c r="AE15" s="2"/>
    </row>
    <row r="16" spans="1:38">
      <c r="E16" s="2"/>
      <c r="F16" s="214" t="s">
        <v>348</v>
      </c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17" t="s">
        <v>349</v>
      </c>
      <c r="T16" s="2"/>
      <c r="U16" s="2"/>
      <c r="V16" s="2"/>
      <c r="W16" s="2"/>
      <c r="X16" s="2"/>
      <c r="Y16" s="2"/>
      <c r="Z16" s="2"/>
      <c r="AA16" s="2"/>
      <c r="AB16" s="217" t="s">
        <v>349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173"/>
      <c r="Q17" s="173"/>
      <c r="R17" s="173"/>
      <c r="S17" s="173"/>
      <c r="T17" s="173"/>
      <c r="U17" s="173"/>
      <c r="V17" s="173"/>
      <c r="W17" s="173"/>
      <c r="X17" s="173"/>
      <c r="Y17" s="2"/>
      <c r="Z17" s="2"/>
      <c r="AA17" s="2"/>
      <c r="AB17" s="215" t="s">
        <v>346</v>
      </c>
      <c r="AC17" s="2"/>
      <c r="AD17" s="2"/>
      <c r="AE17" s="2"/>
    </row>
    <row r="18" spans="4:31">
      <c r="E18" s="2"/>
      <c r="F18" s="2"/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4:31">
      <c r="D19" s="319"/>
      <c r="E19" s="7"/>
      <c r="F19" s="7"/>
      <c r="G19" s="7"/>
      <c r="H19" s="7"/>
      <c r="I19" s="7"/>
    </row>
    <row r="20" spans="4:31">
      <c r="D20" s="319"/>
      <c r="E20" s="7"/>
      <c r="F20" s="7"/>
      <c r="G20" s="7"/>
      <c r="H20" s="7"/>
      <c r="I20" s="7"/>
    </row>
    <row r="21" spans="4:31">
      <c r="D21" s="319"/>
      <c r="E21" s="7"/>
      <c r="F21" s="7"/>
      <c r="G21" s="7"/>
      <c r="H21" s="7"/>
      <c r="I21" s="7"/>
    </row>
    <row r="22" spans="4:31">
      <c r="D22" s="319"/>
      <c r="E22" s="7"/>
      <c r="F22" s="7"/>
      <c r="G22" s="7"/>
      <c r="H22" s="7"/>
      <c r="I22" s="7"/>
    </row>
    <row r="23" spans="4:31">
      <c r="D23" s="319"/>
      <c r="E23" s="7"/>
      <c r="F23" s="7"/>
      <c r="G23" s="7"/>
      <c r="H23" s="7"/>
      <c r="I23" s="7"/>
    </row>
    <row r="24" spans="4:31">
      <c r="D24" s="319"/>
      <c r="E24" s="7"/>
      <c r="F24" s="7"/>
      <c r="G24" s="7"/>
      <c r="H24" s="7"/>
      <c r="I24" s="7"/>
    </row>
    <row r="25" spans="4:31">
      <c r="D25" s="319"/>
      <c r="E25" s="7"/>
      <c r="F25" s="7"/>
      <c r="G25" s="7"/>
      <c r="H25" s="7"/>
      <c r="I25" s="7"/>
    </row>
    <row r="26" spans="4:31">
      <c r="D26" s="319"/>
      <c r="E26" s="7"/>
      <c r="F26" s="7"/>
      <c r="G26" s="7"/>
      <c r="H26" s="7"/>
      <c r="I26" s="7"/>
    </row>
    <row r="27" spans="4:31">
      <c r="D27" s="319"/>
      <c r="E27" s="7"/>
      <c r="F27" s="7"/>
      <c r="G27" s="7"/>
      <c r="H27" s="7"/>
      <c r="I27" s="7"/>
    </row>
    <row r="28" spans="4:31">
      <c r="D28" s="319"/>
      <c r="E28" s="7"/>
      <c r="F28" s="7"/>
      <c r="G28" s="7"/>
      <c r="H28" s="7"/>
      <c r="I28" s="7"/>
    </row>
    <row r="29" spans="4:31">
      <c r="D29" s="319"/>
      <c r="E29" s="7"/>
      <c r="F29" s="7"/>
      <c r="G29" s="7"/>
      <c r="H29" s="7"/>
      <c r="I29" s="7"/>
    </row>
  </sheetData>
  <mergeCells count="10">
    <mergeCell ref="AH1:AH2"/>
    <mergeCell ref="AI1:AL2"/>
    <mergeCell ref="K2:L2"/>
    <mergeCell ref="T2:U2"/>
    <mergeCell ref="AC2:AD2"/>
    <mergeCell ref="A7:C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2025-11-22T05:05:22Z</dcterms:modified>
</cp:coreProperties>
</file>