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B5" i="5"/>
  <c r="AB4"/>
  <c r="AB3"/>
  <c r="D3" i="26"/>
  <c r="G3" i="13"/>
  <c r="AD3" i="5"/>
  <c r="N5" i="1"/>
  <c r="AI13" i="5"/>
  <c r="AA16"/>
  <c r="AI15"/>
  <c r="AI14"/>
  <c r="X16"/>
  <c r="AI16" l="1"/>
  <c r="B5" l="1"/>
  <c r="D4" i="26"/>
  <c r="P5" i="1"/>
  <c r="E44"/>
  <c r="E45"/>
  <c r="E46"/>
  <c r="F48"/>
  <c r="F49"/>
  <c r="F50" l="1"/>
  <c r="G3" i="12" l="1"/>
  <c r="G28" i="1" l="1"/>
  <c r="H28"/>
  <c r="I28"/>
  <c r="J28"/>
  <c r="L28"/>
  <c r="O3" i="4"/>
  <c r="O4"/>
  <c r="O5"/>
  <c r="F3" i="24"/>
  <c r="F4"/>
  <c r="F5"/>
  <c r="AI3" i="5" l="1"/>
  <c r="AI4"/>
  <c r="AI5"/>
  <c r="AD4"/>
  <c r="AD5"/>
  <c r="AN3" i="16"/>
  <c r="AN4"/>
  <c r="AN5"/>
  <c r="AM3"/>
  <c r="AM4"/>
  <c r="AM5"/>
  <c r="F3" i="12" l="1"/>
  <c r="F4"/>
  <c r="F5"/>
  <c r="J3" i="13" l="1"/>
  <c r="J4"/>
  <c r="J5"/>
  <c r="BT3" i="24" l="1"/>
  <c r="BT4"/>
  <c r="BT5"/>
  <c r="O6" l="1"/>
  <c r="AO6"/>
  <c r="AP6"/>
  <c r="S6"/>
  <c r="J3" i="1"/>
  <c r="J4"/>
  <c r="J5"/>
  <c r="T6" i="23"/>
  <c r="Q6" i="24"/>
  <c r="R6"/>
  <c r="U6" i="9"/>
  <c r="V6"/>
  <c r="W6"/>
  <c r="X6"/>
  <c r="AE3" i="5" l="1"/>
  <c r="AE4"/>
  <c r="AE5"/>
  <c r="R6"/>
  <c r="S6"/>
  <c r="AD6" i="16" l="1"/>
  <c r="AE6"/>
  <c r="AF6"/>
  <c r="AH6"/>
  <c r="AI6"/>
  <c r="AL6"/>
  <c r="AM6"/>
  <c r="M6" i="9"/>
  <c r="D6" i="15" l="1"/>
  <c r="E6"/>
  <c r="F6"/>
  <c r="G6"/>
  <c r="H6"/>
  <c r="I6"/>
  <c r="J6"/>
  <c r="K6" l="1"/>
  <c r="F3" i="1" l="1"/>
  <c r="F4"/>
  <c r="F5"/>
  <c r="K2" i="25"/>
  <c r="P3" i="1" s="1"/>
  <c r="N3" s="1"/>
  <c r="K3" i="25"/>
  <c r="K4"/>
  <c r="AA6" i="5" l="1"/>
  <c r="X6"/>
  <c r="E5" l="1"/>
  <c r="D5"/>
  <c r="C5"/>
  <c r="A5"/>
  <c r="E4"/>
  <c r="D4"/>
  <c r="C4"/>
  <c r="A4"/>
  <c r="E3"/>
  <c r="D3"/>
  <c r="C3"/>
  <c r="B3"/>
  <c r="A3"/>
  <c r="AI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T6" i="9" l="1"/>
  <c r="S6"/>
  <c r="J6" l="1"/>
  <c r="I6"/>
  <c r="H6"/>
  <c r="G6"/>
  <c r="F6"/>
  <c r="E6"/>
  <c r="D5" l="1"/>
  <c r="C5"/>
  <c r="A5"/>
  <c r="D4"/>
  <c r="C4"/>
  <c r="A4"/>
  <c r="D3"/>
  <c r="C3"/>
  <c r="B3"/>
  <c r="A3"/>
  <c r="BM6" i="24" l="1"/>
  <c r="BJ6"/>
  <c r="BI6"/>
  <c r="BH6"/>
  <c r="BG6"/>
  <c r="BF6"/>
  <c r="BE6"/>
  <c r="BD6"/>
  <c r="BC6"/>
  <c r="BA6"/>
  <c r="AZ6"/>
  <c r="AY6"/>
  <c r="AW6"/>
  <c r="AV6"/>
  <c r="AU6"/>
  <c r="AT6"/>
  <c r="AS6"/>
  <c r="AQ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P6"/>
  <c r="N6"/>
  <c r="M6"/>
  <c r="L6"/>
  <c r="K6"/>
  <c r="J6"/>
  <c r="BN5"/>
  <c r="BB5"/>
  <c r="AX5"/>
  <c r="AR5"/>
  <c r="AC5"/>
  <c r="I5"/>
  <c r="G5"/>
  <c r="D5"/>
  <c r="B5"/>
  <c r="A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5" i="23"/>
  <c r="S6"/>
  <c r="R6"/>
  <c r="Q6"/>
  <c r="P6"/>
  <c r="O6"/>
  <c r="N6"/>
  <c r="M6"/>
  <c r="L6"/>
  <c r="K6"/>
  <c r="J6"/>
  <c r="I6"/>
  <c r="BV3" i="24" l="1"/>
  <c r="Q3" i="9" s="1"/>
  <c r="G3" i="5" s="1"/>
  <c r="BV4" i="24"/>
  <c r="BV5"/>
  <c r="Q5" i="9" s="1"/>
  <c r="G5" i="5" s="1"/>
  <c r="BB6" i="24"/>
  <c r="AX6"/>
  <c r="BN6"/>
  <c r="AR6"/>
  <c r="AC6"/>
  <c r="G6"/>
  <c r="F6" s="1"/>
  <c r="D6"/>
  <c r="I6"/>
  <c r="Q4" i="9" l="1"/>
  <c r="G4" i="5" s="1"/>
  <c r="G6" s="1"/>
  <c r="BV6" i="24"/>
  <c r="B5" i="23"/>
  <c r="A5"/>
  <c r="B4"/>
  <c r="A4"/>
  <c r="B3"/>
  <c r="A3"/>
  <c r="Q6" i="9" l="1"/>
  <c r="L6" i="15"/>
  <c r="C5"/>
  <c r="B5"/>
  <c r="A5"/>
  <c r="C4"/>
  <c r="B4"/>
  <c r="A4"/>
  <c r="C3"/>
  <c r="B3"/>
  <c r="A3"/>
  <c r="A6" i="27" l="1"/>
  <c r="C5"/>
  <c r="B5"/>
  <c r="A5"/>
  <c r="C4"/>
  <c r="B4"/>
  <c r="C3"/>
  <c r="B3"/>
  <c r="A3"/>
  <c r="AH6" i="26"/>
  <c r="A6"/>
  <c r="AF5" l="1"/>
  <c r="C5"/>
  <c r="B5"/>
  <c r="AF4"/>
  <c r="C4"/>
  <c r="B4"/>
  <c r="C3"/>
  <c r="B3"/>
  <c r="A3"/>
  <c r="D3" i="27" l="1"/>
  <c r="D5"/>
  <c r="Q6" i="20"/>
  <c r="O6"/>
  <c r="N6"/>
  <c r="M6"/>
  <c r="L6"/>
  <c r="K6"/>
  <c r="J6"/>
  <c r="I6"/>
  <c r="E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D6" i="4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D6"/>
  <c r="AC6"/>
  <c r="AB6"/>
  <c r="AA6"/>
  <c r="Z6"/>
  <c r="Y6"/>
  <c r="W6"/>
  <c r="U6"/>
  <c r="R6"/>
  <c r="Q6"/>
  <c r="P6"/>
  <c r="M6"/>
  <c r="L6"/>
  <c r="K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AE6" i="5" l="1"/>
  <c r="AD6"/>
  <c r="H6" i="24"/>
  <c r="P6" i="20"/>
  <c r="E6" i="24"/>
  <c r="O6" i="4"/>
  <c r="H6"/>
  <c r="AC6" i="16"/>
  <c r="AA6"/>
  <c r="W6"/>
  <c r="V6"/>
  <c r="U6"/>
  <c r="T6"/>
  <c r="S6"/>
  <c r="R6"/>
  <c r="D6" i="26" l="1"/>
  <c r="M6"/>
  <c r="G6" i="16"/>
  <c r="F6"/>
  <c r="C5" i="24" l="1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C3" i="24"/>
  <c r="BU3" s="1"/>
  <c r="E3" i="16"/>
  <c r="I3" s="1"/>
  <c r="D3"/>
  <c r="H3" s="1"/>
  <c r="H11" s="1"/>
  <c r="C3"/>
  <c r="B3"/>
  <c r="A3"/>
  <c r="B5" i="14"/>
  <c r="A5"/>
  <c r="B4"/>
  <c r="A4"/>
  <c r="B3"/>
  <c r="A3"/>
  <c r="G6" i="12"/>
  <c r="AB6" i="16" l="1"/>
  <c r="K4"/>
  <c r="L4"/>
  <c r="J4"/>
  <c r="P5"/>
  <c r="N5" s="1"/>
  <c r="P4"/>
  <c r="N4" s="1"/>
  <c r="P3"/>
  <c r="N3" s="1"/>
  <c r="L3"/>
  <c r="K3"/>
  <c r="J3"/>
  <c r="L5"/>
  <c r="J5"/>
  <c r="K5"/>
  <c r="R4" i="9"/>
  <c r="R5"/>
  <c r="AN6" i="16"/>
  <c r="R3" i="9"/>
  <c r="O5" i="16" l="1"/>
  <c r="M5" s="1"/>
  <c r="H5" i="1" s="1"/>
  <c r="J6" i="16"/>
  <c r="O3"/>
  <c r="L6"/>
  <c r="O4"/>
  <c r="K6"/>
  <c r="I6"/>
  <c r="C6" i="24"/>
  <c r="H6" i="16"/>
  <c r="C5" i="12"/>
  <c r="B5"/>
  <c r="A5"/>
  <c r="C4"/>
  <c r="B4"/>
  <c r="A4"/>
  <c r="C3"/>
  <c r="B3"/>
  <c r="A3"/>
  <c r="F6"/>
  <c r="Q5" i="16" l="1"/>
  <c r="R5" i="10" s="1"/>
  <c r="P6" i="16"/>
  <c r="O6"/>
  <c r="M4"/>
  <c r="H4" i="1" s="1"/>
  <c r="Q4" i="16"/>
  <c r="R4" i="10" s="1"/>
  <c r="M3" i="16"/>
  <c r="H3" i="1" s="1"/>
  <c r="Q3" i="16"/>
  <c r="R3" i="10" s="1"/>
  <c r="BU6" i="24"/>
  <c r="R6" i="9"/>
  <c r="F6" i="13"/>
  <c r="E6"/>
  <c r="D6"/>
  <c r="N6" i="16" l="1"/>
  <c r="Q6"/>
  <c r="R6" i="10"/>
  <c r="M6" i="16"/>
  <c r="N5" i="13" l="1"/>
  <c r="P5" i="14" s="1"/>
  <c r="C5" i="13"/>
  <c r="B5"/>
  <c r="A5"/>
  <c r="N4"/>
  <c r="P4" i="14" s="1"/>
  <c r="C4" i="13"/>
  <c r="G4" s="1"/>
  <c r="B4"/>
  <c r="A4"/>
  <c r="N3"/>
  <c r="P3" i="14" s="1"/>
  <c r="C3" i="13"/>
  <c r="B3"/>
  <c r="A3"/>
  <c r="J12" i="25" l="1"/>
  <c r="J10"/>
  <c r="J8"/>
  <c r="K5"/>
  <c r="J5"/>
  <c r="I5"/>
  <c r="H5"/>
  <c r="G5"/>
  <c r="F5"/>
  <c r="E5"/>
  <c r="D5"/>
  <c r="A5"/>
  <c r="C4"/>
  <c r="B4"/>
  <c r="A4"/>
  <c r="C3"/>
  <c r="B3"/>
  <c r="A3"/>
  <c r="C2"/>
  <c r="B2"/>
  <c r="A2"/>
  <c r="M6" i="1"/>
  <c r="K6"/>
  <c r="P6" i="14" l="1"/>
  <c r="J6" i="25"/>
  <c r="I5" i="1" l="1"/>
  <c r="I4"/>
  <c r="I3"/>
  <c r="F6" l="1"/>
  <c r="I6" l="1"/>
  <c r="J6"/>
  <c r="N3" i="5" l="1"/>
  <c r="O3" s="1"/>
  <c r="N5"/>
  <c r="O5" s="1"/>
  <c r="N4"/>
  <c r="O4" s="1"/>
  <c r="G4" i="1" l="1"/>
  <c r="G5"/>
  <c r="G3"/>
  <c r="G6" l="1"/>
  <c r="H6" l="1"/>
  <c r="N6" i="13" l="1"/>
  <c r="AE3" i="26"/>
  <c r="AG3" s="1"/>
  <c r="F4" i="27"/>
  <c r="AF6" i="26"/>
  <c r="D4" i="27"/>
  <c r="E3"/>
  <c r="E4"/>
  <c r="E5"/>
  <c r="H4" i="13" l="1"/>
  <c r="L4" s="1"/>
  <c r="I4"/>
  <c r="H5"/>
  <c r="K5" s="1"/>
  <c r="I5"/>
  <c r="H3"/>
  <c r="I3"/>
  <c r="J3" i="5"/>
  <c r="K3" s="1"/>
  <c r="P3" i="9"/>
  <c r="O6" i="5"/>
  <c r="N6"/>
  <c r="D6" i="27"/>
  <c r="E6"/>
  <c r="F3"/>
  <c r="AE4" i="26"/>
  <c r="AG4" s="1"/>
  <c r="AE5"/>
  <c r="AG5" s="1"/>
  <c r="F5" i="27"/>
  <c r="H4"/>
  <c r="V6" i="26"/>
  <c r="H3" i="27"/>
  <c r="H5"/>
  <c r="G6" i="13"/>
  <c r="L5" l="1"/>
  <c r="J5" i="27" s="1"/>
  <c r="L3" i="13"/>
  <c r="J3" i="27" s="1"/>
  <c r="H6" i="13"/>
  <c r="I4" i="27"/>
  <c r="V5"/>
  <c r="V3"/>
  <c r="I5"/>
  <c r="W5"/>
  <c r="J4"/>
  <c r="X4"/>
  <c r="I3"/>
  <c r="W3"/>
  <c r="G4"/>
  <c r="V4"/>
  <c r="J5" i="5"/>
  <c r="K5" s="1"/>
  <c r="P5" i="9"/>
  <c r="J4" i="5"/>
  <c r="K4" s="1"/>
  <c r="P4" i="9"/>
  <c r="AG6" i="26"/>
  <c r="J6" i="13"/>
  <c r="G3" i="27"/>
  <c r="AE6" i="26"/>
  <c r="G5" i="27"/>
  <c r="I6" i="13"/>
  <c r="F6" i="27"/>
  <c r="X5" l="1"/>
  <c r="O5" i="13"/>
  <c r="M5" s="1"/>
  <c r="E5" i="1" s="1"/>
  <c r="L5" s="1"/>
  <c r="O4" i="13"/>
  <c r="M4" s="1"/>
  <c r="E4" i="1" s="1"/>
  <c r="L4" s="1"/>
  <c r="W4" i="27"/>
  <c r="X3"/>
  <c r="K6" i="13"/>
  <c r="O3"/>
  <c r="L3" i="9" s="1"/>
  <c r="L6" i="13"/>
  <c r="P6" i="9"/>
  <c r="K6" i="5"/>
  <c r="J6"/>
  <c r="H6" i="27"/>
  <c r="G6"/>
  <c r="L5" i="9" l="1"/>
  <c r="L4"/>
  <c r="M3" i="13"/>
  <c r="E3" i="1" s="1"/>
  <c r="L3" s="1"/>
  <c r="I6" i="27"/>
  <c r="J6"/>
  <c r="O6" i="13"/>
  <c r="O3" i="9"/>
  <c r="F3" i="5" s="1"/>
  <c r="H3" s="1"/>
  <c r="C4" i="23"/>
  <c r="O5" i="9" l="1"/>
  <c r="F5" i="5" s="1"/>
  <c r="H5" s="1"/>
  <c r="I5" s="1"/>
  <c r="O4" i="1"/>
  <c r="N4" i="9" s="1"/>
  <c r="O4"/>
  <c r="F4" i="5" s="1"/>
  <c r="H4" s="1"/>
  <c r="AF3"/>
  <c r="L6" i="9"/>
  <c r="M6" i="13"/>
  <c r="K5" i="9"/>
  <c r="P5" i="10" s="1"/>
  <c r="I3" i="5"/>
  <c r="D4" i="23"/>
  <c r="E4" s="1"/>
  <c r="K4" i="9"/>
  <c r="P4" i="10" s="1"/>
  <c r="O5" i="1"/>
  <c r="N5" i="9" s="1"/>
  <c r="K3"/>
  <c r="P3" i="10" s="1"/>
  <c r="O3" i="1"/>
  <c r="N3" i="9" s="1"/>
  <c r="AC5" i="5"/>
  <c r="AF5"/>
  <c r="N6" i="1"/>
  <c r="I4" i="5" l="1"/>
  <c r="T3"/>
  <c r="U3" s="1"/>
  <c r="T5"/>
  <c r="U5" s="1"/>
  <c r="L4"/>
  <c r="M4" s="1"/>
  <c r="AC3"/>
  <c r="E6" i="1"/>
  <c r="L6"/>
  <c r="L3" i="5"/>
  <c r="L5"/>
  <c r="F6"/>
  <c r="O6" i="9"/>
  <c r="AG5" i="5"/>
  <c r="AG3"/>
  <c r="AC4"/>
  <c r="AF4"/>
  <c r="H6"/>
  <c r="K6" i="9"/>
  <c r="D6" i="23"/>
  <c r="V14" i="5" l="1"/>
  <c r="W14" s="1"/>
  <c r="M3"/>
  <c r="V13"/>
  <c r="M5"/>
  <c r="V15"/>
  <c r="V5"/>
  <c r="W5" s="1"/>
  <c r="T4"/>
  <c r="U4" s="1"/>
  <c r="V3"/>
  <c r="W3" s="1"/>
  <c r="I6"/>
  <c r="AG4"/>
  <c r="AB6"/>
  <c r="E6" i="23"/>
  <c r="C6"/>
  <c r="O6" i="1"/>
  <c r="Y14" i="5" l="1"/>
  <c r="Z14" s="1"/>
  <c r="W13"/>
  <c r="Y13"/>
  <c r="Z13" s="1"/>
  <c r="W15"/>
  <c r="V16"/>
  <c r="Y15"/>
  <c r="V4"/>
  <c r="W4" s="1"/>
  <c r="AC6"/>
  <c r="AG6"/>
  <c r="N6" i="9"/>
  <c r="AF6" i="5"/>
  <c r="P6" i="10"/>
  <c r="W16" i="5" l="1"/>
  <c r="Z15"/>
  <c r="Z16" s="1"/>
  <c r="Y16"/>
  <c r="U6"/>
  <c r="T6"/>
  <c r="M6"/>
  <c r="L6"/>
  <c r="W6"/>
  <c r="P6"/>
  <c r="Q6"/>
  <c r="Z6"/>
  <c r="Y6"/>
  <c r="V6" l="1"/>
</calcChain>
</file>

<file path=xl/sharedStrings.xml><?xml version="1.0" encoding="utf-8"?>
<sst xmlns="http://schemas.openxmlformats.org/spreadsheetml/2006/main" count="876" uniqueCount="547">
  <si>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</si>
  <si>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</si>
  <si>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</si>
  <si>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</si>
  <si>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</si>
  <si>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</si>
  <si>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</si>
  <si>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</si>
  <si>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</si>
  <si>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</si>
  <si>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</si>
  <si>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</si>
  <si>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</si>
  <si>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</si>
  <si>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</si>
  <si>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</si>
  <si>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</si>
  <si>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</si>
  <si>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</si>
  <si>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</si>
  <si>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</si>
  <si>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</si>
  <si>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</si>
  <si>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</si>
  <si>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</si>
  <si>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</si>
  <si>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</si>
  <si>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</si>
  <si>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</si>
  <si>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</si>
  <si>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</si>
  <si>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</si>
  <si>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</si>
  <si>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</si>
  <si>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</si>
  <si>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</si>
  <si>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</si>
  <si>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</si>
  <si>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</si>
  <si>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</si>
  <si>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</si>
  <si>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</si>
  <si>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</si>
  <si>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</si>
  <si>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</si>
  <si>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</si>
  <si>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</si>
  <si>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</si>
  <si>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</si>
  <si>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</si>
  <si>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</si>
  <si>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</si>
  <si>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</si>
  <si>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</si>
  <si>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</si>
  <si>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</si>
  <si>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</si>
  <si>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</si>
  <si>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</si>
  <si>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</si>
  <si>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</si>
  <si>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</si>
  <si>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</si>
  <si>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</si>
  <si>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</si>
  <si>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</si>
  <si>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</si>
  <si>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</si>
  <si>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</si>
  <si>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</si>
  <si>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</si>
  <si>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</si>
  <si>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</si>
  <si>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</si>
  <si>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</si>
  <si>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</si>
  <si>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</si>
  <si>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</si>
  <si>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</si>
  <si>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</si>
  <si>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</si>
  <si>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</si>
  <si>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</si>
  <si>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</si>
  <si>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</si>
  <si>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</si>
  <si>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</si>
  <si>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</si>
  <si>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</si>
  <si>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</si>
  <si>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</si>
  <si>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</si>
  <si>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</si>
  <si>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</si>
  <si>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</si>
  <si>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</si>
  <si>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</si>
  <si>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</si>
  <si>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</si>
  <si>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</si>
  <si>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</si>
  <si>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</si>
  <si>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</si>
  <si>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</si>
  <si>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</si>
  <si>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</si>
  <si>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</si>
  <si>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</si>
  <si>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</si>
  <si>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</si>
  <si>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</si>
  <si>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</si>
  <si>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</si>
  <si>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</si>
  <si>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</si>
  <si>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</si>
  <si>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</si>
  <si>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</si>
  <si>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</si>
  <si>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</si>
  <si>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</si>
  <si>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</si>
  <si>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</si>
  <si>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</si>
  <si>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</si>
  <si>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</si>
  <si>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</si>
  <si>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</si>
  <si>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</si>
  <si>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</si>
  <si>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</si>
  <si>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</si>
  <si>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</si>
  <si>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</si>
  <si>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</si>
  <si>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</si>
  <si>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</si>
  <si>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</si>
  <si>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</si>
  <si>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</si>
  <si>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</si>
  <si>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</si>
  <si>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</si>
  <si>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</si>
  <si>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</si>
  <si>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</si>
  <si>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</si>
  <si>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</si>
  <si>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</si>
  <si>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</si>
  <si>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</si>
  <si>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</si>
  <si>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</si>
  <si>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</si>
  <si>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</si>
  <si>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</si>
  <si>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</si>
  <si>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</si>
  <si>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</si>
  <si>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</si>
  <si>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</si>
  <si>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</si>
  <si>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</si>
  <si>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</si>
  <si>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</si>
  <si>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</si>
  <si>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</si>
  <si>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</si>
  <si>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</si>
  <si>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</si>
  <si>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</si>
  <si>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</si>
  <si>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</si>
  <si>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</si>
  <si>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</si>
  <si>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</si>
  <si>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</si>
  <si>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</si>
  <si>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</si>
  <si>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</si>
  <si>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</si>
  <si>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</si>
  <si>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</si>
  <si>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</si>
  <si>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</si>
  <si>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</si>
  <si>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</si>
  <si>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</si>
  <si>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</si>
  <si>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</si>
  <si>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</si>
  <si>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</si>
  <si>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</si>
  <si>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</si>
  <si>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</si>
  <si>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</si>
  <si>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</si>
  <si>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</si>
  <si>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</si>
  <si>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</si>
  <si>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</si>
  <si>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</si>
  <si>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</si>
  <si>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</si>
  <si>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</si>
  <si>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</si>
  <si>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</si>
  <si>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</si>
  <si>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</si>
  <si>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</si>
  <si>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</si>
  <si>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</si>
  <si>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</si>
  <si>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</si>
  <si>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</si>
  <si>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</si>
  <si>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</si>
  <si>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</si>
  <si>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</si>
  <si>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</si>
  <si>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</si>
  <si>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</si>
  <si>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</si>
  <si>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</si>
  <si>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</si>
  <si>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</si>
  <si>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</si>
  <si>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</si>
  <si>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</si>
  <si>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</si>
  <si>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</si>
  <si>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</si>
  <si>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</si>
  <si>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</si>
  <si>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</si>
  <si>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</si>
  <si>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</si>
  <si>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</si>
  <si>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</si>
  <si>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</si>
  <si>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</si>
  <si>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</si>
  <si>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</si>
  <si>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</si>
  <si>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</si>
  <si>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</si>
  <si>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</si>
  <si>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</si>
  <si>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</si>
  <si>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</si>
  <si>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</si>
  <si>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</si>
  <si>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</si>
  <si>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</si>
  <si>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</si>
  <si>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</si>
  <si>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</si>
  <si>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</si>
  <si>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</si>
  <si>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</si>
  <si>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</si>
  <si>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</si>
  <si>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</si>
  <si>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</si>
  <si>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</si>
  <si>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</si>
  <si>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</si>
  <si>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</si>
  <si>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</si>
  <si>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</si>
  <si>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</si>
  <si>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</si>
  <si>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</si>
  <si>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</si>
  <si>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</si>
  <si>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</si>
  <si>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</si>
  <si>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</si>
  <si>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</si>
  <si>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</si>
  <si>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</si>
  <si>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</si>
  <si>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</si>
  <si>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</si>
  <si>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</si>
  <si>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</si>
  <si>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</si>
  <si>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</si>
  <si>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</si>
  <si>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</si>
  <si>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</si>
  <si>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</si>
  <si>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</si>
  <si>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</si>
  <si>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</si>
  <si>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</si>
  <si>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</si>
  <si>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</si>
  <si>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</si>
  <si>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</si>
  <si>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</si>
  <si>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</si>
  <si>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</si>
  <si>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</si>
  <si>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</si>
  <si>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</si>
  <si>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</si>
  <si>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</si>
  <si>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</si>
  <si>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</si>
  <si>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</si>
  <si>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</si>
  <si>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</si>
  <si>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</si>
  <si>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</si>
  <si>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</si>
  <si>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</si>
  <si>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</si>
  <si>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</si>
  <si>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</si>
  <si>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</si>
  <si>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</si>
  <si>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</si>
  <si>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</si>
  <si>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</si>
  <si>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</si>
  <si>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</si>
  <si>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</si>
  <si>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</si>
  <si>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</si>
  <si>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</si>
  <si>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</si>
  <si>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</si>
  <si>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</si>
  <si>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</si>
  <si>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</si>
  <si>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</si>
  <si>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</si>
  <si>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</si>
  <si>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είναι &amp; κ-15 &amp; κ17</t>
  </si>
  <si>
    <t>είναι στο *4* του 0,65%</t>
  </si>
  <si>
    <t>το αναζητω</t>
  </si>
  <si>
    <t>είναι στο *5* του 0,65%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</si>
  <si>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</si>
  <si>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</si>
  <si>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</si>
  <si>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</si>
  <si>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</si>
  <si>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</si>
  <si>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</si>
  <si>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</si>
  <si>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</si>
  <si>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</si>
  <si>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</si>
  <si>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</si>
  <si>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</si>
  <si>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</si>
  <si>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</si>
  <si>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</si>
  <si>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</si>
  <si>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</si>
  <si>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</si>
  <si>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</si>
  <si>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</si>
  <si>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</si>
  <si>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</si>
  <si>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</si>
  <si>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</si>
  <si>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</si>
  <si>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</si>
  <si>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</si>
  <si>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</si>
  <si>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</si>
  <si>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</si>
  <si>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</si>
  <si>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</si>
  <si>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</si>
  <si>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</si>
  <si>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</si>
  <si>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</si>
  <si>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</si>
  <si>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</si>
  <si>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</si>
  <si>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</si>
  <si>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</si>
  <si>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</si>
  <si>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</si>
  <si>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</si>
  <si>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</si>
  <si>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</si>
  <si>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</si>
  <si>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</si>
  <si>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</si>
  <si>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</si>
  <si>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</si>
  <si>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</si>
  <si>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</si>
  <si>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</si>
  <si>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</si>
  <si>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</si>
  <si>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</si>
  <si>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</si>
  <si>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</si>
  <si>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</si>
  <si>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</si>
  <si>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</si>
  <si>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</si>
  <si>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</si>
  <si>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</si>
  <si>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</si>
  <si>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</si>
  <si>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</si>
  <si>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</si>
  <si>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</si>
  <si>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</si>
  <si>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</si>
  <si>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</si>
  <si>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</si>
  <si>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</si>
  <si>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</si>
  <si>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</si>
  <si>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</si>
  <si>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</si>
  <si>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</si>
  <si>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</si>
  <si>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</si>
  <si>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</si>
  <si>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</si>
  <si>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</si>
  <si>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</si>
  <si>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</si>
  <si>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</si>
  <si>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</si>
  <si>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</si>
  <si>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</si>
  <si>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</si>
  <si>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</si>
  <si>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</si>
  <si>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</si>
  <si>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</si>
  <si>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</si>
  <si>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</si>
  <si>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</si>
  <si>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</si>
  <si>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</si>
  <si>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</si>
  <si>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</si>
  <si>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</si>
  <si>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</si>
  <si>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</si>
  <si>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</si>
  <si>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</si>
  <si>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</si>
  <si>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</si>
  <si>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</si>
  <si>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</si>
  <si>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</si>
  <si>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</si>
  <si>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</si>
  <si>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</si>
  <si>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</si>
  <si>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</si>
  <si>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</si>
  <si>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</si>
  <si>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</si>
  <si>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</si>
  <si>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</si>
  <si>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</si>
  <si>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</si>
  <si>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</si>
  <si>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</si>
  <si>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</si>
  <si>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</si>
  <si>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</si>
  <si>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</si>
  <si>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</si>
  <si>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</si>
  <si>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</si>
  <si>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</si>
  <si>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</si>
  <si>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</si>
  <si>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</si>
  <si>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</si>
  <si>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</si>
  <si>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</si>
  <si>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</si>
  <si>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</si>
  <si>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</si>
  <si>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</si>
  <si>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</si>
  <si>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</si>
  <si>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</si>
  <si>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</si>
  <si>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έπρεπεΒάσειΑΓΑΠΕ</t>
  </si>
  <si>
    <t>έπρεπε βάσει Ζηλ</t>
  </si>
  <si>
    <t>παγια</t>
  </si>
  <si>
    <t>πάγιοΑναλογικής</t>
  </si>
  <si>
    <t>2' φύλλα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</si>
  <si>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</si>
  <si>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</si>
  <si>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 2' φύλλα [= 1.000 ή 800</t>
  </si>
  <si>
    <t>2,93 ή 2,35</t>
  </si>
  <si>
    <t>**7αα**=σφραγίδα - υπογραφή στα ΑΤΕΛΩΣ = 500</t>
  </si>
  <si>
    <t>**7γ**=συν (+) 1 για Δ.Ο.Υ. = ΑΤΕΛΩΣ</t>
  </si>
  <si>
    <t>ΑΝΑΛΟΓΙΚΑ</t>
  </si>
  <si>
    <t>ΤΑΣΥ</t>
  </si>
  <si>
    <t>ΤΑΣΠ</t>
  </si>
  <si>
    <t>ΑΝΤΙΓΡΑΦΑ</t>
  </si>
  <si>
    <t>τεληΧαρτοσημου</t>
  </si>
  <si>
    <t>αναφορες συμβολαίου</t>
  </si>
  <si>
    <t>παγιαΤεληΧαρτοσημου</t>
  </si>
  <si>
    <t>χαρτόσημα αιτΥποθΑρχειο</t>
  </si>
  <si>
    <t>**89β** = υπΔηλ-??? = 1.100</t>
  </si>
  <si>
    <t>**89γ** = υπΔηλ-??? = 1.100</t>
  </si>
  <si>
    <t>πόροι κ-15-17</t>
  </si>
  <si>
    <t>ΤΟΚΟΙ</t>
  </si>
  <si>
    <t>ΤΟΚΟΙ υπερΗμερίας</t>
  </si>
  <si>
    <t>τμήμα της προκαταβολής αγορας ακινήτου ΒΑΣΕΙ 14/03/1996 ιδιωτικου συμφωνητικού</t>
  </si>
  <si>
    <t>προσυμφωνο αγοράς ακινήτου 7.000.000δρχ</t>
  </si>
  <si>
    <t>ίδια ημέρα = 1.000.000δρχ μετρητά {&amp; απόδειξη}</t>
  </si>
  <si>
    <t>4.000.000 στις 31/08/1996</t>
  </si>
  <si>
    <t>2.000.000δρχ στις 31/03/1997</t>
  </si>
  <si>
    <t>όποια καθυστέρηση υπόκειται στους νόμιμους τόκους υπερΗμερίας</t>
  </si>
  <si>
    <t>απόδειξη 1.000.000δρχ</t>
  </si>
  <si>
    <t>εθνικη κατάθεση 3.000.000δρχ</t>
  </si>
  <si>
    <t>υπόλοιπο = 2.000.000δρχ</t>
  </si>
  <si>
    <t>ΑΡΑ έγινε η αγοραπωλησία = ΠΟΤΕ ;;;???</t>
  </si>
  <si>
    <t>για τα 4.000.00δρχ {= 11738,81€} = 946,52€ {322.527δρχ}</t>
  </si>
  <si>
    <t>για τα 2.000.000δρχ {= 5.869,41} = 2.148,87€ {= 732.227δρχ}</t>
  </si>
  <si>
    <r>
      <t xml:space="preserve">ημερομηνια συμβολαίου = </t>
    </r>
    <r>
      <rPr>
        <b/>
        <sz val="8"/>
        <color rgb="FFFF0000"/>
        <rFont val="Arial"/>
        <family val="2"/>
        <charset val="161"/>
      </rPr>
      <t>14/01/1998</t>
    </r>
  </si>
  <si>
    <t>έγγραφο Τ.Π.Δ. κατάθεση</t>
  </si>
  <si>
    <t>έγγραφο Τ.Π.Δ. 249 ΑΝΑΛΗΨΗ</t>
  </si>
  <si>
    <t>του συμβολαιογράφου Καβάλας κ. ΤΕΡΖΙ…..</t>
  </si>
  <si>
    <t xml:space="preserve">αγοραπωλησίας 2.000.000δρχ </t>
  </si>
  <si>
    <t>αρχαίο = το αντίγραφο εδώ</t>
  </si>
  <si>
    <t>ΑΝ όχι ΔΟΛΟΣ</t>
  </si>
  <si>
    <t>ΑΓΑΠΕ = ΠΡΑΞΗ ΚΑΤΑΘΕΣΗΣ ΕΓΓΡΑΦΟΥ</t>
  </si>
  <si>
    <t>αγορά = 39.986</t>
  </si>
  <si>
    <t>πώληση = 22.398</t>
  </si>
  <si>
    <r>
      <t>κατάθεση ΠΡΟΣ φυλαξη 7838-</t>
    </r>
    <r>
      <rPr>
        <b/>
        <sz val="8"/>
        <color rgb="FFFF0000"/>
        <rFont val="Arial"/>
        <family val="2"/>
        <charset val="161"/>
      </rPr>
      <t xml:space="preserve">14/01/1999 </t>
    </r>
    <r>
      <rPr>
        <sz val="8"/>
        <color theme="1"/>
        <rFont val="Arial"/>
        <family val="2"/>
        <charset val="161"/>
      </rPr>
      <t>γραμμάτιο Τ.Π.Δ. = 3.500.000δρχ</t>
    </r>
  </si>
  <si>
    <t xml:space="preserve">219-141 </t>
  </si>
  <si>
    <t>219-142</t>
  </si>
  <si>
    <t>219-143</t>
  </si>
  <si>
    <t>1ο</t>
  </si>
  <si>
    <t>2ο</t>
  </si>
  <si>
    <t>φωτοτυπία γραμματιοΔικηγΣυλ [η ΜΙΣΗ] για παράσταση ???? σε αγοραπωλησία</t>
  </si>
  <si>
    <t>πίσω από τη χειρόγραφη απόδειξη κατάθεσης της ??? για 3.500.000δρχ στο Τ.Π.Δ.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</si>
</sst>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07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/>
    </xf>
    <xf numFmtId="164" fontId="20" fillId="6" borderId="0" xfId="1" applyNumberFormat="1" applyFont="1" applyFill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43" fontId="19" fillId="0" borderId="19" xfId="1" applyFont="1" applyFill="1" applyBorder="1" applyAlignment="1">
      <alignment vertical="center" wrapText="1"/>
    </xf>
    <xf numFmtId="43" fontId="20" fillId="0" borderId="14" xfId="1" applyFont="1" applyFill="1" applyBorder="1" applyAlignment="1">
      <alignment horizontal="center" wrapText="1"/>
    </xf>
    <xf numFmtId="164" fontId="26" fillId="6" borderId="0" xfId="1" applyNumberFormat="1" applyFont="1" applyFill="1" applyAlignment="1"/>
    <xf numFmtId="164" fontId="20" fillId="0" borderId="0" xfId="1" applyNumberFormat="1" applyFont="1" applyAlignment="1">
      <alignment horizontal="righ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9" fillId="0" borderId="9" xfId="1" applyNumberFormat="1" applyFont="1" applyBorder="1" applyAlignment="1">
      <alignment horizontal="center" vertical="center" wrapText="1"/>
    </xf>
    <xf numFmtId="6" fontId="19" fillId="0" borderId="10" xfId="1" applyNumberFormat="1" applyFont="1" applyFill="1" applyBorder="1" applyAlignment="1">
      <alignment horizontal="center" vertic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0" borderId="0" xfId="1" applyNumberFormat="1" applyFont="1" applyFill="1" applyAlignment="1"/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0" fontId="20" fillId="0" borderId="0" xfId="0" applyFont="1" applyFill="1" applyAlignment="1">
      <alignment horizontal="right"/>
    </xf>
    <xf numFmtId="43" fontId="29" fillId="10" borderId="0" xfId="1" applyFont="1" applyFill="1" applyBorder="1" applyAlignment="1">
      <alignment horizontal="center" vertical="center" wrapText="1"/>
    </xf>
    <xf numFmtId="43" fontId="20" fillId="7" borderId="0" xfId="1" applyFont="1" applyFill="1" applyAlignment="1">
      <alignment horizontal="center"/>
    </xf>
    <xf numFmtId="164" fontId="20" fillId="13" borderId="14" xfId="1" applyNumberFormat="1" applyFont="1" applyFill="1" applyBorder="1"/>
    <xf numFmtId="164" fontId="26" fillId="8" borderId="0" xfId="1" applyNumberFormat="1" applyFont="1" applyFill="1" applyAlignment="1"/>
    <xf numFmtId="164" fontId="41" fillId="13" borderId="14" xfId="0" applyNumberFormat="1" applyFont="1" applyFill="1" applyBorder="1" applyAlignment="1">
      <alignment horizontal="center" wrapText="1"/>
    </xf>
    <xf numFmtId="164" fontId="33" fillId="0" borderId="0" xfId="1" applyNumberFormat="1" applyFont="1" applyFill="1" applyAlignment="1"/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4" fontId="45" fillId="0" borderId="0" xfId="1" applyNumberFormat="1" applyFont="1"/>
    <xf numFmtId="164" fontId="41" fillId="0" borderId="1" xfId="1" applyNumberFormat="1" applyFont="1" applyBorder="1"/>
    <xf numFmtId="14" fontId="20" fillId="0" borderId="1" xfId="0" applyNumberFormat="1" applyFont="1" applyBorder="1"/>
    <xf numFmtId="164" fontId="23" fillId="0" borderId="0" xfId="1" applyNumberFormat="1" applyFont="1" applyAlignment="1">
      <alignment horizontal="right"/>
    </xf>
    <xf numFmtId="0" fontId="41" fillId="0" borderId="0" xfId="0" applyFont="1" applyAlignment="1">
      <alignment horizontal="right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22" fillId="8" borderId="2" xfId="1" applyNumberFormat="1" applyFont="1" applyFill="1" applyBorder="1" applyAlignment="1">
      <alignment horizontal="center" vertical="center"/>
    </xf>
    <xf numFmtId="0" fontId="45" fillId="0" borderId="0" xfId="0" applyFont="1" applyAlignment="1">
      <alignment horizontal="right"/>
    </xf>
    <xf numFmtId="0" fontId="46" fillId="0" borderId="0" xfId="0" applyFont="1" applyAlignment="1">
      <alignment horizontal="right"/>
    </xf>
    <xf numFmtId="0" fontId="17" fillId="0" borderId="14" xfId="0" applyFont="1" applyFill="1" applyBorder="1"/>
    <xf numFmtId="164" fontId="41" fillId="0" borderId="14" xfId="1" applyNumberFormat="1" applyFont="1" applyFill="1" applyBorder="1"/>
    <xf numFmtId="0" fontId="41" fillId="0" borderId="14" xfId="0" applyFont="1" applyFill="1" applyBorder="1"/>
    <xf numFmtId="164" fontId="22" fillId="8" borderId="9" xfId="1" applyNumberFormat="1" applyFont="1" applyFill="1" applyBorder="1" applyAlignment="1">
      <alignment vertical="center"/>
    </xf>
    <xf numFmtId="14" fontId="17" fillId="0" borderId="9" xfId="1" applyNumberFormat="1" applyFont="1" applyFill="1" applyBorder="1" applyAlignment="1">
      <alignment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164" fontId="20" fillId="8" borderId="1" xfId="1" applyNumberFormat="1" applyFont="1" applyFill="1" applyBorder="1"/>
    <xf numFmtId="164" fontId="20" fillId="2" borderId="14" xfId="1" applyNumberFormat="1" applyFont="1" applyFill="1" applyBorder="1"/>
    <xf numFmtId="0" fontId="20" fillId="0" borderId="14" xfId="0" applyFont="1" applyBorder="1"/>
    <xf numFmtId="164" fontId="20" fillId="0" borderId="14" xfId="1" applyNumberFormat="1" applyFont="1" applyBorder="1"/>
    <xf numFmtId="164" fontId="20" fillId="8" borderId="9" xfId="1" applyNumberFormat="1" applyFont="1" applyFill="1" applyBorder="1"/>
    <xf numFmtId="164" fontId="20" fillId="0" borderId="9" xfId="1" applyNumberFormat="1" applyFont="1" applyBorder="1"/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164" fontId="22" fillId="8" borderId="8" xfId="1" applyNumberFormat="1" applyFont="1" applyFill="1" applyBorder="1" applyAlignment="1">
      <alignment horizontal="center" vertical="center"/>
    </xf>
    <xf numFmtId="164" fontId="35" fillId="8" borderId="2" xfId="1" applyNumberFormat="1" applyFont="1" applyFill="1" applyBorder="1" applyAlignment="1">
      <alignment horizontal="center" vertical="center"/>
    </xf>
    <xf numFmtId="164" fontId="35" fillId="2" borderId="18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0" fontId="11" fillId="0" borderId="14" xfId="0" applyFont="1" applyFill="1" applyBorder="1" applyAlignment="1">
      <alignment horizontal="center" wrapText="1"/>
    </xf>
    <xf numFmtId="164" fontId="35" fillId="8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0" fontId="16" fillId="0" borderId="14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left"/>
    </xf>
    <xf numFmtId="164" fontId="16" fillId="0" borderId="9" xfId="1" applyNumberFormat="1" applyFont="1" applyFill="1" applyBorder="1"/>
    <xf numFmtId="0" fontId="40" fillId="0" borderId="9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vertical="center"/>
    </xf>
    <xf numFmtId="164" fontId="17" fillId="0" borderId="22" xfId="1" applyNumberFormat="1" applyFont="1" applyFill="1" applyBorder="1" applyAlignment="1">
      <alignment horizontal="right" vertical="center"/>
    </xf>
    <xf numFmtId="0" fontId="20" fillId="0" borderId="14" xfId="0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64" fontId="20" fillId="8" borderId="1" xfId="1" applyNumberFormat="1" applyFont="1" applyFill="1" applyBorder="1" applyAlignment="1">
      <alignment wrapText="1"/>
    </xf>
    <xf numFmtId="164" fontId="20" fillId="2" borderId="14" xfId="1" applyNumberFormat="1" applyFont="1" applyFill="1" applyBorder="1" applyAlignment="1">
      <alignment wrapText="1"/>
    </xf>
    <xf numFmtId="14" fontId="20" fillId="0" borderId="14" xfId="0" applyNumberFormat="1" applyFont="1" applyFill="1" applyBorder="1"/>
    <xf numFmtId="0" fontId="20" fillId="0" borderId="14" xfId="0" applyFont="1" applyFill="1" applyBorder="1"/>
    <xf numFmtId="165" fontId="20" fillId="0" borderId="14" xfId="1" applyNumberFormat="1" applyFont="1" applyFill="1" applyBorder="1" applyAlignment="1">
      <alignment wrapText="1"/>
    </xf>
    <xf numFmtId="164" fontId="20" fillId="8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4" fontId="20" fillId="0" borderId="9" xfId="0" applyNumberFormat="1" applyFont="1" applyFill="1" applyBorder="1"/>
    <xf numFmtId="0" fontId="20" fillId="0" borderId="9" xfId="0" applyFont="1" applyFill="1" applyBorder="1"/>
    <xf numFmtId="165" fontId="20" fillId="0" borderId="9" xfId="1" applyNumberFormat="1" applyFont="1" applyFill="1" applyBorder="1" applyAlignment="1">
      <alignment wrapText="1"/>
    </xf>
    <xf numFmtId="165" fontId="41" fillId="0" borderId="14" xfId="1" applyNumberFormat="1" applyFont="1" applyFill="1" applyBorder="1" applyAlignment="1">
      <alignment horizontal="center" wrapText="1"/>
    </xf>
    <xf numFmtId="165" fontId="41" fillId="0" borderId="9" xfId="1" applyNumberFormat="1" applyFont="1" applyFill="1" applyBorder="1" applyAlignment="1">
      <alignment horizontal="center" wrapText="1"/>
    </xf>
    <xf numFmtId="0" fontId="20" fillId="8" borderId="1" xfId="0" applyFont="1" applyFill="1" applyBorder="1"/>
    <xf numFmtId="0" fontId="20" fillId="2" borderId="14" xfId="0" applyFont="1" applyFill="1" applyBorder="1"/>
    <xf numFmtId="0" fontId="20" fillId="8" borderId="9" xfId="0" applyFont="1" applyFill="1" applyBorder="1"/>
    <xf numFmtId="164" fontId="38" fillId="8" borderId="2" xfId="1" applyNumberFormat="1" applyFont="1" applyFill="1" applyBorder="1" applyAlignment="1">
      <alignment horizontal="center" vertical="center"/>
    </xf>
    <xf numFmtId="164" fontId="38" fillId="2" borderId="18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8" fillId="8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164" fontId="34" fillId="0" borderId="9" xfId="1" applyNumberFormat="1" applyFont="1" applyFill="1" applyBorder="1"/>
    <xf numFmtId="164" fontId="39" fillId="13" borderId="1" xfId="1" applyNumberFormat="1" applyFont="1" applyFill="1" applyBorder="1" applyAlignment="1">
      <alignment horizontal="center" vertical="center"/>
    </xf>
    <xf numFmtId="164" fontId="39" fillId="3" borderId="14" xfId="1" applyNumberFormat="1" applyFont="1" applyFill="1" applyBorder="1" applyAlignment="1">
      <alignment horizontal="center" vertical="center"/>
    </xf>
    <xf numFmtId="164" fontId="34" fillId="4" borderId="9" xfId="1" applyNumberFormat="1" applyFont="1" applyFill="1" applyBorder="1"/>
    <xf numFmtId="164" fontId="39" fillId="4" borderId="9" xfId="1" applyNumberFormat="1" applyFont="1" applyFill="1" applyBorder="1" applyAlignment="1">
      <alignment horizontal="center" vertical="center"/>
    </xf>
    <xf numFmtId="164" fontId="35" fillId="2" borderId="14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0" fontId="35" fillId="0" borderId="9" xfId="1" applyNumberFormat="1" applyFont="1" applyFill="1" applyBorder="1" applyAlignment="1">
      <alignment horizontal="left" vertical="center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35" fillId="8" borderId="1" xfId="1" applyNumberFormat="1" applyFont="1" applyFill="1" applyBorder="1" applyAlignment="1">
      <alignment horizontal="center" vertical="center"/>
    </xf>
    <xf numFmtId="164" fontId="35" fillId="8" borderId="9" xfId="1" applyNumberFormat="1" applyFont="1" applyFill="1" applyBorder="1" applyAlignment="1">
      <alignment horizontal="center" vertical="center"/>
    </xf>
    <xf numFmtId="164" fontId="22" fillId="8" borderId="1" xfId="1" applyNumberFormat="1" applyFont="1" applyFill="1" applyBorder="1" applyAlignment="1">
      <alignment horizontal="center" vertical="center"/>
    </xf>
    <xf numFmtId="164" fontId="22" fillId="2" borderId="14" xfId="1" applyNumberFormat="1" applyFont="1" applyFill="1" applyBorder="1" applyAlignment="1">
      <alignment horizontal="center" vertical="center"/>
    </xf>
    <xf numFmtId="0" fontId="22" fillId="0" borderId="14" xfId="1" applyNumberFormat="1" applyFont="1" applyFill="1" applyBorder="1" applyAlignment="1">
      <alignment horizontal="left" vertical="center"/>
    </xf>
    <xf numFmtId="164" fontId="22" fillId="8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41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43" fontId="20" fillId="0" borderId="9" xfId="1" applyFont="1" applyFill="1" applyBorder="1"/>
    <xf numFmtId="164" fontId="22" fillId="0" borderId="14" xfId="1" applyNumberFormat="1" applyFont="1" applyFill="1" applyBorder="1" applyAlignment="1">
      <alignment horizontal="right" vertical="center"/>
    </xf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22" fillId="8" borderId="18" xfId="1" applyNumberFormat="1" applyFont="1" applyFill="1" applyBorder="1" applyAlignment="1">
      <alignment horizontal="center" vertical="center"/>
    </xf>
    <xf numFmtId="164" fontId="20" fillId="0" borderId="14" xfId="1" applyNumberFormat="1" applyFont="1" applyFill="1" applyBorder="1" applyAlignment="1">
      <alignment horizontal="center"/>
    </xf>
    <xf numFmtId="14" fontId="17" fillId="0" borderId="9" xfId="1" applyNumberFormat="1" applyFont="1" applyFill="1" applyBorder="1" applyAlignment="1">
      <alignment horizontal="center" vertical="center"/>
    </xf>
    <xf numFmtId="164" fontId="20" fillId="13" borderId="9" xfId="1" applyNumberFormat="1" applyFont="1" applyFill="1" applyBorder="1"/>
    <xf numFmtId="16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0" fontId="17" fillId="0" borderId="0" xfId="0" applyFont="1" applyAlignment="1"/>
    <xf numFmtId="0" fontId="41" fillId="0" borderId="0" xfId="0" applyFont="1" applyFill="1" applyAlignment="1"/>
    <xf numFmtId="0" fontId="18" fillId="0" borderId="0" xfId="0" applyFont="1" applyFill="1" applyAlignment="1"/>
    <xf numFmtId="0" fontId="19" fillId="0" borderId="0" xfId="0" applyFont="1" applyAlignment="1">
      <alignment horizontal="left"/>
    </xf>
    <xf numFmtId="43" fontId="20" fillId="0" borderId="23" xfId="1" applyFont="1" applyBorder="1"/>
    <xf numFmtId="14" fontId="20" fillId="0" borderId="23" xfId="0" applyNumberFormat="1" applyFont="1" applyBorder="1"/>
    <xf numFmtId="0" fontId="41" fillId="3" borderId="14" xfId="0" applyFont="1" applyFill="1" applyBorder="1" applyAlignment="1">
      <alignment horizontal="center" wrapText="1"/>
    </xf>
    <xf numFmtId="164" fontId="20" fillId="0" borderId="10" xfId="1" applyNumberFormat="1" applyFont="1" applyFill="1" applyBorder="1"/>
    <xf numFmtId="164" fontId="20" fillId="0" borderId="6" xfId="1" applyNumberFormat="1" applyFont="1" applyFill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2" borderId="3" xfId="1" applyNumberFormat="1" applyFont="1" applyFill="1" applyBorder="1" applyAlignment="1">
      <alignment horizontal="right"/>
    </xf>
    <xf numFmtId="164" fontId="20" fillId="2" borderId="12" xfId="1" applyNumberFormat="1" applyFont="1" applyFill="1" applyBorder="1" applyAlignment="1">
      <alignment horizontal="right"/>
    </xf>
    <xf numFmtId="164" fontId="20" fillId="2" borderId="13" xfId="1" applyNumberFormat="1" applyFont="1" applyFill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26" fillId="7" borderId="0" xfId="1" applyFont="1" applyFill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0"/>
  <sheetViews>
    <sheetView tabSelected="1" workbookViewId="0">
      <pane ySplit="2" topLeftCell="A3" activePane="bottomLeft" state="frozen"/>
      <selection pane="bottomLeft" activeCell="C42" sqref="C42"/>
    </sheetView>
  </sheetViews>
  <sheetFormatPr defaultRowHeight="11.25"/>
  <cols>
    <col min="1" max="1" width="9.28515625" style="7" customWidth="1"/>
    <col min="2" max="2" width="9" style="135" customWidth="1"/>
    <col min="3" max="3" width="50.7109375" style="3" customWidth="1"/>
    <col min="4" max="4" width="13.42578125" style="2" bestFit="1" customWidth="1"/>
    <col min="5" max="6" width="10.28515625" style="2" bestFit="1" customWidth="1"/>
    <col min="7" max="7" width="9.42578125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3" customWidth="1"/>
    <col min="17" max="17" width="3.85546875" style="3" customWidth="1"/>
    <col min="18" max="18" width="7.28515625" style="3" customWidth="1"/>
    <col min="19" max="19" width="8.28515625" style="3" customWidth="1"/>
    <col min="20" max="20" width="5.7109375" style="3" customWidth="1"/>
    <col min="21" max="21" width="5.85546875" style="3" customWidth="1"/>
    <col min="22" max="22" width="14.28515625" style="3" customWidth="1"/>
    <col min="23" max="24" width="8" style="3" customWidth="1"/>
    <col min="25" max="25" width="24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17" t="s">
        <v>1</v>
      </c>
      <c r="B1" s="519" t="s">
        <v>2</v>
      </c>
      <c r="C1" s="521" t="s">
        <v>0</v>
      </c>
      <c r="D1" s="523" t="s">
        <v>62</v>
      </c>
      <c r="E1" s="525" t="s">
        <v>85</v>
      </c>
      <c r="F1" s="526"/>
      <c r="G1" s="526"/>
      <c r="H1" s="526"/>
      <c r="I1" s="526"/>
      <c r="J1" s="526"/>
      <c r="K1" s="526"/>
      <c r="L1" s="511" t="s">
        <v>360</v>
      </c>
      <c r="M1" s="511"/>
      <c r="N1" s="509" t="s">
        <v>63</v>
      </c>
      <c r="O1" s="510"/>
      <c r="P1" s="512" t="s">
        <v>29</v>
      </c>
      <c r="Q1" s="513"/>
      <c r="R1" s="513"/>
      <c r="S1" s="513"/>
      <c r="T1" s="513"/>
      <c r="U1" s="513"/>
      <c r="V1" s="513"/>
      <c r="W1" s="513"/>
      <c r="X1" s="513"/>
      <c r="Y1" s="513"/>
      <c r="Z1" s="513"/>
      <c r="AA1" s="514"/>
    </row>
    <row r="2" spans="1:27" ht="12" thickBot="1">
      <c r="A2" s="518"/>
      <c r="B2" s="520"/>
      <c r="C2" s="522"/>
      <c r="D2" s="524"/>
      <c r="E2" s="88" t="s">
        <v>94</v>
      </c>
      <c r="F2" s="88" t="s">
        <v>3</v>
      </c>
      <c r="G2" s="88" t="s">
        <v>140</v>
      </c>
      <c r="H2" s="88" t="s">
        <v>95</v>
      </c>
      <c r="I2" s="88" t="s">
        <v>96</v>
      </c>
      <c r="J2" s="88" t="s">
        <v>97</v>
      </c>
      <c r="K2" s="98" t="s">
        <v>138</v>
      </c>
      <c r="L2" s="63" t="s">
        <v>23</v>
      </c>
      <c r="M2" s="153" t="s">
        <v>69</v>
      </c>
      <c r="N2" s="145" t="s">
        <v>23</v>
      </c>
      <c r="O2" s="97" t="s">
        <v>139</v>
      </c>
      <c r="P2" s="155">
        <v>1</v>
      </c>
      <c r="Q2" s="155" t="s">
        <v>218</v>
      </c>
      <c r="R2" s="155" t="s">
        <v>219</v>
      </c>
      <c r="S2" s="155" t="s">
        <v>220</v>
      </c>
      <c r="T2" s="155" t="s">
        <v>221</v>
      </c>
      <c r="U2" s="155" t="s">
        <v>372</v>
      </c>
      <c r="V2" s="155" t="s">
        <v>373</v>
      </c>
      <c r="W2" s="155" t="s">
        <v>374</v>
      </c>
      <c r="X2" s="155" t="s">
        <v>375</v>
      </c>
      <c r="Y2" s="155"/>
      <c r="Z2" s="155"/>
      <c r="AA2" s="156"/>
    </row>
    <row r="3" spans="1:27" s="5" customFormat="1">
      <c r="A3" s="393" t="s">
        <v>543</v>
      </c>
      <c r="B3" s="300">
        <v>36174</v>
      </c>
      <c r="C3" s="297" t="s">
        <v>530</v>
      </c>
      <c r="D3" s="273">
        <v>3500000</v>
      </c>
      <c r="E3" s="298">
        <f>'2-δικαιώμ'!M3</f>
        <v>31170</v>
      </c>
      <c r="F3" s="274">
        <f>'3-φύλλα2α'!F3</f>
        <v>0</v>
      </c>
      <c r="G3" s="274">
        <f>'4-πολλυπρ'!P3</f>
        <v>0</v>
      </c>
      <c r="H3" s="273">
        <f>'5-αντίγρ'!M3</f>
        <v>1958</v>
      </c>
      <c r="I3" s="273">
        <f>'6-μεταγρ'!H3</f>
        <v>0</v>
      </c>
      <c r="J3" s="273">
        <f>'7-προςΔΟΥ'!E3</f>
        <v>0</v>
      </c>
      <c r="K3" s="273"/>
      <c r="L3" s="298">
        <f t="shared" ref="L3:L5" si="0">E3+F3+G3+H3+I3+J3+K3</f>
        <v>33128</v>
      </c>
      <c r="M3" s="298">
        <v>3220</v>
      </c>
      <c r="N3" s="275">
        <f>M3-P3-'14-βιβλΕσ'!M3</f>
        <v>2391</v>
      </c>
      <c r="O3" s="275">
        <f t="shared" ref="O3:O5" si="1">L3-N3</f>
        <v>30737</v>
      </c>
      <c r="P3" s="276">
        <f>'1β-ΤΑΧΔΙΚκλπ'!K2</f>
        <v>430</v>
      </c>
      <c r="Q3" s="299"/>
      <c r="R3" s="299"/>
      <c r="S3" s="299"/>
      <c r="T3" s="299"/>
      <c r="U3" s="299"/>
      <c r="V3" s="299" t="s">
        <v>441</v>
      </c>
      <c r="W3" s="299"/>
      <c r="X3" s="299"/>
      <c r="Y3" s="299"/>
      <c r="Z3" s="74"/>
      <c r="AA3" s="74"/>
    </row>
    <row r="4" spans="1:27" s="5" customFormat="1" ht="12" thickBot="1">
      <c r="A4" s="399"/>
      <c r="B4" s="400"/>
      <c r="C4" s="401" t="s">
        <v>516</v>
      </c>
      <c r="D4" s="402">
        <v>1054754</v>
      </c>
      <c r="E4" s="403">
        <f>'2-δικαιώμ'!M4</f>
        <v>4761.3432000000003</v>
      </c>
      <c r="F4" s="403">
        <f>'3-φύλλα2α'!F4</f>
        <v>0</v>
      </c>
      <c r="G4" s="403">
        <f>'4-πολλυπρ'!P4</f>
        <v>0</v>
      </c>
      <c r="H4" s="402">
        <f>'5-αντίγρ'!M4</f>
        <v>0</v>
      </c>
      <c r="I4" s="402">
        <f>'6-μεταγρ'!H4</f>
        <v>0</v>
      </c>
      <c r="J4" s="402">
        <f>'7-προςΔΟΥ'!E4</f>
        <v>0</v>
      </c>
      <c r="K4" s="402"/>
      <c r="L4" s="403">
        <f t="shared" si="0"/>
        <v>4761.3432000000003</v>
      </c>
      <c r="M4" s="403"/>
      <c r="N4" s="404"/>
      <c r="O4" s="404">
        <f t="shared" si="1"/>
        <v>4761.3432000000003</v>
      </c>
      <c r="P4" s="405"/>
      <c r="Q4" s="406"/>
      <c r="R4" s="406"/>
      <c r="S4" s="406"/>
      <c r="T4" s="406"/>
      <c r="U4" s="406"/>
      <c r="V4" s="406" t="s">
        <v>441</v>
      </c>
      <c r="W4" s="406"/>
      <c r="X4" s="406"/>
      <c r="Y4" s="299"/>
      <c r="Z4" s="74"/>
      <c r="AA4" s="74"/>
    </row>
    <row r="5" spans="1:27" s="5" customFormat="1">
      <c r="A5" s="349" t="s">
        <v>544</v>
      </c>
      <c r="B5" s="348">
        <v>36208</v>
      </c>
      <c r="C5" s="396" t="s">
        <v>531</v>
      </c>
      <c r="D5" s="304"/>
      <c r="E5" s="274">
        <f>'2-δικαιώμ'!M5</f>
        <v>2670</v>
      </c>
      <c r="F5" s="274">
        <f>'3-φύλλα2α'!F5</f>
        <v>0</v>
      </c>
      <c r="G5" s="274">
        <f>'4-πολλυπρ'!P5</f>
        <v>0</v>
      </c>
      <c r="H5" s="304">
        <f>'5-αντίγρ'!M5</f>
        <v>1958</v>
      </c>
      <c r="I5" s="304">
        <f>'6-μεταγρ'!H5</f>
        <v>0</v>
      </c>
      <c r="J5" s="304">
        <f>'7-προςΔΟΥ'!E5</f>
        <v>0</v>
      </c>
      <c r="K5" s="304"/>
      <c r="L5" s="274">
        <f t="shared" si="0"/>
        <v>4628</v>
      </c>
      <c r="M5" s="274">
        <v>4456</v>
      </c>
      <c r="N5" s="275">
        <f>M5-P5-'14-βιβλΕσ'!M5</f>
        <v>3558</v>
      </c>
      <c r="O5" s="275">
        <f t="shared" si="1"/>
        <v>1070</v>
      </c>
      <c r="P5" s="276">
        <f>'1β-ΤΑΧΔΙΚκλπ'!K4</f>
        <v>430</v>
      </c>
      <c r="Q5" s="398"/>
      <c r="R5" s="398"/>
      <c r="S5" s="398"/>
      <c r="T5" s="398"/>
      <c r="U5" s="398"/>
      <c r="V5" s="398" t="s">
        <v>441</v>
      </c>
      <c r="W5" s="398"/>
      <c r="X5" s="398"/>
      <c r="Y5" s="299"/>
      <c r="Z5" s="74"/>
      <c r="AA5" s="74"/>
    </row>
    <row r="6" spans="1:27">
      <c r="A6" s="515" t="s">
        <v>47</v>
      </c>
      <c r="B6" s="516"/>
      <c r="C6" s="516"/>
      <c r="D6" s="516"/>
      <c r="E6" s="154">
        <f t="shared" ref="E6:O6" si="2">SUM(E3:E5)</f>
        <v>38601.343200000003</v>
      </c>
      <c r="F6" s="154">
        <f t="shared" si="2"/>
        <v>0</v>
      </c>
      <c r="G6" s="154">
        <f t="shared" si="2"/>
        <v>0</v>
      </c>
      <c r="H6" s="154">
        <f t="shared" si="2"/>
        <v>3916</v>
      </c>
      <c r="I6" s="154">
        <f t="shared" si="2"/>
        <v>0</v>
      </c>
      <c r="J6" s="154">
        <f t="shared" si="2"/>
        <v>0</v>
      </c>
      <c r="K6" s="154">
        <f t="shared" si="2"/>
        <v>0</v>
      </c>
      <c r="L6" s="154">
        <f t="shared" si="2"/>
        <v>42517.343200000003</v>
      </c>
      <c r="M6" s="154">
        <f t="shared" si="2"/>
        <v>7676</v>
      </c>
      <c r="N6" s="154">
        <f t="shared" si="2"/>
        <v>5949</v>
      </c>
      <c r="O6" s="154">
        <f t="shared" si="2"/>
        <v>36568.343200000003</v>
      </c>
    </row>
    <row r="8" spans="1:27">
      <c r="P8" s="203" t="s">
        <v>100</v>
      </c>
      <c r="Q8" s="127"/>
      <c r="R8" s="127"/>
      <c r="S8" s="127"/>
      <c r="T8" s="137"/>
      <c r="U8" s="137"/>
      <c r="V8" s="137"/>
      <c r="W8" s="137"/>
      <c r="X8" s="137"/>
      <c r="Z8" s="127"/>
      <c r="AA8" s="127"/>
    </row>
    <row r="9" spans="1:27">
      <c r="A9" s="7" t="s">
        <v>441</v>
      </c>
      <c r="B9" s="135">
        <v>41346</v>
      </c>
      <c r="C9" s="135" t="s">
        <v>537</v>
      </c>
      <c r="D9" s="7"/>
      <c r="K9" s="210" t="s">
        <v>364</v>
      </c>
      <c r="L9" s="7"/>
      <c r="M9" s="7"/>
      <c r="P9" s="7"/>
      <c r="Q9" s="115" t="s">
        <v>366</v>
      </c>
      <c r="R9" s="115"/>
      <c r="S9" s="115"/>
      <c r="T9" s="129"/>
      <c r="U9" s="137"/>
      <c r="V9" s="137"/>
      <c r="W9" s="137"/>
      <c r="X9" s="137"/>
      <c r="Z9" s="128"/>
      <c r="AA9" s="115"/>
    </row>
    <row r="10" spans="1:27">
      <c r="A10" s="7" t="s">
        <v>441</v>
      </c>
      <c r="B10" s="135">
        <v>43320</v>
      </c>
      <c r="C10" s="135" t="s">
        <v>538</v>
      </c>
      <c r="K10" s="158" t="s">
        <v>222</v>
      </c>
      <c r="L10" s="117"/>
      <c r="M10" s="117"/>
      <c r="P10" s="7"/>
      <c r="Q10" s="115"/>
      <c r="R10" s="115" t="s">
        <v>135</v>
      </c>
      <c r="S10" s="115"/>
      <c r="T10" s="137"/>
      <c r="U10" s="137"/>
      <c r="V10" s="137"/>
      <c r="W10" s="137"/>
      <c r="X10" s="137"/>
      <c r="Z10" s="115"/>
    </row>
    <row r="11" spans="1:27">
      <c r="C11" s="301"/>
      <c r="K11" s="209" t="s">
        <v>223</v>
      </c>
      <c r="P11" s="7"/>
      <c r="S11" s="115" t="s">
        <v>365</v>
      </c>
      <c r="T11" s="92"/>
      <c r="U11" s="92"/>
      <c r="V11" s="92"/>
      <c r="W11" s="92"/>
      <c r="X11" s="92"/>
    </row>
    <row r="12" spans="1:27">
      <c r="C12" s="301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T12" s="115" t="s">
        <v>367</v>
      </c>
      <c r="U12" s="137"/>
      <c r="V12" s="137"/>
      <c r="W12" s="137"/>
      <c r="X12" s="137"/>
    </row>
    <row r="13" spans="1:27">
      <c r="P13" s="7"/>
      <c r="T13" s="92"/>
      <c r="U13" s="137" t="s">
        <v>368</v>
      </c>
      <c r="V13" s="137"/>
      <c r="W13" s="137"/>
      <c r="X13" s="137"/>
    </row>
    <row r="14" spans="1:27">
      <c r="C14" s="301" t="s">
        <v>529</v>
      </c>
      <c r="F14" s="7"/>
      <c r="P14" s="7"/>
      <c r="T14" s="92"/>
      <c r="U14" s="92"/>
      <c r="V14" s="137" t="s">
        <v>369</v>
      </c>
      <c r="W14" s="92"/>
      <c r="X14" s="92"/>
    </row>
    <row r="15" spans="1:27">
      <c r="D15" s="7"/>
      <c r="P15" s="7"/>
      <c r="T15" s="92"/>
      <c r="U15" s="92"/>
      <c r="V15" s="92"/>
      <c r="W15" s="211" t="s">
        <v>370</v>
      </c>
      <c r="X15" s="92"/>
    </row>
    <row r="16" spans="1:27">
      <c r="U16" s="137"/>
      <c r="V16" s="137"/>
      <c r="W16" s="92"/>
      <c r="X16" s="93" t="s">
        <v>371</v>
      </c>
      <c r="Y16" s="137"/>
    </row>
    <row r="17" spans="1:25">
      <c r="U17" s="92"/>
      <c r="V17" s="137"/>
      <c r="W17" s="137"/>
      <c r="X17" s="137"/>
      <c r="Y17" s="137"/>
    </row>
    <row r="18" spans="1:25">
      <c r="H18" s="7" t="s">
        <v>316</v>
      </c>
      <c r="I18" s="7" t="s">
        <v>317</v>
      </c>
      <c r="J18" s="7" t="s">
        <v>493</v>
      </c>
      <c r="L18" s="379" t="s">
        <v>494</v>
      </c>
      <c r="M18" s="379"/>
      <c r="O18" s="2" t="s">
        <v>509</v>
      </c>
      <c r="P18" s="2"/>
      <c r="Q18" s="115"/>
      <c r="R18" s="115"/>
      <c r="S18" s="115"/>
      <c r="T18" s="129"/>
      <c r="U18" s="137"/>
      <c r="V18" s="137"/>
      <c r="W18" s="137"/>
      <c r="X18" s="137"/>
    </row>
    <row r="19" spans="1:25">
      <c r="C19" s="3" t="s">
        <v>536</v>
      </c>
      <c r="D19" s="389" t="s">
        <v>543</v>
      </c>
      <c r="E19" s="361">
        <v>3220</v>
      </c>
      <c r="F19" s="361" t="s">
        <v>312</v>
      </c>
      <c r="G19" s="7"/>
      <c r="H19" s="7"/>
      <c r="I19" s="7"/>
      <c r="J19" s="7"/>
      <c r="K19" s="7"/>
      <c r="L19" s="7"/>
      <c r="O19" s="7"/>
      <c r="P19" s="2" t="s">
        <v>510</v>
      </c>
      <c r="Q19" s="115"/>
      <c r="R19" s="115"/>
      <c r="S19" s="115"/>
      <c r="T19" s="137"/>
      <c r="U19" s="137"/>
      <c r="V19" s="137"/>
      <c r="W19" s="137"/>
      <c r="X19" s="137"/>
    </row>
    <row r="20" spans="1:25">
      <c r="C20" s="301" t="s">
        <v>539</v>
      </c>
      <c r="D20" s="361"/>
      <c r="E20" s="361"/>
      <c r="F20" s="361" t="s">
        <v>495</v>
      </c>
      <c r="G20" s="7"/>
      <c r="H20" s="7"/>
      <c r="I20" s="7"/>
      <c r="J20" s="7"/>
      <c r="K20" s="7"/>
      <c r="L20" s="7"/>
      <c r="O20" s="7"/>
      <c r="P20" s="2" t="s">
        <v>312</v>
      </c>
      <c r="S20" s="115"/>
      <c r="T20" s="92"/>
      <c r="U20" s="92"/>
      <c r="V20" s="92"/>
      <c r="W20" s="92"/>
      <c r="X20" s="92"/>
    </row>
    <row r="21" spans="1:25">
      <c r="C21" s="301" t="s">
        <v>517</v>
      </c>
      <c r="D21" s="361"/>
      <c r="E21" s="361"/>
      <c r="F21" s="361" t="s">
        <v>496</v>
      </c>
      <c r="G21" s="7"/>
      <c r="H21" s="7"/>
      <c r="I21" s="7"/>
      <c r="J21" s="7"/>
      <c r="K21" s="7"/>
      <c r="L21" s="7"/>
      <c r="O21" s="7"/>
      <c r="P21" s="2" t="s">
        <v>504</v>
      </c>
      <c r="T21" s="115"/>
      <c r="U21" s="137"/>
      <c r="V21" s="137"/>
      <c r="W21" s="137"/>
      <c r="X21" s="137"/>
    </row>
    <row r="22" spans="1:25">
      <c r="D22" s="133"/>
      <c r="E22" s="361"/>
      <c r="F22" s="361">
        <v>3600</v>
      </c>
      <c r="G22" s="7"/>
      <c r="H22" s="7"/>
      <c r="I22" s="7"/>
      <c r="J22" s="7"/>
      <c r="K22" s="7"/>
      <c r="L22" s="7"/>
      <c r="O22" s="7"/>
      <c r="P22" s="2" t="s">
        <v>316</v>
      </c>
      <c r="T22" s="92"/>
      <c r="U22" s="137"/>
      <c r="V22" s="137"/>
      <c r="W22" s="137"/>
      <c r="X22" s="137"/>
    </row>
    <row r="23" spans="1:25">
      <c r="D23" s="361"/>
      <c r="E23" s="361"/>
      <c r="F23" s="361" t="s">
        <v>363</v>
      </c>
      <c r="G23" s="7"/>
      <c r="H23" s="7"/>
      <c r="I23" s="7"/>
      <c r="J23" s="7"/>
      <c r="K23" s="7"/>
      <c r="L23" s="7"/>
      <c r="O23" s="7"/>
      <c r="P23" s="2" t="s">
        <v>506</v>
      </c>
      <c r="T23" s="92"/>
      <c r="U23" s="92"/>
      <c r="V23" s="137"/>
      <c r="W23" s="92"/>
      <c r="X23" s="92"/>
    </row>
    <row r="24" spans="1:25">
      <c r="D24" s="361"/>
      <c r="E24" s="361"/>
      <c r="F24" s="361" t="s">
        <v>497</v>
      </c>
      <c r="G24" s="57"/>
      <c r="H24" s="7"/>
      <c r="I24" s="7"/>
      <c r="J24" s="7"/>
      <c r="K24" s="7"/>
      <c r="L24" s="7"/>
      <c r="O24" s="7"/>
      <c r="P24" s="2" t="s">
        <v>505</v>
      </c>
      <c r="T24" s="92"/>
      <c r="U24" s="92"/>
      <c r="V24" s="92"/>
      <c r="W24" s="211"/>
      <c r="X24" s="92"/>
    </row>
    <row r="25" spans="1:25">
      <c r="D25" s="361"/>
      <c r="E25" s="361"/>
      <c r="F25" s="133" t="s">
        <v>95</v>
      </c>
      <c r="G25" s="57"/>
      <c r="H25" s="7"/>
      <c r="I25" s="7"/>
      <c r="J25" s="7"/>
      <c r="K25" s="7"/>
      <c r="L25" s="7"/>
      <c r="O25" s="7"/>
      <c r="P25" s="2" t="s">
        <v>507</v>
      </c>
      <c r="S25" s="115"/>
      <c r="T25" s="92"/>
      <c r="U25" s="92"/>
      <c r="V25" s="92"/>
      <c r="W25" s="211"/>
      <c r="X25" s="92"/>
    </row>
    <row r="26" spans="1:25">
      <c r="A26" s="7" t="s">
        <v>441</v>
      </c>
      <c r="B26" s="135">
        <v>35138</v>
      </c>
      <c r="C26" s="3" t="s">
        <v>518</v>
      </c>
      <c r="D26" s="133"/>
      <c r="E26" s="133"/>
      <c r="F26" s="133" t="s">
        <v>359</v>
      </c>
      <c r="G26" s="57"/>
      <c r="H26" s="7"/>
      <c r="I26" s="7"/>
      <c r="J26" s="7"/>
      <c r="K26" s="7"/>
      <c r="L26" s="7"/>
      <c r="O26" s="7"/>
      <c r="P26" s="2" t="s">
        <v>508</v>
      </c>
      <c r="T26" s="92"/>
      <c r="U26" s="92"/>
      <c r="V26" s="92"/>
      <c r="W26" s="211"/>
      <c r="X26" s="92"/>
    </row>
    <row r="27" spans="1:25">
      <c r="C27" s="301" t="s">
        <v>519</v>
      </c>
      <c r="D27" s="133"/>
      <c r="E27" s="133"/>
      <c r="F27" s="133" t="s">
        <v>441</v>
      </c>
      <c r="G27" s="57"/>
      <c r="H27" s="7"/>
      <c r="I27" s="7"/>
      <c r="J27" s="7"/>
      <c r="K27" s="7"/>
      <c r="L27" s="7"/>
      <c r="O27" s="7"/>
      <c r="P27" s="2"/>
      <c r="T27" s="92"/>
      <c r="U27" s="92"/>
      <c r="V27" s="92"/>
      <c r="W27" s="211"/>
      <c r="X27" s="92"/>
    </row>
    <row r="28" spans="1:25">
      <c r="C28" s="301" t="s">
        <v>520</v>
      </c>
      <c r="D28" s="7"/>
      <c r="E28" s="7"/>
      <c r="F28" s="7"/>
      <c r="G28" s="7">
        <f>SUM(G19:G27)</f>
        <v>0</v>
      </c>
      <c r="H28" s="7">
        <f t="shared" ref="H28" si="3">SUM(H19:H27)</f>
        <v>0</v>
      </c>
      <c r="I28" s="7">
        <f t="shared" ref="I28" si="4">SUM(I19:I27)</f>
        <v>0</v>
      </c>
      <c r="J28" s="7">
        <f t="shared" ref="J28" si="5">SUM(J19:J27)</f>
        <v>0</v>
      </c>
      <c r="K28" s="7"/>
      <c r="L28" s="7">
        <f t="shared" ref="L28" si="6">SUM(L19:L27)</f>
        <v>0</v>
      </c>
      <c r="O28" s="7"/>
      <c r="P28" s="2"/>
      <c r="T28" s="92"/>
      <c r="U28" s="92"/>
      <c r="V28" s="92"/>
      <c r="W28" s="211"/>
      <c r="X28" s="92"/>
    </row>
    <row r="29" spans="1:25">
      <c r="C29" s="301" t="s">
        <v>521</v>
      </c>
      <c r="D29" s="7"/>
      <c r="E29" s="7"/>
      <c r="F29" s="7"/>
      <c r="G29" s="7"/>
      <c r="H29" s="7"/>
      <c r="I29" s="7"/>
      <c r="J29" s="7"/>
      <c r="K29" s="7"/>
      <c r="P29" s="7"/>
      <c r="T29" s="92"/>
      <c r="U29" s="92"/>
      <c r="V29" s="92"/>
      <c r="W29" s="211"/>
      <c r="X29" s="92"/>
    </row>
    <row r="30" spans="1:25">
      <c r="C30" s="301" t="s">
        <v>522</v>
      </c>
      <c r="K30" s="7"/>
    </row>
    <row r="31" spans="1:25">
      <c r="E31" s="7"/>
      <c r="F31" s="7"/>
    </row>
    <row r="32" spans="1:25">
      <c r="E32" s="7"/>
      <c r="F32" s="7"/>
    </row>
    <row r="33" spans="2:6">
      <c r="B33" s="135">
        <v>35138</v>
      </c>
      <c r="C33" s="3" t="s">
        <v>523</v>
      </c>
      <c r="E33" s="7"/>
      <c r="F33" s="7"/>
    </row>
    <row r="34" spans="2:6">
      <c r="B34" s="135">
        <v>35409</v>
      </c>
      <c r="C34" s="3" t="s">
        <v>523</v>
      </c>
      <c r="E34" s="7"/>
      <c r="F34" s="7"/>
    </row>
    <row r="35" spans="2:6">
      <c r="B35" s="135">
        <v>35460</v>
      </c>
      <c r="C35" s="3" t="s">
        <v>524</v>
      </c>
      <c r="E35" s="7"/>
      <c r="F35" s="7"/>
    </row>
    <row r="36" spans="2:6">
      <c r="C36" s="390" t="s">
        <v>525</v>
      </c>
      <c r="E36" s="7"/>
      <c r="F36" s="7"/>
    </row>
    <row r="37" spans="2:6">
      <c r="F37" s="7"/>
    </row>
    <row r="38" spans="2:6">
      <c r="C38" s="115" t="s">
        <v>545</v>
      </c>
    </row>
    <row r="39" spans="2:6">
      <c r="C39" s="390" t="s">
        <v>546</v>
      </c>
    </row>
    <row r="40" spans="2:6">
      <c r="C40" s="395" t="s">
        <v>532</v>
      </c>
    </row>
    <row r="41" spans="2:6">
      <c r="C41" s="390" t="s">
        <v>533</v>
      </c>
    </row>
    <row r="42" spans="2:6">
      <c r="C42" s="394" t="s">
        <v>526</v>
      </c>
    </row>
    <row r="44" spans="2:6">
      <c r="B44" s="386" t="s">
        <v>515</v>
      </c>
      <c r="D44" s="7">
        <v>4000000</v>
      </c>
      <c r="E44" s="2">
        <f>D44/340.75</f>
        <v>11738.81144534116</v>
      </c>
    </row>
    <row r="45" spans="2:6">
      <c r="C45" s="3" t="s">
        <v>527</v>
      </c>
      <c r="D45" s="7">
        <v>2000000</v>
      </c>
      <c r="E45" s="2">
        <f t="shared" ref="E45:E46" si="7">D45/340.75</f>
        <v>5869.40572267058</v>
      </c>
    </row>
    <row r="46" spans="2:6">
      <c r="C46" s="3" t="s">
        <v>528</v>
      </c>
      <c r="D46" s="7">
        <v>1000000</v>
      </c>
      <c r="E46" s="2">
        <f t="shared" si="7"/>
        <v>2934.70286133529</v>
      </c>
    </row>
    <row r="48" spans="2:6">
      <c r="E48" s="2">
        <v>946.52</v>
      </c>
      <c r="F48" s="7">
        <f>E48*340.75</f>
        <v>322526.69</v>
      </c>
    </row>
    <row r="49" spans="5:6">
      <c r="E49" s="2">
        <v>2148.87</v>
      </c>
      <c r="F49" s="7">
        <f>E49*340.75</f>
        <v>732227.45250000001</v>
      </c>
    </row>
    <row r="50" spans="5:6">
      <c r="F50" s="7">
        <f>SUM(F48:F49)</f>
        <v>1054754.1425000001</v>
      </c>
    </row>
  </sheetData>
  <mergeCells count="9">
    <mergeCell ref="N1:O1"/>
    <mergeCell ref="L1:M1"/>
    <mergeCell ref="P1:AA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workbookViewId="0">
      <pane ySplit="2" topLeftCell="A3" activePane="bottomLeft" state="frozen"/>
      <selection pane="bottomLeft" activeCell="A4" sqref="A4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67" t="s">
        <v>19</v>
      </c>
      <c r="B1" s="669" t="s">
        <v>344</v>
      </c>
      <c r="C1" s="669" t="s">
        <v>87</v>
      </c>
      <c r="D1" s="671" t="s">
        <v>345</v>
      </c>
      <c r="E1" s="672"/>
      <c r="F1" s="672"/>
      <c r="G1" s="673" t="s">
        <v>316</v>
      </c>
      <c r="H1" s="674"/>
      <c r="I1" s="663" t="s">
        <v>317</v>
      </c>
      <c r="J1" s="663"/>
      <c r="K1" s="259"/>
      <c r="L1" s="260"/>
      <c r="M1" s="664" t="s">
        <v>346</v>
      </c>
      <c r="N1" s="664"/>
      <c r="O1" s="664"/>
      <c r="P1" s="260"/>
      <c r="Q1" s="664" t="s">
        <v>347</v>
      </c>
      <c r="R1" s="664"/>
      <c r="S1" s="664"/>
      <c r="T1" s="664"/>
      <c r="U1" s="261"/>
      <c r="V1" s="665" t="s">
        <v>316</v>
      </c>
      <c r="W1" s="665" t="s">
        <v>348</v>
      </c>
      <c r="X1" s="665" t="s">
        <v>349</v>
      </c>
      <c r="Y1" s="261"/>
      <c r="Z1" s="657" t="s">
        <v>350</v>
      </c>
      <c r="AA1" s="658"/>
      <c r="AB1" s="658"/>
      <c r="AC1" s="658"/>
      <c r="AD1" s="659"/>
    </row>
    <row r="2" spans="1:30" ht="12" thickBot="1">
      <c r="A2" s="668"/>
      <c r="B2" s="670"/>
      <c r="C2" s="670"/>
      <c r="D2" s="204" t="s">
        <v>325</v>
      </c>
      <c r="E2" s="204" t="s">
        <v>331</v>
      </c>
      <c r="F2" s="148" t="s">
        <v>332</v>
      </c>
      <c r="G2" s="205" t="s">
        <v>351</v>
      </c>
      <c r="H2" s="206" t="s">
        <v>352</v>
      </c>
      <c r="I2" s="205" t="s">
        <v>353</v>
      </c>
      <c r="J2" s="207" t="s">
        <v>354</v>
      </c>
      <c r="K2" s="262" t="s">
        <v>355</v>
      </c>
      <c r="L2" s="263"/>
      <c r="M2" s="264" t="s">
        <v>358</v>
      </c>
      <c r="N2" s="264" t="s">
        <v>356</v>
      </c>
      <c r="O2" s="264" t="s">
        <v>357</v>
      </c>
      <c r="P2" s="263"/>
      <c r="Q2" s="265" t="s">
        <v>358</v>
      </c>
      <c r="R2" s="266">
        <v>1.2999999999999999E-2</v>
      </c>
      <c r="S2" s="266">
        <v>6.4999999999999997E-3</v>
      </c>
      <c r="T2" s="267">
        <v>1.25E-3</v>
      </c>
      <c r="U2" s="268"/>
      <c r="V2" s="666"/>
      <c r="W2" s="666"/>
      <c r="X2" s="666"/>
      <c r="Y2" s="268"/>
      <c r="Z2" s="269" t="s">
        <v>358</v>
      </c>
      <c r="AA2" s="269" t="s">
        <v>356</v>
      </c>
      <c r="AB2" s="270" t="s">
        <v>357</v>
      </c>
      <c r="AC2" s="269" t="s">
        <v>348</v>
      </c>
      <c r="AD2" s="269" t="s">
        <v>349</v>
      </c>
    </row>
    <row r="3" spans="1:30" s="17" customFormat="1">
      <c r="A3" s="122" t="str">
        <f>'1-συμβολαια'!A3</f>
        <v>1ο</v>
      </c>
      <c r="B3" s="122" t="str">
        <f>'1-συμβολαια'!C3</f>
        <v>έγγραφο Τ.Π.Δ. κατάθεση</v>
      </c>
      <c r="C3" s="208">
        <f>'1-συμβολαια'!D3</f>
        <v>3500000</v>
      </c>
      <c r="D3" s="208">
        <f>'8-κ-15-17'!D3</f>
        <v>45500.000000000007</v>
      </c>
      <c r="E3" s="208">
        <f>'8-κ-15-17'!M3</f>
        <v>0</v>
      </c>
      <c r="F3" s="208">
        <f>'8-κ-15-17'!V3</f>
        <v>0</v>
      </c>
      <c r="G3" s="208">
        <f>'2-δικαιώμ'!I3</f>
        <v>3024</v>
      </c>
      <c r="H3" s="208">
        <f>'2-δικαιώμ'!J3</f>
        <v>50</v>
      </c>
      <c r="I3" s="208">
        <f>'2-δικαιώμ'!K3</f>
        <v>10</v>
      </c>
      <c r="J3" s="208">
        <f>'2-δικαιώμ'!L3</f>
        <v>346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3074</v>
      </c>
      <c r="W3" s="11">
        <f>'2-δικαιώμ'!K3</f>
        <v>10</v>
      </c>
      <c r="X3" s="11">
        <f>'2-δικαιώμ'!L3</f>
        <v>346</v>
      </c>
      <c r="Z3" s="11"/>
      <c r="AA3" s="11"/>
      <c r="AB3" s="11"/>
      <c r="AC3" s="11"/>
      <c r="AD3" s="11"/>
    </row>
    <row r="4" spans="1:30" s="17" customFormat="1">
      <c r="A4" s="122"/>
      <c r="B4" s="122" t="str">
        <f>'1-συμβολαια'!C4</f>
        <v>ΤΟΚΟΙ υπερΗμερίας</v>
      </c>
      <c r="C4" s="208">
        <f>'1-συμβολαια'!D4</f>
        <v>1054754</v>
      </c>
      <c r="D4" s="208">
        <f>'8-κ-15-17'!D4</f>
        <v>13711.802000000001</v>
      </c>
      <c r="E4" s="208">
        <f>'8-κ-15-17'!M4</f>
        <v>0</v>
      </c>
      <c r="F4" s="208">
        <f>'8-κ-15-17'!V4</f>
        <v>0</v>
      </c>
      <c r="G4" s="208">
        <f>'2-δικαιώμ'!I4</f>
        <v>383.13431999999995</v>
      </c>
      <c r="H4" s="208">
        <f>'2-δικαιώμ'!J4</f>
        <v>50</v>
      </c>
      <c r="I4" s="208">
        <f>'2-δικαιώμ'!K4</f>
        <v>10</v>
      </c>
      <c r="J4" s="208">
        <f>'2-δικαιώμ'!L4</f>
        <v>52.570479999999996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433.13431999999995</v>
      </c>
      <c r="W4" s="11">
        <f>'2-δικαιώμ'!K4</f>
        <v>10</v>
      </c>
      <c r="X4" s="11">
        <f>'2-δικαιώμ'!L4</f>
        <v>52.570479999999996</v>
      </c>
      <c r="Z4" s="11"/>
      <c r="AA4" s="11"/>
      <c r="AB4" s="11"/>
      <c r="AC4" s="11"/>
      <c r="AD4" s="11"/>
    </row>
    <row r="5" spans="1:30" s="17" customFormat="1">
      <c r="A5" s="122" t="str">
        <f>'1-συμβολαια'!A5</f>
        <v>2ο</v>
      </c>
      <c r="B5" s="122" t="str">
        <f>'1-συμβολαια'!C5</f>
        <v>έγγραφο Τ.Π.Δ. 249 ΑΝΑΛΗΨΗ</v>
      </c>
      <c r="C5" s="208">
        <f>'1-συμβολαια'!D5</f>
        <v>0</v>
      </c>
      <c r="D5" s="208">
        <f>'8-κ-15-17'!D5</f>
        <v>0</v>
      </c>
      <c r="E5" s="208">
        <f>'8-κ-15-17'!M5</f>
        <v>0</v>
      </c>
      <c r="F5" s="208">
        <f>'8-κ-15-17'!V5</f>
        <v>0</v>
      </c>
      <c r="G5" s="208">
        <f>'2-δικαιώμ'!I5</f>
        <v>0</v>
      </c>
      <c r="H5" s="208">
        <f>'2-δικαιώμ'!J5</f>
        <v>150</v>
      </c>
      <c r="I5" s="208">
        <f>'2-δικαιώμ'!K5</f>
        <v>150</v>
      </c>
      <c r="J5" s="208">
        <f>'2-δικαιώμ'!L5</f>
        <v>30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150</v>
      </c>
      <c r="W5" s="11">
        <f>'2-δικαιώμ'!K5</f>
        <v>150</v>
      </c>
      <c r="X5" s="11">
        <f>'2-δικαιώμ'!L5</f>
        <v>30</v>
      </c>
      <c r="Z5" s="11"/>
      <c r="AA5" s="11"/>
      <c r="AB5" s="11"/>
      <c r="AC5" s="11"/>
      <c r="AD5" s="11"/>
    </row>
    <row r="6" spans="1:30">
      <c r="A6" s="660" t="str">
        <f>'1-συμβολαια'!A6</f>
        <v>σύνολο</v>
      </c>
      <c r="B6" s="661"/>
      <c r="C6" s="662"/>
      <c r="D6" s="199">
        <f t="shared" ref="D6:J6" si="0">SUM(D3:D5)</f>
        <v>59211.802000000011</v>
      </c>
      <c r="E6" s="199">
        <f t="shared" si="0"/>
        <v>0</v>
      </c>
      <c r="F6" s="199">
        <f t="shared" si="0"/>
        <v>0</v>
      </c>
      <c r="G6" s="199">
        <f t="shared" si="0"/>
        <v>3407.1343200000001</v>
      </c>
      <c r="H6" s="199">
        <f t="shared" si="0"/>
        <v>250</v>
      </c>
      <c r="I6" s="199">
        <f t="shared" si="0"/>
        <v>170</v>
      </c>
      <c r="J6" s="199">
        <f t="shared" si="0"/>
        <v>428.57047999999998</v>
      </c>
    </row>
    <row r="9" spans="1:30">
      <c r="B9" s="92"/>
      <c r="D9" s="2"/>
      <c r="E9" s="2"/>
      <c r="F9" s="2"/>
      <c r="G9" s="2"/>
      <c r="H9" s="2"/>
      <c r="I9" s="2"/>
      <c r="J9" s="2"/>
    </row>
    <row r="10" spans="1:30" ht="12.75">
      <c r="B10" s="219" t="s">
        <v>389</v>
      </c>
      <c r="D10" s="2"/>
      <c r="E10" s="2"/>
      <c r="F10" s="2"/>
      <c r="G10" s="161"/>
      <c r="H10" s="5"/>
      <c r="I10" s="5"/>
      <c r="J10" s="2"/>
    </row>
    <row r="11" spans="1:30" ht="12.75">
      <c r="B11" s="220" t="s">
        <v>390</v>
      </c>
      <c r="D11" s="2"/>
      <c r="E11" s="2"/>
      <c r="F11" s="2"/>
      <c r="G11" s="115"/>
      <c r="J11" s="2"/>
      <c r="L11" s="115"/>
    </row>
    <row r="12" spans="1:30" ht="15.75">
      <c r="B12" s="234" t="s">
        <v>391</v>
      </c>
      <c r="D12" s="2"/>
      <c r="E12" s="2"/>
      <c r="F12" s="2"/>
      <c r="G12" s="2"/>
      <c r="H12" s="5"/>
      <c r="I12" s="5"/>
      <c r="J12" s="2"/>
    </row>
    <row r="13" spans="1:30">
      <c r="B13" s="92"/>
      <c r="D13" s="2"/>
      <c r="E13" s="2"/>
      <c r="F13" s="2"/>
      <c r="G13" s="2"/>
      <c r="H13" s="5"/>
      <c r="J13" s="2"/>
    </row>
    <row r="14" spans="1:30">
      <c r="B14" s="92"/>
      <c r="D14" s="2"/>
      <c r="E14" s="2"/>
      <c r="F14" s="2"/>
      <c r="G14" s="2"/>
      <c r="H14" s="227"/>
      <c r="I14" s="5"/>
      <c r="J14" s="5"/>
    </row>
    <row r="15" spans="1:30">
      <c r="B15" s="92"/>
      <c r="D15" s="2"/>
      <c r="E15" s="2"/>
      <c r="F15" s="2"/>
      <c r="G15" s="2"/>
      <c r="H15" s="2"/>
      <c r="I15" s="2"/>
      <c r="J15" s="2"/>
    </row>
    <row r="16" spans="1:30">
      <c r="B16" s="92"/>
      <c r="D16" s="2"/>
      <c r="E16" s="2"/>
      <c r="F16" s="2"/>
      <c r="G16" s="2"/>
      <c r="H16" s="2"/>
      <c r="I16" s="2"/>
      <c r="J16" s="2"/>
    </row>
    <row r="17" spans="2:10">
      <c r="B17" s="93"/>
      <c r="C17" s="5"/>
      <c r="D17" s="4"/>
      <c r="E17" s="4"/>
      <c r="F17" s="4"/>
      <c r="G17" s="4"/>
      <c r="H17" s="4"/>
      <c r="I17" s="2"/>
      <c r="J17" s="2"/>
    </row>
    <row r="18" spans="2:10">
      <c r="B18" s="93"/>
      <c r="C18" s="5"/>
      <c r="D18" s="4"/>
      <c r="E18" s="4"/>
      <c r="F18" s="4"/>
      <c r="G18" s="4"/>
      <c r="H18" s="4"/>
      <c r="I18" s="2"/>
      <c r="J18" s="2"/>
    </row>
    <row r="19" spans="2:10">
      <c r="B19" s="5"/>
      <c r="C19" s="5"/>
      <c r="D19" s="5"/>
      <c r="E19" s="5"/>
      <c r="F19" s="5"/>
      <c r="G19" s="5"/>
      <c r="H19" s="5"/>
    </row>
    <row r="20" spans="2:10">
      <c r="B20" s="377"/>
      <c r="C20" s="5"/>
      <c r="D20" s="5"/>
      <c r="E20" s="5"/>
      <c r="F20" s="57"/>
      <c r="G20" s="57"/>
      <c r="H20" s="57"/>
      <c r="I20" s="7"/>
    </row>
    <row r="21" spans="2:10">
      <c r="B21" s="5"/>
      <c r="C21" s="5"/>
      <c r="D21" s="5"/>
      <c r="E21" s="5"/>
      <c r="F21" s="57"/>
      <c r="G21" s="57"/>
      <c r="H21" s="57"/>
      <c r="I21" s="7"/>
    </row>
    <row r="22" spans="2:10">
      <c r="B22" s="5"/>
      <c r="C22" s="5"/>
      <c r="D22" s="5"/>
      <c r="E22" s="5"/>
      <c r="F22" s="57"/>
      <c r="G22" s="57"/>
      <c r="H22" s="57"/>
      <c r="I22" s="7"/>
    </row>
    <row r="23" spans="2:10">
      <c r="B23" s="5"/>
      <c r="C23" s="5"/>
      <c r="D23" s="5"/>
      <c r="E23" s="5"/>
      <c r="F23" s="57"/>
      <c r="G23" s="57"/>
      <c r="H23" s="57"/>
      <c r="I23" s="7"/>
    </row>
    <row r="24" spans="2:10">
      <c r="B24" s="5"/>
      <c r="C24" s="5"/>
      <c r="D24" s="5"/>
      <c r="E24" s="5"/>
      <c r="F24" s="57"/>
      <c r="G24" s="57"/>
      <c r="H24" s="57"/>
      <c r="I24" s="7"/>
    </row>
    <row r="25" spans="2:10">
      <c r="B25" s="5"/>
      <c r="C25" s="5"/>
      <c r="D25" s="5"/>
      <c r="E25" s="5"/>
      <c r="F25" s="57"/>
      <c r="G25" s="57"/>
      <c r="H25" s="57"/>
      <c r="I25" s="7"/>
    </row>
    <row r="26" spans="2:10">
      <c r="B26" s="377"/>
      <c r="C26" s="5"/>
      <c r="D26" s="5"/>
      <c r="E26" s="5"/>
      <c r="F26" s="57"/>
      <c r="G26" s="57"/>
      <c r="H26" s="57"/>
      <c r="I26" s="7"/>
    </row>
    <row r="27" spans="2:10">
      <c r="B27" s="5"/>
      <c r="C27" s="5"/>
      <c r="D27" s="5"/>
      <c r="E27" s="5"/>
      <c r="F27" s="57"/>
      <c r="G27" s="57"/>
      <c r="H27" s="57"/>
      <c r="I27" s="7"/>
    </row>
    <row r="28" spans="2:10">
      <c r="B28" s="5"/>
      <c r="C28" s="5"/>
      <c r="D28" s="5"/>
      <c r="E28" s="5"/>
      <c r="F28" s="57"/>
      <c r="G28" s="57"/>
      <c r="H28" s="57"/>
      <c r="I28" s="7"/>
    </row>
    <row r="29" spans="2:10">
      <c r="B29" s="5"/>
      <c r="C29" s="5"/>
      <c r="D29" s="5"/>
      <c r="E29" s="5"/>
      <c r="F29" s="57"/>
      <c r="G29" s="57"/>
      <c r="H29" s="57"/>
      <c r="I29" s="2"/>
    </row>
    <row r="30" spans="2:10">
      <c r="B30" s="5"/>
      <c r="C30" s="5"/>
      <c r="D30" s="5"/>
      <c r="E30" s="5"/>
      <c r="F30" s="57"/>
      <c r="G30" s="57"/>
      <c r="H30" s="57"/>
      <c r="I30" s="2"/>
    </row>
    <row r="31" spans="2:10">
      <c r="B31" s="5"/>
      <c r="C31" s="5"/>
      <c r="D31" s="5"/>
      <c r="E31" s="5"/>
      <c r="F31" s="5"/>
      <c r="G31" s="5"/>
      <c r="H31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3"/>
  <sheetViews>
    <sheetView workbookViewId="0">
      <pane ySplit="2" topLeftCell="A3" activePane="bottomLeft" state="frozen"/>
      <selection pane="bottomLeft" activeCell="H13" sqref="H13"/>
    </sheetView>
  </sheetViews>
  <sheetFormatPr defaultRowHeight="11.25"/>
  <cols>
    <col min="1" max="1" width="10.42578125" style="7" bestFit="1" customWidth="1"/>
    <col min="2" max="2" width="58.28515625" style="92" bestFit="1" customWidth="1"/>
    <col min="3" max="3" width="14.28515625" style="7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47" t="s">
        <v>1</v>
      </c>
      <c r="B1" s="549" t="s">
        <v>0</v>
      </c>
      <c r="C1" s="584" t="s">
        <v>7</v>
      </c>
      <c r="D1" s="680" t="s">
        <v>45</v>
      </c>
      <c r="E1" s="681"/>
      <c r="F1" s="681"/>
      <c r="G1" s="682" t="s">
        <v>409</v>
      </c>
      <c r="H1" s="683"/>
      <c r="I1" s="683"/>
      <c r="J1" s="683"/>
      <c r="K1" s="684"/>
      <c r="L1" s="678" t="s">
        <v>57</v>
      </c>
      <c r="M1" s="675" t="s">
        <v>29</v>
      </c>
      <c r="N1" s="676"/>
      <c r="O1" s="676"/>
      <c r="P1" s="676"/>
      <c r="Q1" s="676"/>
      <c r="R1" s="676"/>
      <c r="S1" s="677"/>
    </row>
    <row r="2" spans="1:25" ht="34.5" customHeight="1" thickBot="1">
      <c r="A2" s="548"/>
      <c r="B2" s="550"/>
      <c r="C2" s="585"/>
      <c r="D2" s="231" t="s">
        <v>312</v>
      </c>
      <c r="E2" s="231" t="s">
        <v>408</v>
      </c>
      <c r="F2" s="237" t="s">
        <v>92</v>
      </c>
      <c r="G2" s="235" t="s">
        <v>312</v>
      </c>
      <c r="H2" s="236" t="s">
        <v>316</v>
      </c>
      <c r="I2" s="236" t="s">
        <v>410</v>
      </c>
      <c r="J2" s="236" t="s">
        <v>317</v>
      </c>
      <c r="K2" s="233" t="s">
        <v>33</v>
      </c>
      <c r="L2" s="679"/>
      <c r="M2" s="540"/>
      <c r="N2" s="541"/>
      <c r="O2" s="541"/>
      <c r="P2" s="541"/>
      <c r="Q2" s="541"/>
      <c r="R2" s="541"/>
      <c r="S2" s="542"/>
    </row>
    <row r="3" spans="1:25" s="337" customFormat="1" ht="14.25">
      <c r="A3" s="460" t="str">
        <f>'1-συμβολαια'!A3</f>
        <v>1ο</v>
      </c>
      <c r="B3" s="334" t="str">
        <f>'1-συμβολαια'!C3</f>
        <v>έγγραφο Τ.Π.Δ. κατάθεση</v>
      </c>
      <c r="C3" s="335">
        <f>'1-συμβολαια'!D3</f>
        <v>3500000</v>
      </c>
      <c r="D3" s="317">
        <v>100</v>
      </c>
      <c r="E3" s="317">
        <v>330</v>
      </c>
      <c r="F3" s="467"/>
      <c r="G3" s="317">
        <v>100</v>
      </c>
      <c r="H3" s="336">
        <v>150</v>
      </c>
      <c r="I3" s="336">
        <v>180</v>
      </c>
      <c r="J3" s="336"/>
      <c r="K3" s="336"/>
      <c r="L3" s="336"/>
      <c r="M3" s="299"/>
      <c r="N3" s="299"/>
      <c r="O3" s="299"/>
      <c r="P3" s="299"/>
      <c r="Q3" s="299"/>
      <c r="R3" s="299"/>
      <c r="S3" s="74"/>
    </row>
    <row r="4" spans="1:25" s="337" customFormat="1" ht="15" thickBot="1">
      <c r="A4" s="463">
        <f>'1-συμβολαια'!A4</f>
        <v>0</v>
      </c>
      <c r="B4" s="464" t="str">
        <f>'1-συμβολαια'!C4</f>
        <v>ΤΟΚΟΙ υπερΗμερίας</v>
      </c>
      <c r="C4" s="465">
        <f>'1-συμβολαια'!D4</f>
        <v>1054754</v>
      </c>
      <c r="D4" s="469"/>
      <c r="E4" s="469"/>
      <c r="F4" s="470"/>
      <c r="G4" s="469"/>
      <c r="H4" s="469"/>
      <c r="I4" s="469"/>
      <c r="J4" s="469"/>
      <c r="K4" s="469"/>
      <c r="L4" s="466">
        <v>100</v>
      </c>
      <c r="M4" s="406" t="s">
        <v>134</v>
      </c>
      <c r="N4" s="406" t="s">
        <v>415</v>
      </c>
      <c r="O4" s="406" t="s">
        <v>133</v>
      </c>
      <c r="P4" s="406" t="s">
        <v>416</v>
      </c>
      <c r="Q4" s="406" t="s">
        <v>417</v>
      </c>
      <c r="R4" s="406" t="s">
        <v>418</v>
      </c>
      <c r="S4" s="453"/>
    </row>
    <row r="5" spans="1:25" s="337" customFormat="1" ht="14.25">
      <c r="A5" s="461" t="str">
        <f>'1-συμβολαια'!A5</f>
        <v>2ο</v>
      </c>
      <c r="B5" s="462" t="str">
        <f>'1-συμβολαια'!C5</f>
        <v>έγγραφο Τ.Π.Δ. 249 ΑΝΑΛΗΨΗ</v>
      </c>
      <c r="C5" s="335">
        <f>'1-συμβολαια'!D5</f>
        <v>0</v>
      </c>
      <c r="D5" s="336">
        <v>100</v>
      </c>
      <c r="E5" s="336">
        <v>330</v>
      </c>
      <c r="F5" s="468"/>
      <c r="G5" s="336"/>
      <c r="H5" s="336">
        <v>150</v>
      </c>
      <c r="I5" s="336">
        <v>180</v>
      </c>
      <c r="J5" s="336"/>
      <c r="K5" s="336"/>
      <c r="L5" s="336"/>
      <c r="M5" s="398"/>
      <c r="N5" s="398"/>
      <c r="O5" s="398"/>
      <c r="P5" s="398"/>
      <c r="Q5" s="398"/>
      <c r="R5" s="398"/>
      <c r="S5" s="446"/>
    </row>
    <row r="6" spans="1:25" ht="15.75">
      <c r="A6" s="565" t="s">
        <v>56</v>
      </c>
      <c r="B6" s="566"/>
      <c r="C6" s="566"/>
      <c r="D6" s="238">
        <f t="shared" ref="D6:L6" si="0">SUM(D3:D5)</f>
        <v>200</v>
      </c>
      <c r="E6" s="238">
        <f t="shared" si="0"/>
        <v>660</v>
      </c>
      <c r="F6" s="238">
        <f t="shared" si="0"/>
        <v>0</v>
      </c>
      <c r="G6" s="238">
        <f t="shared" si="0"/>
        <v>100</v>
      </c>
      <c r="H6" s="238">
        <f t="shared" si="0"/>
        <v>300</v>
      </c>
      <c r="I6" s="238">
        <f t="shared" si="0"/>
        <v>360</v>
      </c>
      <c r="J6" s="238">
        <f t="shared" si="0"/>
        <v>0</v>
      </c>
      <c r="K6" s="238">
        <f t="shared" si="0"/>
        <v>0</v>
      </c>
      <c r="L6" s="238">
        <f t="shared" si="0"/>
        <v>100</v>
      </c>
    </row>
    <row r="7" spans="1:25" ht="15.75">
      <c r="M7" s="124" t="s">
        <v>103</v>
      </c>
      <c r="N7" s="139"/>
      <c r="O7" s="139"/>
      <c r="P7" s="139"/>
      <c r="Q7" s="139"/>
      <c r="R7" s="139"/>
      <c r="S7" s="139"/>
      <c r="T7" s="120"/>
      <c r="U7" s="120"/>
      <c r="V7" s="120"/>
      <c r="W7" s="120"/>
      <c r="X7" s="5"/>
    </row>
    <row r="8" spans="1:25" ht="15.75">
      <c r="M8" s="232"/>
      <c r="N8" s="124" t="s">
        <v>411</v>
      </c>
      <c r="O8" s="232"/>
      <c r="P8" s="232"/>
      <c r="Q8" s="232"/>
      <c r="R8" s="232"/>
      <c r="S8" s="232"/>
      <c r="T8" s="232"/>
      <c r="U8" s="232"/>
      <c r="V8" s="232"/>
      <c r="W8" s="240"/>
      <c r="X8" s="240"/>
      <c r="Y8" s="240"/>
    </row>
    <row r="9" spans="1:25" ht="15.75">
      <c r="M9" s="240"/>
      <c r="N9" s="240"/>
      <c r="O9" s="139" t="s">
        <v>104</v>
      </c>
      <c r="P9" s="139"/>
      <c r="Q9" s="139"/>
      <c r="R9" s="139"/>
      <c r="S9" s="139"/>
      <c r="T9" s="139"/>
      <c r="U9" s="139"/>
      <c r="V9" s="139"/>
      <c r="W9" s="139"/>
      <c r="X9" s="240"/>
      <c r="Y9" s="239"/>
    </row>
    <row r="10" spans="1:25" ht="15.75">
      <c r="B10" s="130"/>
      <c r="M10" s="240"/>
      <c r="N10" s="240"/>
      <c r="O10" s="240"/>
      <c r="P10" s="241" t="s">
        <v>412</v>
      </c>
      <c r="Q10" s="240"/>
      <c r="R10" s="240"/>
      <c r="S10" s="241"/>
      <c r="T10" s="241"/>
      <c r="U10" s="241"/>
      <c r="V10" s="241"/>
      <c r="W10" s="241"/>
      <c r="X10" s="241"/>
      <c r="Y10" s="239"/>
    </row>
    <row r="11" spans="1:25" ht="15.75">
      <c r="B11" s="131"/>
      <c r="M11" s="240"/>
      <c r="N11" s="240"/>
      <c r="O11" s="240"/>
      <c r="P11" s="240"/>
      <c r="Q11" s="139" t="s">
        <v>413</v>
      </c>
      <c r="R11" s="139"/>
      <c r="S11" s="139"/>
      <c r="T11" s="241"/>
      <c r="U11" s="241"/>
      <c r="V11" s="139"/>
      <c r="W11" s="139"/>
      <c r="X11" s="139"/>
      <c r="Y11" s="239"/>
    </row>
    <row r="12" spans="1:25" ht="15.75">
      <c r="M12" s="240"/>
      <c r="N12" s="240"/>
      <c r="O12" s="240"/>
      <c r="P12" s="240"/>
      <c r="Q12" s="240"/>
      <c r="R12" s="241" t="s">
        <v>414</v>
      </c>
      <c r="S12" s="241"/>
      <c r="T12" s="241"/>
      <c r="U12" s="241"/>
      <c r="V12" s="241"/>
      <c r="W12" s="241"/>
      <c r="X12" s="241"/>
      <c r="Y12" s="239"/>
    </row>
    <row r="13" spans="1:25" ht="15.75">
      <c r="B13" s="130"/>
      <c r="T13" s="126"/>
      <c r="Y13" s="239"/>
    </row>
    <row r="14" spans="1:25" ht="15.75">
      <c r="B14" s="131"/>
      <c r="D14" s="7"/>
      <c r="E14" s="7"/>
      <c r="G14" s="7"/>
      <c r="T14" s="126"/>
    </row>
    <row r="15" spans="1:25" ht="15.75">
      <c r="B15" s="301"/>
      <c r="D15" s="7"/>
      <c r="E15" s="7"/>
      <c r="G15" s="7"/>
      <c r="T15" s="126"/>
    </row>
    <row r="16" spans="1:25" ht="15.75">
      <c r="B16" s="3"/>
      <c r="D16" s="7"/>
      <c r="E16" s="7"/>
      <c r="G16" s="7"/>
      <c r="T16" s="126"/>
    </row>
    <row r="17" spans="2:10">
      <c r="B17" s="3"/>
      <c r="D17" s="7"/>
      <c r="E17" s="7"/>
      <c r="G17" s="7"/>
    </row>
    <row r="18" spans="2:10">
      <c r="B18" s="3"/>
      <c r="D18" s="7"/>
      <c r="E18" s="7"/>
      <c r="G18" s="7"/>
    </row>
    <row r="19" spans="2:10">
      <c r="B19" s="3"/>
      <c r="D19" s="7"/>
      <c r="E19" s="7"/>
      <c r="G19" s="7"/>
    </row>
    <row r="20" spans="2:10">
      <c r="B20" s="3"/>
      <c r="D20" s="7"/>
      <c r="E20" s="7"/>
      <c r="F20" s="7"/>
      <c r="G20" s="7"/>
      <c r="H20" s="7"/>
      <c r="I20" s="7"/>
      <c r="J20" s="7"/>
    </row>
    <row r="21" spans="2:10">
      <c r="B21" s="301"/>
      <c r="E21" s="57"/>
    </row>
    <row r="22" spans="2:10">
      <c r="B22" s="3"/>
      <c r="E22" s="57"/>
    </row>
    <row r="23" spans="2:10">
      <c r="B23" s="3"/>
      <c r="C23" s="2"/>
      <c r="E23" s="57"/>
    </row>
    <row r="33" spans="3:3">
      <c r="C33" s="2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D21" sqref="D21"/>
    </sheetView>
  </sheetViews>
  <sheetFormatPr defaultRowHeight="15"/>
  <cols>
    <col min="1" max="1" width="11.5703125" style="103" bestFit="1" customWidth="1"/>
    <col min="2" max="2" width="76" style="104" bestFit="1" customWidth="1"/>
    <col min="3" max="3" width="14.28515625" style="105" customWidth="1"/>
    <col min="4" max="4" width="10.42578125" style="105" bestFit="1" customWidth="1"/>
    <col min="5" max="5" width="12.855468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0" customFormat="1" ht="15.75" customHeight="1">
      <c r="A1" s="547" t="s">
        <v>1</v>
      </c>
      <c r="B1" s="685" t="s">
        <v>0</v>
      </c>
      <c r="C1" s="687" t="s">
        <v>141</v>
      </c>
      <c r="D1" s="687"/>
      <c r="E1" s="687"/>
      <c r="F1" s="688" t="s">
        <v>29</v>
      </c>
      <c r="G1" s="689"/>
      <c r="H1" s="689"/>
      <c r="I1" s="689"/>
      <c r="J1" s="689"/>
      <c r="K1" s="689"/>
      <c r="L1" s="689"/>
      <c r="M1" s="689"/>
      <c r="N1" s="689"/>
      <c r="O1" s="689"/>
      <c r="P1" s="689"/>
      <c r="Q1" s="689"/>
      <c r="R1" s="689"/>
      <c r="S1" s="689"/>
      <c r="T1" s="689"/>
      <c r="U1" s="689"/>
      <c r="V1" s="690"/>
    </row>
    <row r="2" spans="1:22" ht="16.5" thickBot="1">
      <c r="A2" s="548"/>
      <c r="B2" s="686"/>
      <c r="C2" s="101" t="s">
        <v>23</v>
      </c>
      <c r="D2" s="106" t="s">
        <v>9</v>
      </c>
      <c r="E2" s="109" t="s">
        <v>33</v>
      </c>
      <c r="F2" s="287">
        <v>61</v>
      </c>
      <c r="G2" s="287">
        <v>62</v>
      </c>
      <c r="H2" s="287">
        <v>63</v>
      </c>
      <c r="I2" s="288">
        <v>64</v>
      </c>
      <c r="J2" s="289" t="s">
        <v>448</v>
      </c>
      <c r="K2" s="289" t="s">
        <v>449</v>
      </c>
      <c r="L2" s="289" t="s">
        <v>450</v>
      </c>
      <c r="M2" s="290">
        <v>65</v>
      </c>
      <c r="N2" s="291" t="s">
        <v>451</v>
      </c>
      <c r="O2" s="291" t="s">
        <v>452</v>
      </c>
      <c r="P2" s="291" t="s">
        <v>453</v>
      </c>
      <c r="Q2" s="291" t="s">
        <v>454</v>
      </c>
      <c r="R2" s="291" t="s">
        <v>455</v>
      </c>
      <c r="S2" s="287">
        <v>67</v>
      </c>
      <c r="T2" s="176"/>
      <c r="U2" s="176"/>
      <c r="V2" s="286"/>
    </row>
    <row r="3" spans="1:22" s="136" customFormat="1">
      <c r="A3" s="478" t="str">
        <f>'1-συμβολαια'!A3</f>
        <v>1ο</v>
      </c>
      <c r="B3" s="338" t="str">
        <f>'1-συμβολαια'!C3</f>
        <v>έγγραφο Τ.Π.Δ. κατάθεση</v>
      </c>
      <c r="C3" s="308"/>
      <c r="D3" s="339"/>
      <c r="E3" s="339"/>
      <c r="F3" s="309"/>
      <c r="G3" s="309"/>
      <c r="H3" s="340"/>
      <c r="I3" s="341"/>
      <c r="J3" s="341"/>
      <c r="K3" s="341"/>
      <c r="L3" s="341"/>
      <c r="M3" s="341"/>
      <c r="N3" s="309"/>
      <c r="O3" s="309"/>
      <c r="P3" s="309"/>
      <c r="Q3" s="309"/>
      <c r="R3" s="309"/>
      <c r="S3" s="309"/>
      <c r="T3" s="309"/>
      <c r="U3" s="309"/>
      <c r="V3" s="309"/>
    </row>
    <row r="4" spans="1:22" s="136" customFormat="1" ht="15.75" thickBot="1">
      <c r="A4" s="479">
        <f>'1-συμβολαια'!A4</f>
        <v>0</v>
      </c>
      <c r="B4" s="475" t="str">
        <f>'1-συμβολαια'!C4</f>
        <v>ΤΟΚΟΙ υπερΗμερίας</v>
      </c>
      <c r="C4" s="426">
        <f>'1-συμβολαια'!L4</f>
        <v>4761.3432000000003</v>
      </c>
      <c r="D4" s="426">
        <f>'1-συμβολαια'!N4</f>
        <v>0</v>
      </c>
      <c r="E4" s="426">
        <f t="shared" ref="E4" si="0">C4-D4</f>
        <v>4761.3432000000003</v>
      </c>
      <c r="F4" s="427">
        <v>61</v>
      </c>
      <c r="G4" s="427">
        <v>62</v>
      </c>
      <c r="H4" s="476"/>
      <c r="I4" s="477"/>
      <c r="J4" s="477"/>
      <c r="K4" s="477"/>
      <c r="L4" s="477"/>
      <c r="M4" s="477"/>
      <c r="N4" s="427"/>
      <c r="O4" s="427"/>
      <c r="P4" s="427"/>
      <c r="Q4" s="427"/>
      <c r="R4" s="427"/>
      <c r="S4" s="427"/>
      <c r="T4" s="427"/>
      <c r="U4" s="427"/>
      <c r="V4" s="427"/>
    </row>
    <row r="5" spans="1:22" s="136" customFormat="1">
      <c r="A5" s="471" t="str">
        <f>'1-συμβολαια'!A5</f>
        <v>2ο</v>
      </c>
      <c r="B5" s="472" t="str">
        <f>'1-συμβολαια'!C5</f>
        <v>έγγραφο Τ.Π.Δ. 249 ΑΝΑΛΗΨΗ</v>
      </c>
      <c r="C5" s="339"/>
      <c r="D5" s="339"/>
      <c r="E5" s="339"/>
      <c r="F5" s="421"/>
      <c r="G5" s="421"/>
      <c r="H5" s="473"/>
      <c r="I5" s="474"/>
      <c r="J5" s="474"/>
      <c r="K5" s="474"/>
      <c r="L5" s="474"/>
      <c r="M5" s="474"/>
      <c r="N5" s="421"/>
      <c r="O5" s="421"/>
      <c r="P5" s="421"/>
      <c r="Q5" s="421"/>
      <c r="R5" s="421"/>
      <c r="S5" s="421"/>
      <c r="T5" s="421"/>
      <c r="U5" s="421"/>
      <c r="V5" s="421"/>
    </row>
    <row r="6" spans="1:22" ht="15.75">
      <c r="A6" s="565" t="s">
        <v>47</v>
      </c>
      <c r="B6" s="566"/>
      <c r="C6" s="107">
        <f>SUM(C3:C5)</f>
        <v>4761.3432000000003</v>
      </c>
      <c r="D6" s="107">
        <f>SUM(D3:D5)</f>
        <v>0</v>
      </c>
      <c r="E6" s="107">
        <f>SUM(E3:E5)</f>
        <v>4761.3432000000003</v>
      </c>
      <c r="I6" s="68">
        <f t="shared" ref="I6:T6" si="1">SUM(I3:I5)</f>
        <v>0</v>
      </c>
      <c r="J6" s="68">
        <f t="shared" si="1"/>
        <v>0</v>
      </c>
      <c r="K6" s="68">
        <f t="shared" si="1"/>
        <v>0</v>
      </c>
      <c r="L6" s="68">
        <f t="shared" si="1"/>
        <v>0</v>
      </c>
      <c r="M6" s="68">
        <f t="shared" si="1"/>
        <v>0</v>
      </c>
      <c r="N6" s="68">
        <f t="shared" si="1"/>
        <v>0</v>
      </c>
      <c r="O6" s="68">
        <f t="shared" si="1"/>
        <v>0</v>
      </c>
      <c r="P6" s="68">
        <f t="shared" si="1"/>
        <v>0</v>
      </c>
      <c r="Q6" s="68">
        <f t="shared" si="1"/>
        <v>0</v>
      </c>
      <c r="R6" s="68">
        <f t="shared" si="1"/>
        <v>0</v>
      </c>
      <c r="S6" s="68">
        <f t="shared" si="1"/>
        <v>0</v>
      </c>
      <c r="T6" s="68">
        <f t="shared" si="1"/>
        <v>0</v>
      </c>
    </row>
    <row r="7" spans="1:22"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</row>
    <row r="8" spans="1:22" ht="15.75">
      <c r="F8" s="157" t="s">
        <v>235</v>
      </c>
      <c r="G8" s="124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3"/>
    </row>
    <row r="9" spans="1:22" ht="15.75">
      <c r="F9" s="294"/>
      <c r="G9" s="139" t="s">
        <v>236</v>
      </c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3"/>
    </row>
    <row r="10" spans="1:22" ht="15.75">
      <c r="F10" s="293"/>
      <c r="G10" s="293"/>
      <c r="H10" s="157" t="s">
        <v>237</v>
      </c>
      <c r="I10" s="124"/>
      <c r="J10" s="124"/>
      <c r="K10" s="124"/>
      <c r="L10" s="292"/>
      <c r="M10" s="292"/>
      <c r="N10" s="292"/>
      <c r="O10" s="292"/>
      <c r="P10" s="292"/>
      <c r="Q10" s="292"/>
      <c r="R10" s="292"/>
      <c r="S10" s="292"/>
      <c r="T10" s="292"/>
      <c r="U10" s="292"/>
      <c r="V10" s="293"/>
    </row>
    <row r="11" spans="1:22" ht="15.75">
      <c r="F11" s="293"/>
      <c r="G11" s="294"/>
      <c r="H11" s="293"/>
      <c r="I11" s="139" t="s">
        <v>257</v>
      </c>
      <c r="J11" s="139"/>
      <c r="K11" s="139"/>
      <c r="L11" s="295"/>
      <c r="M11" s="295"/>
      <c r="N11" s="295"/>
      <c r="O11" s="295"/>
      <c r="P11" s="295"/>
      <c r="Q11" s="295"/>
      <c r="R11" s="295"/>
      <c r="S11" s="295"/>
      <c r="T11" s="295"/>
      <c r="U11" s="292"/>
      <c r="V11" s="293"/>
    </row>
    <row r="12" spans="1:22" ht="15.75">
      <c r="F12" s="293"/>
      <c r="G12" s="294"/>
      <c r="H12" s="293"/>
      <c r="I12" s="139"/>
      <c r="J12" s="157" t="s">
        <v>456</v>
      </c>
      <c r="K12" s="139"/>
      <c r="L12" s="295"/>
      <c r="M12" s="295"/>
      <c r="N12" s="295"/>
      <c r="O12" s="295"/>
      <c r="P12" s="295"/>
      <c r="Q12" s="295"/>
      <c r="R12" s="295"/>
      <c r="S12" s="295"/>
      <c r="T12" s="295"/>
      <c r="U12" s="292"/>
      <c r="V12" s="293"/>
    </row>
    <row r="13" spans="1:22" ht="15.75">
      <c r="F13" s="293"/>
      <c r="G13" s="294"/>
      <c r="H13" s="293"/>
      <c r="I13" s="139"/>
      <c r="J13" s="139"/>
      <c r="K13" s="139" t="s">
        <v>457</v>
      </c>
      <c r="L13" s="295"/>
      <c r="M13" s="295"/>
      <c r="N13" s="295"/>
      <c r="O13" s="295"/>
      <c r="P13" s="295"/>
      <c r="Q13" s="295"/>
      <c r="R13" s="295"/>
      <c r="S13" s="295"/>
      <c r="T13" s="295"/>
      <c r="U13" s="292"/>
      <c r="V13" s="293"/>
    </row>
    <row r="14" spans="1:22" ht="15.75">
      <c r="F14" s="293"/>
      <c r="G14" s="293"/>
      <c r="H14" s="292"/>
      <c r="I14" s="295"/>
      <c r="J14" s="295"/>
      <c r="K14" s="295"/>
      <c r="L14" s="157" t="s">
        <v>458</v>
      </c>
      <c r="M14" s="295"/>
      <c r="N14" s="295"/>
      <c r="O14" s="295"/>
      <c r="P14" s="295"/>
      <c r="Q14" s="295"/>
      <c r="R14" s="295"/>
      <c r="S14" s="295"/>
      <c r="T14" s="295"/>
      <c r="U14" s="292"/>
      <c r="V14" s="293"/>
    </row>
    <row r="15" spans="1:22" ht="15.75">
      <c r="B15" s="130"/>
      <c r="C15" s="105">
        <f>SUM(C7:C8)</f>
        <v>0</v>
      </c>
      <c r="F15" s="292"/>
      <c r="G15" s="292"/>
      <c r="H15" s="292"/>
      <c r="I15" s="295"/>
      <c r="J15" s="295"/>
      <c r="K15" s="295"/>
      <c r="L15" s="295"/>
      <c r="M15" s="139" t="s">
        <v>258</v>
      </c>
      <c r="N15" s="295"/>
      <c r="O15" s="295"/>
      <c r="P15" s="295"/>
      <c r="Q15" s="295"/>
      <c r="R15" s="295"/>
      <c r="S15" s="295"/>
      <c r="T15" s="295"/>
      <c r="U15" s="292"/>
      <c r="V15" s="293"/>
    </row>
    <row r="16" spans="1:22" ht="15.75">
      <c r="B16" s="131"/>
      <c r="F16" s="293"/>
      <c r="G16" s="293"/>
      <c r="H16" s="292"/>
      <c r="I16" s="295"/>
      <c r="J16" s="295"/>
      <c r="K16" s="295"/>
      <c r="L16" s="295"/>
      <c r="M16" s="295"/>
      <c r="N16" s="157" t="s">
        <v>459</v>
      </c>
      <c r="O16" s="295"/>
      <c r="P16" s="295"/>
      <c r="Q16" s="295"/>
      <c r="R16" s="295"/>
      <c r="S16" s="295"/>
      <c r="T16" s="295"/>
      <c r="U16" s="292"/>
      <c r="V16" s="293"/>
    </row>
    <row r="17" spans="6:22" ht="15.75">
      <c r="F17" s="293"/>
      <c r="G17" s="293"/>
      <c r="H17" s="292"/>
      <c r="I17" s="295"/>
      <c r="J17" s="295"/>
      <c r="K17" s="295"/>
      <c r="L17" s="295"/>
      <c r="M17" s="295"/>
      <c r="N17" s="295"/>
      <c r="O17" s="139" t="s">
        <v>460</v>
      </c>
      <c r="P17" s="295"/>
      <c r="Q17" s="295"/>
      <c r="R17" s="295"/>
      <c r="S17" s="295"/>
      <c r="T17" s="295"/>
      <c r="U17" s="292"/>
      <c r="V17" s="293"/>
    </row>
    <row r="18" spans="6:22" ht="15.75">
      <c r="F18" s="293"/>
      <c r="G18" s="293"/>
      <c r="H18" s="292"/>
      <c r="I18" s="295"/>
      <c r="J18" s="295"/>
      <c r="K18" s="295"/>
      <c r="L18" s="295"/>
      <c r="M18" s="295"/>
      <c r="N18" s="295"/>
      <c r="O18" s="295"/>
      <c r="P18" s="157" t="s">
        <v>259</v>
      </c>
      <c r="Q18" s="295"/>
      <c r="R18" s="295"/>
      <c r="S18" s="295"/>
      <c r="T18" s="295"/>
      <c r="U18" s="292"/>
      <c r="V18" s="293"/>
    </row>
    <row r="19" spans="6:22" ht="15.75">
      <c r="F19" s="293"/>
      <c r="G19" s="293"/>
      <c r="H19" s="292"/>
      <c r="I19" s="295"/>
      <c r="J19" s="295"/>
      <c r="K19" s="295"/>
      <c r="L19" s="295"/>
      <c r="M19" s="295"/>
      <c r="N19" s="295"/>
      <c r="O19" s="295"/>
      <c r="P19" s="295"/>
      <c r="Q19" s="139" t="s">
        <v>260</v>
      </c>
      <c r="R19" s="139"/>
      <c r="S19" s="139"/>
      <c r="T19" s="295"/>
      <c r="U19" s="292"/>
      <c r="V19" s="293"/>
    </row>
    <row r="20" spans="6:22" ht="15.75">
      <c r="F20" s="293"/>
      <c r="G20" s="293"/>
      <c r="H20" s="292"/>
      <c r="I20" s="295"/>
      <c r="J20" s="295"/>
      <c r="K20" s="295"/>
      <c r="L20" s="295"/>
      <c r="M20" s="295"/>
      <c r="N20" s="295"/>
      <c r="O20" s="295"/>
      <c r="P20" s="295"/>
      <c r="Q20" s="295"/>
      <c r="R20" s="157" t="s">
        <v>261</v>
      </c>
      <c r="S20" s="295"/>
      <c r="T20" s="295"/>
      <c r="U20" s="292"/>
      <c r="V20" s="293"/>
    </row>
    <row r="21" spans="6:22" ht="15.75">
      <c r="F21" s="293"/>
      <c r="G21" s="293"/>
      <c r="H21" s="292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139" t="s">
        <v>262</v>
      </c>
      <c r="T21" s="295"/>
      <c r="U21" s="292"/>
      <c r="V21" s="293"/>
    </row>
    <row r="22" spans="6:22" ht="15.75">
      <c r="F22" s="293"/>
      <c r="G22" s="293"/>
      <c r="H22" s="292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157" t="s">
        <v>461</v>
      </c>
      <c r="U22" s="292"/>
      <c r="V22" s="293"/>
    </row>
    <row r="23" spans="6:22">
      <c r="F23" s="293"/>
      <c r="G23" s="293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3"/>
    </row>
    <row r="24" spans="6:22"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</row>
    <row r="25" spans="6:22"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</row>
    <row r="26" spans="6:22"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</row>
    <row r="27" spans="6:22"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</row>
    <row r="28" spans="6:22"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</row>
    <row r="29" spans="6:22"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</row>
    <row r="30" spans="6:22"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</row>
    <row r="31" spans="6:22"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</row>
    <row r="32" spans="6:22"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</row>
    <row r="33" spans="8:21"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</row>
    <row r="34" spans="8:21"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</row>
    <row r="35" spans="8:21"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9" style="7" customWidth="1"/>
    <col min="2" max="2" width="23.140625" style="142" bestFit="1" customWidth="1"/>
    <col min="3" max="3" width="9.28515625" style="2" customWidth="1"/>
    <col min="4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1" width="8.7109375" style="82" customWidth="1"/>
    <col min="32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" style="82" customWidth="1"/>
    <col min="46" max="46" width="6.140625" style="82" customWidth="1"/>
    <col min="47" max="47" width="8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4" width="6.140625" style="82" customWidth="1"/>
    <col min="65" max="65" width="5.5703125" style="82" customWidth="1"/>
    <col min="66" max="72" width="10.5703125" style="82" customWidth="1"/>
    <col min="73" max="74" width="12.42578125" style="82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17" t="s">
        <v>1</v>
      </c>
      <c r="B1" s="701" t="s">
        <v>0</v>
      </c>
      <c r="C1" s="704" t="s">
        <v>95</v>
      </c>
      <c r="D1" s="705"/>
      <c r="E1" s="692" t="s">
        <v>96</v>
      </c>
      <c r="F1" s="692"/>
      <c r="G1" s="692"/>
      <c r="H1" s="693" t="s">
        <v>166</v>
      </c>
      <c r="I1" s="693"/>
      <c r="J1" s="692" t="s">
        <v>170</v>
      </c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2"/>
      <c r="V1" s="692"/>
      <c r="W1" s="692"/>
      <c r="X1" s="692"/>
      <c r="Y1" s="692"/>
      <c r="Z1" s="692"/>
      <c r="AA1" s="692"/>
      <c r="AB1" s="692"/>
      <c r="AC1" s="692"/>
      <c r="AD1" s="692"/>
      <c r="AE1" s="703" t="s">
        <v>171</v>
      </c>
      <c r="AF1" s="703"/>
      <c r="AG1" s="703"/>
      <c r="AH1" s="703"/>
      <c r="AI1" s="703"/>
      <c r="AJ1" s="703"/>
      <c r="AK1" s="703"/>
      <c r="AL1" s="703"/>
      <c r="AM1" s="703"/>
      <c r="AN1" s="703"/>
      <c r="AO1" s="703"/>
      <c r="AP1" s="703"/>
      <c r="AQ1" s="703"/>
      <c r="AR1" s="703"/>
      <c r="AS1" s="694" t="s">
        <v>187</v>
      </c>
      <c r="AT1" s="695"/>
      <c r="AU1" s="695"/>
      <c r="AV1" s="695"/>
      <c r="AW1" s="695"/>
      <c r="AX1" s="696"/>
      <c r="AY1" s="697" t="s">
        <v>191</v>
      </c>
      <c r="AZ1" s="698"/>
      <c r="BA1" s="698"/>
      <c r="BB1" s="699"/>
      <c r="BC1" s="700" t="s">
        <v>179</v>
      </c>
      <c r="BD1" s="700"/>
      <c r="BE1" s="700"/>
      <c r="BF1" s="700"/>
      <c r="BG1" s="700"/>
      <c r="BH1" s="700"/>
      <c r="BI1" s="700"/>
      <c r="BJ1" s="700"/>
      <c r="BK1" s="700"/>
      <c r="BL1" s="700"/>
      <c r="BM1" s="700"/>
      <c r="BN1" s="700"/>
      <c r="BO1" s="706" t="s">
        <v>487</v>
      </c>
      <c r="BP1" s="707"/>
      <c r="BQ1" s="707"/>
      <c r="BR1" s="707"/>
      <c r="BS1" s="707"/>
      <c r="BT1" s="708"/>
      <c r="BU1" s="691" t="s">
        <v>284</v>
      </c>
      <c r="BV1" s="691"/>
      <c r="BW1" s="691"/>
    </row>
    <row r="2" spans="1:75" ht="23.25" thickBot="1">
      <c r="A2" s="518"/>
      <c r="B2" s="702"/>
      <c r="C2" s="165"/>
      <c r="D2" s="185" t="s">
        <v>93</v>
      </c>
      <c r="E2" s="145"/>
      <c r="F2" s="186" t="s">
        <v>93</v>
      </c>
      <c r="G2" s="144" t="s">
        <v>165</v>
      </c>
      <c r="H2" s="145"/>
      <c r="I2" s="207" t="s">
        <v>93</v>
      </c>
      <c r="J2" s="145" t="s">
        <v>238</v>
      </c>
      <c r="K2" s="145" t="s">
        <v>239</v>
      </c>
      <c r="L2" s="145" t="s">
        <v>240</v>
      </c>
      <c r="M2" s="145" t="s">
        <v>241</v>
      </c>
      <c r="N2" s="145" t="s">
        <v>242</v>
      </c>
      <c r="O2" s="145" t="s">
        <v>478</v>
      </c>
      <c r="P2" s="145" t="s">
        <v>243</v>
      </c>
      <c r="Q2" s="145" t="s">
        <v>444</v>
      </c>
      <c r="R2" s="145" t="s">
        <v>445</v>
      </c>
      <c r="S2" s="145" t="s">
        <v>472</v>
      </c>
      <c r="T2" s="145" t="s">
        <v>481</v>
      </c>
      <c r="U2" s="145" t="s">
        <v>244</v>
      </c>
      <c r="V2" s="145" t="s">
        <v>245</v>
      </c>
      <c r="W2" s="145" t="s">
        <v>246</v>
      </c>
      <c r="X2" s="145" t="s">
        <v>277</v>
      </c>
      <c r="Y2" s="145" t="s">
        <v>275</v>
      </c>
      <c r="Z2" s="145" t="s">
        <v>276</v>
      </c>
      <c r="AA2" s="145"/>
      <c r="AB2" s="145"/>
      <c r="AC2" s="145" t="s">
        <v>47</v>
      </c>
      <c r="AD2" s="143" t="s">
        <v>29</v>
      </c>
      <c r="AE2" s="145" t="s">
        <v>172</v>
      </c>
      <c r="AF2" s="145" t="s">
        <v>173</v>
      </c>
      <c r="AG2" s="145" t="s">
        <v>174</v>
      </c>
      <c r="AH2" s="145" t="s">
        <v>176</v>
      </c>
      <c r="AI2" s="145" t="s">
        <v>177</v>
      </c>
      <c r="AJ2" s="145" t="s">
        <v>178</v>
      </c>
      <c r="AK2" s="145" t="s">
        <v>263</v>
      </c>
      <c r="AL2" s="145" t="s">
        <v>264</v>
      </c>
      <c r="AM2" s="145" t="s">
        <v>265</v>
      </c>
      <c r="AN2" s="145" t="s">
        <v>474</v>
      </c>
      <c r="AO2" s="145" t="s">
        <v>475</v>
      </c>
      <c r="AP2" s="145"/>
      <c r="AQ2" s="145"/>
      <c r="AR2" s="148" t="s">
        <v>47</v>
      </c>
      <c r="AS2" s="145" t="s">
        <v>184</v>
      </c>
      <c r="AT2" s="145" t="s">
        <v>185</v>
      </c>
      <c r="AU2" s="145" t="s">
        <v>188</v>
      </c>
      <c r="AV2" s="145" t="s">
        <v>186</v>
      </c>
      <c r="AW2" s="145" t="s">
        <v>190</v>
      </c>
      <c r="AX2" s="143" t="s">
        <v>47</v>
      </c>
      <c r="AY2" s="145" t="s">
        <v>195</v>
      </c>
      <c r="AZ2" s="145" t="s">
        <v>196</v>
      </c>
      <c r="BA2" s="145" t="s">
        <v>197</v>
      </c>
      <c r="BB2" s="146" t="s">
        <v>47</v>
      </c>
      <c r="BC2" s="145" t="s">
        <v>206</v>
      </c>
      <c r="BD2" s="145" t="s">
        <v>207</v>
      </c>
      <c r="BE2" s="145" t="s">
        <v>210</v>
      </c>
      <c r="BF2" s="145" t="s">
        <v>215</v>
      </c>
      <c r="BG2" s="145" t="s">
        <v>216</v>
      </c>
      <c r="BH2" s="145" t="s">
        <v>217</v>
      </c>
      <c r="BI2" s="145" t="s">
        <v>279</v>
      </c>
      <c r="BJ2" s="145" t="s">
        <v>280</v>
      </c>
      <c r="BK2" s="145" t="s">
        <v>462</v>
      </c>
      <c r="BL2" s="145" t="s">
        <v>463</v>
      </c>
      <c r="BM2" s="145"/>
      <c r="BN2" s="143" t="s">
        <v>47</v>
      </c>
      <c r="BO2" s="145"/>
      <c r="BP2" s="145"/>
      <c r="BQ2" s="145"/>
      <c r="BR2" s="145"/>
      <c r="BS2" s="145"/>
      <c r="BT2" s="148" t="s">
        <v>488</v>
      </c>
      <c r="BU2" s="165" t="s">
        <v>136</v>
      </c>
      <c r="BV2" s="358" t="s">
        <v>489</v>
      </c>
      <c r="BW2" s="183" t="s">
        <v>283</v>
      </c>
    </row>
    <row r="3" spans="1:75" s="5" customFormat="1">
      <c r="A3" s="480" t="str">
        <f>'1-συμβολαια'!A3</f>
        <v>1ο</v>
      </c>
      <c r="B3" s="342" t="str">
        <f>'1-συμβολαια'!C3</f>
        <v>έγγραφο Τ.Π.Δ. κατάθεση</v>
      </c>
      <c r="C3" s="343">
        <f>'5-αντίγρ'!AN3</f>
        <v>0</v>
      </c>
      <c r="D3" s="343">
        <f>'5-αντίγρ'!U3+'5-αντίγρ'!Y3+'5-αντίγρ'!AA3+'5-αντίγρ'!AI3</f>
        <v>0</v>
      </c>
      <c r="E3" s="281">
        <f>'6-μεταγρ'!O3</f>
        <v>0</v>
      </c>
      <c r="F3" s="281">
        <f>'6-μεταγρ'!M3+'6-μεταγρ'!N3</f>
        <v>0</v>
      </c>
      <c r="G3" s="282">
        <f>'6-μεταγρ'!P3</f>
        <v>0</v>
      </c>
      <c r="H3" s="281">
        <f>'7-προςΔΟΥ'!P3</f>
        <v>0</v>
      </c>
      <c r="I3" s="281">
        <f>'7-προςΔΟΥ'!K3</f>
        <v>0</v>
      </c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>
        <f t="shared" ref="AC3:AC5" si="0">SUM(J3:AB3)</f>
        <v>0</v>
      </c>
      <c r="AD3" s="280"/>
      <c r="AE3" s="280"/>
      <c r="AF3" s="280"/>
      <c r="AG3" s="280">
        <v>1100</v>
      </c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>
        <f t="shared" ref="AR3:AR5" si="1">SUM(AE3:AJ3)</f>
        <v>1100</v>
      </c>
      <c r="AS3" s="280"/>
      <c r="AT3" s="280"/>
      <c r="AU3" s="280"/>
      <c r="AV3" s="280"/>
      <c r="AW3" s="280"/>
      <c r="AX3" s="280">
        <f t="shared" ref="AX3:AX5" si="2">SUM(AS3:AW3)</f>
        <v>0</v>
      </c>
      <c r="AY3" s="280"/>
      <c r="AZ3" s="280"/>
      <c r="BA3" s="280"/>
      <c r="BB3" s="280">
        <f t="shared" ref="BB3:BB5" si="3">SUM(AY3:BA3)</f>
        <v>0</v>
      </c>
      <c r="BC3" s="280"/>
      <c r="BD3" s="280"/>
      <c r="BE3" s="280"/>
      <c r="BF3" s="280"/>
      <c r="BG3" s="280"/>
      <c r="BH3" s="280"/>
      <c r="BI3" s="280"/>
      <c r="BJ3" s="280"/>
      <c r="BK3" s="280"/>
      <c r="BL3" s="280">
        <v>25</v>
      </c>
      <c r="BM3" s="277"/>
      <c r="BN3" s="280">
        <f t="shared" ref="BN3:BN5" si="4">SUM(BC3:BM3)</f>
        <v>25</v>
      </c>
      <c r="BO3" s="359"/>
      <c r="BP3" s="359"/>
      <c r="BQ3" s="359"/>
      <c r="BR3" s="359"/>
      <c r="BS3" s="359"/>
      <c r="BT3" s="359">
        <f t="shared" ref="BT3:BT5" si="5">BO3+BP3+BQ3+BR3</f>
        <v>0</v>
      </c>
      <c r="BU3" s="282">
        <f t="shared" ref="BU3:BU5" si="6">C3+E3+G3+H3+AC3-W3+AR3+AX3+BB3+BN3-BJ3+BT3</f>
        <v>1125</v>
      </c>
      <c r="BV3" s="282">
        <f t="shared" ref="BV3:BV5" si="7">D3+F3+I3+W3+BJ3+BS3</f>
        <v>0</v>
      </c>
      <c r="BW3" s="330"/>
    </row>
    <row r="4" spans="1:75" s="5" customFormat="1" ht="12" thickBot="1">
      <c r="A4" s="483">
        <f>'1-συμβολαια'!A4</f>
        <v>0</v>
      </c>
      <c r="B4" s="484" t="str">
        <f>'1-συμβολαια'!C4</f>
        <v>ΤΟΚΟΙ υπερΗμερίας</v>
      </c>
      <c r="C4" s="485">
        <f>'5-αντίγρ'!AN4</f>
        <v>0</v>
      </c>
      <c r="D4" s="485">
        <f>'5-αντίγρ'!U4+'5-αντίγρ'!Y4+'5-αντίγρ'!AA4+'5-αντίγρ'!AI4</f>
        <v>0</v>
      </c>
      <c r="E4" s="486">
        <f>'6-μεταγρ'!O4</f>
        <v>0</v>
      </c>
      <c r="F4" s="486">
        <f>'6-μεταγρ'!M4+'6-μεταγρ'!N4</f>
        <v>0</v>
      </c>
      <c r="G4" s="487">
        <f>'6-μεταγρ'!P4</f>
        <v>0</v>
      </c>
      <c r="H4" s="486">
        <f>'7-προςΔΟΥ'!P4</f>
        <v>0</v>
      </c>
      <c r="I4" s="486">
        <f>'7-προςΔΟΥ'!K4</f>
        <v>0</v>
      </c>
      <c r="J4" s="487"/>
      <c r="K4" s="487"/>
      <c r="L4" s="487"/>
      <c r="M4" s="487"/>
      <c r="N4" s="487"/>
      <c r="O4" s="487"/>
      <c r="P4" s="487"/>
      <c r="Q4" s="487"/>
      <c r="R4" s="487"/>
      <c r="S4" s="487"/>
      <c r="T4" s="487"/>
      <c r="U4" s="487"/>
      <c r="V4" s="487"/>
      <c r="W4" s="487"/>
      <c r="X4" s="487"/>
      <c r="Y4" s="487"/>
      <c r="Z4" s="487"/>
      <c r="AA4" s="487"/>
      <c r="AB4" s="487"/>
      <c r="AC4" s="487">
        <f t="shared" si="0"/>
        <v>0</v>
      </c>
      <c r="AD4" s="487"/>
      <c r="AE4" s="487"/>
      <c r="AF4" s="487"/>
      <c r="AG4" s="487"/>
      <c r="AH4" s="487"/>
      <c r="AI4" s="487"/>
      <c r="AJ4" s="487"/>
      <c r="AK4" s="487"/>
      <c r="AL4" s="487"/>
      <c r="AM4" s="487"/>
      <c r="AN4" s="487"/>
      <c r="AO4" s="487"/>
      <c r="AP4" s="487"/>
      <c r="AQ4" s="487"/>
      <c r="AR4" s="487">
        <f t="shared" si="1"/>
        <v>0</v>
      </c>
      <c r="AS4" s="487"/>
      <c r="AT4" s="487"/>
      <c r="AU4" s="487"/>
      <c r="AV4" s="487"/>
      <c r="AW4" s="487"/>
      <c r="AX4" s="487">
        <f t="shared" si="2"/>
        <v>0</v>
      </c>
      <c r="AY4" s="487"/>
      <c r="AZ4" s="487"/>
      <c r="BA4" s="487">
        <v>3100</v>
      </c>
      <c r="BB4" s="487">
        <f t="shared" si="3"/>
        <v>3100</v>
      </c>
      <c r="BC4" s="487"/>
      <c r="BD4" s="487"/>
      <c r="BE4" s="487"/>
      <c r="BF4" s="487"/>
      <c r="BG4" s="487"/>
      <c r="BH4" s="487"/>
      <c r="BI4" s="487"/>
      <c r="BJ4" s="487"/>
      <c r="BK4" s="487"/>
      <c r="BL4" s="487"/>
      <c r="BM4" s="442"/>
      <c r="BN4" s="487">
        <f t="shared" si="4"/>
        <v>0</v>
      </c>
      <c r="BO4" s="488"/>
      <c r="BP4" s="488"/>
      <c r="BQ4" s="488"/>
      <c r="BR4" s="488"/>
      <c r="BS4" s="488"/>
      <c r="BT4" s="488">
        <f t="shared" si="5"/>
        <v>0</v>
      </c>
      <c r="BU4" s="487">
        <f t="shared" si="6"/>
        <v>3100</v>
      </c>
      <c r="BV4" s="487">
        <f t="shared" si="7"/>
        <v>0</v>
      </c>
      <c r="BW4" s="489"/>
    </row>
    <row r="5" spans="1:75" s="5" customFormat="1">
      <c r="A5" s="481" t="str">
        <f>'1-συμβολαια'!A5</f>
        <v>2ο</v>
      </c>
      <c r="B5" s="482" t="str">
        <f>'1-συμβολαια'!C5</f>
        <v>έγγραφο Τ.Π.Δ. 249 ΑΝΑΛΗΨΗ</v>
      </c>
      <c r="C5" s="343">
        <f>'5-αντίγρ'!AN5</f>
        <v>1100</v>
      </c>
      <c r="D5" s="343">
        <f>'5-αντίγρ'!U5+'5-αντίγρ'!Y5+'5-αντίγρ'!AA5+'5-αντίγρ'!AI5</f>
        <v>0</v>
      </c>
      <c r="E5" s="281">
        <f>'6-μεταγρ'!O5</f>
        <v>0</v>
      </c>
      <c r="F5" s="281">
        <f>'6-μεταγρ'!M5+'6-μεταγρ'!N5</f>
        <v>0</v>
      </c>
      <c r="G5" s="282">
        <f>'6-μεταγρ'!P5</f>
        <v>0</v>
      </c>
      <c r="H5" s="281">
        <f>'7-προςΔΟΥ'!P5</f>
        <v>0</v>
      </c>
      <c r="I5" s="281">
        <f>'7-προςΔΟΥ'!K5</f>
        <v>0</v>
      </c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>
        <f t="shared" si="0"/>
        <v>0</v>
      </c>
      <c r="AD5" s="282"/>
      <c r="AE5" s="282"/>
      <c r="AF5" s="282"/>
      <c r="AG5" s="282">
        <v>1100</v>
      </c>
      <c r="AH5" s="282"/>
      <c r="AI5" s="282"/>
      <c r="AJ5" s="282"/>
      <c r="AK5" s="282"/>
      <c r="AL5" s="282"/>
      <c r="AM5" s="282"/>
      <c r="AN5" s="282"/>
      <c r="AO5" s="282"/>
      <c r="AP5" s="282"/>
      <c r="AQ5" s="282"/>
      <c r="AR5" s="282">
        <f t="shared" si="1"/>
        <v>1100</v>
      </c>
      <c r="AS5" s="282"/>
      <c r="AT5" s="282"/>
      <c r="AU5" s="282"/>
      <c r="AV5" s="282"/>
      <c r="AW5" s="282"/>
      <c r="AX5" s="282">
        <f t="shared" si="2"/>
        <v>0</v>
      </c>
      <c r="AY5" s="282"/>
      <c r="AZ5" s="282"/>
      <c r="BA5" s="282"/>
      <c r="BB5" s="282">
        <f t="shared" si="3"/>
        <v>0</v>
      </c>
      <c r="BC5" s="282"/>
      <c r="BD5" s="282"/>
      <c r="BE5" s="282"/>
      <c r="BF5" s="282"/>
      <c r="BG5" s="282"/>
      <c r="BH5" s="282"/>
      <c r="BI5" s="282"/>
      <c r="BJ5" s="282"/>
      <c r="BK5" s="282"/>
      <c r="BL5" s="282">
        <v>25</v>
      </c>
      <c r="BM5" s="438"/>
      <c r="BN5" s="282">
        <f t="shared" si="4"/>
        <v>25</v>
      </c>
      <c r="BO5" s="359"/>
      <c r="BP5" s="359"/>
      <c r="BQ5" s="359"/>
      <c r="BR5" s="359"/>
      <c r="BS5" s="359"/>
      <c r="BT5" s="359">
        <f t="shared" si="5"/>
        <v>0</v>
      </c>
      <c r="BU5" s="282">
        <f t="shared" si="6"/>
        <v>2225</v>
      </c>
      <c r="BV5" s="282">
        <f t="shared" si="7"/>
        <v>0</v>
      </c>
      <c r="BW5" s="346"/>
    </row>
    <row r="6" spans="1:75">
      <c r="A6" s="515" t="s">
        <v>47</v>
      </c>
      <c r="B6" s="516"/>
      <c r="C6" s="154">
        <f t="shared" ref="C6:AC6" si="8">SUM(C3:C5)</f>
        <v>1100</v>
      </c>
      <c r="D6" s="154">
        <f t="shared" si="8"/>
        <v>0</v>
      </c>
      <c r="E6" s="154">
        <f t="shared" si="8"/>
        <v>0</v>
      </c>
      <c r="F6" s="154">
        <f t="shared" si="8"/>
        <v>0</v>
      </c>
      <c r="G6" s="154">
        <f t="shared" si="8"/>
        <v>0</v>
      </c>
      <c r="H6" s="154">
        <f t="shared" si="8"/>
        <v>0</v>
      </c>
      <c r="I6" s="154">
        <f t="shared" si="8"/>
        <v>0</v>
      </c>
      <c r="J6" s="37">
        <f t="shared" si="8"/>
        <v>0</v>
      </c>
      <c r="K6" s="37">
        <f t="shared" si="8"/>
        <v>0</v>
      </c>
      <c r="L6" s="37">
        <f t="shared" si="8"/>
        <v>0</v>
      </c>
      <c r="M6" s="37">
        <f t="shared" si="8"/>
        <v>0</v>
      </c>
      <c r="N6" s="37">
        <f t="shared" si="8"/>
        <v>0</v>
      </c>
      <c r="O6" s="37">
        <f t="shared" si="8"/>
        <v>0</v>
      </c>
      <c r="P6" s="37">
        <f t="shared" si="8"/>
        <v>0</v>
      </c>
      <c r="Q6" s="37">
        <f t="shared" si="8"/>
        <v>0</v>
      </c>
      <c r="R6" s="37">
        <f t="shared" si="8"/>
        <v>0</v>
      </c>
      <c r="S6" s="37">
        <f t="shared" si="8"/>
        <v>0</v>
      </c>
      <c r="T6" s="37">
        <f t="shared" si="8"/>
        <v>0</v>
      </c>
      <c r="U6" s="37">
        <f t="shared" si="8"/>
        <v>0</v>
      </c>
      <c r="V6" s="37">
        <f t="shared" si="8"/>
        <v>0</v>
      </c>
      <c r="W6" s="37">
        <f t="shared" si="8"/>
        <v>0</v>
      </c>
      <c r="X6" s="37">
        <f t="shared" si="8"/>
        <v>0</v>
      </c>
      <c r="Y6" s="37">
        <f t="shared" si="8"/>
        <v>0</v>
      </c>
      <c r="Z6" s="37">
        <f t="shared" si="8"/>
        <v>0</v>
      </c>
      <c r="AA6" s="37">
        <f t="shared" si="8"/>
        <v>0</v>
      </c>
      <c r="AB6" s="37">
        <f t="shared" si="8"/>
        <v>0</v>
      </c>
      <c r="AC6" s="37">
        <f t="shared" si="8"/>
        <v>0</v>
      </c>
      <c r="AD6" s="37"/>
      <c r="AE6" s="37">
        <f t="shared" ref="AE6:BJ6" si="9">SUM(AE3:AE5)</f>
        <v>0</v>
      </c>
      <c r="AF6" s="37">
        <f t="shared" si="9"/>
        <v>0</v>
      </c>
      <c r="AG6" s="154">
        <f t="shared" si="9"/>
        <v>2200</v>
      </c>
      <c r="AH6" s="154">
        <f t="shared" si="9"/>
        <v>0</v>
      </c>
      <c r="AI6" s="154">
        <f t="shared" si="9"/>
        <v>0</v>
      </c>
      <c r="AJ6" s="384">
        <f t="shared" si="9"/>
        <v>0</v>
      </c>
      <c r="AK6" s="154">
        <f t="shared" si="9"/>
        <v>0</v>
      </c>
      <c r="AL6" s="154">
        <f t="shared" si="9"/>
        <v>0</v>
      </c>
      <c r="AM6" s="154">
        <f t="shared" si="9"/>
        <v>0</v>
      </c>
      <c r="AN6" s="154">
        <f t="shared" si="9"/>
        <v>0</v>
      </c>
      <c r="AO6" s="154">
        <f t="shared" si="9"/>
        <v>0</v>
      </c>
      <c r="AP6" s="154">
        <f t="shared" si="9"/>
        <v>0</v>
      </c>
      <c r="AQ6" s="154">
        <f t="shared" si="9"/>
        <v>0</v>
      </c>
      <c r="AR6" s="154">
        <f t="shared" si="9"/>
        <v>2200</v>
      </c>
      <c r="AS6" s="154">
        <f t="shared" si="9"/>
        <v>0</v>
      </c>
      <c r="AT6" s="385">
        <f t="shared" si="9"/>
        <v>0</v>
      </c>
      <c r="AU6" s="154">
        <f t="shared" si="9"/>
        <v>0</v>
      </c>
      <c r="AV6" s="385">
        <f t="shared" si="9"/>
        <v>0</v>
      </c>
      <c r="AW6" s="385">
        <f t="shared" si="9"/>
        <v>0</v>
      </c>
      <c r="AX6" s="154">
        <f t="shared" si="9"/>
        <v>0</v>
      </c>
      <c r="AY6" s="37">
        <f t="shared" si="9"/>
        <v>0</v>
      </c>
      <c r="AZ6" s="247">
        <f t="shared" si="9"/>
        <v>0</v>
      </c>
      <c r="BA6" s="154">
        <f t="shared" si="9"/>
        <v>3100</v>
      </c>
      <c r="BB6" s="154">
        <f t="shared" si="9"/>
        <v>3100</v>
      </c>
      <c r="BC6" s="37">
        <f t="shared" si="9"/>
        <v>0</v>
      </c>
      <c r="BD6" s="37">
        <f t="shared" si="9"/>
        <v>0</v>
      </c>
      <c r="BE6" s="37">
        <f t="shared" si="9"/>
        <v>0</v>
      </c>
      <c r="BF6" s="37">
        <f t="shared" si="9"/>
        <v>0</v>
      </c>
      <c r="BG6" s="37">
        <f t="shared" si="9"/>
        <v>0</v>
      </c>
      <c r="BH6" s="37">
        <f t="shared" si="9"/>
        <v>0</v>
      </c>
      <c r="BI6" s="37">
        <f t="shared" si="9"/>
        <v>0</v>
      </c>
      <c r="BJ6" s="37">
        <f t="shared" si="9"/>
        <v>0</v>
      </c>
      <c r="BK6" s="37"/>
      <c r="BL6" s="37"/>
      <c r="BM6" s="37">
        <f>SUM(BM3:BM5)</f>
        <v>0</v>
      </c>
      <c r="BN6" s="154">
        <f>SUM(BN3:BN5)</f>
        <v>50</v>
      </c>
      <c r="BO6" s="37"/>
      <c r="BP6" s="37"/>
      <c r="BQ6" s="37"/>
      <c r="BR6" s="37"/>
      <c r="BS6" s="37"/>
      <c r="BT6" s="37"/>
      <c r="BU6" s="154">
        <f>SUM(BU3:BU5)</f>
        <v>6450</v>
      </c>
      <c r="BV6" s="154">
        <f>SUM(BV3:BV5)</f>
        <v>0</v>
      </c>
      <c r="BW6" s="247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</row>
    <row r="8" spans="1:75" ht="11.25" customHeight="1">
      <c r="C8" s="127"/>
      <c r="D8" s="127"/>
      <c r="E8" s="2"/>
      <c r="F8" s="2"/>
      <c r="G8" s="2"/>
      <c r="H8" s="2"/>
      <c r="I8" s="2"/>
      <c r="J8" s="161" t="s">
        <v>420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431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52" t="s">
        <v>180</v>
      </c>
      <c r="AT8" s="2"/>
      <c r="AU8" s="2"/>
      <c r="AV8" s="2"/>
      <c r="AW8" s="2"/>
      <c r="AX8" s="2"/>
      <c r="AY8" s="152" t="s">
        <v>192</v>
      </c>
      <c r="AZ8" s="2"/>
      <c r="BA8" s="2"/>
      <c r="BB8" s="2"/>
      <c r="BC8" s="152" t="s">
        <v>205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490</v>
      </c>
      <c r="BP8" s="2"/>
      <c r="BQ8" s="2"/>
      <c r="BR8" s="2"/>
      <c r="BS8" s="2"/>
      <c r="BT8" s="2"/>
      <c r="BU8" s="2"/>
      <c r="BV8" s="2"/>
      <c r="BW8" s="2"/>
    </row>
    <row r="9" spans="1:75" ht="11.25" customHeight="1">
      <c r="C9" s="127"/>
      <c r="D9" s="127"/>
      <c r="E9" s="2"/>
      <c r="F9" s="2"/>
      <c r="G9" s="2"/>
      <c r="H9" s="2"/>
      <c r="I9" s="2"/>
      <c r="J9" s="4"/>
      <c r="K9" s="161" t="s">
        <v>421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61" t="s">
        <v>175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46" t="s">
        <v>183</v>
      </c>
      <c r="AU9" s="2"/>
      <c r="AV9" s="2"/>
      <c r="AW9" s="2"/>
      <c r="AX9" s="2"/>
      <c r="AY9" s="2"/>
      <c r="AZ9" s="245" t="s">
        <v>193</v>
      </c>
      <c r="BA9" s="2"/>
      <c r="BB9" s="2"/>
      <c r="BC9" s="2"/>
      <c r="BD9" s="173" t="s">
        <v>208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491</v>
      </c>
      <c r="BQ9" s="2"/>
      <c r="BR9" s="2"/>
      <c r="BS9" s="2"/>
      <c r="BT9" s="2"/>
      <c r="BU9" s="2"/>
      <c r="BV9" s="2"/>
      <c r="BW9" s="2"/>
    </row>
    <row r="10" spans="1:75" ht="11.25" customHeight="1">
      <c r="C10" s="127"/>
      <c r="D10" s="127"/>
      <c r="E10" s="2"/>
      <c r="F10" s="2"/>
      <c r="G10" s="2"/>
      <c r="H10" s="2"/>
      <c r="I10" s="2"/>
      <c r="J10" s="4"/>
      <c r="K10" s="4"/>
      <c r="L10" s="161" t="s">
        <v>422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432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181</v>
      </c>
      <c r="AV10" s="2"/>
      <c r="AW10" s="2"/>
      <c r="AX10" s="2"/>
      <c r="AY10" s="2"/>
      <c r="AZ10" s="2"/>
      <c r="BA10" s="152" t="s">
        <v>194</v>
      </c>
      <c r="BB10" s="2"/>
      <c r="BC10" s="2"/>
      <c r="BD10" s="2"/>
      <c r="BE10" s="152" t="s">
        <v>209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2"/>
      <c r="BV10" s="2"/>
      <c r="BW10" s="2"/>
    </row>
    <row r="11" spans="1:75" ht="11.25" customHeight="1">
      <c r="C11" s="127"/>
      <c r="D11" s="127"/>
      <c r="E11" s="2"/>
      <c r="F11" s="2"/>
      <c r="G11" s="2"/>
      <c r="H11" s="2"/>
      <c r="I11" s="7"/>
      <c r="J11" s="4"/>
      <c r="K11" s="4"/>
      <c r="L11" s="4"/>
      <c r="M11" s="175" t="s">
        <v>423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5" t="s">
        <v>433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46" t="s">
        <v>182</v>
      </c>
      <c r="AW11" s="2"/>
      <c r="AX11" s="2"/>
      <c r="AY11" s="2"/>
      <c r="AZ11" s="2"/>
      <c r="BA11" s="2"/>
      <c r="BB11" s="2"/>
      <c r="BC11" s="2"/>
      <c r="BD11" s="2"/>
      <c r="BE11" s="2"/>
      <c r="BF11" s="173" t="s">
        <v>211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492</v>
      </c>
      <c r="BS11" s="2"/>
      <c r="BT11" s="2"/>
      <c r="BU11" s="2"/>
      <c r="BV11" s="2"/>
      <c r="BW11" s="2"/>
    </row>
    <row r="12" spans="1:75" ht="11.25" customHeight="1">
      <c r="C12" s="127"/>
      <c r="D12" s="127"/>
      <c r="E12" s="2"/>
      <c r="F12" s="2"/>
      <c r="G12" s="2"/>
      <c r="H12" s="2"/>
      <c r="I12" s="2"/>
      <c r="J12" s="4"/>
      <c r="K12" s="4"/>
      <c r="L12" s="4"/>
      <c r="M12" s="4"/>
      <c r="N12" s="152" t="s">
        <v>424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434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45" t="s">
        <v>189</v>
      </c>
      <c r="AX12" s="2"/>
      <c r="AY12" s="2"/>
      <c r="AZ12" s="2"/>
      <c r="BA12" s="2"/>
      <c r="BB12" s="2"/>
      <c r="BC12" s="2"/>
      <c r="BD12" s="2"/>
      <c r="BE12" s="2"/>
      <c r="BF12" s="2"/>
      <c r="BG12" s="152" t="s">
        <v>212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59</v>
      </c>
      <c r="BT12" s="2"/>
      <c r="BU12" s="3"/>
      <c r="BV12" s="3"/>
    </row>
    <row r="13" spans="1:75" ht="11.25" customHeight="1">
      <c r="C13" s="127"/>
      <c r="D13" s="127"/>
      <c r="E13" s="2"/>
      <c r="F13" s="2"/>
      <c r="G13" s="2"/>
      <c r="H13" s="2"/>
      <c r="I13" s="2"/>
      <c r="J13" s="4"/>
      <c r="K13" s="4"/>
      <c r="L13" s="4"/>
      <c r="M13" s="4"/>
      <c r="N13" s="4"/>
      <c r="O13" s="152" t="s">
        <v>479</v>
      </c>
      <c r="P13" s="4"/>
      <c r="Q13" s="175"/>
      <c r="R13" s="175"/>
      <c r="S13" s="175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44" t="s">
        <v>435</v>
      </c>
      <c r="AK13" s="115"/>
      <c r="AL13" s="115"/>
      <c r="AM13" s="115"/>
      <c r="AN13" s="115"/>
      <c r="AO13" s="115"/>
      <c r="AP13" s="115"/>
      <c r="AQ13" s="115"/>
      <c r="AR13" s="2"/>
      <c r="AS13" s="2"/>
      <c r="AT13" s="2"/>
      <c r="AU13" s="2"/>
      <c r="AV13" s="2"/>
      <c r="AW13" s="2"/>
      <c r="AX13" s="2"/>
      <c r="AY13" s="2"/>
      <c r="AZ13" s="2"/>
      <c r="BA13" s="152" t="s">
        <v>200</v>
      </c>
      <c r="BB13" s="2"/>
      <c r="BC13" s="2"/>
      <c r="BD13" s="2"/>
      <c r="BE13" s="2"/>
      <c r="BF13" s="2"/>
      <c r="BG13" s="2"/>
      <c r="BH13" s="173" t="s">
        <v>213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3"/>
      <c r="BV13" s="3"/>
    </row>
    <row r="14" spans="1:75">
      <c r="C14" s="82"/>
      <c r="D14" s="82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175" t="s">
        <v>425</v>
      </c>
      <c r="Q14" s="175"/>
      <c r="R14" s="175"/>
      <c r="S14" s="175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7"/>
      <c r="AF14" s="2"/>
      <c r="AG14" s="2"/>
      <c r="AH14" s="2"/>
      <c r="AI14" s="2"/>
      <c r="AJ14" s="2"/>
      <c r="AK14" s="160" t="s">
        <v>436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46" t="s">
        <v>198</v>
      </c>
      <c r="BB14" s="2"/>
      <c r="BC14" s="2"/>
      <c r="BD14" s="2"/>
      <c r="BE14" s="2"/>
      <c r="BF14" s="2"/>
      <c r="BG14" s="2"/>
      <c r="BH14" s="2"/>
      <c r="BI14" s="152" t="s">
        <v>214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3"/>
      <c r="BV14" s="3"/>
    </row>
    <row r="15" spans="1:75">
      <c r="B15" s="130"/>
      <c r="C15" s="82"/>
      <c r="D15" s="82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2" t="s">
        <v>446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5" t="s">
        <v>476</v>
      </c>
      <c r="AM15" s="115"/>
      <c r="AN15" s="115"/>
      <c r="AO15" s="115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52" t="s">
        <v>199</v>
      </c>
      <c r="BB15" s="2"/>
      <c r="BC15" s="2"/>
      <c r="BD15" s="2"/>
      <c r="BE15" s="2"/>
      <c r="BF15" s="2"/>
      <c r="BG15" s="2"/>
      <c r="BH15" s="2"/>
      <c r="BI15" s="2"/>
      <c r="BJ15" s="173" t="s">
        <v>281</v>
      </c>
      <c r="BK15" s="173"/>
      <c r="BL15" s="173"/>
      <c r="BM15" s="2"/>
      <c r="BN15" s="2"/>
      <c r="BO15" s="2"/>
      <c r="BP15" s="2"/>
      <c r="BQ15" s="2"/>
      <c r="BR15" s="2"/>
      <c r="BS15" s="2"/>
      <c r="BT15" s="2"/>
      <c r="BU15" s="3"/>
      <c r="BV15" s="3"/>
    </row>
    <row r="16" spans="1:75">
      <c r="B16" s="131"/>
      <c r="C16" s="82"/>
      <c r="D16" s="82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74" t="s">
        <v>447</v>
      </c>
      <c r="S16" s="175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0" t="s">
        <v>477</v>
      </c>
      <c r="AN16" s="2"/>
      <c r="AO16" s="160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73" t="s">
        <v>201</v>
      </c>
      <c r="BB16" s="2"/>
      <c r="BC16" s="2"/>
      <c r="BD16" s="2"/>
      <c r="BE16" s="2"/>
      <c r="BF16" s="2"/>
      <c r="BG16" s="2"/>
      <c r="BH16" s="2"/>
      <c r="BI16" s="2"/>
      <c r="BJ16" s="2"/>
      <c r="BK16" s="152" t="s">
        <v>465</v>
      </c>
      <c r="BL16" s="152"/>
      <c r="BM16" s="2"/>
      <c r="BN16" s="2"/>
      <c r="BO16" s="2"/>
      <c r="BP16" s="2"/>
      <c r="BQ16" s="2"/>
      <c r="BR16" s="2"/>
      <c r="BS16" s="2"/>
      <c r="BT16" s="2"/>
      <c r="BU16" s="3"/>
      <c r="BV16" s="3"/>
    </row>
    <row r="17" spans="3:74">
      <c r="C17" s="82"/>
      <c r="D17" s="82"/>
      <c r="E17" s="87"/>
      <c r="F17" s="87"/>
      <c r="G17" s="87"/>
      <c r="H17" s="87"/>
      <c r="I17" s="87"/>
      <c r="J17" s="4"/>
      <c r="K17" s="87"/>
      <c r="L17" s="87"/>
      <c r="M17" s="87"/>
      <c r="N17" s="4"/>
      <c r="O17" s="4"/>
      <c r="P17" s="4"/>
      <c r="Q17" s="4"/>
      <c r="R17" s="4"/>
      <c r="S17" s="152" t="s">
        <v>473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7"/>
      <c r="AH17" s="87"/>
      <c r="AI17" s="87"/>
      <c r="AJ17" s="87"/>
      <c r="AK17" s="87"/>
      <c r="AL17" s="87"/>
      <c r="AM17" s="87"/>
      <c r="AN17" s="115" t="s">
        <v>512</v>
      </c>
      <c r="AO17" s="115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178" t="s">
        <v>247</v>
      </c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175" t="s">
        <v>464</v>
      </c>
      <c r="BM17" s="87"/>
      <c r="BN17" s="87"/>
      <c r="BO17" s="87"/>
      <c r="BP17" s="87"/>
      <c r="BQ17" s="87"/>
      <c r="BR17" s="87"/>
      <c r="BS17" s="87"/>
      <c r="BT17" s="87"/>
      <c r="BU17" s="3"/>
      <c r="BV17" s="3"/>
    </row>
    <row r="18" spans="3:74">
      <c r="C18" s="82"/>
      <c r="D18" s="82"/>
      <c r="J18" s="4"/>
      <c r="K18" s="87"/>
      <c r="L18" s="87"/>
      <c r="M18" s="87"/>
      <c r="N18" s="87"/>
      <c r="O18" s="87"/>
      <c r="P18" s="4"/>
      <c r="Q18" s="4"/>
      <c r="R18" s="4"/>
      <c r="S18" s="4"/>
      <c r="T18" s="175" t="s">
        <v>480</v>
      </c>
      <c r="U18" s="4"/>
      <c r="V18" s="4"/>
      <c r="W18" s="4"/>
      <c r="X18" s="4"/>
      <c r="Y18" s="4"/>
      <c r="Z18" s="4"/>
      <c r="AA18" s="4"/>
      <c r="AB18" s="4"/>
      <c r="AC18" s="2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2"/>
      <c r="AO18" s="160" t="s">
        <v>513</v>
      </c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179" t="s">
        <v>248</v>
      </c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3"/>
      <c r="BV18" s="3"/>
    </row>
    <row r="19" spans="3:74">
      <c r="C19" s="82"/>
      <c r="D19" s="82"/>
      <c r="J19" s="4"/>
      <c r="L19" s="87"/>
      <c r="M19" s="87"/>
      <c r="N19" s="87"/>
      <c r="O19" s="87"/>
      <c r="P19" s="4"/>
      <c r="Q19" s="4"/>
      <c r="R19" s="4"/>
      <c r="S19" s="4"/>
      <c r="T19" s="4"/>
      <c r="U19" s="175" t="s">
        <v>426</v>
      </c>
      <c r="V19" s="4"/>
      <c r="W19" s="4"/>
      <c r="X19" s="4"/>
      <c r="Y19" s="4"/>
      <c r="Z19" s="4"/>
      <c r="AA19" s="4"/>
      <c r="AB19" s="4"/>
      <c r="AC19" s="2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178" t="s">
        <v>249</v>
      </c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3"/>
      <c r="BV19" s="3"/>
    </row>
    <row r="20" spans="3:74">
      <c r="C20" s="82"/>
      <c r="D20" s="82"/>
      <c r="L20" s="87"/>
      <c r="M20" s="87"/>
      <c r="N20" s="87"/>
      <c r="O20" s="87"/>
      <c r="P20" s="87"/>
      <c r="Q20" s="87"/>
      <c r="R20" s="87"/>
      <c r="S20" s="87"/>
      <c r="T20" s="4"/>
      <c r="U20" s="4"/>
      <c r="V20" s="152" t="s">
        <v>427</v>
      </c>
      <c r="W20" s="4"/>
      <c r="X20" s="4"/>
      <c r="Y20" s="4"/>
      <c r="Z20" s="4"/>
      <c r="AA20" s="4"/>
      <c r="AB20" s="4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3"/>
      <c r="BV20" s="3"/>
    </row>
    <row r="21" spans="3:74">
      <c r="C21" s="82"/>
      <c r="D21" s="82"/>
      <c r="L21" s="87"/>
      <c r="M21" s="87"/>
      <c r="N21" s="87"/>
      <c r="O21" s="87"/>
      <c r="P21" s="87"/>
      <c r="Q21" s="87"/>
      <c r="R21" s="87"/>
      <c r="S21" s="87"/>
      <c r="T21" s="4"/>
      <c r="U21" s="4"/>
      <c r="V21" s="4"/>
      <c r="W21" s="174" t="s">
        <v>428</v>
      </c>
      <c r="X21" s="4"/>
      <c r="Y21" s="4"/>
      <c r="Z21" s="4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173" t="s">
        <v>514</v>
      </c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3"/>
      <c r="BV21" s="3"/>
    </row>
    <row r="22" spans="3:74">
      <c r="L22" s="87"/>
      <c r="M22" s="87"/>
      <c r="N22" s="87"/>
      <c r="O22" s="87"/>
      <c r="P22" s="87"/>
      <c r="Q22" s="87"/>
      <c r="R22" s="87"/>
      <c r="S22" s="87"/>
      <c r="T22" s="4"/>
      <c r="U22" s="4"/>
      <c r="V22" s="4"/>
      <c r="W22" s="4"/>
      <c r="X22" s="175" t="s">
        <v>429</v>
      </c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</row>
    <row r="23" spans="3:74">
      <c r="K23" s="3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152" t="s">
        <v>278</v>
      </c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</row>
    <row r="24" spans="3:74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175" t="s">
        <v>430</v>
      </c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</row>
    <row r="25" spans="3:74">
      <c r="K25" s="3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3:74"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3:74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3:74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3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3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3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3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  <row r="36" spans="12:72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</row>
    <row r="37" spans="12:72"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5"/>
  <sheetViews>
    <sheetView workbookViewId="0">
      <pane ySplit="2" topLeftCell="A3" activePane="bottomLeft" state="frozen"/>
      <selection pane="bottomLeft" activeCell="S23" sqref="S23"/>
    </sheetView>
  </sheetViews>
  <sheetFormatPr defaultRowHeight="11.25"/>
  <cols>
    <col min="1" max="1" width="6" style="7" bestFit="1" customWidth="1"/>
    <col min="2" max="2" width="8.7109375" style="135" bestFit="1" customWidth="1"/>
    <col min="3" max="3" width="48.140625" style="90" customWidth="1"/>
    <col min="4" max="4" width="11.42578125" style="3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7109375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14" t="s">
        <v>1</v>
      </c>
      <c r="B1" s="716" t="s">
        <v>2</v>
      </c>
      <c r="C1" s="718" t="s">
        <v>0</v>
      </c>
      <c r="D1" s="720" t="s">
        <v>7</v>
      </c>
      <c r="E1" s="709" t="s">
        <v>6</v>
      </c>
      <c r="F1" s="710"/>
      <c r="G1" s="711" t="s">
        <v>5</v>
      </c>
      <c r="H1" s="712"/>
      <c r="I1" s="709" t="s">
        <v>64</v>
      </c>
      <c r="J1" s="710"/>
      <c r="K1" s="725" t="s">
        <v>9</v>
      </c>
      <c r="L1" s="525" t="s">
        <v>437</v>
      </c>
      <c r="M1" s="727"/>
      <c r="N1" s="525" t="s">
        <v>84</v>
      </c>
      <c r="O1" s="526"/>
      <c r="P1" s="526"/>
      <c r="Q1" s="526"/>
      <c r="R1" s="526"/>
      <c r="S1" s="721" t="s">
        <v>86</v>
      </c>
      <c r="T1" s="721"/>
      <c r="U1" s="721"/>
      <c r="V1" s="721"/>
      <c r="W1" s="721"/>
      <c r="X1" s="721"/>
    </row>
    <row r="2" spans="1:28" ht="15.75" customHeight="1" thickBot="1">
      <c r="A2" s="715"/>
      <c r="B2" s="717"/>
      <c r="C2" s="719"/>
      <c r="D2" s="585"/>
      <c r="E2" s="61"/>
      <c r="F2" s="34" t="s">
        <v>9</v>
      </c>
      <c r="G2" s="61"/>
      <c r="H2" s="62" t="s">
        <v>9</v>
      </c>
      <c r="I2" s="61"/>
      <c r="J2" s="34" t="s">
        <v>9</v>
      </c>
      <c r="K2" s="726"/>
      <c r="L2" s="242"/>
      <c r="M2" s="177" t="s">
        <v>9</v>
      </c>
      <c r="N2" s="180" t="s">
        <v>137</v>
      </c>
      <c r="O2" s="180" t="s">
        <v>437</v>
      </c>
      <c r="P2" s="180" t="s">
        <v>359</v>
      </c>
      <c r="Q2" s="180" t="s">
        <v>59</v>
      </c>
      <c r="R2" s="180" t="s">
        <v>136</v>
      </c>
      <c r="S2" s="722" t="s">
        <v>443</v>
      </c>
      <c r="T2" s="723"/>
      <c r="U2" s="723"/>
      <c r="V2" s="723"/>
      <c r="W2" s="724"/>
      <c r="X2" s="181" t="s">
        <v>47</v>
      </c>
    </row>
    <row r="3" spans="1:28" s="5" customFormat="1">
      <c r="A3" s="480" t="str">
        <f>'1-συμβολαια'!A3</f>
        <v>1ο</v>
      </c>
      <c r="B3" s="367">
        <f>'1-συμβολαια'!B3</f>
        <v>36174</v>
      </c>
      <c r="C3" s="342" t="str">
        <f>'1-συμβολαια'!C3</f>
        <v>έγγραφο Τ.Π.Δ. κατάθεση</v>
      </c>
      <c r="D3" s="344">
        <f>'1-συμβολαια'!D3</f>
        <v>3500000</v>
      </c>
      <c r="E3" s="279"/>
      <c r="F3" s="279"/>
      <c r="G3" s="279"/>
      <c r="H3" s="279"/>
      <c r="I3" s="279"/>
      <c r="J3" s="279"/>
      <c r="K3" s="274">
        <f>'1-συμβολαια'!N3</f>
        <v>2391</v>
      </c>
      <c r="L3" s="274">
        <f>'2-δικαιώμ'!O3+'5-αντίγρ'!O3</f>
        <v>3672</v>
      </c>
      <c r="M3" s="274">
        <v>399</v>
      </c>
      <c r="N3" s="274">
        <f>'1-συμβολαια'!O3</f>
        <v>30737</v>
      </c>
      <c r="O3" s="274">
        <f t="shared" ref="O3:O5" si="0">L3-M3</f>
        <v>3273</v>
      </c>
      <c r="P3" s="274">
        <f>'8-κ-15-17'!AG3</f>
        <v>45500.000000000007</v>
      </c>
      <c r="Q3" s="274">
        <f>'11-χαρτόσ'!L3+'13-ντιΜιΧο'!BV3</f>
        <v>0</v>
      </c>
      <c r="R3" s="274">
        <f>'13-ντιΜιΧο'!BU3</f>
        <v>1125</v>
      </c>
      <c r="S3" s="283"/>
      <c r="T3" s="276"/>
      <c r="U3" s="276"/>
      <c r="V3" s="276"/>
      <c r="W3" s="276"/>
      <c r="X3" s="279"/>
    </row>
    <row r="4" spans="1:28" s="5" customFormat="1" ht="12" thickBot="1">
      <c r="A4" s="483">
        <f>'1-συμβολαια'!A4</f>
        <v>0</v>
      </c>
      <c r="B4" s="491"/>
      <c r="C4" s="484" t="str">
        <f>'1-συμβολαια'!C4</f>
        <v>ΤΟΚΟΙ υπερΗμερίας</v>
      </c>
      <c r="D4" s="492">
        <f>'1-συμβολαια'!D4</f>
        <v>1054754</v>
      </c>
      <c r="E4" s="404"/>
      <c r="F4" s="404"/>
      <c r="G4" s="404"/>
      <c r="H4" s="404"/>
      <c r="I4" s="404"/>
      <c r="J4" s="404"/>
      <c r="K4" s="403">
        <f>'1-συμβολαια'!N4</f>
        <v>0</v>
      </c>
      <c r="L4" s="403">
        <f>'2-δικαιώμ'!O4+'5-αντίγρ'!O4</f>
        <v>495.70479999999992</v>
      </c>
      <c r="M4" s="403"/>
      <c r="N4" s="403">
        <f>'1-συμβολαια'!O4</f>
        <v>4761.3432000000003</v>
      </c>
      <c r="O4" s="403">
        <f t="shared" si="0"/>
        <v>495.70479999999992</v>
      </c>
      <c r="P4" s="403">
        <f>'8-κ-15-17'!AG4</f>
        <v>13711.802000000001</v>
      </c>
      <c r="Q4" s="403">
        <f>'11-χαρτόσ'!L4+'13-ντιΜιΧο'!BV4</f>
        <v>100</v>
      </c>
      <c r="R4" s="403">
        <f>'13-ντιΜιΧο'!BU4</f>
        <v>3100</v>
      </c>
      <c r="S4" s="493"/>
      <c r="T4" s="405"/>
      <c r="U4" s="405"/>
      <c r="V4" s="405"/>
      <c r="W4" s="405"/>
      <c r="X4" s="404"/>
    </row>
    <row r="5" spans="1:28" s="5" customFormat="1">
      <c r="A5" s="481" t="str">
        <f>'1-συμβολαια'!A5</f>
        <v>2ο</v>
      </c>
      <c r="B5" s="367"/>
      <c r="C5" s="482" t="str">
        <f>'1-συμβολαια'!C5</f>
        <v>έγγραφο Τ.Π.Δ. 249 ΑΝΑΛΗΨΗ</v>
      </c>
      <c r="D5" s="490">
        <f>'1-συμβολαια'!D5</f>
        <v>0</v>
      </c>
      <c r="E5" s="275"/>
      <c r="F5" s="275"/>
      <c r="G5" s="275"/>
      <c r="H5" s="275"/>
      <c r="I5" s="275"/>
      <c r="J5" s="275"/>
      <c r="K5" s="274">
        <f>'1-συμβολαια'!N5</f>
        <v>3558</v>
      </c>
      <c r="L5" s="274">
        <f>'2-δικαιώμ'!O5+'5-αντίγρ'!O5</f>
        <v>572</v>
      </c>
      <c r="M5" s="274">
        <v>468</v>
      </c>
      <c r="N5" s="274">
        <f>'1-συμβολαια'!O5</f>
        <v>1070</v>
      </c>
      <c r="O5" s="274">
        <f t="shared" si="0"/>
        <v>104</v>
      </c>
      <c r="P5" s="274">
        <f>'8-κ-15-17'!AG5</f>
        <v>0</v>
      </c>
      <c r="Q5" s="274">
        <f>'11-χαρτόσ'!L5+'13-ντιΜιΧο'!BV5</f>
        <v>0</v>
      </c>
      <c r="R5" s="274">
        <f>'13-ντιΜιΧο'!BU5</f>
        <v>2225</v>
      </c>
      <c r="S5" s="283"/>
      <c r="T5" s="397"/>
      <c r="U5" s="397"/>
      <c r="V5" s="397"/>
      <c r="W5" s="397"/>
      <c r="X5" s="275"/>
    </row>
    <row r="6" spans="1:28">
      <c r="A6" s="713" t="s">
        <v>56</v>
      </c>
      <c r="B6" s="713"/>
      <c r="C6" s="713"/>
      <c r="D6" s="713"/>
      <c r="E6" s="249">
        <f t="shared" ref="E6:X6" si="1">SUM(E3:E5)</f>
        <v>0</v>
      </c>
      <c r="F6" s="249">
        <f t="shared" si="1"/>
        <v>0</v>
      </c>
      <c r="G6" s="249">
        <f t="shared" si="1"/>
        <v>0</v>
      </c>
      <c r="H6" s="249">
        <f t="shared" si="1"/>
        <v>0</v>
      </c>
      <c r="I6" s="249">
        <f t="shared" si="1"/>
        <v>0</v>
      </c>
      <c r="J6" s="249">
        <f t="shared" si="1"/>
        <v>0</v>
      </c>
      <c r="K6" s="249">
        <f t="shared" si="1"/>
        <v>5949</v>
      </c>
      <c r="L6" s="249">
        <f t="shared" si="1"/>
        <v>4739.7047999999995</v>
      </c>
      <c r="M6" s="249">
        <f t="shared" si="1"/>
        <v>867</v>
      </c>
      <c r="N6" s="249">
        <f t="shared" si="1"/>
        <v>36568.343200000003</v>
      </c>
      <c r="O6" s="249">
        <f t="shared" si="1"/>
        <v>3872.7048</v>
      </c>
      <c r="P6" s="249">
        <f t="shared" si="1"/>
        <v>59211.802000000011</v>
      </c>
      <c r="Q6" s="249">
        <f t="shared" si="1"/>
        <v>100</v>
      </c>
      <c r="R6" s="249">
        <f t="shared" si="1"/>
        <v>6450</v>
      </c>
      <c r="S6" s="284">
        <f t="shared" si="1"/>
        <v>0</v>
      </c>
      <c r="T6" s="284">
        <f t="shared" si="1"/>
        <v>0</v>
      </c>
      <c r="U6" s="284">
        <f t="shared" si="1"/>
        <v>0</v>
      </c>
      <c r="V6" s="284">
        <f t="shared" si="1"/>
        <v>0</v>
      </c>
      <c r="W6" s="284">
        <f t="shared" si="1"/>
        <v>0</v>
      </c>
      <c r="X6" s="285">
        <f t="shared" si="1"/>
        <v>0</v>
      </c>
    </row>
    <row r="8" spans="1:28">
      <c r="T8" s="84"/>
      <c r="U8" s="84"/>
      <c r="V8" s="84"/>
      <c r="W8" s="84"/>
      <c r="X8" s="84"/>
      <c r="Y8" s="84"/>
      <c r="Z8" s="84"/>
      <c r="AA8" s="84"/>
      <c r="AB8" s="84"/>
    </row>
    <row r="9" spans="1:28">
      <c r="T9" s="84"/>
      <c r="U9" s="84"/>
      <c r="V9" s="84"/>
      <c r="W9" s="84"/>
      <c r="X9" s="84"/>
      <c r="Y9" s="84"/>
      <c r="Z9" s="84"/>
      <c r="AA9" s="84"/>
      <c r="AB9" s="84"/>
    </row>
    <row r="10" spans="1:28" s="5" customFormat="1">
      <c r="A10" s="57"/>
      <c r="B10" s="110"/>
      <c r="C10" s="111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4"/>
      <c r="T10" s="84"/>
      <c r="U10" s="84"/>
      <c r="V10" s="84"/>
      <c r="W10" s="84"/>
      <c r="X10" s="84"/>
      <c r="Y10" s="84"/>
      <c r="Z10" s="84"/>
      <c r="AA10" s="84"/>
      <c r="AB10" s="84"/>
    </row>
    <row r="11" spans="1:28" s="5" customFormat="1">
      <c r="A11" s="57"/>
      <c r="B11" s="110"/>
      <c r="C11" s="130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4"/>
      <c r="T11" s="84"/>
      <c r="U11" s="84"/>
      <c r="V11" s="84"/>
      <c r="W11" s="84"/>
      <c r="X11" s="84"/>
      <c r="Y11" s="84"/>
      <c r="Z11" s="84"/>
      <c r="AA11" s="84"/>
      <c r="AB11" s="84"/>
    </row>
    <row r="12" spans="1:28" s="5" customFormat="1">
      <c r="A12" s="57"/>
      <c r="B12" s="110"/>
      <c r="C12" s="131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12"/>
      <c r="T12" s="84"/>
      <c r="U12" s="84"/>
      <c r="V12" s="84"/>
      <c r="W12" s="84"/>
      <c r="X12" s="84"/>
      <c r="Y12" s="84"/>
      <c r="Z12" s="84"/>
      <c r="AA12" s="84"/>
      <c r="AB12" s="84"/>
    </row>
    <row r="13" spans="1:28" s="5" customFormat="1">
      <c r="A13" s="57"/>
      <c r="B13" s="110"/>
      <c r="C13" s="11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12"/>
      <c r="T13" s="84"/>
      <c r="U13" s="84"/>
      <c r="V13" s="84"/>
      <c r="W13" s="84"/>
      <c r="X13" s="84"/>
      <c r="Y13" s="84"/>
      <c r="Z13" s="84"/>
      <c r="AA13" s="84"/>
      <c r="AB13" s="84"/>
    </row>
    <row r="14" spans="1:28" s="5" customFormat="1">
      <c r="A14" s="57"/>
      <c r="B14" s="110"/>
      <c r="C14" s="111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112"/>
      <c r="T14" s="84"/>
      <c r="U14" s="84"/>
      <c r="V14" s="84"/>
      <c r="W14" s="84"/>
      <c r="X14" s="84"/>
      <c r="Y14" s="84"/>
      <c r="Z14" s="84"/>
      <c r="AA14" s="84"/>
      <c r="AB14" s="84"/>
    </row>
    <row r="15" spans="1:28">
      <c r="T15" s="84"/>
      <c r="U15" s="84"/>
      <c r="V15" s="84"/>
      <c r="W15" s="84"/>
      <c r="X15" s="84"/>
      <c r="Y15" s="84"/>
      <c r="Z15" s="84"/>
      <c r="AA15" s="84"/>
      <c r="AB15" s="8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6:D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31" t="s">
        <v>76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731"/>
      <c r="O1" s="731"/>
      <c r="P1" s="731"/>
      <c r="Q1" s="731"/>
    </row>
    <row r="2" spans="1:23" s="8" customFormat="1" ht="23.25" customHeight="1" thickBot="1">
      <c r="A2" s="252" t="s">
        <v>19</v>
      </c>
      <c r="B2" s="732" t="s">
        <v>29</v>
      </c>
      <c r="C2" s="733"/>
      <c r="D2" s="734"/>
      <c r="E2" s="735" t="s">
        <v>86</v>
      </c>
      <c r="F2" s="736"/>
      <c r="G2" s="736"/>
      <c r="H2" s="737"/>
      <c r="I2" s="738" t="s">
        <v>86</v>
      </c>
      <c r="J2" s="739"/>
      <c r="K2" s="739"/>
      <c r="L2" s="740"/>
      <c r="M2" s="253" t="s">
        <v>38</v>
      </c>
      <c r="N2" s="253" t="s">
        <v>39</v>
      </c>
      <c r="O2" s="253" t="s">
        <v>40</v>
      </c>
      <c r="P2" s="253" t="s">
        <v>41</v>
      </c>
      <c r="Q2" s="253" t="s">
        <v>42</v>
      </c>
    </row>
    <row r="3" spans="1:23" s="17" customFormat="1">
      <c r="A3" s="28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8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8" t="str">
        <f>'1-συμβολαια'!A5</f>
        <v>2ο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728" t="s">
        <v>105</v>
      </c>
      <c r="C7" s="728"/>
      <c r="D7" s="728"/>
      <c r="E7" s="728"/>
      <c r="F7" s="728"/>
      <c r="G7" s="728"/>
      <c r="H7" s="728"/>
      <c r="I7" s="728"/>
      <c r="J7" s="728"/>
      <c r="K7" s="728"/>
      <c r="L7" s="3"/>
      <c r="M7" s="3"/>
      <c r="N7" s="3"/>
      <c r="O7" s="3"/>
      <c r="P7" s="3"/>
      <c r="Q7" s="3"/>
    </row>
    <row r="8" spans="1:23" ht="15.75" customHeight="1">
      <c r="C8" s="730" t="s">
        <v>106</v>
      </c>
      <c r="D8" s="730"/>
      <c r="E8" s="730"/>
      <c r="F8" s="730"/>
      <c r="G8" s="730"/>
      <c r="H8" s="730"/>
      <c r="I8" s="730"/>
      <c r="J8" s="730"/>
      <c r="K8" s="730"/>
      <c r="L8" s="3"/>
      <c r="M8" s="3"/>
      <c r="N8" s="3"/>
      <c r="O8" s="3"/>
      <c r="P8" s="3"/>
      <c r="Q8" s="3"/>
    </row>
    <row r="9" spans="1:23" ht="15.75" customHeight="1">
      <c r="D9" s="728" t="s">
        <v>282</v>
      </c>
      <c r="E9" s="728"/>
      <c r="F9" s="728"/>
      <c r="G9" s="728"/>
      <c r="H9" s="728"/>
      <c r="I9" s="728"/>
      <c r="J9" s="728"/>
      <c r="K9" s="728"/>
      <c r="L9" s="728"/>
      <c r="M9" s="728"/>
      <c r="N9" s="728"/>
      <c r="O9" s="728"/>
      <c r="P9" s="3"/>
      <c r="Q9" s="3"/>
    </row>
    <row r="10" spans="1:23" s="5" customFormat="1" ht="15.75" customHeight="1">
      <c r="A10" s="57"/>
      <c r="B10" s="250"/>
      <c r="C10" s="250"/>
      <c r="D10" s="251"/>
      <c r="E10" s="730" t="s">
        <v>438</v>
      </c>
      <c r="F10" s="730"/>
      <c r="G10" s="730"/>
      <c r="H10" s="730"/>
      <c r="I10" s="730"/>
      <c r="J10" s="730"/>
      <c r="K10" s="730"/>
      <c r="L10" s="730"/>
      <c r="M10" s="730"/>
      <c r="N10" s="3"/>
      <c r="O10" s="3"/>
      <c r="P10" s="3"/>
      <c r="Q10" s="3"/>
    </row>
    <row r="11" spans="1:23" s="5" customFormat="1" ht="15.75" customHeight="1">
      <c r="A11" s="57"/>
      <c r="B11" s="250"/>
      <c r="C11" s="250"/>
      <c r="D11" s="251"/>
      <c r="E11" s="6"/>
      <c r="F11" s="728" t="s">
        <v>128</v>
      </c>
      <c r="G11" s="728"/>
      <c r="H11" s="728"/>
      <c r="I11" s="728"/>
      <c r="J11" s="728"/>
      <c r="K11" s="728"/>
      <c r="L11" s="728"/>
      <c r="M11" s="728"/>
      <c r="N11" s="728"/>
      <c r="O11" s="728"/>
      <c r="P11" s="728"/>
      <c r="Q11" s="3"/>
    </row>
    <row r="12" spans="1:23" s="5" customFormat="1" ht="15.75" customHeight="1">
      <c r="A12" s="57"/>
      <c r="B12" s="250"/>
      <c r="C12" s="250"/>
      <c r="D12" s="251"/>
      <c r="E12" s="6"/>
      <c r="F12" s="6"/>
      <c r="G12" s="730" t="s">
        <v>439</v>
      </c>
      <c r="H12" s="730"/>
      <c r="I12" s="730"/>
      <c r="J12" s="730"/>
      <c r="K12" s="730"/>
      <c r="L12" s="730"/>
      <c r="M12" s="730"/>
      <c r="N12" s="730"/>
      <c r="O12" s="730"/>
      <c r="P12" s="730"/>
      <c r="Q12" s="730"/>
    </row>
    <row r="13" spans="1:23" s="5" customFormat="1" ht="15.75" customHeight="1">
      <c r="A13" s="57"/>
      <c r="B13" s="250"/>
      <c r="C13" s="250"/>
      <c r="D13" s="251"/>
      <c r="E13" s="6"/>
      <c r="F13" s="6"/>
      <c r="G13" s="243"/>
      <c r="H13" s="728" t="s">
        <v>107</v>
      </c>
      <c r="I13" s="728"/>
      <c r="J13" s="728"/>
      <c r="K13" s="728"/>
      <c r="L13" s="728"/>
      <c r="M13" s="728"/>
      <c r="N13" s="728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50"/>
      <c r="C14" s="250"/>
      <c r="D14" s="251"/>
      <c r="E14" s="6"/>
      <c r="F14" s="6"/>
      <c r="G14" s="243"/>
      <c r="H14" s="6"/>
      <c r="I14" s="730" t="s">
        <v>108</v>
      </c>
      <c r="J14" s="730"/>
      <c r="K14" s="730"/>
      <c r="L14" s="730"/>
      <c r="M14" s="730"/>
      <c r="N14" s="730"/>
      <c r="O14" s="730"/>
      <c r="P14" s="730"/>
      <c r="Q14" s="730"/>
      <c r="R14" s="730"/>
      <c r="S14" s="3"/>
      <c r="T14" s="3"/>
      <c r="U14" s="3"/>
      <c r="V14" s="3"/>
      <c r="W14" s="3"/>
    </row>
    <row r="15" spans="1:23" s="5" customFormat="1" ht="15.75" customHeight="1">
      <c r="A15" s="57"/>
      <c r="B15" s="250"/>
      <c r="C15" s="250"/>
      <c r="D15" s="251"/>
      <c r="E15" s="6"/>
      <c r="F15" s="6"/>
      <c r="G15" s="243"/>
      <c r="H15" s="6"/>
      <c r="I15" s="6"/>
      <c r="J15" s="728" t="s">
        <v>109</v>
      </c>
      <c r="K15" s="728"/>
      <c r="L15" s="728"/>
      <c r="M15" s="728"/>
      <c r="N15" s="728"/>
      <c r="O15" s="728"/>
      <c r="P15" s="728"/>
      <c r="Q15" s="728"/>
      <c r="R15" s="3"/>
      <c r="S15" s="3"/>
      <c r="T15" s="3"/>
      <c r="U15" s="3"/>
      <c r="V15" s="3"/>
      <c r="W15" s="3"/>
    </row>
    <row r="16" spans="1:23" s="5" customFormat="1" ht="15.75" customHeight="1">
      <c r="A16" s="57"/>
      <c r="B16" s="250"/>
      <c r="C16" s="250"/>
      <c r="D16" s="251"/>
      <c r="E16" s="6"/>
      <c r="F16" s="6"/>
      <c r="G16" s="243"/>
      <c r="H16" s="6"/>
      <c r="I16" s="6"/>
      <c r="J16" s="6"/>
      <c r="K16" s="729" t="s">
        <v>129</v>
      </c>
      <c r="L16" s="729"/>
      <c r="M16" s="729"/>
      <c r="N16" s="729"/>
      <c r="O16" s="729"/>
      <c r="P16" s="729"/>
      <c r="Q16" s="729"/>
      <c r="R16" s="729"/>
      <c r="S16" s="729"/>
      <c r="T16" s="729"/>
      <c r="U16" s="729"/>
      <c r="V16" s="3"/>
      <c r="W16" s="3"/>
    </row>
    <row r="17" spans="1:23" s="5" customFormat="1" ht="15.75" customHeight="1">
      <c r="A17" s="57"/>
      <c r="B17" s="250"/>
      <c r="C17" s="250"/>
      <c r="D17" s="251"/>
      <c r="E17" s="6"/>
      <c r="F17" s="6"/>
      <c r="G17" s="243"/>
      <c r="H17" s="6"/>
      <c r="I17" s="6"/>
      <c r="J17" s="6"/>
      <c r="K17" s="6"/>
      <c r="L17" s="728" t="s">
        <v>110</v>
      </c>
      <c r="M17" s="728"/>
      <c r="N17" s="728"/>
      <c r="O17" s="728"/>
      <c r="P17" s="728"/>
      <c r="Q17" s="728"/>
      <c r="R17" s="728"/>
      <c r="S17" s="728"/>
      <c r="T17" s="3"/>
      <c r="U17" s="3"/>
      <c r="V17" s="3"/>
      <c r="W17" s="3"/>
    </row>
    <row r="18" spans="1:23" s="5" customFormat="1" ht="15.75" customHeight="1">
      <c r="A18" s="57"/>
      <c r="B18" s="250"/>
      <c r="C18" s="250"/>
      <c r="D18" s="251"/>
      <c r="E18" s="6"/>
      <c r="F18" s="6"/>
      <c r="G18" s="243"/>
      <c r="H18" s="6"/>
      <c r="I18" s="6"/>
      <c r="J18" s="6"/>
      <c r="K18" s="6"/>
      <c r="L18" s="3"/>
      <c r="M18" s="730" t="s">
        <v>111</v>
      </c>
      <c r="N18" s="730"/>
      <c r="O18" s="730"/>
      <c r="P18" s="730"/>
      <c r="Q18" s="730"/>
      <c r="R18" s="730"/>
      <c r="S18" s="730"/>
      <c r="T18" s="730"/>
      <c r="U18" s="3"/>
      <c r="V18" s="3"/>
      <c r="W18" s="3"/>
    </row>
    <row r="19" spans="1:23" s="5" customFormat="1" ht="15.75" customHeight="1">
      <c r="A19" s="57"/>
      <c r="B19" s="250"/>
      <c r="C19" s="250"/>
      <c r="D19" s="251"/>
      <c r="E19" s="6"/>
      <c r="F19" s="6"/>
      <c r="G19" s="243"/>
      <c r="H19" s="6"/>
      <c r="I19" s="6"/>
      <c r="J19" s="6"/>
      <c r="K19" s="6"/>
      <c r="L19" s="3"/>
      <c r="M19" s="3"/>
      <c r="N19" s="728" t="s">
        <v>112</v>
      </c>
      <c r="O19" s="728"/>
      <c r="P19" s="728"/>
      <c r="Q19" s="728"/>
      <c r="R19" s="728"/>
      <c r="S19" s="728"/>
      <c r="T19" s="728"/>
      <c r="U19" s="728"/>
      <c r="V19" s="728"/>
      <c r="W19" s="728"/>
    </row>
    <row r="20" spans="1:23" s="5" customFormat="1" ht="15.75" customHeight="1">
      <c r="A20" s="57"/>
      <c r="B20" s="250"/>
      <c r="C20" s="250"/>
      <c r="D20" s="251"/>
      <c r="E20" s="6"/>
      <c r="F20" s="6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</row>
  </sheetData>
  <mergeCells count="17">
    <mergeCell ref="H13:N13"/>
    <mergeCell ref="I14:R14"/>
    <mergeCell ref="C8:K8"/>
    <mergeCell ref="D9:O9"/>
    <mergeCell ref="E10:M10"/>
    <mergeCell ref="F11:P11"/>
    <mergeCell ref="G12:Q12"/>
    <mergeCell ref="A1:Q1"/>
    <mergeCell ref="B2:D2"/>
    <mergeCell ref="E2:H2"/>
    <mergeCell ref="I2:L2"/>
    <mergeCell ref="B7:K7"/>
    <mergeCell ref="J15:Q15"/>
    <mergeCell ref="K16:U16"/>
    <mergeCell ref="L17:S17"/>
    <mergeCell ref="M18:T18"/>
    <mergeCell ref="N19:W1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42578125" style="7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731" t="s">
        <v>76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731"/>
      <c r="O1" s="731"/>
      <c r="P1" s="731"/>
      <c r="Q1" s="731"/>
      <c r="R1" s="731"/>
      <c r="S1" s="731"/>
      <c r="T1" s="731"/>
    </row>
    <row r="2" spans="1:20" s="8" customFormat="1" ht="23.25" customHeight="1" thickBot="1">
      <c r="A2" s="252" t="s">
        <v>19</v>
      </c>
      <c r="B2" s="732" t="s">
        <v>29</v>
      </c>
      <c r="C2" s="733"/>
      <c r="D2" s="734"/>
      <c r="E2" s="735" t="s">
        <v>86</v>
      </c>
      <c r="F2" s="736"/>
      <c r="G2" s="737"/>
      <c r="H2" s="742" t="s">
        <v>86</v>
      </c>
      <c r="I2" s="743"/>
      <c r="J2" s="744"/>
      <c r="K2" s="738" t="s">
        <v>86</v>
      </c>
      <c r="L2" s="739"/>
      <c r="M2" s="740"/>
      <c r="N2" s="253" t="s">
        <v>36</v>
      </c>
      <c r="O2" s="253" t="s">
        <v>37</v>
      </c>
      <c r="P2" s="253" t="s">
        <v>38</v>
      </c>
      <c r="Q2" s="253" t="s">
        <v>39</v>
      </c>
      <c r="R2" s="253" t="s">
        <v>40</v>
      </c>
      <c r="S2" s="253" t="s">
        <v>41</v>
      </c>
      <c r="T2" s="253" t="s">
        <v>42</v>
      </c>
    </row>
    <row r="3" spans="1:20" s="17" customFormat="1">
      <c r="A3" s="28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7" customFormat="1">
      <c r="A4" s="28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7" customFormat="1">
      <c r="A5" s="28" t="str">
        <f>'1-συμβολαια'!A5</f>
        <v>2ο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7" spans="1:20" ht="15.75">
      <c r="B7" s="728" t="s">
        <v>113</v>
      </c>
      <c r="C7" s="728"/>
      <c r="D7" s="728"/>
      <c r="E7" s="728"/>
      <c r="F7" s="728"/>
      <c r="G7" s="728"/>
      <c r="H7" s="728"/>
      <c r="I7" s="119"/>
      <c r="J7" s="6"/>
      <c r="K7" s="6"/>
      <c r="L7" s="3"/>
      <c r="M7" s="3"/>
      <c r="N7" s="3"/>
      <c r="O7" s="3"/>
    </row>
    <row r="8" spans="1:20" ht="15.75">
      <c r="B8" s="6"/>
      <c r="C8" s="730" t="s">
        <v>114</v>
      </c>
      <c r="D8" s="730"/>
      <c r="E8" s="730"/>
      <c r="F8" s="730"/>
      <c r="G8" s="730"/>
      <c r="H8" s="730"/>
      <c r="I8" s="730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728" t="s">
        <v>115</v>
      </c>
      <c r="E9" s="728"/>
      <c r="F9" s="728"/>
      <c r="G9" s="728"/>
      <c r="H9" s="728"/>
      <c r="I9" s="728"/>
      <c r="J9" s="728"/>
      <c r="K9" s="728"/>
      <c r="L9" s="3"/>
      <c r="M9" s="3"/>
      <c r="N9" s="3"/>
      <c r="O9" s="3"/>
    </row>
    <row r="10" spans="1:20" ht="15.75" customHeight="1">
      <c r="B10" s="6"/>
      <c r="C10" s="6"/>
      <c r="D10" s="6"/>
      <c r="E10" s="741" t="s">
        <v>120</v>
      </c>
      <c r="F10" s="741"/>
      <c r="G10" s="741"/>
      <c r="H10" s="741"/>
      <c r="I10" s="741"/>
      <c r="J10" s="741"/>
      <c r="K10" s="741"/>
      <c r="L10" s="741"/>
      <c r="M10" s="3"/>
      <c r="N10" s="3"/>
      <c r="O10" s="3"/>
    </row>
    <row r="11" spans="1:20" ht="15.75" customHeight="1">
      <c r="B11" s="6"/>
      <c r="C11" s="6"/>
      <c r="D11" s="6"/>
      <c r="E11" s="6"/>
      <c r="F11" s="728" t="s">
        <v>116</v>
      </c>
      <c r="G11" s="728"/>
      <c r="H11" s="728"/>
      <c r="I11" s="728"/>
      <c r="J11" s="728"/>
      <c r="K11" s="728"/>
      <c r="L11" s="728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730" t="s">
        <v>117</v>
      </c>
      <c r="H12" s="730"/>
      <c r="I12" s="730"/>
      <c r="J12" s="730"/>
      <c r="K12" s="730"/>
      <c r="L12" s="730"/>
      <c r="M12" s="730"/>
      <c r="N12" s="3"/>
      <c r="O12" s="3"/>
    </row>
    <row r="13" spans="1:20" ht="15.75">
      <c r="B13" s="6"/>
      <c r="C13" s="6"/>
      <c r="D13" s="6"/>
      <c r="E13" s="6"/>
      <c r="F13" s="6"/>
      <c r="G13" s="6"/>
      <c r="H13" s="728" t="s">
        <v>118</v>
      </c>
      <c r="I13" s="728"/>
      <c r="J13" s="728"/>
      <c r="K13" s="728"/>
      <c r="L13" s="728"/>
      <c r="M13" s="728"/>
      <c r="N13" s="728"/>
      <c r="O13" s="3"/>
    </row>
    <row r="14" spans="1:20" ht="15.75">
      <c r="B14" s="6"/>
      <c r="C14" s="6"/>
      <c r="D14" s="6"/>
      <c r="E14" s="6"/>
      <c r="F14" s="6"/>
      <c r="G14" s="6"/>
      <c r="H14" s="6"/>
      <c r="I14" s="730" t="s">
        <v>119</v>
      </c>
      <c r="J14" s="730"/>
      <c r="K14" s="730"/>
      <c r="L14" s="730"/>
      <c r="M14" s="730"/>
      <c r="N14" s="730"/>
      <c r="O14" s="730"/>
    </row>
  </sheetData>
  <mergeCells count="13">
    <mergeCell ref="A1:T1"/>
    <mergeCell ref="B2:D2"/>
    <mergeCell ref="E2:G2"/>
    <mergeCell ref="H2:J2"/>
    <mergeCell ref="K2:M2"/>
    <mergeCell ref="G12:M12"/>
    <mergeCell ref="H13:N13"/>
    <mergeCell ref="I14:O14"/>
    <mergeCell ref="B7:H7"/>
    <mergeCell ref="C8:I8"/>
    <mergeCell ref="D9:K9"/>
    <mergeCell ref="E10:L10"/>
    <mergeCell ref="F11:L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750" t="s">
        <v>66</v>
      </c>
      <c r="B1" s="750"/>
      <c r="C1" s="752" t="s">
        <v>67</v>
      </c>
      <c r="D1" s="752"/>
      <c r="E1" s="750" t="s">
        <v>0</v>
      </c>
      <c r="F1" s="750"/>
      <c r="G1" s="749" t="s">
        <v>10</v>
      </c>
      <c r="H1" s="749"/>
      <c r="I1" s="749"/>
      <c r="J1" s="750" t="s">
        <v>8</v>
      </c>
      <c r="K1" s="750"/>
      <c r="L1" s="753" t="s">
        <v>440</v>
      </c>
      <c r="M1" s="754"/>
      <c r="N1" s="754"/>
      <c r="O1" s="755"/>
      <c r="P1" s="751" t="s">
        <v>65</v>
      </c>
      <c r="Q1" s="751"/>
      <c r="R1" s="749" t="s">
        <v>55</v>
      </c>
      <c r="S1" s="749"/>
      <c r="T1" s="747" t="s">
        <v>46</v>
      </c>
      <c r="U1" s="745" t="s">
        <v>86</v>
      </c>
      <c r="V1" s="745"/>
      <c r="W1" s="745"/>
      <c r="X1" s="745"/>
      <c r="Y1" s="745"/>
      <c r="Z1" s="745"/>
      <c r="AA1" s="745"/>
      <c r="AB1" s="745"/>
      <c r="AC1" s="745"/>
    </row>
    <row r="2" spans="1:35" s="10" customFormat="1" ht="15.75" customHeight="1" thickBot="1">
      <c r="A2" s="95"/>
      <c r="B2" s="50"/>
      <c r="C2" s="85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312</v>
      </c>
      <c r="M2" s="73" t="s">
        <v>316</v>
      </c>
      <c r="N2" s="73" t="s">
        <v>317</v>
      </c>
      <c r="O2" s="248" t="s">
        <v>29</v>
      </c>
      <c r="P2" s="59" t="s">
        <v>23</v>
      </c>
      <c r="Q2" s="52" t="s">
        <v>68</v>
      </c>
      <c r="R2" s="73" t="s">
        <v>23</v>
      </c>
      <c r="S2" s="33" t="s">
        <v>68</v>
      </c>
      <c r="T2" s="748"/>
      <c r="U2" s="746"/>
      <c r="V2" s="746"/>
      <c r="W2" s="746"/>
      <c r="X2" s="746"/>
      <c r="Y2" s="746"/>
      <c r="Z2" s="746"/>
      <c r="AA2" s="746"/>
      <c r="AB2" s="746"/>
      <c r="AC2" s="746"/>
    </row>
    <row r="3" spans="1:35" s="17" customFormat="1">
      <c r="A3" s="12" t="str">
        <f>'1-συμβολαια'!A3</f>
        <v>1ο</v>
      </c>
      <c r="B3" s="49"/>
      <c r="C3" s="80">
        <f>'1-συμβολαια'!B3</f>
        <v>36174</v>
      </c>
      <c r="D3" s="18"/>
      <c r="E3" s="91" t="str">
        <f>'1-συμβολαια'!C3</f>
        <v>έγγραφο Τ.Π.Δ. κατάθεση</v>
      </c>
      <c r="F3" s="13"/>
      <c r="G3" s="14" t="str">
        <f>'4-πολλυπρ'!D3</f>
        <v>???</v>
      </c>
      <c r="H3" s="14" t="str">
        <f>'4-πολλυπρ'!I3</f>
        <v xml:space="preserve">219-141 </v>
      </c>
      <c r="I3" s="19"/>
      <c r="J3" s="19">
        <f>'1-συμβολαια'!D3</f>
        <v>3500000</v>
      </c>
      <c r="K3" s="19"/>
      <c r="L3" s="26">
        <f>'11-χαρτόσ'!D3</f>
        <v>100</v>
      </c>
      <c r="M3" s="26"/>
      <c r="N3" s="26"/>
      <c r="O3" s="20"/>
      <c r="P3" s="16" t="e">
        <f>#REF!-R3</f>
        <v>#REF!</v>
      </c>
      <c r="Q3" s="15"/>
      <c r="R3" s="21">
        <f>'5-αντίγρ'!Q3</f>
        <v>242</v>
      </c>
      <c r="S3" s="22"/>
      <c r="T3" s="23"/>
      <c r="U3" s="86"/>
      <c r="V3" s="86"/>
      <c r="W3" s="81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9"/>
      <c r="C4" s="80">
        <f>'1-συμβολαια'!B4</f>
        <v>0</v>
      </c>
      <c r="D4" s="18"/>
      <c r="E4" s="91" t="str">
        <f>'1-συμβολαια'!C4</f>
        <v>ΤΟΚΟΙ υπερΗμερίας</v>
      </c>
      <c r="F4" s="13"/>
      <c r="G4" s="14" t="str">
        <f>'4-πολλυπρ'!D4</f>
        <v>???</v>
      </c>
      <c r="H4" s="14" t="str">
        <f>'4-πολλυπρ'!I4</f>
        <v>219-142</v>
      </c>
      <c r="I4" s="19"/>
      <c r="J4" s="19">
        <f>'1-συμβολαια'!D4</f>
        <v>1054754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6"/>
      <c r="V4" s="86"/>
      <c r="W4" s="81"/>
      <c r="X4" s="24"/>
      <c r="Y4" s="24"/>
      <c r="Z4" s="24"/>
      <c r="AA4" s="24"/>
      <c r="AB4" s="24"/>
      <c r="AC4" s="24"/>
    </row>
    <row r="5" spans="1:35" s="17" customFormat="1">
      <c r="A5" s="12" t="str">
        <f>'1-συμβολαια'!A5</f>
        <v>2ο</v>
      </c>
      <c r="B5" s="49"/>
      <c r="C5" s="80">
        <f>'1-συμβολαια'!B5</f>
        <v>36208</v>
      </c>
      <c r="D5" s="18"/>
      <c r="E5" s="91" t="str">
        <f>'1-συμβολαια'!C5</f>
        <v>έγγραφο Τ.Π.Δ. 249 ΑΝΑΛΗΨΗ</v>
      </c>
      <c r="F5" s="13"/>
      <c r="G5" s="14" t="str">
        <f>'4-πολλυπρ'!D5</f>
        <v>???</v>
      </c>
      <c r="H5" s="14" t="str">
        <f>'4-πολλυπρ'!I5</f>
        <v>219-143</v>
      </c>
      <c r="I5" s="19"/>
      <c r="J5" s="19">
        <f>'1-συμβολαια'!D5</f>
        <v>0</v>
      </c>
      <c r="K5" s="19"/>
      <c r="L5" s="26">
        <f>'11-χαρτόσ'!D5</f>
        <v>100</v>
      </c>
      <c r="M5" s="26"/>
      <c r="N5" s="26"/>
      <c r="O5" s="20"/>
      <c r="P5" s="16" t="e">
        <f>#REF!-R5</f>
        <v>#REF!</v>
      </c>
      <c r="Q5" s="15"/>
      <c r="R5" s="21">
        <f>'5-αντίγρ'!Q5</f>
        <v>242</v>
      </c>
      <c r="S5" s="22"/>
      <c r="T5" s="23"/>
      <c r="U5" s="86"/>
      <c r="V5" s="86"/>
      <c r="W5" s="81"/>
      <c r="X5" s="24"/>
      <c r="Y5" s="24"/>
      <c r="Z5" s="24"/>
      <c r="AA5" s="24"/>
      <c r="AB5" s="24"/>
      <c r="AC5" s="24"/>
    </row>
    <row r="6" spans="1:35">
      <c r="A6" s="515" t="s">
        <v>56</v>
      </c>
      <c r="B6" s="516"/>
      <c r="C6" s="516"/>
      <c r="D6" s="516"/>
      <c r="E6" s="516"/>
      <c r="F6" s="516"/>
      <c r="G6" s="516"/>
      <c r="H6" s="516"/>
      <c r="I6" s="516"/>
      <c r="J6" s="516"/>
      <c r="K6" s="44"/>
      <c r="L6" s="1">
        <f>SUM(L3:L5)</f>
        <v>200</v>
      </c>
      <c r="M6" s="1"/>
      <c r="N6" s="1"/>
      <c r="O6" s="1">
        <f>SUM(O3:O5)</f>
        <v>0</v>
      </c>
      <c r="P6" s="37" t="e">
        <f>SUM(P3:P5)</f>
        <v>#REF!</v>
      </c>
      <c r="Q6" s="1">
        <f>SUM(Q3:Q5)</f>
        <v>0</v>
      </c>
      <c r="R6" s="1">
        <f>SUM(R3:R5)</f>
        <v>484</v>
      </c>
      <c r="S6" s="1">
        <f>SUM(S3:S5)</f>
        <v>0</v>
      </c>
      <c r="T6" s="3"/>
      <c r="U6" s="82"/>
      <c r="V6" s="82"/>
    </row>
    <row r="7" spans="1:35">
      <c r="T7" s="121"/>
    </row>
    <row r="8" spans="1:35" ht="15.75" customHeight="1">
      <c r="T8" s="121"/>
      <c r="U8" s="728" t="s">
        <v>121</v>
      </c>
      <c r="V8" s="728"/>
      <c r="W8" s="728"/>
      <c r="X8" s="728"/>
      <c r="Y8" s="728"/>
      <c r="Z8" s="728"/>
      <c r="AA8" s="728"/>
      <c r="AB8" s="728"/>
      <c r="AC8" s="728"/>
      <c r="AD8" s="119"/>
      <c r="AE8" s="119"/>
      <c r="AF8" s="119"/>
      <c r="AG8" s="119"/>
      <c r="AH8" s="114"/>
      <c r="AI8" s="114"/>
    </row>
    <row r="9" spans="1:35" ht="15.75" customHeight="1">
      <c r="T9" s="121"/>
      <c r="U9" s="120"/>
      <c r="V9" s="730" t="s">
        <v>122</v>
      </c>
      <c r="W9" s="730"/>
      <c r="X9" s="730"/>
      <c r="Y9" s="730"/>
      <c r="Z9" s="730"/>
      <c r="AA9" s="730"/>
      <c r="AB9" s="730"/>
      <c r="AC9" s="730"/>
      <c r="AD9" s="730"/>
      <c r="AE9" s="114"/>
      <c r="AF9" s="114"/>
      <c r="AG9" s="114"/>
      <c r="AH9" s="114"/>
      <c r="AI9" s="114"/>
    </row>
    <row r="10" spans="1:35" ht="15.75" customHeight="1">
      <c r="T10" s="121"/>
      <c r="U10" s="120"/>
      <c r="V10" s="120"/>
      <c r="W10" s="728" t="s">
        <v>123</v>
      </c>
      <c r="X10" s="728"/>
      <c r="Y10" s="728"/>
      <c r="Z10" s="728"/>
      <c r="AA10" s="728"/>
      <c r="AB10" s="728"/>
      <c r="AC10" s="728"/>
      <c r="AD10" s="728"/>
      <c r="AE10" s="728"/>
      <c r="AF10" s="114"/>
      <c r="AG10" s="114"/>
      <c r="AH10" s="114"/>
      <c r="AI10" s="114"/>
    </row>
    <row r="11" spans="1:35" ht="15.75">
      <c r="U11" s="120"/>
      <c r="V11" s="120"/>
      <c r="W11" s="120"/>
      <c r="X11" s="730" t="s">
        <v>124</v>
      </c>
      <c r="Y11" s="730"/>
      <c r="Z11" s="730"/>
      <c r="AA11" s="730"/>
      <c r="AB11" s="730"/>
      <c r="AC11" s="730"/>
      <c r="AD11" s="730"/>
      <c r="AE11" s="730"/>
      <c r="AF11" s="730"/>
      <c r="AG11" s="114"/>
      <c r="AH11" s="114"/>
      <c r="AI11" s="114"/>
    </row>
    <row r="12" spans="1:35" ht="15.75">
      <c r="U12" s="120"/>
      <c r="V12" s="120"/>
      <c r="W12" s="120"/>
      <c r="X12" s="120"/>
      <c r="Y12" s="728" t="s">
        <v>125</v>
      </c>
      <c r="Z12" s="728"/>
      <c r="AA12" s="728"/>
      <c r="AB12" s="728"/>
      <c r="AC12" s="728"/>
      <c r="AD12" s="728"/>
      <c r="AE12" s="728"/>
      <c r="AF12" s="728"/>
      <c r="AG12" s="728"/>
      <c r="AH12" s="114"/>
      <c r="AI12" s="114"/>
    </row>
    <row r="13" spans="1:35" ht="15.75">
      <c r="U13" s="120"/>
      <c r="V13" s="120"/>
      <c r="W13" s="120"/>
      <c r="X13" s="120"/>
      <c r="Y13" s="120"/>
      <c r="Z13" s="730" t="s">
        <v>126</v>
      </c>
      <c r="AA13" s="730"/>
      <c r="AB13" s="730"/>
      <c r="AC13" s="730"/>
      <c r="AD13" s="730"/>
      <c r="AE13" s="730"/>
      <c r="AF13" s="730"/>
      <c r="AG13" s="730"/>
      <c r="AH13" s="730"/>
      <c r="AI13" s="114"/>
    </row>
    <row r="14" spans="1:35" ht="15.75">
      <c r="U14" s="120"/>
      <c r="V14" s="120"/>
      <c r="W14" s="120"/>
      <c r="X14" s="120"/>
      <c r="Y14" s="120"/>
      <c r="Z14" s="120"/>
      <c r="AA14" s="728" t="s">
        <v>127</v>
      </c>
      <c r="AB14" s="728"/>
      <c r="AC14" s="728"/>
      <c r="AD14" s="728"/>
      <c r="AE14" s="728"/>
      <c r="AF14" s="728"/>
      <c r="AG14" s="728"/>
      <c r="AH14" s="728"/>
      <c r="AI14" s="728"/>
    </row>
  </sheetData>
  <mergeCells count="18">
    <mergeCell ref="A6:J6"/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5" customFormat="1" ht="32.25" customHeight="1">
      <c r="A1" s="760" t="s">
        <v>31</v>
      </c>
      <c r="B1" s="761"/>
      <c r="C1" s="761"/>
      <c r="D1" s="761"/>
      <c r="E1" s="762"/>
      <c r="F1" s="763" t="s">
        <v>285</v>
      </c>
      <c r="G1" s="764"/>
      <c r="H1" s="764"/>
      <c r="I1" s="765"/>
      <c r="J1" s="756" t="s">
        <v>286</v>
      </c>
      <c r="K1" s="757"/>
      <c r="L1" s="757"/>
      <c r="M1" s="757"/>
      <c r="N1" s="757"/>
      <c r="O1" s="757"/>
      <c r="P1" s="757"/>
      <c r="Q1" s="757"/>
      <c r="R1" s="757"/>
      <c r="S1" s="757"/>
      <c r="T1" s="757"/>
      <c r="U1" s="757"/>
      <c r="V1" s="757"/>
      <c r="W1" s="757"/>
      <c r="X1" s="757"/>
      <c r="Y1" s="758"/>
      <c r="Z1" s="766" t="s">
        <v>287</v>
      </c>
      <c r="AA1" s="767"/>
      <c r="AB1" s="767"/>
      <c r="AC1" s="768"/>
      <c r="AD1" s="756" t="s">
        <v>288</v>
      </c>
      <c r="AE1" s="757"/>
      <c r="AF1" s="757"/>
      <c r="AG1" s="757"/>
      <c r="AH1" s="757"/>
      <c r="AI1" s="757"/>
      <c r="AJ1" s="757"/>
      <c r="AK1" s="757"/>
      <c r="AL1" s="757"/>
      <c r="AM1" s="757"/>
      <c r="AN1" s="757"/>
      <c r="AO1" s="757"/>
      <c r="AP1" s="757"/>
      <c r="AQ1" s="757"/>
      <c r="AR1" s="757"/>
      <c r="AS1" s="758"/>
      <c r="AT1" s="763" t="s">
        <v>289</v>
      </c>
      <c r="AU1" s="764"/>
      <c r="AV1" s="764"/>
      <c r="AW1" s="765"/>
      <c r="AX1" s="756" t="s">
        <v>290</v>
      </c>
      <c r="AY1" s="757"/>
      <c r="AZ1" s="757"/>
      <c r="BA1" s="757"/>
      <c r="BB1" s="757"/>
      <c r="BC1" s="757"/>
      <c r="BD1" s="757"/>
      <c r="BE1" s="757"/>
      <c r="BF1" s="757"/>
      <c r="BG1" s="757"/>
      <c r="BH1" s="757"/>
      <c r="BI1" s="757"/>
      <c r="BJ1" s="757"/>
      <c r="BK1" s="757"/>
      <c r="BL1" s="757"/>
      <c r="BM1" s="758"/>
    </row>
    <row r="2" spans="1:65" s="4" customFormat="1" ht="23.25" customHeight="1">
      <c r="A2" s="187" t="s">
        <v>19</v>
      </c>
      <c r="B2" s="187" t="s">
        <v>291</v>
      </c>
      <c r="C2" s="188" t="s">
        <v>292</v>
      </c>
      <c r="D2" s="525" t="s">
        <v>29</v>
      </c>
      <c r="E2" s="727"/>
      <c r="F2" s="189" t="s">
        <v>293</v>
      </c>
      <c r="G2" s="187" t="s">
        <v>18</v>
      </c>
      <c r="H2" s="189" t="s">
        <v>23</v>
      </c>
      <c r="I2" s="190" t="s">
        <v>86</v>
      </c>
      <c r="J2" s="191" t="s">
        <v>294</v>
      </c>
      <c r="K2" s="191" t="s">
        <v>295</v>
      </c>
      <c r="L2" s="189" t="s">
        <v>296</v>
      </c>
      <c r="M2" s="189" t="s">
        <v>297</v>
      </c>
      <c r="N2" s="189" t="s">
        <v>298</v>
      </c>
      <c r="O2" s="189" t="s">
        <v>299</v>
      </c>
      <c r="P2" s="189" t="s">
        <v>300</v>
      </c>
      <c r="Q2" s="189" t="s">
        <v>301</v>
      </c>
      <c r="R2" s="189" t="s">
        <v>302</v>
      </c>
      <c r="S2" s="189" t="s">
        <v>303</v>
      </c>
      <c r="T2" s="189" t="s">
        <v>304</v>
      </c>
      <c r="U2" s="189" t="s">
        <v>23</v>
      </c>
      <c r="V2" s="189" t="s">
        <v>305</v>
      </c>
      <c r="W2" s="189" t="s">
        <v>306</v>
      </c>
      <c r="X2" s="189" t="s">
        <v>307</v>
      </c>
      <c r="Y2" s="192" t="s">
        <v>308</v>
      </c>
      <c r="Z2" s="189" t="s">
        <v>293</v>
      </c>
      <c r="AA2" s="187" t="s">
        <v>18</v>
      </c>
      <c r="AB2" s="189" t="s">
        <v>23</v>
      </c>
      <c r="AC2" s="193" t="s">
        <v>86</v>
      </c>
      <c r="AD2" s="191" t="s">
        <v>294</v>
      </c>
      <c r="AE2" s="191" t="s">
        <v>295</v>
      </c>
      <c r="AF2" s="189" t="s">
        <v>296</v>
      </c>
      <c r="AG2" s="189" t="s">
        <v>297</v>
      </c>
      <c r="AH2" s="189" t="s">
        <v>298</v>
      </c>
      <c r="AI2" s="189" t="s">
        <v>299</v>
      </c>
      <c r="AJ2" s="189" t="s">
        <v>300</v>
      </c>
      <c r="AK2" s="189" t="s">
        <v>301</v>
      </c>
      <c r="AL2" s="189" t="s">
        <v>302</v>
      </c>
      <c r="AM2" s="189" t="s">
        <v>303</v>
      </c>
      <c r="AN2" s="189" t="s">
        <v>304</v>
      </c>
      <c r="AO2" s="189" t="s">
        <v>23</v>
      </c>
      <c r="AP2" s="189" t="s">
        <v>305</v>
      </c>
      <c r="AQ2" s="189" t="s">
        <v>306</v>
      </c>
      <c r="AR2" s="189" t="s">
        <v>307</v>
      </c>
      <c r="AS2" s="192" t="s">
        <v>308</v>
      </c>
      <c r="AT2" s="189" t="s">
        <v>293</v>
      </c>
      <c r="AU2" s="187" t="s">
        <v>18</v>
      </c>
      <c r="AV2" s="189" t="s">
        <v>23</v>
      </c>
      <c r="AW2" s="190" t="s">
        <v>86</v>
      </c>
      <c r="AX2" s="191" t="s">
        <v>294</v>
      </c>
      <c r="AY2" s="191" t="s">
        <v>295</v>
      </c>
      <c r="AZ2" s="189" t="s">
        <v>296</v>
      </c>
      <c r="BA2" s="189" t="s">
        <v>297</v>
      </c>
      <c r="BB2" s="189" t="s">
        <v>298</v>
      </c>
      <c r="BC2" s="189" t="s">
        <v>299</v>
      </c>
      <c r="BD2" s="189" t="s">
        <v>300</v>
      </c>
      <c r="BE2" s="189" t="s">
        <v>301</v>
      </c>
      <c r="BF2" s="189" t="s">
        <v>302</v>
      </c>
      <c r="BG2" s="189" t="s">
        <v>303</v>
      </c>
      <c r="BH2" s="189" t="s">
        <v>304</v>
      </c>
      <c r="BI2" s="189" t="s">
        <v>23</v>
      </c>
      <c r="BJ2" s="189" t="s">
        <v>305</v>
      </c>
      <c r="BK2" s="189" t="s">
        <v>306</v>
      </c>
      <c r="BL2" s="189" t="s">
        <v>309</v>
      </c>
      <c r="BM2" s="192" t="s">
        <v>308</v>
      </c>
    </row>
    <row r="3" spans="1:65" s="32" customFormat="1">
      <c r="A3" s="28" t="str">
        <f>'1-συμβολαια'!A3</f>
        <v>1ο</v>
      </c>
      <c r="B3" s="14" t="str">
        <f>'4-πολλυπρ'!D3</f>
        <v>???</v>
      </c>
      <c r="C3" s="14" t="str">
        <f>'4-πολλυπρ'!I3</f>
        <v xml:space="preserve">219-141 </v>
      </c>
      <c r="D3" s="30"/>
      <c r="E3" s="28"/>
      <c r="F3" s="28"/>
      <c r="G3" s="29"/>
      <c r="H3" s="28"/>
      <c r="I3" s="28"/>
      <c r="J3" s="28"/>
      <c r="K3" s="141" t="s">
        <v>310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4" t="s">
        <v>310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4" spans="1:65" s="32" customFormat="1">
      <c r="A4" s="28">
        <f>'1-συμβολαια'!A4</f>
        <v>0</v>
      </c>
      <c r="B4" s="14" t="str">
        <f>'4-πολλυπρ'!D4</f>
        <v>???</v>
      </c>
      <c r="C4" s="14" t="str">
        <f>'4-πολλυπρ'!I4</f>
        <v>219-142</v>
      </c>
      <c r="D4" s="30"/>
      <c r="E4" s="28"/>
      <c r="F4" s="28"/>
      <c r="G4" s="29"/>
      <c r="H4" s="28"/>
      <c r="I4" s="28"/>
      <c r="J4" s="28"/>
      <c r="K4" s="141" t="s">
        <v>310</v>
      </c>
      <c r="L4" s="31"/>
      <c r="M4" s="31"/>
      <c r="N4" s="31"/>
      <c r="O4" s="31"/>
      <c r="P4" s="31"/>
      <c r="Q4" s="31"/>
      <c r="R4" s="31"/>
      <c r="S4" s="31"/>
      <c r="T4" s="31"/>
      <c r="U4" s="28"/>
      <c r="V4" s="29"/>
      <c r="W4" s="29"/>
      <c r="X4" s="31"/>
      <c r="Y4" s="31"/>
      <c r="Z4" s="28"/>
      <c r="AA4" s="31"/>
      <c r="AB4" s="28"/>
      <c r="AC4" s="31"/>
      <c r="AD4" s="28"/>
      <c r="AE4" s="194" t="s">
        <v>310</v>
      </c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28"/>
      <c r="AU4" s="31"/>
      <c r="AV4" s="28"/>
      <c r="AW4" s="31"/>
      <c r="AX4" s="28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28"/>
      <c r="BJ4" s="31"/>
      <c r="BK4" s="31"/>
      <c r="BL4" s="31"/>
      <c r="BM4" s="31"/>
    </row>
    <row r="5" spans="1:65" s="32" customFormat="1">
      <c r="A5" s="28" t="str">
        <f>'1-συμβολαια'!A5</f>
        <v>2ο</v>
      </c>
      <c r="B5" s="14" t="str">
        <f>'4-πολλυπρ'!D5</f>
        <v>???</v>
      </c>
      <c r="C5" s="14" t="str">
        <f>'4-πολλυπρ'!I5</f>
        <v>219-143</v>
      </c>
      <c r="D5" s="30"/>
      <c r="E5" s="28"/>
      <c r="F5" s="28"/>
      <c r="G5" s="29"/>
      <c r="H5" s="28"/>
      <c r="I5" s="28"/>
      <c r="J5" s="28"/>
      <c r="K5" s="141" t="s">
        <v>310</v>
      </c>
      <c r="L5" s="31"/>
      <c r="M5" s="31"/>
      <c r="N5" s="31"/>
      <c r="O5" s="31"/>
      <c r="P5" s="31"/>
      <c r="Q5" s="31"/>
      <c r="R5" s="31"/>
      <c r="S5" s="31"/>
      <c r="T5" s="31"/>
      <c r="U5" s="28"/>
      <c r="V5" s="29"/>
      <c r="W5" s="29"/>
      <c r="X5" s="31"/>
      <c r="Y5" s="31"/>
      <c r="Z5" s="28"/>
      <c r="AA5" s="31"/>
      <c r="AB5" s="28"/>
      <c r="AC5" s="31"/>
      <c r="AD5" s="28"/>
      <c r="AE5" s="194" t="s">
        <v>310</v>
      </c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28"/>
      <c r="AU5" s="31"/>
      <c r="AV5" s="28"/>
      <c r="AW5" s="31"/>
      <c r="AX5" s="28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28"/>
      <c r="BJ5" s="31"/>
      <c r="BK5" s="31"/>
      <c r="BL5" s="31"/>
      <c r="BM5" s="31"/>
    </row>
    <row r="7" spans="1:65">
      <c r="F7" s="759" t="s">
        <v>311</v>
      </c>
      <c r="G7" s="759"/>
      <c r="H7" s="759"/>
      <c r="I7" s="759"/>
    </row>
    <row r="8" spans="1:65">
      <c r="F8" s="759"/>
      <c r="G8" s="759"/>
      <c r="H8" s="759"/>
      <c r="I8" s="759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78"/>
  <sheetViews>
    <sheetView workbookViewId="0">
      <pane ySplit="2" topLeftCell="A3" activePane="bottomLeft" state="frozen"/>
      <selection pane="bottomLeft" activeCell="A23" sqref="A23"/>
    </sheetView>
  </sheetViews>
  <sheetFormatPr defaultRowHeight="11.25"/>
  <cols>
    <col min="1" max="1" width="8.140625" style="7" bestFit="1" customWidth="1"/>
    <col min="2" max="2" width="8.7109375" style="135" bestFit="1" customWidth="1"/>
    <col min="3" max="3" width="23.140625" style="92" bestFit="1" customWidth="1"/>
    <col min="4" max="4" width="7.42578125" style="3" customWidth="1"/>
    <col min="5" max="5" width="7.7109375" style="3" customWidth="1"/>
    <col min="6" max="6" width="12.42578125" style="3" customWidth="1"/>
    <col min="7" max="7" width="7.85546875" style="2" customWidth="1"/>
    <col min="8" max="8" width="8" style="2" customWidth="1"/>
    <col min="9" max="9" width="8.140625" style="2" bestFit="1" customWidth="1"/>
    <col min="10" max="10" width="9" style="2" customWidth="1"/>
    <col min="11" max="11" width="9.5703125" style="2" customWidth="1"/>
    <col min="12" max="12" width="9.7109375" style="2" bestFit="1" customWidth="1"/>
    <col min="13" max="13" width="9.7109375" style="2" customWidth="1"/>
    <col min="14" max="15" width="9.42578125" style="2" customWidth="1"/>
    <col min="16" max="17" width="6.85546875" style="2" bestFit="1" customWidth="1"/>
    <col min="18" max="18" width="8.5703125" style="76" bestFit="1" customWidth="1"/>
    <col min="19" max="19" width="6.42578125" style="2" bestFit="1" customWidth="1"/>
    <col min="20" max="20" width="11.140625" style="2" customWidth="1"/>
    <col min="21" max="21" width="9.42578125" style="2" bestFit="1" customWidth="1"/>
    <col min="22" max="22" width="10.28515625" style="2" bestFit="1" customWidth="1"/>
    <col min="23" max="23" width="9.7109375" style="2" customWidth="1"/>
    <col min="24" max="25" width="9" style="2" bestFit="1" customWidth="1"/>
    <col min="26" max="26" width="8.140625" style="2" bestFit="1" customWidth="1"/>
    <col min="27" max="27" width="8.28515625" style="2" bestFit="1" customWidth="1"/>
    <col min="28" max="28" width="12.42578125" style="2" bestFit="1" customWidth="1"/>
    <col min="29" max="29" width="12.42578125" style="2" customWidth="1"/>
    <col min="30" max="30" width="9.85546875" style="2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7" bestFit="1" customWidth="1"/>
    <col min="35" max="35" width="9.42578125" style="27" bestFit="1" customWidth="1"/>
    <col min="36" max="36" width="21.42578125" style="78" customWidth="1"/>
    <col min="37" max="37" width="7.5703125" style="3" customWidth="1"/>
    <col min="38" max="38" width="9.5703125" style="3" customWidth="1"/>
    <col min="39" max="41" width="6.42578125" style="3" customWidth="1"/>
    <col min="42" max="42" width="7" style="3" customWidth="1"/>
    <col min="43" max="43" width="29.28515625" style="3" bestFit="1" customWidth="1"/>
    <col min="44" max="16384" width="9.140625" style="3"/>
  </cols>
  <sheetData>
    <row r="1" spans="1:43" ht="15.75">
      <c r="A1" s="776" t="s">
        <v>1</v>
      </c>
      <c r="B1" s="778" t="s">
        <v>2</v>
      </c>
      <c r="C1" s="775" t="s">
        <v>0</v>
      </c>
      <c r="D1" s="779" t="s">
        <v>11</v>
      </c>
      <c r="E1" s="773" t="s">
        <v>12</v>
      </c>
      <c r="F1" s="783" t="s">
        <v>442</v>
      </c>
      <c r="G1" s="783"/>
      <c r="H1" s="783"/>
      <c r="I1" s="783"/>
      <c r="J1" s="781" t="s">
        <v>359</v>
      </c>
      <c r="K1" s="782"/>
      <c r="L1" s="691" t="s">
        <v>483</v>
      </c>
      <c r="M1" s="691"/>
      <c r="N1" s="784" t="s">
        <v>136</v>
      </c>
      <c r="O1" s="785"/>
      <c r="P1" s="786" t="s">
        <v>77</v>
      </c>
      <c r="Q1" s="787"/>
      <c r="R1" s="787"/>
      <c r="S1" s="787"/>
      <c r="T1" s="798" t="s">
        <v>484</v>
      </c>
      <c r="U1" s="799"/>
      <c r="V1" s="788" t="s">
        <v>43</v>
      </c>
      <c r="W1" s="789"/>
      <c r="X1" s="790"/>
      <c r="Y1" s="791" t="s">
        <v>58</v>
      </c>
      <c r="Z1" s="792"/>
      <c r="AA1" s="793"/>
      <c r="AB1" s="805" t="s">
        <v>78</v>
      </c>
      <c r="AC1" s="806"/>
      <c r="AD1" s="806"/>
      <c r="AE1" s="806"/>
      <c r="AF1" s="806"/>
      <c r="AG1" s="378"/>
      <c r="AH1" s="794" t="s">
        <v>54</v>
      </c>
      <c r="AI1" s="796" t="s">
        <v>44</v>
      </c>
      <c r="AJ1" s="803" t="s">
        <v>81</v>
      </c>
      <c r="AK1" s="800" t="s">
        <v>29</v>
      </c>
      <c r="AL1" s="801"/>
      <c r="AM1" s="801"/>
      <c r="AN1" s="801"/>
      <c r="AO1" s="802"/>
    </row>
    <row r="2" spans="1:43" ht="26.25" thickBot="1">
      <c r="A2" s="777"/>
      <c r="B2" s="520"/>
      <c r="C2" s="550"/>
      <c r="D2" s="780"/>
      <c r="E2" s="774"/>
      <c r="F2" s="352" t="s">
        <v>249</v>
      </c>
      <c r="G2" s="353" t="s">
        <v>93</v>
      </c>
      <c r="H2" s="353" t="s">
        <v>47</v>
      </c>
      <c r="I2" s="351" t="s">
        <v>398</v>
      </c>
      <c r="J2" s="258" t="s">
        <v>23</v>
      </c>
      <c r="K2" s="354" t="s">
        <v>398</v>
      </c>
      <c r="L2" s="184"/>
      <c r="M2" s="355" t="s">
        <v>398</v>
      </c>
      <c r="N2" s="40" t="s">
        <v>23</v>
      </c>
      <c r="O2" s="351" t="s">
        <v>398</v>
      </c>
      <c r="P2" s="69" t="s">
        <v>23</v>
      </c>
      <c r="Q2" s="258" t="s">
        <v>398</v>
      </c>
      <c r="R2" s="75" t="s">
        <v>83</v>
      </c>
      <c r="S2" s="356" t="s">
        <v>82</v>
      </c>
      <c r="T2" s="40" t="s">
        <v>23</v>
      </c>
      <c r="U2" s="350" t="s">
        <v>398</v>
      </c>
      <c r="V2" s="40" t="s">
        <v>23</v>
      </c>
      <c r="W2" s="258" t="s">
        <v>398</v>
      </c>
      <c r="X2" s="35" t="s">
        <v>34</v>
      </c>
      <c r="Y2" s="40" t="s">
        <v>23</v>
      </c>
      <c r="Z2" s="258" t="s">
        <v>398</v>
      </c>
      <c r="AA2" s="36" t="s">
        <v>34</v>
      </c>
      <c r="AB2" s="40" t="s">
        <v>486</v>
      </c>
      <c r="AC2" s="258" t="s">
        <v>398</v>
      </c>
      <c r="AD2" s="9" t="s">
        <v>485</v>
      </c>
      <c r="AE2" s="258" t="s">
        <v>398</v>
      </c>
      <c r="AF2" s="70" t="s">
        <v>33</v>
      </c>
      <c r="AG2" s="258" t="s">
        <v>398</v>
      </c>
      <c r="AH2" s="795"/>
      <c r="AI2" s="797"/>
      <c r="AJ2" s="804"/>
      <c r="AK2" s="800"/>
      <c r="AL2" s="801"/>
      <c r="AM2" s="801"/>
      <c r="AN2" s="801"/>
      <c r="AO2" s="802"/>
    </row>
    <row r="3" spans="1:43" s="5" customFormat="1">
      <c r="A3" s="494" t="str">
        <f>'1-συμβολαια'!A3</f>
        <v>1ο</v>
      </c>
      <c r="B3" s="348">
        <f>'1-συμβολαια'!B3</f>
        <v>36174</v>
      </c>
      <c r="C3" s="345" t="str">
        <f>'1-συμβολαια'!C3</f>
        <v>έγγραφο Τ.Π.Δ. κατάθεση</v>
      </c>
      <c r="D3" s="304" t="str">
        <f>'4-πολλυπρ'!D3</f>
        <v>???</v>
      </c>
      <c r="E3" s="304" t="str">
        <f>'4-πολλυπρ'!I3</f>
        <v xml:space="preserve">219-141 </v>
      </c>
      <c r="F3" s="304">
        <f>'14-βιβλΕσ'!O3</f>
        <v>3273</v>
      </c>
      <c r="G3" s="275">
        <f>'14-βιβλΕσ'!Q3</f>
        <v>0</v>
      </c>
      <c r="H3" s="275">
        <f t="shared" ref="H3:H5" si="0">F3+G3</f>
        <v>3273</v>
      </c>
      <c r="I3" s="346">
        <f t="shared" ref="I3:I5" si="1">H3/340.75</f>
        <v>9.6052824651504043</v>
      </c>
      <c r="J3" s="275">
        <f>'8-κ-15-17'!AG3</f>
        <v>45500.000000000007</v>
      </c>
      <c r="K3" s="346">
        <f t="shared" ref="K3:K5" si="2">J3/340.75</f>
        <v>133.5289801907557</v>
      </c>
      <c r="L3" s="275">
        <f>('14-βιβλΕσ'!N3+'14-βιβλΕσ'!O3+'14-βιβλΕσ'!R3)*30%</f>
        <v>10540.5</v>
      </c>
      <c r="M3" s="346">
        <f t="shared" ref="M3:M5" si="3">L3/340.75</f>
        <v>30.933235509904623</v>
      </c>
      <c r="N3" s="275">
        <f>'14-βιβλΕσ'!R3</f>
        <v>1125</v>
      </c>
      <c r="O3" s="346">
        <f t="shared" ref="O3:O5" si="4">N3/340.75</f>
        <v>3.301540719002201</v>
      </c>
      <c r="P3" s="380"/>
      <c r="Q3" s="380"/>
      <c r="R3" s="380"/>
      <c r="S3" s="380"/>
      <c r="T3" s="275">
        <f t="shared" ref="T3:T5" si="5">AF3</f>
        <v>80635</v>
      </c>
      <c r="U3" s="346">
        <f t="shared" ref="U3:W5" si="6">T3/340.75</f>
        <v>236.63976522377109</v>
      </c>
      <c r="V3" s="275">
        <f t="shared" ref="V3:V5" si="7">AF3+T3</f>
        <v>161270</v>
      </c>
      <c r="W3" s="346">
        <f t="shared" si="6"/>
        <v>473.27953044754219</v>
      </c>
      <c r="X3" s="279">
        <v>11404</v>
      </c>
      <c r="Y3" s="380"/>
      <c r="Z3" s="380"/>
      <c r="AA3" s="380"/>
      <c r="AB3" s="275">
        <f>'1-συμβολαια'!L3+'1-συμβολαια'!P3+'8-κ-15-17'!AE3+'14-βιβλΕσ'!L3+'14-βιβλΕσ'!Q3+'14-βιβλΕσ'!R3</f>
        <v>83855</v>
      </c>
      <c r="AC3" s="346">
        <f t="shared" ref="AC3:AC5" si="8">AB3/340.75</f>
        <v>246.08950843727072</v>
      </c>
      <c r="AD3" s="275">
        <f>'1-συμβολαια'!M3</f>
        <v>3220</v>
      </c>
      <c r="AE3" s="346">
        <f t="shared" ref="AE3:AE5" si="9">AD3/340.75</f>
        <v>9.4497432134996338</v>
      </c>
      <c r="AF3" s="275">
        <f t="shared" ref="AF3:AF5" si="10">AB3-AD3</f>
        <v>80635</v>
      </c>
      <c r="AG3" s="346">
        <f t="shared" ref="AG3:AG5" si="11">AF3/340.75</f>
        <v>236.63976522377109</v>
      </c>
      <c r="AH3" s="328">
        <v>45980</v>
      </c>
      <c r="AI3" s="333">
        <f t="shared" ref="AI3:AI5" si="12">X3+AA3</f>
        <v>11404</v>
      </c>
      <c r="AJ3" s="347"/>
      <c r="AK3" s="74"/>
      <c r="AL3" s="74"/>
      <c r="AM3" s="74"/>
      <c r="AN3" s="74"/>
      <c r="AO3" s="74"/>
    </row>
    <row r="4" spans="1:43" s="5" customFormat="1" ht="12" thickBot="1">
      <c r="A4" s="415">
        <f>'1-συμβολαια'!A4</f>
        <v>0</v>
      </c>
      <c r="B4" s="496"/>
      <c r="C4" s="413" t="str">
        <f>'1-συμβολαια'!C4</f>
        <v>ΤΟΚΟΙ υπερΗμερίας</v>
      </c>
      <c r="D4" s="402" t="str">
        <f>'4-πολλυπρ'!D4</f>
        <v>???</v>
      </c>
      <c r="E4" s="402" t="str">
        <f>'4-πολλυπρ'!I4</f>
        <v>219-142</v>
      </c>
      <c r="F4" s="402">
        <f>'14-βιβλΕσ'!O4</f>
        <v>495.70479999999992</v>
      </c>
      <c r="G4" s="404">
        <f>'14-βιβλΕσ'!Q4</f>
        <v>100</v>
      </c>
      <c r="H4" s="404">
        <f t="shared" si="0"/>
        <v>595.70479999999998</v>
      </c>
      <c r="I4" s="489">
        <f t="shared" si="1"/>
        <v>1.7482165810711665</v>
      </c>
      <c r="J4" s="404">
        <f>'8-κ-15-17'!AG4</f>
        <v>13711.802000000001</v>
      </c>
      <c r="K4" s="489">
        <f t="shared" si="2"/>
        <v>40.240064563462951</v>
      </c>
      <c r="L4" s="404">
        <f>('14-βιβλΕσ'!N4+'14-βιβλΕσ'!O4+'14-βιβλΕσ'!R4)*30%</f>
        <v>2507.1143999999995</v>
      </c>
      <c r="M4" s="489">
        <f t="shared" si="3"/>
        <v>7.3576358033749072</v>
      </c>
      <c r="N4" s="404">
        <f>'14-βιβλΕσ'!R4</f>
        <v>3100</v>
      </c>
      <c r="O4" s="489">
        <f t="shared" si="4"/>
        <v>9.0975788701393991</v>
      </c>
      <c r="P4" s="497"/>
      <c r="Q4" s="497"/>
      <c r="R4" s="497"/>
      <c r="S4" s="497"/>
      <c r="T4" s="404">
        <f t="shared" si="5"/>
        <v>22168.850000000002</v>
      </c>
      <c r="U4" s="489">
        <f t="shared" si="6"/>
        <v>65.058987527512841</v>
      </c>
      <c r="V4" s="404">
        <f t="shared" si="7"/>
        <v>44337.700000000004</v>
      </c>
      <c r="W4" s="489">
        <f t="shared" si="6"/>
        <v>130.11797505502568</v>
      </c>
      <c r="X4" s="404">
        <v>3135</v>
      </c>
      <c r="Y4" s="497"/>
      <c r="Z4" s="497"/>
      <c r="AA4" s="497"/>
      <c r="AB4" s="404">
        <f>'1-συμβολαια'!L4+'1-συμβολαια'!P4+'8-κ-15-17'!AE4+'14-βιβλΕσ'!L4+'14-βιβλΕσ'!Q4+'14-βιβλΕσ'!R4</f>
        <v>22168.850000000002</v>
      </c>
      <c r="AC4" s="489">
        <f t="shared" si="8"/>
        <v>65.058987527512841</v>
      </c>
      <c r="AD4" s="404">
        <f>'1-συμβολαια'!M4</f>
        <v>0</v>
      </c>
      <c r="AE4" s="489">
        <f t="shared" si="9"/>
        <v>0</v>
      </c>
      <c r="AF4" s="404">
        <f t="shared" si="10"/>
        <v>22168.850000000002</v>
      </c>
      <c r="AG4" s="489">
        <f t="shared" si="11"/>
        <v>65.058987527512841</v>
      </c>
      <c r="AH4" s="452"/>
      <c r="AI4" s="498">
        <f t="shared" si="12"/>
        <v>3135</v>
      </c>
      <c r="AJ4" s="499"/>
      <c r="AK4" s="453"/>
      <c r="AL4" s="453"/>
      <c r="AM4" s="453"/>
      <c r="AN4" s="453"/>
      <c r="AO4" s="453"/>
    </row>
    <row r="5" spans="1:43" s="5" customFormat="1">
      <c r="A5" s="349" t="str">
        <f>'1-συμβολαια'!A5</f>
        <v>2ο</v>
      </c>
      <c r="B5" s="348">
        <f>'1-συμβολαια'!B5</f>
        <v>36208</v>
      </c>
      <c r="C5" s="345" t="str">
        <f>'1-συμβολαια'!C5</f>
        <v>έγγραφο Τ.Π.Δ. 249 ΑΝΑΛΗΨΗ</v>
      </c>
      <c r="D5" s="304" t="str">
        <f>'4-πολλυπρ'!D5</f>
        <v>???</v>
      </c>
      <c r="E5" s="304" t="str">
        <f>'4-πολλυπρ'!I5</f>
        <v>219-143</v>
      </c>
      <c r="F5" s="304">
        <f>'14-βιβλΕσ'!O5</f>
        <v>104</v>
      </c>
      <c r="G5" s="275">
        <f>'14-βιβλΕσ'!Q5</f>
        <v>0</v>
      </c>
      <c r="H5" s="275">
        <f t="shared" si="0"/>
        <v>104</v>
      </c>
      <c r="I5" s="346">
        <f t="shared" si="1"/>
        <v>0.30520909757887016</v>
      </c>
      <c r="J5" s="275">
        <f>'8-κ-15-17'!AG5</f>
        <v>0</v>
      </c>
      <c r="K5" s="346">
        <f t="shared" si="2"/>
        <v>0</v>
      </c>
      <c r="L5" s="275">
        <f>('14-βιβλΕσ'!N5+'14-βιβλΕσ'!O5+'14-βιβλΕσ'!R5)*30%</f>
        <v>1019.6999999999999</v>
      </c>
      <c r="M5" s="346">
        <f t="shared" si="3"/>
        <v>2.9925165077035949</v>
      </c>
      <c r="N5" s="275">
        <f>'14-βιβλΕσ'!R5</f>
        <v>2225</v>
      </c>
      <c r="O5" s="346">
        <f t="shared" si="4"/>
        <v>6.5297138664710195</v>
      </c>
      <c r="P5" s="380"/>
      <c r="Q5" s="380"/>
      <c r="R5" s="380"/>
      <c r="S5" s="380"/>
      <c r="T5" s="275">
        <f t="shared" si="5"/>
        <v>3399</v>
      </c>
      <c r="U5" s="346">
        <f t="shared" si="6"/>
        <v>9.9750550256786497</v>
      </c>
      <c r="V5" s="275">
        <f t="shared" si="7"/>
        <v>6798</v>
      </c>
      <c r="W5" s="346">
        <f t="shared" si="6"/>
        <v>19.950110051357299</v>
      </c>
      <c r="X5" s="275">
        <v>472</v>
      </c>
      <c r="Y5" s="380"/>
      <c r="Z5" s="380"/>
      <c r="AA5" s="380"/>
      <c r="AB5" s="275">
        <f>'1-συμβολαια'!L5+'1-συμβολαια'!P5+'8-κ-15-17'!AE5+'14-βιβλΕσ'!L5+'14-βιβλΕσ'!Q5+'14-βιβλΕσ'!R5</f>
        <v>7855</v>
      </c>
      <c r="AC5" s="346">
        <f t="shared" si="8"/>
        <v>23.052090975788701</v>
      </c>
      <c r="AD5" s="275">
        <f>'1-συμβολαια'!M5</f>
        <v>4456</v>
      </c>
      <c r="AE5" s="346">
        <f t="shared" si="9"/>
        <v>13.077035950110051</v>
      </c>
      <c r="AF5" s="275">
        <f t="shared" si="10"/>
        <v>3399</v>
      </c>
      <c r="AG5" s="346">
        <f t="shared" si="11"/>
        <v>9.9750550256786497</v>
      </c>
      <c r="AH5" s="445">
        <v>45980</v>
      </c>
      <c r="AI5" s="333">
        <f t="shared" si="12"/>
        <v>472</v>
      </c>
      <c r="AJ5" s="495"/>
      <c r="AK5" s="446"/>
      <c r="AL5" s="446"/>
      <c r="AM5" s="446"/>
      <c r="AN5" s="446"/>
      <c r="AO5" s="446"/>
    </row>
    <row r="6" spans="1:43">
      <c r="A6" s="770" t="s">
        <v>35</v>
      </c>
      <c r="B6" s="771"/>
      <c r="C6" s="771"/>
      <c r="D6" s="771"/>
      <c r="E6" s="772"/>
      <c r="F6" s="257">
        <f t="shared" ref="F6:AG6" si="13">SUM(F3:F5)</f>
        <v>3872.7048</v>
      </c>
      <c r="G6" s="257">
        <f t="shared" si="13"/>
        <v>100</v>
      </c>
      <c r="H6" s="257">
        <f t="shared" si="13"/>
        <v>3972.7048</v>
      </c>
      <c r="I6" s="42">
        <f t="shared" si="13"/>
        <v>11.658708143800443</v>
      </c>
      <c r="J6" s="257">
        <f t="shared" si="13"/>
        <v>59211.802000000011</v>
      </c>
      <c r="K6" s="42">
        <f t="shared" si="13"/>
        <v>173.76904475421867</v>
      </c>
      <c r="L6" s="257">
        <f t="shared" si="13"/>
        <v>14067.314399999999</v>
      </c>
      <c r="M6" s="42">
        <f t="shared" si="13"/>
        <v>41.283387820983123</v>
      </c>
      <c r="N6" s="257">
        <f t="shared" si="13"/>
        <v>6450</v>
      </c>
      <c r="O6" s="42">
        <f t="shared" si="13"/>
        <v>18.928833455612619</v>
      </c>
      <c r="P6" s="391">
        <f t="shared" si="13"/>
        <v>0</v>
      </c>
      <c r="Q6" s="392">
        <f t="shared" si="13"/>
        <v>0</v>
      </c>
      <c r="R6" s="391">
        <f t="shared" si="13"/>
        <v>0</v>
      </c>
      <c r="S6" s="391">
        <f t="shared" si="13"/>
        <v>0</v>
      </c>
      <c r="T6" s="257">
        <f t="shared" si="13"/>
        <v>106202.85</v>
      </c>
      <c r="U6" s="42">
        <f t="shared" si="13"/>
        <v>311.67380777696258</v>
      </c>
      <c r="V6" s="257">
        <f t="shared" si="13"/>
        <v>212405.7</v>
      </c>
      <c r="W6" s="42">
        <f t="shared" si="13"/>
        <v>623.34761555392515</v>
      </c>
      <c r="X6" s="257">
        <f t="shared" si="13"/>
        <v>15011</v>
      </c>
      <c r="Y6" s="391">
        <f t="shared" si="13"/>
        <v>0</v>
      </c>
      <c r="Z6" s="391">
        <f t="shared" si="13"/>
        <v>0</v>
      </c>
      <c r="AA6" s="391">
        <f t="shared" si="13"/>
        <v>0</v>
      </c>
      <c r="AB6" s="257">
        <f t="shared" si="13"/>
        <v>113878.85</v>
      </c>
      <c r="AC6" s="42">
        <f t="shared" si="13"/>
        <v>334.20058694057229</v>
      </c>
      <c r="AD6" s="257">
        <f t="shared" si="13"/>
        <v>7676</v>
      </c>
      <c r="AE6" s="42">
        <f t="shared" si="13"/>
        <v>22.526779163609685</v>
      </c>
      <c r="AF6" s="257">
        <f t="shared" si="13"/>
        <v>106202.85</v>
      </c>
      <c r="AG6" s="42">
        <f t="shared" si="13"/>
        <v>311.67380777696258</v>
      </c>
      <c r="AH6" s="42"/>
      <c r="AI6" s="257">
        <f>SUM(AI3:AI5)</f>
        <v>15011</v>
      </c>
    </row>
    <row r="7" spans="1:43">
      <c r="N7" s="76"/>
      <c r="O7" s="76"/>
    </row>
    <row r="8" spans="1:43">
      <c r="N8" s="132"/>
      <c r="O8" s="132"/>
      <c r="AB8" s="132"/>
      <c r="AC8" s="132"/>
    </row>
    <row r="9" spans="1:43">
      <c r="AB9" s="132"/>
      <c r="AC9" s="133"/>
      <c r="AJ9" s="7"/>
      <c r="AK9" s="170"/>
    </row>
    <row r="10" spans="1:43">
      <c r="AJ10" s="361"/>
      <c r="AK10" s="170"/>
    </row>
    <row r="11" spans="1:43" ht="15.75">
      <c r="V11" s="769" t="s">
        <v>535</v>
      </c>
      <c r="W11" s="769"/>
      <c r="X11" s="769"/>
      <c r="Y11" s="769"/>
      <c r="Z11" s="769"/>
      <c r="AA11" s="769"/>
      <c r="AJ11" s="361"/>
      <c r="AK11" s="170"/>
    </row>
    <row r="12" spans="1:43">
      <c r="V12" s="504"/>
      <c r="W12" s="504"/>
      <c r="X12" s="504"/>
      <c r="Y12" s="504"/>
      <c r="Z12" s="504"/>
      <c r="AA12" s="504"/>
      <c r="AI12" s="505"/>
      <c r="AJ12" s="361"/>
      <c r="AK12" s="170"/>
    </row>
    <row r="13" spans="1:43">
      <c r="V13" s="275">
        <f>H3+J3+L3</f>
        <v>59313.500000000007</v>
      </c>
      <c r="W13" s="346">
        <f t="shared" ref="W13:W15" si="14">V13/340.75</f>
        <v>174.06749816581075</v>
      </c>
      <c r="X13" s="275">
        <v>4194</v>
      </c>
      <c r="Y13" s="275">
        <f>AF3-V13</f>
        <v>21321.499999999993</v>
      </c>
      <c r="Z13" s="346">
        <f t="shared" ref="Z13:Z15" si="15">Y13/340.75</f>
        <v>62.57226705796036</v>
      </c>
      <c r="AA13" s="275">
        <v>768</v>
      </c>
      <c r="AI13" s="333">
        <f>X13+AA13</f>
        <v>4962</v>
      </c>
      <c r="AJ13" s="361"/>
      <c r="AK13" s="170"/>
    </row>
    <row r="14" spans="1:43" ht="12" thickBot="1">
      <c r="V14" s="404">
        <f t="shared" ref="V14:V15" si="16">H4+J4+L4</f>
        <v>16814.621200000001</v>
      </c>
      <c r="W14" s="489">
        <f t="shared" si="14"/>
        <v>49.345916947909025</v>
      </c>
      <c r="X14" s="404">
        <v>1189</v>
      </c>
      <c r="Y14" s="404">
        <f t="shared" ref="Y14:Y15" si="17">AF4-V14</f>
        <v>5354.2288000000008</v>
      </c>
      <c r="Z14" s="489">
        <f t="shared" si="15"/>
        <v>15.713070579603817</v>
      </c>
      <c r="AA14" s="404">
        <v>193</v>
      </c>
      <c r="AI14" s="498">
        <f t="shared" ref="AI14:AI15" si="18">X14+AA14</f>
        <v>1382</v>
      </c>
      <c r="AJ14" s="361"/>
      <c r="AK14" s="170"/>
      <c r="AL14" s="127"/>
      <c r="AM14" s="127"/>
      <c r="AN14" s="127"/>
    </row>
    <row r="15" spans="1:43">
      <c r="V15" s="275">
        <f t="shared" si="16"/>
        <v>1123.6999999999998</v>
      </c>
      <c r="W15" s="346">
        <f t="shared" si="14"/>
        <v>3.2977256052824648</v>
      </c>
      <c r="X15" s="275">
        <v>78</v>
      </c>
      <c r="Y15" s="275">
        <f t="shared" si="17"/>
        <v>2275.3000000000002</v>
      </c>
      <c r="Z15" s="346">
        <f t="shared" si="15"/>
        <v>6.6773294203961857</v>
      </c>
      <c r="AA15" s="275">
        <v>80</v>
      </c>
      <c r="AI15" s="333">
        <f t="shared" si="18"/>
        <v>158</v>
      </c>
      <c r="AK15" s="500"/>
      <c r="AL15" s="500"/>
      <c r="AM15" s="500"/>
      <c r="AN15" s="500"/>
      <c r="AO15" s="500"/>
    </row>
    <row r="16" spans="1:43">
      <c r="V16" s="257">
        <f t="shared" ref="V16:X16" si="19">SUM(V13:V15)</f>
        <v>77251.821200000006</v>
      </c>
      <c r="W16" s="42">
        <f t="shared" si="19"/>
        <v>226.71114071900223</v>
      </c>
      <c r="X16" s="257">
        <f t="shared" si="19"/>
        <v>5461</v>
      </c>
      <c r="Y16" s="257">
        <f t="shared" ref="Y16:AA16" si="20">SUM(Y13:Y15)</f>
        <v>28951.028799999993</v>
      </c>
      <c r="Z16" s="42">
        <f t="shared" si="20"/>
        <v>84.962667057960374</v>
      </c>
      <c r="AA16" s="257">
        <f t="shared" si="20"/>
        <v>1041</v>
      </c>
      <c r="AI16" s="257">
        <f>SUM(AI13:AI15)</f>
        <v>6502</v>
      </c>
      <c r="AL16" s="501"/>
      <c r="AM16" s="501"/>
      <c r="AN16" s="501"/>
      <c r="AO16" s="501"/>
      <c r="AP16" s="10"/>
      <c r="AQ16" s="10"/>
    </row>
    <row r="17" spans="37:43">
      <c r="AL17" s="502"/>
      <c r="AM17" s="502"/>
      <c r="AN17" s="502"/>
      <c r="AO17" s="502"/>
      <c r="AP17" s="10"/>
      <c r="AQ17" s="10"/>
    </row>
    <row r="18" spans="37:43">
      <c r="AK18" s="10"/>
      <c r="AL18" s="10"/>
      <c r="AM18" s="10"/>
      <c r="AN18" s="10"/>
      <c r="AO18" s="10"/>
      <c r="AP18" s="10"/>
      <c r="AQ18" s="10"/>
    </row>
    <row r="19" spans="37:43">
      <c r="AK19" s="10"/>
      <c r="AL19" s="10"/>
      <c r="AM19" s="10"/>
      <c r="AN19" s="10"/>
      <c r="AO19" s="10"/>
      <c r="AP19" s="503"/>
      <c r="AQ19" s="10"/>
    </row>
    <row r="20" spans="37:43">
      <c r="AK20" s="10"/>
      <c r="AL20" s="10"/>
      <c r="AM20" s="10"/>
      <c r="AN20" s="10"/>
      <c r="AO20" s="10"/>
      <c r="AP20" s="10"/>
      <c r="AQ20" s="10"/>
    </row>
    <row r="21" spans="37:43">
      <c r="AK21" s="10"/>
      <c r="AL21" s="10"/>
      <c r="AM21" s="10"/>
      <c r="AN21" s="10"/>
      <c r="AO21" s="10"/>
      <c r="AP21" s="10"/>
      <c r="AQ21" s="10"/>
    </row>
    <row r="22" spans="37:43">
      <c r="AK22" s="10"/>
      <c r="AL22" s="10"/>
      <c r="AM22" s="10"/>
      <c r="AN22" s="10"/>
      <c r="AO22" s="10"/>
      <c r="AP22" s="10"/>
      <c r="AQ22" s="10"/>
    </row>
    <row r="23" spans="37:43">
      <c r="AK23" s="10"/>
      <c r="AL23" s="10"/>
      <c r="AM23" s="10"/>
      <c r="AN23" s="10"/>
      <c r="AO23" s="10"/>
      <c r="AP23" s="10"/>
      <c r="AQ23" s="10"/>
    </row>
    <row r="24" spans="37:43">
      <c r="AK24" s="10"/>
      <c r="AL24" s="10"/>
      <c r="AM24" s="10"/>
      <c r="AN24" s="10"/>
      <c r="AO24" s="10"/>
      <c r="AP24" s="10"/>
      <c r="AQ24" s="10"/>
    </row>
    <row r="34" spans="37:43" ht="15">
      <c r="AK34" s="123"/>
      <c r="AL34" s="123"/>
      <c r="AM34" s="123"/>
      <c r="AN34" s="123"/>
      <c r="AO34" s="123"/>
      <c r="AP34" s="123"/>
      <c r="AQ34" s="123"/>
    </row>
    <row r="35" spans="37:43" ht="15">
      <c r="AK35" s="123"/>
      <c r="AL35" s="123"/>
      <c r="AM35" s="123"/>
      <c r="AN35" s="123"/>
      <c r="AO35" s="123"/>
      <c r="AP35" s="123"/>
      <c r="AQ35" s="123"/>
    </row>
    <row r="36" spans="37:43" ht="15">
      <c r="AK36" s="123"/>
      <c r="AL36" s="123"/>
      <c r="AM36" s="123"/>
      <c r="AN36" s="123"/>
      <c r="AO36" s="123"/>
      <c r="AP36" s="123"/>
      <c r="AQ36" s="123"/>
    </row>
    <row r="37" spans="37:43" ht="15">
      <c r="AK37" s="123"/>
      <c r="AL37" s="123"/>
      <c r="AM37" s="123"/>
      <c r="AN37" s="123"/>
      <c r="AO37" s="123"/>
      <c r="AP37" s="123"/>
      <c r="AQ37" s="123"/>
    </row>
    <row r="38" spans="37:43" ht="15">
      <c r="AK38" s="123"/>
      <c r="AL38" s="123"/>
      <c r="AM38" s="123"/>
      <c r="AN38" s="123"/>
      <c r="AO38" s="123"/>
      <c r="AP38" s="123"/>
      <c r="AQ38" s="123"/>
    </row>
    <row r="39" spans="37:43" ht="15">
      <c r="AK39" s="123"/>
      <c r="AL39" s="123"/>
      <c r="AM39" s="123"/>
      <c r="AN39" s="123"/>
      <c r="AO39" s="123"/>
      <c r="AP39" s="123"/>
      <c r="AQ39" s="123"/>
    </row>
    <row r="40" spans="37:43" ht="15">
      <c r="AK40" s="123"/>
      <c r="AL40" s="123"/>
      <c r="AM40" s="123"/>
      <c r="AN40" s="123"/>
      <c r="AO40" s="123"/>
      <c r="AP40" s="123"/>
      <c r="AQ40" s="123"/>
    </row>
    <row r="41" spans="37:43" ht="15">
      <c r="AK41" s="123"/>
      <c r="AL41" s="123"/>
      <c r="AM41" s="123"/>
      <c r="AN41" s="123"/>
      <c r="AO41" s="123"/>
      <c r="AP41" s="123"/>
      <c r="AQ41" s="123"/>
    </row>
    <row r="42" spans="37:43" ht="15">
      <c r="AK42" s="123"/>
      <c r="AL42" s="123"/>
      <c r="AM42" s="123"/>
      <c r="AN42" s="123"/>
      <c r="AO42" s="123"/>
      <c r="AP42" s="123"/>
      <c r="AQ42" s="123"/>
    </row>
    <row r="43" spans="37:43" ht="15">
      <c r="AK43" s="123"/>
      <c r="AL43" s="123"/>
      <c r="AM43" s="123"/>
      <c r="AN43" s="123"/>
      <c r="AO43" s="123"/>
      <c r="AP43" s="123"/>
      <c r="AQ43" s="123"/>
    </row>
    <row r="44" spans="37:43" ht="15">
      <c r="AK44" s="123"/>
      <c r="AL44" s="123"/>
      <c r="AM44" s="123"/>
      <c r="AN44" s="123"/>
      <c r="AO44" s="123"/>
      <c r="AP44" s="123"/>
      <c r="AQ44" s="123"/>
    </row>
    <row r="45" spans="37:43" ht="15">
      <c r="AK45" s="123"/>
      <c r="AL45" s="123"/>
      <c r="AM45" s="123"/>
      <c r="AN45" s="123"/>
      <c r="AO45" s="123"/>
      <c r="AP45" s="123"/>
      <c r="AQ45" s="123"/>
    </row>
    <row r="46" spans="37:43" ht="15.75" customHeight="1">
      <c r="AK46" s="123"/>
      <c r="AL46" s="123"/>
      <c r="AM46" s="123"/>
      <c r="AN46" s="123"/>
      <c r="AO46" s="123"/>
      <c r="AP46" s="123"/>
      <c r="AQ46" s="123"/>
    </row>
    <row r="47" spans="37:43" ht="15">
      <c r="AK47" s="123"/>
      <c r="AL47" s="123"/>
      <c r="AM47" s="123"/>
      <c r="AN47" s="123"/>
      <c r="AO47" s="123"/>
      <c r="AP47" s="123"/>
      <c r="AQ47" s="123"/>
    </row>
    <row r="48" spans="37:43" ht="15">
      <c r="AK48" s="123"/>
      <c r="AL48" s="123"/>
      <c r="AM48" s="123"/>
      <c r="AN48" s="123"/>
      <c r="AO48" s="123"/>
      <c r="AP48" s="123"/>
      <c r="AQ48" s="123"/>
    </row>
    <row r="49" spans="37:43" ht="15.75">
      <c r="AK49" s="123"/>
      <c r="AL49" s="123"/>
      <c r="AM49" s="123"/>
      <c r="AN49" s="123"/>
      <c r="AO49" s="123"/>
      <c r="AP49" s="126"/>
      <c r="AQ49" s="126"/>
    </row>
    <row r="50" spans="37:43" ht="15.75" customHeight="1">
      <c r="AK50" s="123"/>
      <c r="AL50" s="123"/>
      <c r="AM50" s="123"/>
      <c r="AN50" s="123"/>
      <c r="AO50" s="123"/>
      <c r="AP50" s="126"/>
      <c r="AQ50" s="126"/>
    </row>
    <row r="51" spans="37:43" ht="15">
      <c r="AK51" s="123"/>
      <c r="AL51" s="123"/>
      <c r="AM51" s="123"/>
      <c r="AN51" s="123"/>
      <c r="AO51" s="123"/>
      <c r="AP51" s="123"/>
      <c r="AQ51" s="123"/>
    </row>
    <row r="52" spans="37:43" ht="15">
      <c r="AK52" s="123"/>
      <c r="AL52" s="123"/>
      <c r="AM52" s="123"/>
      <c r="AN52" s="123"/>
      <c r="AO52" s="123"/>
      <c r="AP52" s="123"/>
      <c r="AQ52" s="123"/>
    </row>
    <row r="53" spans="37:43" ht="15">
      <c r="AK53" s="123"/>
      <c r="AL53" s="123"/>
      <c r="AM53" s="123"/>
      <c r="AN53" s="123"/>
      <c r="AO53" s="123"/>
      <c r="AP53" s="123"/>
      <c r="AQ53" s="123"/>
    </row>
    <row r="54" spans="37:43" ht="15">
      <c r="AK54" s="123"/>
      <c r="AL54" s="123"/>
      <c r="AM54" s="123"/>
      <c r="AN54" s="123"/>
      <c r="AO54" s="123"/>
      <c r="AP54" s="123"/>
      <c r="AQ54" s="123"/>
    </row>
    <row r="55" spans="37:43" ht="15">
      <c r="AK55" s="123"/>
      <c r="AL55" s="123"/>
      <c r="AM55" s="123"/>
      <c r="AN55" s="123"/>
      <c r="AO55" s="123"/>
      <c r="AP55" s="123"/>
      <c r="AQ55" s="123"/>
    </row>
    <row r="56" spans="37:43" ht="15">
      <c r="AK56" s="123"/>
      <c r="AL56" s="123"/>
      <c r="AM56" s="123"/>
      <c r="AN56" s="123"/>
      <c r="AO56" s="123"/>
      <c r="AP56" s="123"/>
      <c r="AQ56" s="123"/>
    </row>
    <row r="57" spans="37:43" ht="15">
      <c r="AK57" s="123"/>
      <c r="AL57" s="123"/>
      <c r="AM57" s="123"/>
      <c r="AN57" s="123"/>
      <c r="AO57" s="123"/>
      <c r="AP57" s="123"/>
      <c r="AQ57" s="123"/>
    </row>
    <row r="58" spans="37:43" ht="15">
      <c r="AK58" s="123"/>
      <c r="AL58" s="123"/>
      <c r="AM58" s="123"/>
      <c r="AN58" s="123"/>
      <c r="AO58" s="123"/>
      <c r="AP58" s="123"/>
      <c r="AQ58" s="123"/>
    </row>
    <row r="59" spans="37:43" ht="15">
      <c r="AK59" s="123"/>
      <c r="AL59" s="123"/>
      <c r="AM59" s="123"/>
      <c r="AN59" s="123"/>
      <c r="AO59" s="123"/>
      <c r="AP59" s="123"/>
      <c r="AQ59" s="123"/>
    </row>
    <row r="60" spans="37:43" ht="15">
      <c r="AK60" s="123"/>
      <c r="AL60" s="123"/>
      <c r="AM60" s="123"/>
      <c r="AN60" s="123"/>
      <c r="AO60" s="123"/>
      <c r="AP60" s="123"/>
      <c r="AQ60" s="123"/>
    </row>
    <row r="61" spans="37:43" ht="15.75">
      <c r="AK61" s="123"/>
      <c r="AL61" s="123"/>
      <c r="AM61" s="123"/>
      <c r="AN61" s="123"/>
      <c r="AO61" s="123"/>
      <c r="AP61" s="125"/>
      <c r="AQ61" s="123"/>
    </row>
    <row r="62" spans="37:43" ht="15">
      <c r="AK62" s="123"/>
      <c r="AL62" s="123"/>
      <c r="AM62" s="123"/>
      <c r="AN62" s="123"/>
      <c r="AO62" s="123"/>
      <c r="AP62" s="123"/>
      <c r="AQ62" s="123"/>
    </row>
    <row r="63" spans="37:43" ht="15">
      <c r="AK63" s="123"/>
      <c r="AL63" s="123"/>
      <c r="AM63" s="123"/>
      <c r="AN63" s="123"/>
      <c r="AO63" s="123"/>
      <c r="AP63" s="123"/>
      <c r="AQ63" s="123"/>
    </row>
    <row r="64" spans="37:43" ht="15">
      <c r="AK64" s="123"/>
      <c r="AL64" s="123"/>
      <c r="AM64" s="123"/>
      <c r="AN64" s="123"/>
      <c r="AO64" s="123"/>
      <c r="AP64" s="123"/>
      <c r="AQ64" s="123"/>
    </row>
    <row r="65" spans="37:43" ht="15">
      <c r="AK65" s="123"/>
      <c r="AL65" s="123"/>
      <c r="AM65" s="123"/>
      <c r="AN65" s="123"/>
      <c r="AO65" s="123"/>
      <c r="AP65" s="123"/>
      <c r="AQ65" s="123"/>
    </row>
    <row r="66" spans="37:43" ht="15">
      <c r="AK66" s="123"/>
      <c r="AL66" s="123"/>
      <c r="AM66" s="123"/>
      <c r="AN66" s="123"/>
      <c r="AO66" s="123"/>
      <c r="AP66" s="123"/>
      <c r="AQ66" s="123"/>
    </row>
    <row r="67" spans="37:43" ht="15">
      <c r="AK67" s="123"/>
      <c r="AL67" s="123"/>
      <c r="AM67" s="123"/>
      <c r="AN67" s="123"/>
      <c r="AO67" s="123"/>
      <c r="AP67" s="123"/>
      <c r="AQ67" s="123"/>
    </row>
    <row r="68" spans="37:43" ht="15">
      <c r="AK68" s="123"/>
      <c r="AL68" s="123"/>
      <c r="AM68" s="123"/>
      <c r="AN68" s="123"/>
      <c r="AO68" s="123"/>
      <c r="AP68" s="123"/>
      <c r="AQ68" s="123"/>
    </row>
    <row r="69" spans="37:43" ht="15">
      <c r="AK69" s="123"/>
      <c r="AL69" s="123"/>
      <c r="AM69" s="123"/>
      <c r="AN69" s="123"/>
      <c r="AO69" s="123"/>
      <c r="AP69" s="123"/>
      <c r="AQ69" s="123"/>
    </row>
    <row r="70" spans="37:43" ht="15">
      <c r="AK70" s="123"/>
      <c r="AL70" s="123"/>
      <c r="AM70" s="123"/>
      <c r="AN70" s="123"/>
      <c r="AO70" s="123"/>
      <c r="AP70" s="123"/>
      <c r="AQ70" s="123"/>
    </row>
    <row r="71" spans="37:43" ht="15">
      <c r="AK71" s="123"/>
      <c r="AL71" s="123"/>
      <c r="AM71" s="123"/>
      <c r="AN71" s="123"/>
      <c r="AO71" s="123"/>
      <c r="AP71" s="123"/>
      <c r="AQ71" s="123"/>
    </row>
    <row r="72" spans="37:43" ht="15">
      <c r="AK72" s="123"/>
      <c r="AL72" s="123"/>
      <c r="AM72" s="123"/>
      <c r="AN72" s="123"/>
      <c r="AO72" s="123"/>
      <c r="AP72" s="123"/>
      <c r="AQ72" s="123"/>
    </row>
    <row r="73" spans="37:43" ht="15">
      <c r="AK73" s="123"/>
      <c r="AL73" s="123"/>
      <c r="AM73" s="123"/>
      <c r="AN73" s="123"/>
      <c r="AO73" s="123"/>
      <c r="AP73" s="123"/>
      <c r="AQ73" s="123"/>
    </row>
    <row r="74" spans="37:43" ht="15">
      <c r="AK74" s="123"/>
      <c r="AL74" s="123"/>
      <c r="AM74" s="123"/>
      <c r="AN74" s="123"/>
      <c r="AO74" s="123"/>
      <c r="AP74" s="123"/>
      <c r="AQ74" s="123"/>
    </row>
    <row r="75" spans="37:43" ht="15">
      <c r="AK75" s="123"/>
      <c r="AL75" s="123"/>
      <c r="AM75" s="123"/>
      <c r="AN75" s="123"/>
      <c r="AO75" s="123"/>
      <c r="AP75" s="123"/>
      <c r="AQ75" s="123"/>
    </row>
    <row r="76" spans="37:43" ht="15">
      <c r="AK76" s="123"/>
      <c r="AL76" s="123"/>
      <c r="AM76" s="123"/>
      <c r="AN76" s="123"/>
      <c r="AO76" s="123"/>
      <c r="AP76" s="123"/>
      <c r="AQ76" s="123"/>
    </row>
    <row r="77" spans="37:43" ht="15">
      <c r="AK77" s="123"/>
      <c r="AL77" s="123"/>
      <c r="AM77" s="123"/>
      <c r="AN77" s="123"/>
      <c r="AO77" s="123"/>
      <c r="AP77" s="123"/>
      <c r="AQ77" s="123"/>
    </row>
    <row r="78" spans="37:43" ht="15">
      <c r="AK78" s="123"/>
      <c r="AL78" s="123"/>
      <c r="AM78" s="123"/>
      <c r="AN78" s="123"/>
      <c r="AO78" s="123"/>
      <c r="AP78" s="123"/>
      <c r="AQ78" s="123"/>
    </row>
  </sheetData>
  <mergeCells count="20">
    <mergeCell ref="AH1:AH2"/>
    <mergeCell ref="AI1:AI2"/>
    <mergeCell ref="T1:U1"/>
    <mergeCell ref="AK1:AO2"/>
    <mergeCell ref="AJ1:AJ2"/>
    <mergeCell ref="AB1:AF1"/>
    <mergeCell ref="L1:M1"/>
    <mergeCell ref="V11:AA11"/>
    <mergeCell ref="A6:E6"/>
    <mergeCell ref="E1:E2"/>
    <mergeCell ref="C1:C2"/>
    <mergeCell ref="A1:A2"/>
    <mergeCell ref="B1:B2"/>
    <mergeCell ref="D1:D2"/>
    <mergeCell ref="J1:K1"/>
    <mergeCell ref="F1:I1"/>
    <mergeCell ref="N1:O1"/>
    <mergeCell ref="P1:S1"/>
    <mergeCell ref="V1:X1"/>
    <mergeCell ref="Y1:AA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4"/>
  <sheetViews>
    <sheetView workbookViewId="0">
      <pane ySplit="1" topLeftCell="A2" activePane="bottomLeft" state="frozen"/>
      <selection pane="bottomLeft" activeCell="F26" sqref="F26"/>
    </sheetView>
  </sheetViews>
  <sheetFormatPr defaultRowHeight="11.25"/>
  <cols>
    <col min="1" max="1" width="9.140625" style="3"/>
    <col min="2" max="2" width="23.140625" style="3" bestFit="1" customWidth="1"/>
    <col min="3" max="3" width="11.855468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1.140625" style="3" bestFit="1" customWidth="1"/>
    <col min="13" max="15" width="9.140625" style="3"/>
    <col min="16" max="16" width="12.7109375" style="3" bestFit="1" customWidth="1"/>
    <col min="17" max="19" width="9.140625" style="3"/>
    <col min="20" max="20" width="20.140625" style="3" bestFit="1" customWidth="1"/>
    <col min="21" max="21" width="19.28515625" style="3" bestFit="1" customWidth="1"/>
    <col min="22" max="22" width="9.140625" style="3"/>
    <col min="23" max="23" width="20.28515625" style="3" bestFit="1" customWidth="1"/>
    <col min="24" max="24" width="55.42578125" style="3" bestFit="1" customWidth="1"/>
    <col min="25" max="25" width="19.5703125" style="3" bestFit="1" customWidth="1"/>
    <col min="26" max="16384" width="9.140625" style="3"/>
  </cols>
  <sheetData>
    <row r="1" spans="1:27">
      <c r="A1" s="196"/>
      <c r="B1" s="196"/>
      <c r="C1" s="362"/>
      <c r="D1" s="196" t="s">
        <v>312</v>
      </c>
      <c r="E1" s="196" t="s">
        <v>313</v>
      </c>
      <c r="F1" s="196" t="s">
        <v>314</v>
      </c>
      <c r="G1" s="196" t="s">
        <v>315</v>
      </c>
      <c r="H1" s="196" t="s">
        <v>316</v>
      </c>
      <c r="I1" s="196" t="s">
        <v>317</v>
      </c>
      <c r="J1" s="196" t="s">
        <v>318</v>
      </c>
      <c r="K1" s="197" t="s">
        <v>319</v>
      </c>
      <c r="L1" s="196" t="s">
        <v>320</v>
      </c>
      <c r="M1" s="196" t="s">
        <v>96</v>
      </c>
      <c r="N1" s="196" t="s">
        <v>321</v>
      </c>
      <c r="O1" s="196" t="s">
        <v>316</v>
      </c>
      <c r="P1" s="198" t="s">
        <v>29</v>
      </c>
      <c r="Q1" s="527" t="s">
        <v>322</v>
      </c>
      <c r="R1" s="528"/>
      <c r="S1" s="529"/>
      <c r="T1" s="535" t="s">
        <v>396</v>
      </c>
      <c r="U1" s="536"/>
      <c r="V1" s="536"/>
      <c r="W1" s="530" t="s">
        <v>323</v>
      </c>
      <c r="X1" s="530"/>
      <c r="Y1" s="530"/>
      <c r="Z1" s="530"/>
      <c r="AA1" s="531"/>
    </row>
    <row r="2" spans="1:27">
      <c r="A2" s="407" t="str">
        <f>'1-συμβολαια'!A3</f>
        <v>1ο</v>
      </c>
      <c r="B2" s="77" t="str">
        <f>'1-συμβολαια'!C3</f>
        <v>έγγραφο Τ.Π.Δ. κατάθεση</v>
      </c>
      <c r="C2" s="199">
        <f>'1-συμβολαια'!D3</f>
        <v>3500000</v>
      </c>
      <c r="D2" s="77">
        <v>100</v>
      </c>
      <c r="E2" s="77"/>
      <c r="F2" s="77"/>
      <c r="G2" s="77">
        <v>180</v>
      </c>
      <c r="H2" s="77">
        <v>150</v>
      </c>
      <c r="I2" s="77"/>
      <c r="J2" s="387"/>
      <c r="K2" s="77">
        <f t="shared" ref="K2:K4" si="0">SUM(D2:I2)</f>
        <v>430</v>
      </c>
      <c r="L2" s="199"/>
      <c r="M2" s="77"/>
      <c r="N2" s="77"/>
      <c r="O2" s="77"/>
      <c r="P2" s="77"/>
      <c r="Q2" s="388"/>
      <c r="R2" s="77"/>
      <c r="S2" s="77"/>
      <c r="T2" s="77"/>
      <c r="U2" s="77"/>
      <c r="V2" s="77"/>
      <c r="W2" s="77"/>
      <c r="X2" s="77"/>
      <c r="Y2" s="77"/>
      <c r="Z2" s="77"/>
      <c r="AA2" s="77"/>
    </row>
    <row r="3" spans="1:27" ht="12" thickBot="1">
      <c r="A3" s="411">
        <f>'1-συμβολαια'!A4</f>
        <v>0</v>
      </c>
      <c r="B3" s="264" t="str">
        <f>'1-συμβολαια'!C4</f>
        <v>ΤΟΚΟΙ υπερΗμερίας</v>
      </c>
      <c r="C3" s="412">
        <f>'1-συμβολαια'!D4</f>
        <v>1054754</v>
      </c>
      <c r="D3" s="264"/>
      <c r="E3" s="264"/>
      <c r="F3" s="264"/>
      <c r="G3" s="264"/>
      <c r="H3" s="264"/>
      <c r="I3" s="264"/>
      <c r="J3" s="264"/>
      <c r="K3" s="264">
        <f t="shared" si="0"/>
        <v>0</v>
      </c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4"/>
      <c r="X3" s="264"/>
      <c r="Y3" s="264"/>
      <c r="Z3" s="264"/>
      <c r="AA3" s="264"/>
    </row>
    <row r="4" spans="1:27">
      <c r="A4" s="408" t="str">
        <f>'1-συμβολαια'!A5</f>
        <v>2ο</v>
      </c>
      <c r="B4" s="409" t="str">
        <f>'1-συμβολαια'!C5</f>
        <v>έγγραφο Τ.Π.Δ. 249 ΑΝΑΛΗΨΗ</v>
      </c>
      <c r="C4" s="410">
        <f>'1-συμβολαια'!D5</f>
        <v>0</v>
      </c>
      <c r="D4" s="409">
        <v>100</v>
      </c>
      <c r="E4" s="409"/>
      <c r="F4" s="409"/>
      <c r="G4" s="409">
        <v>180</v>
      </c>
      <c r="H4" s="409">
        <v>150</v>
      </c>
      <c r="I4" s="409"/>
      <c r="J4" s="409"/>
      <c r="K4" s="409">
        <f t="shared" si="0"/>
        <v>430</v>
      </c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 t="s">
        <v>534</v>
      </c>
      <c r="X4" s="409"/>
      <c r="Y4" s="409"/>
      <c r="Z4" s="409"/>
      <c r="AA4" s="409"/>
    </row>
    <row r="5" spans="1:27">
      <c r="A5" s="532" t="str">
        <f>'1-συμβολαια'!A6</f>
        <v>σύνολο</v>
      </c>
      <c r="B5" s="533"/>
      <c r="C5" s="534"/>
      <c r="D5" s="77">
        <f t="shared" ref="D5:K5" si="1">SUM(D2:D4)</f>
        <v>200</v>
      </c>
      <c r="E5" s="77">
        <f t="shared" si="1"/>
        <v>0</v>
      </c>
      <c r="F5" s="77">
        <f t="shared" si="1"/>
        <v>0</v>
      </c>
      <c r="G5" s="77">
        <f t="shared" si="1"/>
        <v>360</v>
      </c>
      <c r="H5" s="77">
        <f t="shared" si="1"/>
        <v>300</v>
      </c>
      <c r="I5" s="77">
        <f t="shared" si="1"/>
        <v>0</v>
      </c>
      <c r="J5" s="77">
        <f t="shared" si="1"/>
        <v>0</v>
      </c>
      <c r="K5" s="77">
        <f t="shared" si="1"/>
        <v>860</v>
      </c>
    </row>
    <row r="6" spans="1:27">
      <c r="J6" s="2">
        <f>J5/340.75</f>
        <v>0</v>
      </c>
    </row>
    <row r="7" spans="1:27">
      <c r="C7" s="7" t="s">
        <v>397</v>
      </c>
      <c r="H7" s="3">
        <v>300</v>
      </c>
      <c r="I7" s="5"/>
    </row>
    <row r="8" spans="1:27">
      <c r="J8" s="2">
        <f>J7/340.75</f>
        <v>0</v>
      </c>
    </row>
    <row r="9" spans="1:27">
      <c r="H9" s="161"/>
    </row>
    <row r="10" spans="1:27">
      <c r="J10" s="2">
        <f>J9/340.75</f>
        <v>0</v>
      </c>
    </row>
    <row r="11" spans="1:27">
      <c r="E11" s="115"/>
      <c r="J11" s="2"/>
    </row>
    <row r="12" spans="1:27">
      <c r="E12" s="6"/>
      <c r="J12" s="2">
        <f>J11/340.75</f>
        <v>0</v>
      </c>
    </row>
    <row r="15" spans="1:27">
      <c r="C15" s="57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57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2:16">
      <c r="C17" s="57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2:16">
      <c r="C18" s="363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6">
      <c r="C19" s="36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2:16">
      <c r="C20" s="57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2:16">
      <c r="D21" s="5"/>
    </row>
    <row r="22" spans="2:16">
      <c r="D22" s="5"/>
    </row>
    <row r="23" spans="2:16">
      <c r="B23" s="301"/>
      <c r="D23" s="5"/>
      <c r="E23" s="7"/>
    </row>
    <row r="24" spans="2:16">
      <c r="D24" s="5"/>
      <c r="E24" s="7"/>
    </row>
    <row r="25" spans="2:16">
      <c r="D25" s="5"/>
      <c r="E25" s="7"/>
    </row>
    <row r="26" spans="2:16">
      <c r="D26" s="5"/>
      <c r="E26" s="7"/>
    </row>
    <row r="27" spans="2:16">
      <c r="D27" s="5"/>
      <c r="E27" s="7"/>
    </row>
    <row r="28" spans="2:16">
      <c r="D28" s="5"/>
      <c r="E28" s="7"/>
    </row>
    <row r="29" spans="2:16">
      <c r="B29" s="301"/>
      <c r="D29" s="5"/>
      <c r="E29" s="57"/>
    </row>
    <row r="30" spans="2:16">
      <c r="D30" s="5"/>
      <c r="E30" s="57"/>
    </row>
    <row r="31" spans="2:16">
      <c r="D31" s="5"/>
      <c r="E31" s="57"/>
    </row>
    <row r="32" spans="2:16">
      <c r="C32" s="57"/>
      <c r="D32" s="5"/>
      <c r="E32" s="57"/>
    </row>
    <row r="33" spans="4:5">
      <c r="D33" s="5"/>
      <c r="E33" s="7"/>
    </row>
    <row r="34" spans="4:5">
      <c r="D34" s="5"/>
      <c r="E34" s="2"/>
    </row>
  </sheetData>
  <mergeCells count="4">
    <mergeCell ref="Q1:S1"/>
    <mergeCell ref="W1:AA1"/>
    <mergeCell ref="A5:C5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G24" sqref="G24"/>
    </sheetView>
  </sheetViews>
  <sheetFormatPr defaultRowHeight="11.25"/>
  <cols>
    <col min="1" max="1" width="7" style="7" customWidth="1"/>
    <col min="2" max="2" width="43" style="92" customWidth="1"/>
    <col min="3" max="3" width="13.14062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.28515625" style="2" customWidth="1"/>
    <col min="14" max="15" width="8.140625" style="2" customWidth="1"/>
    <col min="16" max="16" width="7" style="82" customWidth="1"/>
    <col min="17" max="18" width="8" style="82" customWidth="1"/>
    <col min="19" max="19" width="8.28515625" style="82" customWidth="1"/>
    <col min="20" max="21" width="8" style="82" customWidth="1"/>
    <col min="22" max="22" width="22.28515625" style="82" customWidth="1"/>
    <col min="23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47" t="s">
        <v>1</v>
      </c>
      <c r="B1" s="549" t="s">
        <v>0</v>
      </c>
      <c r="C1" s="551" t="s">
        <v>7</v>
      </c>
      <c r="D1" s="545" t="s">
        <v>361</v>
      </c>
      <c r="E1" s="546"/>
      <c r="F1" s="546"/>
      <c r="G1" s="546"/>
      <c r="H1" s="546"/>
      <c r="I1" s="546"/>
      <c r="J1" s="546"/>
      <c r="K1" s="546"/>
      <c r="L1" s="546"/>
      <c r="M1" s="553" t="s">
        <v>94</v>
      </c>
      <c r="N1" s="554"/>
      <c r="O1" s="555" t="s">
        <v>249</v>
      </c>
      <c r="P1" s="537" t="s">
        <v>86</v>
      </c>
      <c r="Q1" s="538"/>
      <c r="R1" s="538"/>
      <c r="S1" s="538"/>
      <c r="T1" s="538"/>
      <c r="U1" s="538"/>
      <c r="V1" s="538"/>
      <c r="W1" s="538"/>
      <c r="X1" s="538"/>
      <c r="Y1" s="538"/>
      <c r="Z1" s="539"/>
    </row>
    <row r="2" spans="1:26" s="10" customFormat="1" ht="24" customHeight="1" thickBot="1">
      <c r="A2" s="548"/>
      <c r="B2" s="550"/>
      <c r="C2" s="552"/>
      <c r="D2" s="59" t="s">
        <v>79</v>
      </c>
      <c r="E2" s="59" t="s">
        <v>80</v>
      </c>
      <c r="F2" s="59" t="s">
        <v>362</v>
      </c>
      <c r="G2" s="59" t="s">
        <v>363</v>
      </c>
      <c r="H2" s="59" t="s">
        <v>23</v>
      </c>
      <c r="I2" s="212" t="s">
        <v>351</v>
      </c>
      <c r="J2" s="212" t="s">
        <v>352</v>
      </c>
      <c r="K2" s="212" t="s">
        <v>376</v>
      </c>
      <c r="L2" s="213" t="s">
        <v>354</v>
      </c>
      <c r="M2" s="217" t="s">
        <v>377</v>
      </c>
      <c r="N2" s="216" t="s">
        <v>378</v>
      </c>
      <c r="O2" s="556"/>
      <c r="P2" s="540"/>
      <c r="Q2" s="541"/>
      <c r="R2" s="541"/>
      <c r="S2" s="541"/>
      <c r="T2" s="541"/>
      <c r="U2" s="541"/>
      <c r="V2" s="541"/>
      <c r="W2" s="541"/>
      <c r="X2" s="541"/>
      <c r="Y2" s="541"/>
      <c r="Z2" s="542"/>
    </row>
    <row r="3" spans="1:26" s="5" customFormat="1" ht="12" thickBot="1">
      <c r="A3" s="393" t="str">
        <f>'1-συμβολαια'!A3</f>
        <v>1ο</v>
      </c>
      <c r="B3" s="303" t="str">
        <f>'1-συμβολαια'!C3</f>
        <v>έγγραφο Τ.Π.Δ. κατάθεση</v>
      </c>
      <c r="C3" s="304">
        <f>'1-συμβολαια'!D3</f>
        <v>3500000</v>
      </c>
      <c r="D3" s="298"/>
      <c r="E3" s="298">
        <v>1000</v>
      </c>
      <c r="F3" s="298">
        <v>3600</v>
      </c>
      <c r="G3" s="403">
        <f t="shared" ref="G3:G4" si="0">(C3-1000000)*1.2%</f>
        <v>30000</v>
      </c>
      <c r="H3" s="298">
        <f t="shared" ref="H3:H5" si="1">D3+E3+F3+G3</f>
        <v>34600</v>
      </c>
      <c r="I3" s="274">
        <f t="shared" ref="I3:I5" si="2">(F3+G3)*9%</f>
        <v>3024</v>
      </c>
      <c r="J3" s="274">
        <f t="shared" ref="J3:J5" si="3">(D3+E3)*5%</f>
        <v>50</v>
      </c>
      <c r="K3" s="274">
        <v>10</v>
      </c>
      <c r="L3" s="304">
        <f t="shared" ref="L3:L5" si="4">H3*1%</f>
        <v>346</v>
      </c>
      <c r="M3" s="304">
        <f t="shared" ref="M3:M5" si="5">H3-O3</f>
        <v>31170</v>
      </c>
      <c r="N3" s="304">
        <f t="shared" ref="N3:N5" si="6">D3+E3</f>
        <v>1000</v>
      </c>
      <c r="O3" s="304">
        <f t="shared" ref="O3:O5" si="7">I3+J3+K3+L3</f>
        <v>3430</v>
      </c>
      <c r="P3" s="305" t="s">
        <v>392</v>
      </c>
      <c r="Q3" s="305"/>
      <c r="R3" s="305"/>
      <c r="S3" s="305"/>
      <c r="T3" s="305"/>
      <c r="U3" s="305"/>
      <c r="V3" s="305"/>
      <c r="W3" s="277"/>
      <c r="X3" s="277"/>
      <c r="Y3" s="277"/>
      <c r="Z3" s="277"/>
    </row>
    <row r="4" spans="1:26" s="5" customFormat="1" ht="12" thickBot="1">
      <c r="A4" s="415">
        <f>'1-συμβολαια'!A4</f>
        <v>0</v>
      </c>
      <c r="B4" s="413" t="str">
        <f>'1-συμβολαια'!C4</f>
        <v>ΤΟΚΟΙ υπερΗμερίας</v>
      </c>
      <c r="C4" s="402">
        <f>'1-συμβολαια'!D4</f>
        <v>1054754</v>
      </c>
      <c r="D4" s="403"/>
      <c r="E4" s="403">
        <v>1000</v>
      </c>
      <c r="F4" s="403">
        <v>3600</v>
      </c>
      <c r="G4" s="403">
        <f t="shared" si="0"/>
        <v>657.048</v>
      </c>
      <c r="H4" s="403">
        <f t="shared" si="1"/>
        <v>5257.0479999999998</v>
      </c>
      <c r="I4" s="403">
        <f t="shared" si="2"/>
        <v>383.13431999999995</v>
      </c>
      <c r="J4" s="403">
        <f t="shared" si="3"/>
        <v>50</v>
      </c>
      <c r="K4" s="403">
        <v>10</v>
      </c>
      <c r="L4" s="402">
        <f t="shared" si="4"/>
        <v>52.570479999999996</v>
      </c>
      <c r="M4" s="402">
        <f t="shared" si="5"/>
        <v>4761.3432000000003</v>
      </c>
      <c r="N4" s="402">
        <f t="shared" si="6"/>
        <v>1000</v>
      </c>
      <c r="O4" s="402">
        <f t="shared" si="7"/>
        <v>495.70479999999992</v>
      </c>
      <c r="P4" s="414"/>
      <c r="Q4" s="414" t="s">
        <v>393</v>
      </c>
      <c r="R4" s="414" t="s">
        <v>394</v>
      </c>
      <c r="S4" s="414" t="s">
        <v>395</v>
      </c>
      <c r="T4" s="414"/>
      <c r="U4" s="414"/>
      <c r="V4" s="305"/>
      <c r="W4" s="277"/>
      <c r="X4" s="277"/>
      <c r="Y4" s="277"/>
      <c r="Z4" s="277"/>
    </row>
    <row r="5" spans="1:26" s="5" customFormat="1">
      <c r="A5" s="349" t="str">
        <f>'1-συμβολαια'!A5</f>
        <v>2ο</v>
      </c>
      <c r="B5" s="345" t="str">
        <f>'1-συμβολαια'!C5</f>
        <v>έγγραφο Τ.Π.Δ. 249 ΑΝΑΛΗΨΗ</v>
      </c>
      <c r="C5" s="304">
        <f>'1-συμβολαια'!D5</f>
        <v>0</v>
      </c>
      <c r="D5" s="274">
        <v>3000</v>
      </c>
      <c r="E5" s="274"/>
      <c r="F5" s="274"/>
      <c r="G5" s="274"/>
      <c r="H5" s="274">
        <f t="shared" si="1"/>
        <v>3000</v>
      </c>
      <c r="I5" s="274">
        <f t="shared" si="2"/>
        <v>0</v>
      </c>
      <c r="J5" s="274">
        <f t="shared" si="3"/>
        <v>150</v>
      </c>
      <c r="K5" s="274">
        <f t="shared" ref="K5" si="8">H5*5%</f>
        <v>150</v>
      </c>
      <c r="L5" s="304">
        <f t="shared" si="4"/>
        <v>30</v>
      </c>
      <c r="M5" s="304">
        <f t="shared" si="5"/>
        <v>2670</v>
      </c>
      <c r="N5" s="304">
        <f t="shared" si="6"/>
        <v>3000</v>
      </c>
      <c r="O5" s="304">
        <f t="shared" si="7"/>
        <v>330</v>
      </c>
      <c r="P5" s="320" t="s">
        <v>392</v>
      </c>
      <c r="Q5" s="320"/>
      <c r="R5" s="320"/>
      <c r="S5" s="320"/>
      <c r="T5" s="320"/>
      <c r="U5" s="320"/>
      <c r="V5" s="305"/>
      <c r="W5" s="277"/>
      <c r="X5" s="277"/>
      <c r="Y5" s="277"/>
      <c r="Z5" s="277"/>
    </row>
    <row r="6" spans="1:26">
      <c r="A6" s="515" t="s">
        <v>56</v>
      </c>
      <c r="B6" s="516"/>
      <c r="C6" s="516"/>
      <c r="D6" s="154">
        <f t="shared" ref="D6:O6" si="9">SUM(D3:D5)</f>
        <v>3000</v>
      </c>
      <c r="E6" s="154">
        <f t="shared" si="9"/>
        <v>2000</v>
      </c>
      <c r="F6" s="154">
        <f t="shared" si="9"/>
        <v>7200</v>
      </c>
      <c r="G6" s="154">
        <f t="shared" si="9"/>
        <v>30657.047999999999</v>
      </c>
      <c r="H6" s="154">
        <f t="shared" si="9"/>
        <v>42857.048000000003</v>
      </c>
      <c r="I6" s="154">
        <f t="shared" si="9"/>
        <v>3407.1343200000001</v>
      </c>
      <c r="J6" s="154">
        <f t="shared" si="9"/>
        <v>250</v>
      </c>
      <c r="K6" s="154">
        <f t="shared" si="9"/>
        <v>170</v>
      </c>
      <c r="L6" s="154">
        <f t="shared" si="9"/>
        <v>428.57047999999998</v>
      </c>
      <c r="M6" s="154">
        <f t="shared" si="9"/>
        <v>38601.343200000003</v>
      </c>
      <c r="N6" s="154">
        <f t="shared" si="9"/>
        <v>5000</v>
      </c>
      <c r="O6" s="154">
        <f t="shared" si="9"/>
        <v>4255.7047999999995</v>
      </c>
    </row>
    <row r="7" spans="1:26">
      <c r="J7" s="222"/>
      <c r="K7" s="222"/>
      <c r="L7" s="7"/>
      <c r="P7" s="159" t="s">
        <v>379</v>
      </c>
      <c r="Q7" s="127"/>
      <c r="R7" s="127"/>
      <c r="S7" s="127"/>
      <c r="T7" s="127"/>
      <c r="U7" s="127"/>
      <c r="V7" s="127"/>
      <c r="W7" s="127"/>
      <c r="X7" s="127"/>
      <c r="Y7" s="127"/>
    </row>
    <row r="8" spans="1:26">
      <c r="K8" s="222"/>
      <c r="L8" s="7"/>
      <c r="P8" s="137"/>
      <c r="Q8" s="159" t="s">
        <v>380</v>
      </c>
      <c r="R8" s="127"/>
      <c r="S8" s="127"/>
      <c r="T8" s="127"/>
      <c r="U8" s="127"/>
      <c r="V8" s="127"/>
      <c r="W8" s="127"/>
      <c r="X8" s="127"/>
      <c r="Y8" s="137"/>
    </row>
    <row r="9" spans="1:26">
      <c r="P9" s="137"/>
      <c r="Q9" s="137"/>
      <c r="R9" s="127" t="s">
        <v>381</v>
      </c>
      <c r="S9" s="137"/>
      <c r="T9" s="137"/>
      <c r="U9" s="137"/>
      <c r="V9" s="137"/>
      <c r="W9" s="137"/>
      <c r="X9" s="137"/>
      <c r="Y9" s="137"/>
    </row>
    <row r="10" spans="1:26">
      <c r="P10" s="137"/>
      <c r="Q10" s="137"/>
      <c r="R10" s="137"/>
      <c r="S10" s="159" t="s">
        <v>382</v>
      </c>
      <c r="T10" s="137"/>
      <c r="U10" s="137"/>
      <c r="V10" s="137"/>
      <c r="W10" s="137"/>
      <c r="X10" s="137"/>
      <c r="Y10" s="137"/>
    </row>
    <row r="11" spans="1:26">
      <c r="P11" s="137"/>
      <c r="Q11" s="137"/>
      <c r="R11" s="137"/>
      <c r="S11" s="137"/>
      <c r="T11" s="127" t="s">
        <v>383</v>
      </c>
      <c r="U11" s="137"/>
      <c r="V11" s="137"/>
      <c r="W11" s="137"/>
      <c r="X11" s="137"/>
      <c r="Y11" s="137"/>
    </row>
    <row r="12" spans="1:26">
      <c r="P12" s="137"/>
      <c r="Q12" s="137"/>
      <c r="R12" s="127"/>
      <c r="S12" s="127"/>
      <c r="T12" s="137"/>
      <c r="U12" s="159" t="s">
        <v>384</v>
      </c>
      <c r="V12" s="137"/>
      <c r="W12" s="127"/>
      <c r="X12" s="127"/>
      <c r="Y12" s="127"/>
      <c r="Z12" s="127"/>
    </row>
    <row r="13" spans="1:26">
      <c r="P13" s="137"/>
      <c r="Q13" s="137"/>
      <c r="R13" s="127"/>
      <c r="S13" s="127"/>
      <c r="T13" s="137"/>
      <c r="U13" s="137"/>
      <c r="V13" s="127" t="s">
        <v>385</v>
      </c>
      <c r="W13" s="127"/>
      <c r="X13" s="127"/>
      <c r="Y13" s="127"/>
      <c r="Z13" s="137"/>
    </row>
    <row r="14" spans="1:26">
      <c r="P14" s="137"/>
      <c r="Q14" s="137"/>
      <c r="R14" s="137"/>
      <c r="S14" s="127"/>
      <c r="T14" s="137"/>
      <c r="U14" s="137"/>
      <c r="V14" s="137"/>
      <c r="W14" s="137"/>
      <c r="X14" s="137"/>
      <c r="Y14" s="137"/>
      <c r="Z14" s="137"/>
    </row>
    <row r="15" spans="1:26" ht="15.75">
      <c r="B15" s="543" t="s">
        <v>386</v>
      </c>
      <c r="C15" s="543"/>
      <c r="D15" s="543"/>
      <c r="E15" s="543"/>
      <c r="F15" s="543"/>
      <c r="G15" s="543"/>
      <c r="H15" s="543"/>
      <c r="I15" s="543"/>
      <c r="J15" s="543"/>
      <c r="K15" s="543"/>
      <c r="L15" s="543"/>
      <c r="M15" s="543"/>
      <c r="N15" s="543"/>
      <c r="O15" s="543"/>
      <c r="P15" s="543"/>
    </row>
    <row r="16" spans="1:26" ht="15.75">
      <c r="C16" s="558" t="s">
        <v>387</v>
      </c>
      <c r="D16" s="558"/>
      <c r="E16" s="558"/>
      <c r="F16" s="558"/>
      <c r="G16" s="558"/>
      <c r="H16" s="558"/>
      <c r="I16" s="558"/>
      <c r="J16" s="558"/>
      <c r="K16" s="558"/>
      <c r="L16" s="558"/>
      <c r="M16" s="558"/>
      <c r="N16" s="60"/>
      <c r="O16" s="223"/>
      <c r="P16" s="224"/>
      <c r="Q16" s="5"/>
      <c r="R16" s="3"/>
      <c r="S16" s="223"/>
    </row>
    <row r="17" spans="2:24" ht="15.75">
      <c r="C17" s="218"/>
      <c r="D17" s="557" t="s">
        <v>388</v>
      </c>
      <c r="E17" s="557"/>
      <c r="F17" s="557"/>
      <c r="G17" s="557"/>
      <c r="H17" s="557"/>
      <c r="I17" s="557"/>
      <c r="J17" s="557"/>
      <c r="K17" s="557"/>
      <c r="L17" s="557"/>
      <c r="M17" s="60"/>
      <c r="N17" s="60"/>
      <c r="O17" s="162"/>
      <c r="P17" s="225"/>
      <c r="Q17" s="225"/>
      <c r="R17" s="3"/>
      <c r="S17" s="162"/>
    </row>
    <row r="18" spans="2:24" ht="15">
      <c r="L18" s="214"/>
      <c r="M18" s="214"/>
      <c r="N18" s="214"/>
      <c r="O18" s="7"/>
      <c r="P18" s="224"/>
      <c r="Q18" s="224"/>
      <c r="R18" s="3"/>
      <c r="S18" s="5"/>
    </row>
    <row r="19" spans="2:24" ht="15">
      <c r="C19" s="544" t="s">
        <v>61</v>
      </c>
      <c r="D19" s="544"/>
      <c r="E19" s="544"/>
      <c r="F19" s="544"/>
      <c r="G19" s="544"/>
      <c r="H19" s="544"/>
      <c r="L19" s="7"/>
      <c r="M19" s="215"/>
      <c r="N19" s="215"/>
      <c r="O19" s="7"/>
      <c r="P19" s="224"/>
      <c r="Q19" s="225"/>
      <c r="R19" s="3"/>
      <c r="S19" s="3"/>
    </row>
    <row r="20" spans="2:24" ht="15">
      <c r="H20" s="3"/>
      <c r="J20" s="3"/>
      <c r="K20" s="3"/>
      <c r="L20" s="214"/>
      <c r="M20" s="214"/>
      <c r="N20" s="214"/>
      <c r="O20" s="7"/>
      <c r="P20" s="226"/>
      <c r="Q20" s="224"/>
      <c r="R20" s="5"/>
      <c r="S20" s="5"/>
      <c r="U20" s="3"/>
      <c r="V20" s="3"/>
      <c r="W20" s="3"/>
      <c r="X20" s="3"/>
    </row>
    <row r="21" spans="2:24">
      <c r="D21" s="3"/>
      <c r="H21" s="3"/>
      <c r="J21" s="3"/>
      <c r="K21" s="3"/>
      <c r="L21" s="215"/>
      <c r="M21" s="215"/>
      <c r="N21" s="215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19" t="s">
        <v>389</v>
      </c>
      <c r="H22" s="3"/>
      <c r="J22" s="3"/>
      <c r="K22" s="3"/>
      <c r="O22" s="7"/>
      <c r="P22" s="5"/>
      <c r="Q22" s="5"/>
      <c r="R22" s="5"/>
      <c r="S22" s="5"/>
      <c r="U22" s="3"/>
      <c r="V22" s="3"/>
      <c r="W22" s="3"/>
      <c r="X22" s="3"/>
    </row>
    <row r="23" spans="2:24" ht="12.75">
      <c r="B23" s="220" t="s">
        <v>390</v>
      </c>
      <c r="H23" s="57"/>
      <c r="J23" s="57"/>
      <c r="K23" s="57"/>
      <c r="O23" s="7"/>
      <c r="P23" s="5"/>
      <c r="Q23" s="5"/>
      <c r="R23" s="5"/>
      <c r="S23" s="5"/>
    </row>
    <row r="24" spans="2:24" ht="15.75">
      <c r="B24" s="221" t="s">
        <v>391</v>
      </c>
      <c r="H24" s="57"/>
      <c r="I24" s="57"/>
      <c r="J24" s="57"/>
      <c r="K24" s="57"/>
      <c r="O24" s="7"/>
      <c r="P24" s="5"/>
      <c r="Q24" s="5"/>
      <c r="R24" s="5"/>
      <c r="S24" s="5"/>
    </row>
    <row r="25" spans="2:24" ht="15">
      <c r="B25" s="93"/>
      <c r="C25" s="4"/>
      <c r="D25" s="57"/>
      <c r="E25" s="4"/>
      <c r="F25" s="4"/>
      <c r="G25" s="4"/>
      <c r="H25" s="57"/>
      <c r="I25" s="57"/>
      <c r="J25" s="57"/>
      <c r="K25" s="57"/>
      <c r="O25" s="7"/>
      <c r="P25" s="227"/>
      <c r="Q25" s="224"/>
      <c r="R25" s="5"/>
      <c r="S25" s="5"/>
    </row>
    <row r="26" spans="2:24" ht="15">
      <c r="B26" s="93"/>
      <c r="C26" s="4"/>
      <c r="D26" s="57"/>
      <c r="E26" s="4"/>
      <c r="F26" s="4"/>
      <c r="G26" s="4"/>
      <c r="H26" s="57"/>
      <c r="I26" s="57"/>
      <c r="J26" s="57"/>
      <c r="K26" s="57"/>
      <c r="O26" s="7"/>
      <c r="P26" s="228"/>
      <c r="Q26" s="225"/>
      <c r="R26" s="3"/>
      <c r="S26" s="3"/>
    </row>
    <row r="27" spans="2:24" ht="15">
      <c r="B27" s="93"/>
      <c r="C27" s="4"/>
      <c r="D27" s="57"/>
      <c r="E27" s="4"/>
      <c r="F27" s="4"/>
      <c r="G27" s="4"/>
      <c r="H27" s="57"/>
      <c r="I27" s="57"/>
      <c r="J27" s="57"/>
      <c r="K27" s="57"/>
      <c r="O27" s="162"/>
      <c r="P27" s="225"/>
      <c r="Q27" s="225"/>
      <c r="R27" s="3"/>
      <c r="S27" s="162"/>
    </row>
    <row r="28" spans="2:24" ht="15">
      <c r="B28" s="93"/>
      <c r="C28" s="4"/>
      <c r="D28" s="57"/>
      <c r="E28" s="4"/>
      <c r="F28" s="4"/>
      <c r="G28" s="4"/>
      <c r="H28" s="57"/>
      <c r="I28" s="57"/>
      <c r="J28" s="57"/>
      <c r="K28" s="57"/>
      <c r="O28" s="7"/>
      <c r="P28" s="224"/>
      <c r="Q28" s="224"/>
      <c r="R28" s="3"/>
      <c r="S28" s="5"/>
    </row>
    <row r="29" spans="2:24" ht="15">
      <c r="B29" s="93"/>
      <c r="C29" s="4"/>
      <c r="D29" s="57"/>
      <c r="E29" s="4"/>
      <c r="F29" s="4"/>
      <c r="G29" s="4"/>
      <c r="H29" s="57"/>
      <c r="I29" s="57"/>
      <c r="J29" s="57"/>
      <c r="K29" s="57"/>
      <c r="O29" s="7"/>
      <c r="P29" s="224"/>
      <c r="Q29" s="225"/>
      <c r="R29" s="3"/>
      <c r="S29" s="3"/>
    </row>
    <row r="30" spans="2:24" ht="15">
      <c r="B30" s="130"/>
      <c r="C30" s="4"/>
      <c r="D30" s="57"/>
      <c r="E30" s="4"/>
      <c r="F30" s="4"/>
      <c r="G30" s="4"/>
      <c r="H30" s="301"/>
      <c r="I30" s="57"/>
      <c r="J30" s="57"/>
      <c r="K30" s="57"/>
      <c r="O30" s="7"/>
      <c r="P30" s="226"/>
      <c r="Q30" s="224"/>
      <c r="R30" s="5"/>
      <c r="S30" s="5"/>
    </row>
    <row r="31" spans="2:24">
      <c r="B31" s="131"/>
      <c r="C31" s="4"/>
      <c r="D31" s="57"/>
      <c r="E31" s="4"/>
      <c r="F31" s="4"/>
      <c r="G31" s="4"/>
      <c r="H31" s="3"/>
      <c r="I31" s="57"/>
      <c r="J31" s="57"/>
      <c r="K31" s="57"/>
      <c r="O31" s="7"/>
      <c r="P31" s="5"/>
      <c r="Q31" s="5"/>
      <c r="R31" s="5"/>
      <c r="S31" s="5"/>
    </row>
    <row r="32" spans="2:24">
      <c r="B32" s="93"/>
      <c r="C32" s="4"/>
      <c r="D32" s="57"/>
      <c r="E32" s="4"/>
      <c r="F32" s="4"/>
      <c r="G32" s="4"/>
      <c r="H32" s="3"/>
      <c r="I32" s="57"/>
      <c r="J32" s="57"/>
      <c r="K32" s="57"/>
      <c r="O32" s="7"/>
      <c r="P32" s="5"/>
      <c r="Q32" s="5"/>
      <c r="R32" s="5"/>
      <c r="S32" s="5"/>
    </row>
    <row r="33" spans="2:19">
      <c r="H33" s="3"/>
      <c r="O33" s="7"/>
      <c r="P33" s="5"/>
      <c r="Q33" s="5"/>
      <c r="R33" s="5"/>
      <c r="S33" s="5"/>
    </row>
    <row r="34" spans="2:19">
      <c r="H34" s="3"/>
      <c r="O34" s="7"/>
      <c r="P34" s="5"/>
      <c r="Q34" s="5"/>
      <c r="R34" s="5"/>
      <c r="S34" s="5"/>
    </row>
    <row r="35" spans="2:19">
      <c r="B35" s="301"/>
      <c r="E35" s="7"/>
      <c r="F35" s="7"/>
      <c r="G35" s="7"/>
      <c r="H35" s="3"/>
    </row>
    <row r="36" spans="2:19">
      <c r="B36" s="3"/>
      <c r="E36" s="7"/>
      <c r="F36" s="7"/>
      <c r="G36" s="7"/>
      <c r="H36" s="301"/>
    </row>
    <row r="37" spans="2:19">
      <c r="B37" s="3"/>
      <c r="E37" s="7"/>
      <c r="F37" s="7"/>
      <c r="G37" s="7"/>
    </row>
    <row r="38" spans="2:19">
      <c r="B38" s="3"/>
      <c r="E38" s="7"/>
      <c r="F38" s="7"/>
      <c r="G38" s="7"/>
    </row>
    <row r="39" spans="2:19">
      <c r="B39" s="3"/>
      <c r="E39" s="7"/>
      <c r="F39" s="7"/>
      <c r="G39" s="7"/>
    </row>
    <row r="40" spans="2:19">
      <c r="B40" s="3"/>
      <c r="E40" s="7"/>
      <c r="F40" s="7"/>
      <c r="G40" s="7"/>
    </row>
    <row r="41" spans="2:19">
      <c r="B41" s="301"/>
      <c r="D41" s="57"/>
      <c r="E41" s="57"/>
      <c r="F41" s="57"/>
      <c r="G41" s="57"/>
      <c r="H41" s="57"/>
    </row>
    <row r="42" spans="2:19">
      <c r="B42" s="3"/>
      <c r="D42" s="57"/>
      <c r="E42" s="57"/>
      <c r="F42" s="57"/>
      <c r="G42" s="57"/>
      <c r="H42" s="57"/>
    </row>
    <row r="43" spans="2:19">
      <c r="B43" s="3"/>
      <c r="C43" s="57"/>
      <c r="D43" s="57"/>
      <c r="E43" s="57"/>
      <c r="F43" s="57"/>
      <c r="G43" s="57"/>
      <c r="H43" s="57"/>
    </row>
    <row r="44" spans="2:19">
      <c r="B44" s="3"/>
      <c r="C44" s="57"/>
      <c r="D44" s="57"/>
      <c r="E44" s="57"/>
      <c r="F44" s="57"/>
      <c r="G44" s="57"/>
      <c r="I44" s="2"/>
    </row>
    <row r="45" spans="2:19">
      <c r="B45" s="3"/>
      <c r="C45" s="7"/>
      <c r="E45" s="7"/>
      <c r="F45" s="7"/>
      <c r="G45" s="7"/>
      <c r="I45" s="2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0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11.5703125" style="3" bestFit="1" customWidth="1"/>
    <col min="2" max="2" width="44.85546875" style="90" customWidth="1"/>
    <col min="3" max="3" width="16.7109375" style="7" bestFit="1" customWidth="1"/>
    <col min="4" max="4" width="5.85546875" style="7" bestFit="1" customWidth="1"/>
    <col min="5" max="5" width="6.28515625" style="7" bestFit="1" customWidth="1"/>
    <col min="6" max="6" width="16.28515625" style="2" customWidth="1"/>
    <col min="7" max="7" width="13.5703125" style="7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568" t="s">
        <v>1</v>
      </c>
      <c r="B1" s="574" t="s">
        <v>0</v>
      </c>
      <c r="C1" s="576" t="s">
        <v>87</v>
      </c>
      <c r="D1" s="570" t="s">
        <v>3</v>
      </c>
      <c r="E1" s="571"/>
      <c r="F1" s="572" t="s">
        <v>500</v>
      </c>
      <c r="G1" s="573"/>
      <c r="H1" s="559" t="s">
        <v>29</v>
      </c>
      <c r="I1" s="560"/>
      <c r="J1" s="560"/>
      <c r="K1" s="560"/>
      <c r="L1" s="560"/>
      <c r="M1" s="560"/>
      <c r="N1" s="561"/>
    </row>
    <row r="2" spans="1:14" s="8" customFormat="1" ht="23.25" customHeight="1" thickBot="1">
      <c r="A2" s="569"/>
      <c r="B2" s="575"/>
      <c r="C2" s="577"/>
      <c r="D2" s="47"/>
      <c r="E2" s="58" t="s">
        <v>9</v>
      </c>
      <c r="F2" s="366" t="s">
        <v>501</v>
      </c>
      <c r="G2" s="311" t="s">
        <v>9</v>
      </c>
      <c r="H2" s="562"/>
      <c r="I2" s="563"/>
      <c r="J2" s="563"/>
      <c r="K2" s="563"/>
      <c r="L2" s="563"/>
      <c r="M2" s="563"/>
      <c r="N2" s="564"/>
    </row>
    <row r="3" spans="1:14" s="136" customFormat="1" ht="15">
      <c r="A3" s="416" t="str">
        <f>'1-συμβολαια'!A3</f>
        <v>1ο</v>
      </c>
      <c r="B3" s="306" t="str">
        <f>'1-συμβολαια'!C3</f>
        <v>έγγραφο Τ.Π.Δ. κατάθεση</v>
      </c>
      <c r="C3" s="310">
        <f>'1-συμβολαια'!D3</f>
        <v>3500000</v>
      </c>
      <c r="D3" s="307">
        <v>1</v>
      </c>
      <c r="E3" s="307">
        <v>1</v>
      </c>
      <c r="F3" s="308">
        <f t="shared" ref="F3:G5" si="0">(D3-1)*1000</f>
        <v>0</v>
      </c>
      <c r="G3" s="308">
        <f t="shared" si="0"/>
        <v>0</v>
      </c>
      <c r="H3" s="305"/>
      <c r="I3" s="305"/>
      <c r="J3" s="305"/>
      <c r="K3" s="309"/>
      <c r="L3" s="309"/>
      <c r="M3" s="309"/>
      <c r="N3" s="309"/>
    </row>
    <row r="4" spans="1:14" s="136" customFormat="1" ht="15.75" thickBot="1">
      <c r="A4" s="422">
        <f>'1-συμβολαια'!A4</f>
        <v>0</v>
      </c>
      <c r="B4" s="423" t="str">
        <f>'1-συμβολαια'!C4</f>
        <v>ΤΟΚΟΙ υπερΗμερίας</v>
      </c>
      <c r="C4" s="424">
        <f>'1-συμβολαια'!D4</f>
        <v>1054754</v>
      </c>
      <c r="D4" s="425">
        <v>1</v>
      </c>
      <c r="E4" s="425"/>
      <c r="F4" s="426">
        <f t="shared" si="0"/>
        <v>0</v>
      </c>
      <c r="G4" s="426"/>
      <c r="H4" s="414"/>
      <c r="I4" s="414"/>
      <c r="J4" s="414"/>
      <c r="K4" s="427"/>
      <c r="L4" s="427"/>
      <c r="M4" s="427"/>
      <c r="N4" s="427"/>
    </row>
    <row r="5" spans="1:14" s="136" customFormat="1" ht="15">
      <c r="A5" s="417" t="str">
        <f>'1-συμβολαια'!A5</f>
        <v>2ο</v>
      </c>
      <c r="B5" s="418" t="str">
        <f>'1-συμβολαια'!C5</f>
        <v>έγγραφο Τ.Π.Δ. 249 ΑΝΑΛΗΨΗ</v>
      </c>
      <c r="C5" s="419">
        <f>'1-συμβολαια'!D5</f>
        <v>0</v>
      </c>
      <c r="D5" s="420">
        <v>1</v>
      </c>
      <c r="E5" s="420"/>
      <c r="F5" s="339">
        <f t="shared" si="0"/>
        <v>0</v>
      </c>
      <c r="G5" s="339"/>
      <c r="H5" s="320"/>
      <c r="I5" s="320"/>
      <c r="J5" s="320"/>
      <c r="K5" s="421"/>
      <c r="L5" s="421"/>
      <c r="M5" s="421"/>
      <c r="N5" s="421"/>
    </row>
    <row r="6" spans="1:14" ht="15.75">
      <c r="A6" s="565" t="s">
        <v>60</v>
      </c>
      <c r="B6" s="566"/>
      <c r="C6" s="566"/>
      <c r="D6" s="566"/>
      <c r="E6" s="567"/>
      <c r="F6" s="108">
        <f>SUM(F3:F5)</f>
        <v>0</v>
      </c>
      <c r="G6" s="312">
        <f>SUM(G3:G5)</f>
        <v>0</v>
      </c>
    </row>
    <row r="7" spans="1:14" ht="15.75">
      <c r="H7" s="138" t="s">
        <v>142</v>
      </c>
      <c r="I7" s="139"/>
      <c r="J7" s="139"/>
      <c r="K7" s="139"/>
      <c r="L7" s="139"/>
      <c r="M7" s="139"/>
    </row>
    <row r="8" spans="1:14" ht="15.75">
      <c r="I8" s="139" t="s">
        <v>143</v>
      </c>
      <c r="J8" s="139"/>
      <c r="K8" s="139"/>
      <c r="L8" s="139"/>
      <c r="M8" s="87"/>
    </row>
    <row r="9" spans="1:14" ht="15.75">
      <c r="J9" s="138" t="s">
        <v>144</v>
      </c>
    </row>
    <row r="12" spans="1:14" ht="15.75">
      <c r="B12" s="360" t="s">
        <v>498</v>
      </c>
      <c r="C12" s="82"/>
      <c r="D12" s="82"/>
      <c r="E12" s="82"/>
      <c r="F12" s="82"/>
      <c r="G12" s="82"/>
    </row>
    <row r="13" spans="1:14" ht="15.75">
      <c r="B13" s="360" t="s">
        <v>499</v>
      </c>
      <c r="C13" s="82"/>
      <c r="D13" s="82"/>
      <c r="E13" s="82"/>
      <c r="F13" s="82"/>
      <c r="G13" s="82"/>
    </row>
    <row r="14" spans="1:14" ht="15.75">
      <c r="B14" s="3"/>
      <c r="C14" s="229" t="s">
        <v>61</v>
      </c>
      <c r="D14" s="3"/>
      <c r="H14" s="2"/>
      <c r="I14" s="2"/>
      <c r="J14" s="2"/>
    </row>
    <row r="16" spans="1:14">
      <c r="B16" s="130"/>
    </row>
    <row r="17" spans="2:9">
      <c r="B17" s="131"/>
    </row>
    <row r="20" spans="2:9">
      <c r="B20" s="301"/>
      <c r="F20" s="7"/>
      <c r="H20" s="7"/>
      <c r="I20" s="7"/>
    </row>
    <row r="21" spans="2:9">
      <c r="B21" s="3"/>
      <c r="F21" s="7"/>
      <c r="H21" s="7"/>
      <c r="I21" s="7"/>
    </row>
    <row r="22" spans="2:9">
      <c r="B22" s="3"/>
      <c r="F22" s="7"/>
      <c r="H22" s="7"/>
      <c r="I22" s="7"/>
    </row>
    <row r="23" spans="2:9">
      <c r="B23" s="3"/>
      <c r="F23" s="7"/>
      <c r="H23" s="7"/>
      <c r="I23" s="7"/>
    </row>
    <row r="24" spans="2:9">
      <c r="B24" s="3"/>
      <c r="F24" s="7"/>
      <c r="H24" s="7"/>
      <c r="I24" s="7"/>
    </row>
    <row r="25" spans="2:9">
      <c r="B25" s="3"/>
      <c r="F25" s="7"/>
      <c r="H25" s="7"/>
      <c r="I25" s="7"/>
    </row>
    <row r="26" spans="2:9">
      <c r="B26" s="301"/>
      <c r="D26" s="57"/>
      <c r="E26" s="57"/>
      <c r="F26" s="57"/>
      <c r="G26" s="57"/>
      <c r="H26" s="7"/>
      <c r="I26" s="7"/>
    </row>
    <row r="27" spans="2:9">
      <c r="B27" s="3"/>
      <c r="D27" s="57"/>
      <c r="E27" s="57"/>
      <c r="F27" s="57"/>
      <c r="G27" s="57"/>
      <c r="H27" s="7"/>
      <c r="I27" s="7"/>
    </row>
    <row r="28" spans="2:9">
      <c r="B28" s="3"/>
      <c r="D28" s="57"/>
      <c r="E28" s="57"/>
      <c r="F28" s="57"/>
      <c r="G28" s="57"/>
      <c r="H28" s="7"/>
      <c r="I28" s="7"/>
    </row>
    <row r="29" spans="2:9">
      <c r="B29" s="3"/>
      <c r="D29" s="57"/>
      <c r="E29" s="57"/>
      <c r="F29" s="57"/>
      <c r="G29" s="57"/>
      <c r="H29" s="7"/>
      <c r="I29" s="2"/>
    </row>
    <row r="30" spans="2:9">
      <c r="B30" s="3"/>
      <c r="F30" s="7"/>
      <c r="H30" s="7"/>
      <c r="I30" s="2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I11" sqref="I11"/>
    </sheetView>
  </sheetViews>
  <sheetFormatPr defaultRowHeight="11.25"/>
  <cols>
    <col min="1" max="1" width="11.5703125" style="7" bestFit="1" customWidth="1"/>
    <col min="2" max="2" width="33.28515625" style="92" bestFit="1" customWidth="1"/>
    <col min="3" max="3" width="7.28515625" style="7" bestFit="1" customWidth="1"/>
    <col min="4" max="4" width="22.7109375" style="7" bestFit="1" customWidth="1"/>
    <col min="5" max="7" width="4.140625" style="7" bestFit="1" customWidth="1"/>
    <col min="8" max="8" width="7.28515625" style="7" bestFit="1" customWidth="1"/>
    <col min="9" max="9" width="26.85546875" style="7" bestFit="1" customWidth="1"/>
    <col min="10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547" t="s">
        <v>1</v>
      </c>
      <c r="B1" s="549" t="s">
        <v>0</v>
      </c>
      <c r="C1" s="578" t="s">
        <v>11</v>
      </c>
      <c r="D1" s="578"/>
      <c r="E1" s="578"/>
      <c r="F1" s="578"/>
      <c r="G1" s="578"/>
      <c r="H1" s="579" t="s">
        <v>12</v>
      </c>
      <c r="I1" s="579"/>
      <c r="J1" s="579"/>
      <c r="K1" s="579"/>
      <c r="L1" s="579"/>
      <c r="M1" s="579"/>
      <c r="N1" s="579"/>
      <c r="O1" s="582" t="s">
        <v>88</v>
      </c>
      <c r="P1" s="580" t="s">
        <v>224</v>
      </c>
      <c r="Q1" s="537" t="s">
        <v>29</v>
      </c>
      <c r="R1" s="538"/>
      <c r="S1" s="538"/>
      <c r="T1" s="538"/>
      <c r="U1" s="539"/>
    </row>
    <row r="2" spans="1:25" ht="24" customHeight="1" thickBot="1">
      <c r="A2" s="548"/>
      <c r="B2" s="550"/>
      <c r="C2" s="365" t="s">
        <v>47</v>
      </c>
      <c r="D2" s="365" t="s">
        <v>48</v>
      </c>
      <c r="E2" s="365" t="s">
        <v>49</v>
      </c>
      <c r="F2" s="365" t="s">
        <v>50</v>
      </c>
      <c r="G2" s="38" t="s">
        <v>51</v>
      </c>
      <c r="H2" s="365" t="s">
        <v>47</v>
      </c>
      <c r="I2" s="365" t="s">
        <v>48</v>
      </c>
      <c r="J2" s="365" t="s">
        <v>49</v>
      </c>
      <c r="K2" s="365" t="s">
        <v>50</v>
      </c>
      <c r="L2" s="365" t="s">
        <v>51</v>
      </c>
      <c r="M2" s="365" t="s">
        <v>52</v>
      </c>
      <c r="N2" s="39" t="s">
        <v>53</v>
      </c>
      <c r="O2" s="583"/>
      <c r="P2" s="581"/>
      <c r="Q2" s="540"/>
      <c r="R2" s="541"/>
      <c r="S2" s="541"/>
      <c r="T2" s="541"/>
      <c r="U2" s="542"/>
    </row>
    <row r="3" spans="1:25" s="278" customFormat="1" ht="15">
      <c r="A3" s="416" t="str">
        <f>'1-συμβολαια'!A3</f>
        <v>1ο</v>
      </c>
      <c r="B3" s="313" t="str">
        <f>'1-συμβολαια'!C3</f>
        <v>έγγραφο Τ.Π.Δ. κατάθεση</v>
      </c>
      <c r="C3" s="279">
        <v>1</v>
      </c>
      <c r="D3" s="347" t="s">
        <v>441</v>
      </c>
      <c r="E3" s="279"/>
      <c r="F3" s="279"/>
      <c r="G3" s="279"/>
      <c r="H3" s="279">
        <v>1</v>
      </c>
      <c r="I3" s="279" t="s">
        <v>540</v>
      </c>
      <c r="J3" s="279"/>
      <c r="K3" s="279"/>
      <c r="L3" s="279"/>
      <c r="M3" s="279"/>
      <c r="N3" s="279"/>
      <c r="O3" s="314"/>
      <c r="P3" s="308">
        <f>O3*('2-δικαιώμ'!N3+'3-φύλλα2α'!F3)</f>
        <v>0</v>
      </c>
      <c r="Q3" s="315"/>
      <c r="R3" s="315"/>
      <c r="S3" s="315"/>
      <c r="T3" s="315"/>
      <c r="U3" s="316"/>
    </row>
    <row r="4" spans="1:25" s="278" customFormat="1" ht="15.75" thickBot="1">
      <c r="A4" s="422">
        <f>'1-συμβολαια'!A4</f>
        <v>0</v>
      </c>
      <c r="B4" s="431" t="str">
        <f>'1-συμβολαια'!C4</f>
        <v>ΤΟΚΟΙ υπερΗμερίας</v>
      </c>
      <c r="C4" s="404">
        <v>1</v>
      </c>
      <c r="D4" s="499" t="s">
        <v>441</v>
      </c>
      <c r="E4" s="404"/>
      <c r="F4" s="404"/>
      <c r="G4" s="404"/>
      <c r="H4" s="404">
        <v>1</v>
      </c>
      <c r="I4" s="404" t="s">
        <v>541</v>
      </c>
      <c r="J4" s="404"/>
      <c r="K4" s="404"/>
      <c r="L4" s="404"/>
      <c r="M4" s="404"/>
      <c r="N4" s="404"/>
      <c r="O4" s="432"/>
      <c r="P4" s="426">
        <f>O4*('2-δικαιώμ'!N4+'3-φύλλα2α'!F4)</f>
        <v>0</v>
      </c>
      <c r="Q4" s="433"/>
      <c r="R4" s="433"/>
      <c r="S4" s="433"/>
      <c r="T4" s="433"/>
      <c r="U4" s="435"/>
    </row>
    <row r="5" spans="1:25" s="278" customFormat="1" ht="15">
      <c r="A5" s="417" t="str">
        <f>'1-συμβολαια'!A5</f>
        <v>2ο</v>
      </c>
      <c r="B5" s="428" t="str">
        <f>'1-συμβολαια'!C5</f>
        <v>έγγραφο Τ.Π.Δ. 249 ΑΝΑΛΗΨΗ</v>
      </c>
      <c r="C5" s="275">
        <v>1</v>
      </c>
      <c r="D5" s="495" t="s">
        <v>441</v>
      </c>
      <c r="E5" s="275"/>
      <c r="F5" s="275"/>
      <c r="G5" s="275"/>
      <c r="H5" s="275">
        <v>1</v>
      </c>
      <c r="I5" s="275" t="s">
        <v>542</v>
      </c>
      <c r="J5" s="275"/>
      <c r="K5" s="275"/>
      <c r="L5" s="275"/>
      <c r="M5" s="275"/>
      <c r="N5" s="275"/>
      <c r="O5" s="429"/>
      <c r="P5" s="339">
        <f>O5*('2-δικαιώμ'!N5+'3-φύλλα2α'!F5)</f>
        <v>0</v>
      </c>
      <c r="Q5" s="430"/>
      <c r="R5" s="430"/>
      <c r="S5" s="430"/>
      <c r="T5" s="430"/>
      <c r="U5" s="434"/>
    </row>
    <row r="6" spans="1:25" ht="15.75">
      <c r="A6" s="565" t="s">
        <v>47</v>
      </c>
      <c r="B6" s="566"/>
      <c r="C6" s="566"/>
      <c r="D6" s="566"/>
      <c r="E6" s="566"/>
      <c r="F6" s="566"/>
      <c r="G6" s="566"/>
      <c r="H6" s="566"/>
      <c r="I6" s="566"/>
      <c r="J6" s="566"/>
      <c r="K6" s="566"/>
      <c r="L6" s="566"/>
      <c r="M6" s="566"/>
      <c r="N6" s="566"/>
      <c r="O6" s="566"/>
      <c r="P6" s="107">
        <f>SUM(P3:P5)</f>
        <v>0</v>
      </c>
    </row>
    <row r="8" spans="1:25" ht="15.75">
      <c r="Q8" s="157" t="s">
        <v>145</v>
      </c>
      <c r="R8" s="124"/>
      <c r="S8" s="124"/>
      <c r="T8" s="124"/>
      <c r="U8" s="124"/>
      <c r="V8" s="124"/>
      <c r="W8" s="124"/>
      <c r="X8" s="124"/>
      <c r="Y8" s="114"/>
    </row>
    <row r="9" spans="1:25" ht="15.75">
      <c r="R9" s="139" t="s">
        <v>146</v>
      </c>
      <c r="S9" s="139"/>
      <c r="T9" s="139"/>
      <c r="U9" s="139"/>
      <c r="V9" s="139"/>
      <c r="W9" s="139"/>
      <c r="X9" s="139"/>
    </row>
    <row r="10" spans="1:25" ht="15.75">
      <c r="S10" s="157" t="s">
        <v>147</v>
      </c>
    </row>
    <row r="13" spans="1:25">
      <c r="B13" s="130"/>
    </row>
    <row r="14" spans="1:25">
      <c r="B14" s="131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3"/>
  <sheetViews>
    <sheetView workbookViewId="0">
      <pane ySplit="2" topLeftCell="A3" activePane="bottomLeft" state="frozen"/>
      <selection pane="bottomLeft" activeCell="P30" sqref="P30"/>
    </sheetView>
  </sheetViews>
  <sheetFormatPr defaultRowHeight="11.25"/>
  <cols>
    <col min="1" max="1" width="10.28515625" style="7" customWidth="1"/>
    <col min="2" max="2" width="38.7109375" style="92" customWidth="1"/>
    <col min="3" max="3" width="11.5703125" style="7" customWidth="1"/>
    <col min="4" max="5" width="7.85546875" style="3" customWidth="1"/>
    <col min="6" max="6" width="6.85546875" style="7" customWidth="1"/>
    <col min="7" max="7" width="7.140625" style="7" customWidth="1"/>
    <col min="8" max="8" width="8.5703125" style="7" bestFit="1" customWidth="1"/>
    <col min="9" max="9" width="9" style="7" customWidth="1"/>
    <col min="10" max="10" width="7.85546875" style="7" customWidth="1"/>
    <col min="11" max="11" width="8.140625" style="7" customWidth="1"/>
    <col min="12" max="12" width="6.85546875" style="7" customWidth="1"/>
    <col min="13" max="13" width="8.140625" style="7" customWidth="1"/>
    <col min="14" max="14" width="10.5703125" style="7" customWidth="1"/>
    <col min="15" max="15" width="8.42578125" style="7" customWidth="1"/>
    <col min="16" max="16" width="10.28515625" style="7" customWidth="1"/>
    <col min="17" max="17" width="13.28515625" style="7" customWidth="1"/>
    <col min="18" max="18" width="8.5703125" style="82" customWidth="1"/>
    <col min="19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9" width="6.2851562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17" t="s">
        <v>1</v>
      </c>
      <c r="B1" s="584" t="s">
        <v>0</v>
      </c>
      <c r="C1" s="588" t="s">
        <v>7</v>
      </c>
      <c r="D1" s="586" t="s">
        <v>3</v>
      </c>
      <c r="E1" s="587"/>
      <c r="F1" s="590" t="s">
        <v>399</v>
      </c>
      <c r="G1" s="591"/>
      <c r="H1" s="591"/>
      <c r="I1" s="591"/>
      <c r="J1" s="591"/>
      <c r="K1" s="591"/>
      <c r="L1" s="592"/>
      <c r="M1" s="593" t="s">
        <v>402</v>
      </c>
      <c r="N1" s="594"/>
      <c r="O1" s="595" t="s">
        <v>249</v>
      </c>
      <c r="P1" s="596"/>
      <c r="Q1" s="597" t="s">
        <v>400</v>
      </c>
      <c r="R1" s="599" t="s">
        <v>169</v>
      </c>
      <c r="S1" s="599"/>
      <c r="T1" s="599"/>
      <c r="U1" s="599"/>
      <c r="V1" s="599"/>
      <c r="W1" s="599"/>
      <c r="X1" s="599"/>
      <c r="Y1" s="599"/>
      <c r="Z1" s="599"/>
      <c r="AA1" s="599"/>
      <c r="AB1" s="599"/>
      <c r="AC1" s="599"/>
      <c r="AD1" s="599"/>
      <c r="AE1" s="599"/>
      <c r="AF1" s="599"/>
      <c r="AG1" s="599"/>
      <c r="AH1" s="599"/>
      <c r="AI1" s="599"/>
      <c r="AJ1" s="599"/>
      <c r="AK1" s="599"/>
      <c r="AL1" s="599"/>
      <c r="AM1" s="599"/>
      <c r="AN1" s="599"/>
      <c r="AO1" s="599"/>
    </row>
    <row r="2" spans="1:41" ht="23.25" thickBot="1">
      <c r="A2" s="518"/>
      <c r="B2" s="585"/>
      <c r="C2" s="589"/>
      <c r="D2" s="163" t="s">
        <v>4</v>
      </c>
      <c r="E2" s="147" t="s">
        <v>9</v>
      </c>
      <c r="F2" s="230" t="s">
        <v>4</v>
      </c>
      <c r="G2" s="164" t="s">
        <v>9</v>
      </c>
      <c r="H2" s="321" t="s">
        <v>47</v>
      </c>
      <c r="I2" s="230" t="s">
        <v>9</v>
      </c>
      <c r="J2" s="322" t="s">
        <v>352</v>
      </c>
      <c r="K2" s="322" t="s">
        <v>376</v>
      </c>
      <c r="L2" s="323" t="s">
        <v>354</v>
      </c>
      <c r="M2" s="230" t="s">
        <v>23</v>
      </c>
      <c r="N2" s="324" t="s">
        <v>89</v>
      </c>
      <c r="O2" s="230" t="s">
        <v>23</v>
      </c>
      <c r="P2" s="296" t="s">
        <v>9</v>
      </c>
      <c r="Q2" s="598"/>
      <c r="R2" s="166" t="s">
        <v>130</v>
      </c>
      <c r="S2" s="166" t="s">
        <v>167</v>
      </c>
      <c r="T2" s="166" t="s">
        <v>131</v>
      </c>
      <c r="U2" s="166" t="s">
        <v>251</v>
      </c>
      <c r="V2" s="166" t="s">
        <v>132</v>
      </c>
      <c r="W2" s="166" t="s">
        <v>252</v>
      </c>
      <c r="X2" s="166" t="s">
        <v>148</v>
      </c>
      <c r="Y2" s="166" t="s">
        <v>168</v>
      </c>
      <c r="Z2" s="166" t="s">
        <v>149</v>
      </c>
      <c r="AA2" s="166" t="s">
        <v>253</v>
      </c>
      <c r="AB2" s="166" t="s">
        <v>150</v>
      </c>
      <c r="AC2" s="166" t="s">
        <v>254</v>
      </c>
      <c r="AD2" s="166" t="s">
        <v>151</v>
      </c>
      <c r="AE2" s="166" t="s">
        <v>266</v>
      </c>
      <c r="AF2" s="166" t="s">
        <v>267</v>
      </c>
      <c r="AG2" s="271" t="s">
        <v>268</v>
      </c>
      <c r="AH2" s="166" t="s">
        <v>269</v>
      </c>
      <c r="AI2" s="166" t="s">
        <v>270</v>
      </c>
      <c r="AJ2" s="166" t="s">
        <v>466</v>
      </c>
      <c r="AK2" s="166" t="s">
        <v>467</v>
      </c>
      <c r="AL2" s="166"/>
      <c r="AM2" s="256" t="s">
        <v>59</v>
      </c>
      <c r="AN2" s="254" t="s">
        <v>47</v>
      </c>
      <c r="AO2" s="255" t="s">
        <v>29</v>
      </c>
    </row>
    <row r="3" spans="1:41" s="5" customFormat="1">
      <c r="A3" s="393" t="str">
        <f>'1-συμβολαια'!A3</f>
        <v>1ο</v>
      </c>
      <c r="B3" s="303" t="str">
        <f>'1-συμβολαια'!C3</f>
        <v>έγγραφο Τ.Π.Δ. κατάθεση</v>
      </c>
      <c r="C3" s="304">
        <f>'1-συμβολαια'!D3</f>
        <v>3500000</v>
      </c>
      <c r="D3" s="319">
        <f>'3-φύλλα2α'!D3</f>
        <v>1</v>
      </c>
      <c r="E3" s="319">
        <f>'3-φύλλα2α'!E3</f>
        <v>1</v>
      </c>
      <c r="F3" s="279">
        <v>2</v>
      </c>
      <c r="G3" s="279"/>
      <c r="H3" s="298">
        <f t="shared" ref="H3:H5" si="0">F3*D3*1100</f>
        <v>2200</v>
      </c>
      <c r="I3" s="325">
        <f t="shared" ref="I3:I5" si="1">E3*G3*1100</f>
        <v>0</v>
      </c>
      <c r="J3" s="325">
        <f t="shared" ref="J3:J5" si="2">H3*5%</f>
        <v>110</v>
      </c>
      <c r="K3" s="325">
        <f t="shared" ref="K3:K5" si="3">H3*5%</f>
        <v>110</v>
      </c>
      <c r="L3" s="325">
        <f t="shared" ref="L3:L5" si="4">H3*1%</f>
        <v>22</v>
      </c>
      <c r="M3" s="325">
        <f t="shared" ref="M3:M5" si="5">H3-O3</f>
        <v>1958</v>
      </c>
      <c r="N3" s="325">
        <f t="shared" ref="N3:N5" si="6">I3-P3</f>
        <v>0</v>
      </c>
      <c r="O3" s="325">
        <f t="shared" ref="O3:O5" si="7">J3+K3+L3</f>
        <v>242</v>
      </c>
      <c r="P3" s="325">
        <f t="shared" ref="P3:P5" si="8">I3*11%</f>
        <v>0</v>
      </c>
      <c r="Q3" s="325">
        <f t="shared" ref="Q3:Q5" si="9">O3-P3</f>
        <v>242</v>
      </c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20"/>
      <c r="AG3" s="320"/>
      <c r="AH3" s="320"/>
      <c r="AI3" s="320"/>
      <c r="AJ3" s="320"/>
      <c r="AK3" s="320"/>
      <c r="AL3" s="320"/>
      <c r="AM3" s="326">
        <f t="shared" ref="AM3:AM5" si="10">U3+Y3+AA3+AI3+AK3</f>
        <v>0</v>
      </c>
      <c r="AN3" s="326">
        <f t="shared" ref="AN3:AN5" si="11">R3+S3+T3+V3+W3+X3+Z3+AB3+AC3+AD3+AE3++AF3+AG3+AH3+AJ3</f>
        <v>0</v>
      </c>
      <c r="AO3" s="277"/>
    </row>
    <row r="4" spans="1:41" s="5" customFormat="1" ht="12" thickBot="1">
      <c r="A4" s="415">
        <f>'1-συμβολαια'!A4</f>
        <v>0</v>
      </c>
      <c r="B4" s="413" t="str">
        <f>'1-συμβολαια'!C4</f>
        <v>ΤΟΚΟΙ υπερΗμερίας</v>
      </c>
      <c r="C4" s="402">
        <f>'1-συμβολαια'!D4</f>
        <v>1054754</v>
      </c>
      <c r="D4" s="439">
        <f>'3-φύλλα2α'!D4</f>
        <v>1</v>
      </c>
      <c r="E4" s="439">
        <f>'3-φύλλα2α'!E4</f>
        <v>0</v>
      </c>
      <c r="F4" s="404"/>
      <c r="G4" s="404"/>
      <c r="H4" s="403">
        <f t="shared" si="0"/>
        <v>0</v>
      </c>
      <c r="I4" s="440">
        <f t="shared" si="1"/>
        <v>0</v>
      </c>
      <c r="J4" s="440">
        <f t="shared" si="2"/>
        <v>0</v>
      </c>
      <c r="K4" s="440">
        <f t="shared" si="3"/>
        <v>0</v>
      </c>
      <c r="L4" s="440">
        <f t="shared" si="4"/>
        <v>0</v>
      </c>
      <c r="M4" s="440">
        <f t="shared" si="5"/>
        <v>0</v>
      </c>
      <c r="N4" s="440">
        <f t="shared" si="6"/>
        <v>0</v>
      </c>
      <c r="O4" s="440">
        <f t="shared" si="7"/>
        <v>0</v>
      </c>
      <c r="P4" s="440">
        <f t="shared" si="8"/>
        <v>0</v>
      </c>
      <c r="Q4" s="440">
        <f t="shared" si="9"/>
        <v>0</v>
      </c>
      <c r="R4" s="414"/>
      <c r="S4" s="414"/>
      <c r="T4" s="414"/>
      <c r="U4" s="414"/>
      <c r="V4" s="414"/>
      <c r="W4" s="414"/>
      <c r="X4" s="414"/>
      <c r="Y4" s="414"/>
      <c r="Z4" s="414"/>
      <c r="AA4" s="414"/>
      <c r="AB4" s="414"/>
      <c r="AC4" s="414"/>
      <c r="AD4" s="414"/>
      <c r="AE4" s="414"/>
      <c r="AF4" s="414"/>
      <c r="AG4" s="414"/>
      <c r="AH4" s="414"/>
      <c r="AI4" s="414"/>
      <c r="AJ4" s="414"/>
      <c r="AK4" s="414"/>
      <c r="AL4" s="414"/>
      <c r="AM4" s="441">
        <f t="shared" si="10"/>
        <v>0</v>
      </c>
      <c r="AN4" s="441">
        <f t="shared" si="11"/>
        <v>0</v>
      </c>
      <c r="AO4" s="442"/>
    </row>
    <row r="5" spans="1:41" s="5" customFormat="1">
      <c r="A5" s="349" t="str">
        <f>'1-συμβολαια'!A5</f>
        <v>2ο</v>
      </c>
      <c r="B5" s="345" t="str">
        <f>'1-συμβολαια'!C5</f>
        <v>έγγραφο Τ.Π.Δ. 249 ΑΝΑΛΗΨΗ</v>
      </c>
      <c r="C5" s="304">
        <f>'1-συμβολαια'!D5</f>
        <v>0</v>
      </c>
      <c r="D5" s="436">
        <f>'3-φύλλα2α'!D5</f>
        <v>1</v>
      </c>
      <c r="E5" s="436">
        <f>'3-φύλλα2α'!E5</f>
        <v>0</v>
      </c>
      <c r="F5" s="275">
        <v>2</v>
      </c>
      <c r="G5" s="275">
        <v>1</v>
      </c>
      <c r="H5" s="274">
        <f t="shared" si="0"/>
        <v>2200</v>
      </c>
      <c r="I5" s="437">
        <f t="shared" si="1"/>
        <v>0</v>
      </c>
      <c r="J5" s="437">
        <f t="shared" si="2"/>
        <v>110</v>
      </c>
      <c r="K5" s="437">
        <f t="shared" si="3"/>
        <v>110</v>
      </c>
      <c r="L5" s="437">
        <f t="shared" si="4"/>
        <v>22</v>
      </c>
      <c r="M5" s="437">
        <f t="shared" si="5"/>
        <v>1958</v>
      </c>
      <c r="N5" s="437">
        <f t="shared" si="6"/>
        <v>0</v>
      </c>
      <c r="O5" s="437">
        <f t="shared" si="7"/>
        <v>242</v>
      </c>
      <c r="P5" s="437">
        <f t="shared" si="8"/>
        <v>0</v>
      </c>
      <c r="Q5" s="437">
        <f t="shared" si="9"/>
        <v>242</v>
      </c>
      <c r="R5" s="506">
        <v>1100</v>
      </c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  <c r="AD5" s="320"/>
      <c r="AE5" s="320"/>
      <c r="AF5" s="320"/>
      <c r="AG5" s="320"/>
      <c r="AH5" s="320"/>
      <c r="AI5" s="320"/>
      <c r="AJ5" s="320"/>
      <c r="AK5" s="320"/>
      <c r="AL5" s="320"/>
      <c r="AM5" s="326">
        <f t="shared" si="10"/>
        <v>0</v>
      </c>
      <c r="AN5" s="326">
        <f t="shared" si="11"/>
        <v>1100</v>
      </c>
      <c r="AO5" s="438"/>
    </row>
    <row r="6" spans="1:41">
      <c r="A6" s="515" t="s">
        <v>47</v>
      </c>
      <c r="B6" s="516"/>
      <c r="C6" s="516"/>
      <c r="D6" s="516"/>
      <c r="E6" s="516"/>
      <c r="F6" s="37">
        <f t="shared" ref="F6:W6" si="12">SUM(F3:F5)</f>
        <v>4</v>
      </c>
      <c r="G6" s="37">
        <f t="shared" si="12"/>
        <v>1</v>
      </c>
      <c r="H6" s="154">
        <f t="shared" si="12"/>
        <v>4400</v>
      </c>
      <c r="I6" s="154">
        <f t="shared" si="12"/>
        <v>0</v>
      </c>
      <c r="J6" s="154">
        <f t="shared" si="12"/>
        <v>220</v>
      </c>
      <c r="K6" s="154">
        <f t="shared" si="12"/>
        <v>220</v>
      </c>
      <c r="L6" s="154">
        <f t="shared" si="12"/>
        <v>44</v>
      </c>
      <c r="M6" s="154">
        <f t="shared" si="12"/>
        <v>3916</v>
      </c>
      <c r="N6" s="154">
        <f t="shared" si="12"/>
        <v>0</v>
      </c>
      <c r="O6" s="154">
        <f t="shared" si="12"/>
        <v>484</v>
      </c>
      <c r="P6" s="154">
        <f t="shared" si="12"/>
        <v>0</v>
      </c>
      <c r="Q6" s="154">
        <f t="shared" si="12"/>
        <v>484</v>
      </c>
      <c r="R6" s="154">
        <f t="shared" si="12"/>
        <v>1100</v>
      </c>
      <c r="S6" s="154">
        <f t="shared" si="12"/>
        <v>0</v>
      </c>
      <c r="T6" s="154">
        <f t="shared" si="12"/>
        <v>0</v>
      </c>
      <c r="U6" s="154">
        <f t="shared" si="12"/>
        <v>0</v>
      </c>
      <c r="V6" s="154">
        <f t="shared" si="12"/>
        <v>0</v>
      </c>
      <c r="W6" s="154">
        <f t="shared" si="12"/>
        <v>0</v>
      </c>
      <c r="X6" s="154"/>
      <c r="Y6" s="154"/>
      <c r="Z6" s="154"/>
      <c r="AA6" s="154">
        <f t="shared" ref="AA6:AF6" si="13">SUM(AA3:AA5)</f>
        <v>0</v>
      </c>
      <c r="AB6" s="37">
        <f t="shared" si="13"/>
        <v>0</v>
      </c>
      <c r="AC6" s="37">
        <f t="shared" si="13"/>
        <v>0</v>
      </c>
      <c r="AD6" s="154">
        <f t="shared" si="13"/>
        <v>0</v>
      </c>
      <c r="AE6" s="154">
        <f t="shared" si="13"/>
        <v>0</v>
      </c>
      <c r="AF6" s="154">
        <f t="shared" si="13"/>
        <v>0</v>
      </c>
      <c r="AG6" s="382"/>
      <c r="AH6" s="154">
        <f>SUM(AH3:AH5)</f>
        <v>0</v>
      </c>
      <c r="AI6" s="154">
        <f>SUM(AI3:AI5)</f>
        <v>0</v>
      </c>
      <c r="AJ6" s="154"/>
      <c r="AK6" s="154"/>
      <c r="AL6" s="154">
        <f>SUM(AL3:AL5)</f>
        <v>0</v>
      </c>
      <c r="AM6" s="154">
        <f>SUM(AM3:AM5)</f>
        <v>0</v>
      </c>
      <c r="AN6" s="154">
        <f>SUM(AN3:AN5)</f>
        <v>1100</v>
      </c>
    </row>
    <row r="8" spans="1:41">
      <c r="R8" s="159" t="s">
        <v>482</v>
      </c>
      <c r="S8" s="169"/>
      <c r="T8" s="169"/>
      <c r="U8" s="169"/>
      <c r="V8" s="169"/>
      <c r="W8" s="169"/>
      <c r="X8" s="170"/>
      <c r="Y8" s="170"/>
      <c r="Z8" s="170"/>
      <c r="AA8" s="170"/>
      <c r="AB8" s="170"/>
      <c r="AC8" s="170"/>
      <c r="AD8" s="170"/>
      <c r="AE8" s="87"/>
      <c r="AF8" s="87"/>
      <c r="AG8" s="87"/>
      <c r="AH8" s="87"/>
      <c r="AI8" s="87"/>
      <c r="AJ8" s="87"/>
      <c r="AK8" s="87"/>
      <c r="AL8" s="87"/>
      <c r="AM8" s="87"/>
      <c r="AN8" s="87"/>
    </row>
    <row r="9" spans="1:41" ht="15.75">
      <c r="B9" s="381" t="s">
        <v>401</v>
      </c>
      <c r="D9" s="7"/>
      <c r="E9" s="7"/>
      <c r="R9" s="170"/>
      <c r="S9" s="171" t="s">
        <v>502</v>
      </c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87"/>
      <c r="AF9" s="87"/>
      <c r="AG9" s="87"/>
      <c r="AH9" s="87"/>
      <c r="AI9" s="87"/>
      <c r="AJ9" s="87"/>
      <c r="AK9" s="87"/>
      <c r="AL9" s="87"/>
      <c r="AM9" s="87"/>
      <c r="AN9" s="87"/>
    </row>
    <row r="10" spans="1:41">
      <c r="H10" s="7">
        <v>1</v>
      </c>
      <c r="R10" s="170"/>
      <c r="S10" s="170"/>
      <c r="T10" s="168" t="s">
        <v>225</v>
      </c>
      <c r="U10" s="170"/>
      <c r="V10" s="170"/>
      <c r="W10" s="170"/>
      <c r="X10" s="170"/>
      <c r="Y10" s="170"/>
      <c r="Z10" s="170"/>
      <c r="AA10" s="170"/>
      <c r="AB10" s="170"/>
      <c r="AC10" s="170"/>
      <c r="AD10" s="170"/>
      <c r="AE10" s="87"/>
      <c r="AF10" s="87"/>
      <c r="AG10" s="87"/>
      <c r="AH10" s="87"/>
      <c r="AI10" s="87"/>
      <c r="AJ10" s="87"/>
      <c r="AK10" s="87"/>
      <c r="AL10" s="87"/>
      <c r="AM10" s="87"/>
      <c r="AN10" s="87"/>
    </row>
    <row r="11" spans="1:41">
      <c r="A11" s="7">
        <v>1</v>
      </c>
      <c r="H11" s="7">
        <f>H3/F3</f>
        <v>1100</v>
      </c>
      <c r="R11" s="170"/>
      <c r="S11" s="170"/>
      <c r="T11" s="170"/>
      <c r="U11" s="171" t="s">
        <v>226</v>
      </c>
      <c r="V11" s="170"/>
      <c r="W11" s="170"/>
      <c r="X11" s="170"/>
      <c r="Y11" s="170"/>
      <c r="Z11" s="170"/>
      <c r="AA11" s="170"/>
      <c r="AB11" s="170"/>
      <c r="AC11" s="170"/>
      <c r="AD11" s="170"/>
      <c r="AE11" s="87"/>
      <c r="AF11" s="87"/>
      <c r="AG11" s="87"/>
      <c r="AH11" s="87"/>
      <c r="AI11" s="87"/>
      <c r="AJ11" s="87"/>
      <c r="AK11" s="87"/>
      <c r="AL11" s="87"/>
      <c r="AM11" s="87"/>
      <c r="AN11" s="87"/>
    </row>
    <row r="12" spans="1:41">
      <c r="H12" s="7">
        <v>1</v>
      </c>
      <c r="R12" s="170">
        <v>249</v>
      </c>
      <c r="S12" s="170"/>
      <c r="T12" s="170"/>
      <c r="U12" s="170"/>
      <c r="V12" s="168" t="s">
        <v>503</v>
      </c>
      <c r="W12" s="170"/>
      <c r="X12" s="170"/>
      <c r="Y12" s="170"/>
      <c r="Z12" s="170"/>
      <c r="AA12" s="170"/>
      <c r="AB12" s="170"/>
      <c r="AC12" s="170"/>
      <c r="AD12" s="170"/>
      <c r="AE12" s="170"/>
      <c r="AF12" s="170"/>
      <c r="AG12" s="170"/>
      <c r="AH12" s="170"/>
      <c r="AI12" s="170"/>
      <c r="AJ12" s="170"/>
      <c r="AK12" s="170"/>
      <c r="AL12" s="170"/>
      <c r="AM12" s="87"/>
      <c r="AN12" s="87"/>
    </row>
    <row r="13" spans="1:41">
      <c r="R13" s="170"/>
      <c r="S13" s="170"/>
      <c r="T13" s="170"/>
      <c r="U13" s="170"/>
      <c r="V13" s="170"/>
      <c r="W13" s="171" t="s">
        <v>227</v>
      </c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87"/>
      <c r="AN13" s="87"/>
    </row>
    <row r="14" spans="1:41">
      <c r="R14" s="170"/>
      <c r="S14" s="170"/>
      <c r="T14" s="170"/>
      <c r="U14" s="170"/>
      <c r="V14" s="170"/>
      <c r="W14" s="170"/>
      <c r="X14" s="168" t="s">
        <v>228</v>
      </c>
      <c r="Y14" s="168"/>
      <c r="Z14" s="170"/>
      <c r="AA14" s="170"/>
      <c r="AB14" s="170"/>
      <c r="AC14" s="170"/>
      <c r="AD14" s="170"/>
      <c r="AE14" s="170"/>
      <c r="AF14" s="170"/>
      <c r="AG14" s="170"/>
      <c r="AH14" s="170"/>
      <c r="AI14" s="170"/>
      <c r="AJ14" s="170"/>
      <c r="AK14" s="170"/>
      <c r="AL14" s="170"/>
      <c r="AM14" s="87"/>
      <c r="AN14" s="87"/>
    </row>
    <row r="15" spans="1:41">
      <c r="L15" s="361"/>
      <c r="Q15" s="361"/>
      <c r="R15" s="170"/>
      <c r="S15" s="170"/>
      <c r="T15" s="170"/>
      <c r="U15" s="170"/>
      <c r="V15" s="170"/>
      <c r="W15" s="170"/>
      <c r="X15" s="170"/>
      <c r="Y15" s="171" t="s">
        <v>255</v>
      </c>
      <c r="Z15" s="170"/>
      <c r="AA15" s="170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87"/>
      <c r="AN15" s="87"/>
    </row>
    <row r="16" spans="1:41">
      <c r="B16" s="130"/>
      <c r="L16" s="361"/>
      <c r="Q16" s="361"/>
      <c r="R16" s="170"/>
      <c r="S16" s="170"/>
      <c r="T16" s="170"/>
      <c r="U16" s="170"/>
      <c r="V16" s="170"/>
      <c r="W16" s="170"/>
      <c r="X16" s="170"/>
      <c r="Y16" s="170"/>
      <c r="Z16" s="168" t="s">
        <v>229</v>
      </c>
      <c r="AA16" s="171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87"/>
      <c r="AN16" s="87"/>
      <c r="AO16" s="167"/>
    </row>
    <row r="17" spans="2:41">
      <c r="B17" s="131"/>
      <c r="L17" s="361"/>
      <c r="Q17" s="361"/>
      <c r="R17" s="170"/>
      <c r="S17" s="170"/>
      <c r="T17" s="170"/>
      <c r="U17" s="170"/>
      <c r="V17" s="170"/>
      <c r="W17" s="170"/>
      <c r="X17" s="170"/>
      <c r="Y17" s="170"/>
      <c r="Z17" s="171"/>
      <c r="AA17" s="171" t="s">
        <v>256</v>
      </c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87"/>
      <c r="AN17" s="87"/>
      <c r="AO17" s="167"/>
    </row>
    <row r="18" spans="2:41">
      <c r="L18" s="361"/>
      <c r="Q18" s="361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68" t="s">
        <v>230</v>
      </c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87"/>
      <c r="AN18" s="171"/>
    </row>
    <row r="19" spans="2:41">
      <c r="L19" s="361"/>
      <c r="Q19" s="361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1" t="s">
        <v>231</v>
      </c>
      <c r="AD19" s="170"/>
      <c r="AE19" s="170"/>
      <c r="AF19" s="170"/>
      <c r="AG19" s="170"/>
      <c r="AH19" s="170"/>
      <c r="AI19" s="170"/>
      <c r="AJ19" s="170"/>
      <c r="AK19" s="170"/>
      <c r="AL19" s="170"/>
      <c r="AM19" s="87"/>
      <c r="AN19" s="87"/>
    </row>
    <row r="20" spans="2:41">
      <c r="L20" s="361"/>
      <c r="Q20" s="361"/>
      <c r="R20" s="170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0"/>
      <c r="AD20" s="168" t="s">
        <v>271</v>
      </c>
      <c r="AE20" s="172"/>
      <c r="AF20" s="172"/>
      <c r="AG20" s="172"/>
      <c r="AH20" s="172"/>
      <c r="AI20" s="172"/>
      <c r="AJ20" s="172"/>
      <c r="AK20" s="172"/>
      <c r="AL20" s="172"/>
      <c r="AM20" s="171"/>
    </row>
    <row r="21" spans="2:41">
      <c r="L21" s="361"/>
      <c r="Q21" s="361"/>
      <c r="R21" s="87"/>
      <c r="S21" s="87"/>
      <c r="T21" s="87"/>
      <c r="U21" s="87"/>
      <c r="V21" s="170"/>
      <c r="W21" s="170"/>
      <c r="X21" s="170"/>
      <c r="Y21" s="170"/>
      <c r="Z21" s="170"/>
      <c r="AA21" s="170"/>
      <c r="AB21" s="170"/>
      <c r="AC21" s="170"/>
      <c r="AD21" s="170"/>
      <c r="AE21" s="168" t="s">
        <v>272</v>
      </c>
      <c r="AF21" s="171"/>
      <c r="AG21" s="171"/>
      <c r="AH21" s="171"/>
      <c r="AI21" s="171"/>
      <c r="AJ21" s="171"/>
      <c r="AK21" s="171"/>
      <c r="AL21" s="171"/>
      <c r="AM21" s="87"/>
    </row>
    <row r="22" spans="2:41">
      <c r="L22" s="361"/>
      <c r="R22" s="2"/>
      <c r="S22" s="2"/>
      <c r="T22" s="2"/>
      <c r="U22" s="2"/>
      <c r="AF22" s="171" t="s">
        <v>273</v>
      </c>
      <c r="AG22" s="172"/>
      <c r="AH22" s="172"/>
      <c r="AI22" s="172"/>
      <c r="AJ22" s="172"/>
      <c r="AK22" s="172"/>
    </row>
    <row r="23" spans="2:41">
      <c r="B23" s="301"/>
      <c r="D23" s="7"/>
      <c r="E23" s="7"/>
      <c r="L23" s="361"/>
      <c r="AF23" s="170"/>
      <c r="AG23" s="272" t="s">
        <v>274</v>
      </c>
      <c r="AH23" s="272"/>
      <c r="AI23" s="272"/>
      <c r="AJ23" s="272"/>
      <c r="AK23" s="272"/>
      <c r="AL23" s="272"/>
    </row>
    <row r="24" spans="2:41">
      <c r="B24" s="3"/>
      <c r="D24" s="7"/>
      <c r="E24" s="7"/>
      <c r="L24" s="361"/>
      <c r="AG24" s="170"/>
      <c r="AH24" s="168" t="s">
        <v>471</v>
      </c>
      <c r="AI24" s="170"/>
      <c r="AJ24" s="170"/>
      <c r="AK24" s="170"/>
      <c r="AL24" s="171"/>
    </row>
    <row r="25" spans="2:41">
      <c r="B25" s="3"/>
      <c r="D25" s="7"/>
      <c r="E25" s="7"/>
      <c r="L25" s="361"/>
      <c r="AI25" s="171" t="s">
        <v>468</v>
      </c>
      <c r="AJ25" s="171"/>
      <c r="AK25" s="171"/>
    </row>
    <row r="26" spans="2:41">
      <c r="B26" s="3"/>
      <c r="D26" s="7"/>
      <c r="E26" s="7"/>
      <c r="L26" s="361"/>
      <c r="AJ26" s="168" t="s">
        <v>469</v>
      </c>
      <c r="AK26" s="170"/>
    </row>
    <row r="27" spans="2:41">
      <c r="B27" s="3"/>
      <c r="D27" s="7"/>
      <c r="E27" s="7"/>
      <c r="L27" s="361"/>
      <c r="AK27" s="171" t="s">
        <v>470</v>
      </c>
    </row>
    <row r="28" spans="2:41">
      <c r="B28" s="3"/>
      <c r="D28" s="7"/>
      <c r="E28" s="7"/>
      <c r="L28" s="361"/>
    </row>
    <row r="29" spans="2:41">
      <c r="B29" s="301"/>
      <c r="D29" s="57"/>
      <c r="E29" s="57"/>
      <c r="F29" s="57"/>
      <c r="G29" s="57"/>
    </row>
    <row r="30" spans="2:41">
      <c r="B30" s="3"/>
      <c r="D30" s="57"/>
      <c r="E30" s="57"/>
      <c r="F30" s="57"/>
      <c r="G30" s="57"/>
    </row>
    <row r="31" spans="2:41">
      <c r="B31" s="3"/>
      <c r="D31" s="57"/>
      <c r="E31" s="57"/>
      <c r="F31" s="57"/>
      <c r="G31" s="57"/>
    </row>
    <row r="32" spans="2:41">
      <c r="B32" s="3"/>
      <c r="C32" s="57"/>
      <c r="D32" s="57"/>
      <c r="E32" s="57"/>
      <c r="F32" s="57"/>
      <c r="G32" s="57"/>
    </row>
    <row r="33" spans="2:5">
      <c r="B33" s="3"/>
      <c r="D33" s="7"/>
      <c r="E33" s="7"/>
    </row>
  </sheetData>
  <mergeCells count="10">
    <mergeCell ref="F1:L1"/>
    <mergeCell ref="M1:N1"/>
    <mergeCell ref="O1:P1"/>
    <mergeCell ref="Q1:Q2"/>
    <mergeCell ref="R1:AO1"/>
    <mergeCell ref="A6:E6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0"/>
  <sheetViews>
    <sheetView workbookViewId="0">
      <pane ySplit="2" topLeftCell="A3" activePane="bottomLeft" state="frozen"/>
      <selection pane="bottomLeft" activeCell="F33" sqref="F33"/>
    </sheetView>
  </sheetViews>
  <sheetFormatPr defaultRowHeight="11.25"/>
  <cols>
    <col min="1" max="1" width="7.5703125" style="7" bestFit="1" customWidth="1"/>
    <col min="2" max="2" width="23.14062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4" customFormat="1" ht="15.75" customHeight="1">
      <c r="A1" s="600" t="s">
        <v>31</v>
      </c>
      <c r="B1" s="601"/>
      <c r="C1" s="601"/>
      <c r="D1" s="602"/>
      <c r="E1" s="613" t="s">
        <v>403</v>
      </c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597" t="s">
        <v>70</v>
      </c>
      <c r="S1" s="619" t="s">
        <v>159</v>
      </c>
      <c r="T1" s="600" t="s">
        <v>13</v>
      </c>
      <c r="U1" s="601"/>
      <c r="V1" s="601"/>
      <c r="W1" s="601"/>
      <c r="X1" s="601"/>
      <c r="Y1" s="601"/>
      <c r="Z1" s="601"/>
      <c r="AA1" s="601"/>
      <c r="AB1" s="601"/>
      <c r="AC1" s="602"/>
      <c r="AD1" s="612" t="s">
        <v>14</v>
      </c>
      <c r="AE1" s="612"/>
      <c r="AF1" s="612"/>
      <c r="AG1" s="612"/>
      <c r="AH1" s="612"/>
      <c r="AI1" s="612"/>
      <c r="AJ1" s="612"/>
      <c r="AK1" s="612"/>
      <c r="AL1" s="612"/>
      <c r="AM1" s="600" t="s">
        <v>15</v>
      </c>
      <c r="AN1" s="601"/>
      <c r="AO1" s="601"/>
      <c r="AP1" s="601"/>
      <c r="AQ1" s="601"/>
      <c r="AR1" s="601"/>
      <c r="AS1" s="601"/>
      <c r="AT1" s="601"/>
      <c r="AU1" s="601"/>
      <c r="AV1" s="602"/>
      <c r="AW1" s="603" t="s">
        <v>16</v>
      </c>
      <c r="AX1" s="603"/>
      <c r="AY1" s="603"/>
      <c r="AZ1" s="603"/>
      <c r="BA1" s="603"/>
      <c r="BB1" s="603"/>
      <c r="BC1" s="603"/>
      <c r="BD1" s="603"/>
      <c r="BE1" s="604" t="s">
        <v>17</v>
      </c>
      <c r="BF1" s="605"/>
      <c r="BG1" s="605"/>
      <c r="BH1" s="605"/>
      <c r="BI1" s="606"/>
    </row>
    <row r="2" spans="1:61" s="4" customFormat="1" ht="45.75" customHeight="1" thickBot="1">
      <c r="A2" s="79" t="s">
        <v>19</v>
      </c>
      <c r="B2" s="89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250</v>
      </c>
      <c r="H2" s="40" t="s">
        <v>73</v>
      </c>
      <c r="I2" s="617" t="s">
        <v>29</v>
      </c>
      <c r="J2" s="618"/>
      <c r="K2" s="40" t="s">
        <v>152</v>
      </c>
      <c r="L2" s="40" t="s">
        <v>153</v>
      </c>
      <c r="M2" s="40" t="s">
        <v>93</v>
      </c>
      <c r="N2" s="40" t="s">
        <v>511</v>
      </c>
      <c r="O2" s="40" t="s">
        <v>158</v>
      </c>
      <c r="P2" s="94" t="s">
        <v>99</v>
      </c>
      <c r="Q2" s="113" t="s">
        <v>98</v>
      </c>
      <c r="R2" s="598"/>
      <c r="S2" s="620"/>
      <c r="T2" s="54" t="s">
        <v>32</v>
      </c>
      <c r="U2" s="54" t="s">
        <v>19</v>
      </c>
      <c r="V2" s="40" t="s">
        <v>20</v>
      </c>
      <c r="W2" s="9" t="s">
        <v>21</v>
      </c>
      <c r="X2" s="9" t="s">
        <v>22</v>
      </c>
      <c r="Y2" s="40" t="s">
        <v>23</v>
      </c>
      <c r="Z2" s="40" t="s">
        <v>24</v>
      </c>
      <c r="AA2" s="40" t="s">
        <v>25</v>
      </c>
      <c r="AB2" s="607" t="s">
        <v>29</v>
      </c>
      <c r="AC2" s="608"/>
      <c r="AD2" s="54" t="s">
        <v>28</v>
      </c>
      <c r="AE2" s="54" t="s">
        <v>19</v>
      </c>
      <c r="AF2" s="40" t="s">
        <v>20</v>
      </c>
      <c r="AG2" s="9" t="s">
        <v>27</v>
      </c>
      <c r="AH2" s="9" t="s">
        <v>19</v>
      </c>
      <c r="AI2" s="71" t="s">
        <v>74</v>
      </c>
      <c r="AJ2" s="71" t="s">
        <v>75</v>
      </c>
      <c r="AK2" s="615" t="s">
        <v>29</v>
      </c>
      <c r="AL2" s="616"/>
      <c r="AM2" s="54" t="s">
        <v>18</v>
      </c>
      <c r="AN2" s="54" t="s">
        <v>19</v>
      </c>
      <c r="AO2" s="40" t="s">
        <v>20</v>
      </c>
      <c r="AP2" s="9" t="s">
        <v>21</v>
      </c>
      <c r="AQ2" s="9" t="s">
        <v>22</v>
      </c>
      <c r="AR2" s="40" t="s">
        <v>23</v>
      </c>
      <c r="AS2" s="40" t="s">
        <v>24</v>
      </c>
      <c r="AT2" s="40" t="s">
        <v>25</v>
      </c>
      <c r="AU2" s="607" t="s">
        <v>29</v>
      </c>
      <c r="AV2" s="608"/>
      <c r="AW2" s="54" t="s">
        <v>18</v>
      </c>
      <c r="AX2" s="40" t="s">
        <v>19</v>
      </c>
      <c r="AY2" s="40" t="s">
        <v>20</v>
      </c>
      <c r="AZ2" s="40" t="s">
        <v>26</v>
      </c>
      <c r="BA2" s="9" t="s">
        <v>27</v>
      </c>
      <c r="BB2" s="9" t="s">
        <v>19</v>
      </c>
      <c r="BC2" s="40" t="s">
        <v>28</v>
      </c>
      <c r="BD2" s="41" t="s">
        <v>29</v>
      </c>
      <c r="BE2" s="55" t="s">
        <v>30</v>
      </c>
      <c r="BF2" s="55" t="s">
        <v>19</v>
      </c>
      <c r="BG2" s="56" t="s">
        <v>18</v>
      </c>
      <c r="BH2" s="607" t="s">
        <v>29</v>
      </c>
      <c r="BI2" s="608"/>
    </row>
    <row r="3" spans="1:61" s="5" customFormat="1">
      <c r="A3" s="443" t="str">
        <f>'1-συμβολαια'!A3</f>
        <v>1ο</v>
      </c>
      <c r="B3" s="327" t="str">
        <f>'1-συμβολαια'!C3</f>
        <v>έγγραφο Τ.Π.Δ. κατάθεση</v>
      </c>
      <c r="C3" s="273" t="str">
        <f>'4-πολλυπρ'!D3</f>
        <v>???</v>
      </c>
      <c r="D3" s="273" t="str">
        <f>'4-πολλυπρ'!I3</f>
        <v xml:space="preserve">219-141 </v>
      </c>
      <c r="E3" s="273"/>
      <c r="F3" s="318"/>
      <c r="G3" s="304"/>
      <c r="H3" s="304"/>
      <c r="I3" s="331"/>
      <c r="J3" s="331"/>
      <c r="K3" s="304"/>
      <c r="L3" s="304"/>
      <c r="M3" s="304"/>
      <c r="N3" s="304"/>
      <c r="O3" s="304">
        <f t="shared" ref="O3:O5" si="0">K3+L3</f>
        <v>0</v>
      </c>
      <c r="P3" s="273"/>
      <c r="Q3" s="273"/>
      <c r="R3" s="273"/>
      <c r="S3" s="273"/>
      <c r="T3" s="328"/>
      <c r="U3" s="74"/>
      <c r="V3" s="329" t="s">
        <v>404</v>
      </c>
      <c r="W3" s="74"/>
      <c r="X3" s="329" t="s">
        <v>9</v>
      </c>
      <c r="Y3" s="330"/>
      <c r="Z3" s="74"/>
      <c r="AA3" s="74"/>
      <c r="AB3" s="74"/>
      <c r="AC3" s="74"/>
      <c r="AD3" s="328"/>
      <c r="AE3" s="74"/>
      <c r="AF3" s="74"/>
      <c r="AG3" s="74"/>
      <c r="AH3" s="74"/>
      <c r="AI3" s="279"/>
      <c r="AJ3" s="279"/>
      <c r="AK3" s="279"/>
      <c r="AL3" s="74"/>
      <c r="AM3" s="74"/>
      <c r="AN3" s="74"/>
      <c r="AO3" s="329" t="s">
        <v>404</v>
      </c>
      <c r="AP3" s="74"/>
      <c r="AQ3" s="329" t="s">
        <v>9</v>
      </c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328"/>
      <c r="BH3" s="74"/>
      <c r="BI3" s="74"/>
    </row>
    <row r="4" spans="1:61" s="5" customFormat="1" ht="12" thickBot="1">
      <c r="A4" s="448">
        <f>'1-συμβολαια'!A4</f>
        <v>0</v>
      </c>
      <c r="B4" s="449" t="str">
        <f>'1-συμβολαια'!C4</f>
        <v>ΤΟΚΟΙ υπερΗμερίας</v>
      </c>
      <c r="C4" s="402" t="str">
        <f>'4-πολλυπρ'!D4</f>
        <v>???</v>
      </c>
      <c r="D4" s="402" t="str">
        <f>'4-πολλυπρ'!I4</f>
        <v>219-142</v>
      </c>
      <c r="E4" s="402"/>
      <c r="F4" s="450"/>
      <c r="G4" s="402"/>
      <c r="H4" s="402"/>
      <c r="I4" s="451"/>
      <c r="J4" s="451"/>
      <c r="K4" s="402"/>
      <c r="L4" s="402"/>
      <c r="M4" s="402"/>
      <c r="N4" s="402"/>
      <c r="O4" s="402">
        <f t="shared" si="0"/>
        <v>0</v>
      </c>
      <c r="P4" s="402"/>
      <c r="Q4" s="402"/>
      <c r="R4" s="402"/>
      <c r="S4" s="402"/>
      <c r="T4" s="452"/>
      <c r="U4" s="453"/>
      <c r="V4" s="454" t="s">
        <v>404</v>
      </c>
      <c r="W4" s="74"/>
      <c r="X4" s="329" t="s">
        <v>9</v>
      </c>
      <c r="Y4" s="330"/>
      <c r="Z4" s="74"/>
      <c r="AA4" s="74"/>
      <c r="AB4" s="74"/>
      <c r="AC4" s="74"/>
      <c r="AD4" s="328"/>
      <c r="AE4" s="74"/>
      <c r="AF4" s="74"/>
      <c r="AG4" s="74"/>
      <c r="AH4" s="74"/>
      <c r="AI4" s="279"/>
      <c r="AJ4" s="279"/>
      <c r="AK4" s="279"/>
      <c r="AL4" s="74"/>
      <c r="AM4" s="74"/>
      <c r="AN4" s="74"/>
      <c r="AO4" s="329" t="s">
        <v>404</v>
      </c>
      <c r="AP4" s="74"/>
      <c r="AQ4" s="329" t="s">
        <v>9</v>
      </c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328"/>
      <c r="BH4" s="74"/>
      <c r="BI4" s="74"/>
    </row>
    <row r="5" spans="1:61" s="5" customFormat="1">
      <c r="A5" s="444" t="str">
        <f>'1-συμβολαια'!A5</f>
        <v>2ο</v>
      </c>
      <c r="B5" s="327" t="str">
        <f>'1-συμβολαια'!C5</f>
        <v>έγγραφο Τ.Π.Δ. 249 ΑΝΑΛΗΨΗ</v>
      </c>
      <c r="C5" s="304" t="str">
        <f>'4-πολλυπρ'!D5</f>
        <v>???</v>
      </c>
      <c r="D5" s="304" t="str">
        <f>'4-πολλυπρ'!I5</f>
        <v>219-143</v>
      </c>
      <c r="E5" s="304"/>
      <c r="F5" s="318"/>
      <c r="G5" s="304"/>
      <c r="H5" s="304"/>
      <c r="I5" s="331"/>
      <c r="J5" s="331"/>
      <c r="K5" s="304"/>
      <c r="L5" s="304"/>
      <c r="M5" s="304"/>
      <c r="N5" s="304"/>
      <c r="O5" s="304">
        <f t="shared" si="0"/>
        <v>0</v>
      </c>
      <c r="P5" s="304"/>
      <c r="Q5" s="304"/>
      <c r="R5" s="304"/>
      <c r="S5" s="304"/>
      <c r="T5" s="445"/>
      <c r="U5" s="446"/>
      <c r="V5" s="447" t="s">
        <v>404</v>
      </c>
      <c r="W5" s="74"/>
      <c r="X5" s="329" t="s">
        <v>9</v>
      </c>
      <c r="Y5" s="330"/>
      <c r="Z5" s="74"/>
      <c r="AA5" s="74"/>
      <c r="AB5" s="74"/>
      <c r="AC5" s="74"/>
      <c r="AD5" s="328"/>
      <c r="AE5" s="74"/>
      <c r="AF5" s="74"/>
      <c r="AG5" s="74"/>
      <c r="AH5" s="74"/>
      <c r="AI5" s="279"/>
      <c r="AJ5" s="279"/>
      <c r="AK5" s="279"/>
      <c r="AL5" s="74"/>
      <c r="AM5" s="74"/>
      <c r="AN5" s="74"/>
      <c r="AO5" s="329" t="s">
        <v>404</v>
      </c>
      <c r="AP5" s="74"/>
      <c r="AQ5" s="329" t="s">
        <v>9</v>
      </c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328"/>
      <c r="BH5" s="74"/>
      <c r="BI5" s="74"/>
    </row>
    <row r="6" spans="1:61">
      <c r="A6" s="609" t="s">
        <v>35</v>
      </c>
      <c r="B6" s="610"/>
      <c r="C6" s="610"/>
      <c r="D6" s="611"/>
      <c r="E6" s="72">
        <f>SUM(E3:E5)</f>
        <v>0</v>
      </c>
      <c r="F6" s="72">
        <f>SUM(F3:F5)</f>
        <v>0</v>
      </c>
      <c r="G6" s="72">
        <f>SUM(G3:G5)</f>
        <v>0</v>
      </c>
      <c r="H6" s="72">
        <f>SUM(H3:H5)</f>
        <v>0</v>
      </c>
      <c r="I6" s="72"/>
      <c r="J6" s="72"/>
      <c r="K6" s="72">
        <f>SUM(K3:K5)</f>
        <v>0</v>
      </c>
      <c r="L6" s="72">
        <f>SUM(L3:L5)</f>
        <v>0</v>
      </c>
      <c r="M6" s="72">
        <f>SUM(M3:M5)</f>
        <v>0</v>
      </c>
      <c r="N6" s="72"/>
      <c r="O6" s="72">
        <f>SUM(O3:O5)</f>
        <v>0</v>
      </c>
      <c r="P6" s="67">
        <f>SUM(P3:P5)</f>
        <v>0</v>
      </c>
      <c r="Q6" s="67">
        <f>SUM(Q3:Q5)</f>
        <v>0</v>
      </c>
      <c r="R6" s="67">
        <f>SUM(R3:R5)</f>
        <v>0</v>
      </c>
      <c r="S6" s="67"/>
      <c r="T6" s="134"/>
      <c r="U6" s="67">
        <f>SUM(U3:U5)</f>
        <v>0</v>
      </c>
      <c r="V6" s="67"/>
      <c r="W6" s="67">
        <f>SUM(W3:W5)</f>
        <v>0</v>
      </c>
      <c r="X6" s="67"/>
      <c r="Y6" s="67">
        <f t="shared" ref="Y6:AJ6" si="1">SUM(Y3:Y5)</f>
        <v>0</v>
      </c>
      <c r="Z6" s="67">
        <f t="shared" si="1"/>
        <v>0</v>
      </c>
      <c r="AA6" s="67">
        <f t="shared" si="1"/>
        <v>0</v>
      </c>
      <c r="AB6" s="67">
        <f t="shared" si="1"/>
        <v>0</v>
      </c>
      <c r="AC6" s="67">
        <f t="shared" si="1"/>
        <v>0</v>
      </c>
      <c r="AD6" s="134">
        <f t="shared" si="1"/>
        <v>0</v>
      </c>
      <c r="AE6" s="67">
        <f t="shared" si="1"/>
        <v>0</v>
      </c>
      <c r="AF6" s="67">
        <f t="shared" si="1"/>
        <v>0</v>
      </c>
      <c r="AG6" s="67">
        <f t="shared" si="1"/>
        <v>0</v>
      </c>
      <c r="AH6" s="67">
        <f t="shared" si="1"/>
        <v>0</v>
      </c>
      <c r="AI6" s="72">
        <f t="shared" si="1"/>
        <v>0</v>
      </c>
      <c r="AJ6" s="72">
        <f t="shared" si="1"/>
        <v>0</v>
      </c>
      <c r="AK6" s="72"/>
      <c r="AL6" s="67">
        <f>SUM(AL3:AL5)</f>
        <v>0</v>
      </c>
      <c r="AM6" s="67">
        <f>SUM(AM3:AM5)</f>
        <v>0</v>
      </c>
      <c r="AN6" s="67">
        <f>SUM(AN3:AN5)</f>
        <v>0</v>
      </c>
      <c r="AO6" s="67"/>
      <c r="AP6" s="67">
        <f t="shared" ref="AP6:BD6" si="2">SUM(AP3:AP5)</f>
        <v>0</v>
      </c>
      <c r="AQ6" s="67">
        <f t="shared" si="2"/>
        <v>0</v>
      </c>
      <c r="AR6" s="67">
        <f t="shared" si="2"/>
        <v>0</v>
      </c>
      <c r="AS6" s="67">
        <f t="shared" si="2"/>
        <v>0</v>
      </c>
      <c r="AT6" s="67">
        <f t="shared" si="2"/>
        <v>0</v>
      </c>
      <c r="AU6" s="67">
        <f t="shared" si="2"/>
        <v>0</v>
      </c>
      <c r="AV6" s="67">
        <f t="shared" si="2"/>
        <v>0</v>
      </c>
      <c r="AW6" s="67">
        <f t="shared" si="2"/>
        <v>0</v>
      </c>
      <c r="AX6" s="67">
        <f t="shared" si="2"/>
        <v>0</v>
      </c>
      <c r="AY6" s="67">
        <f t="shared" si="2"/>
        <v>0</v>
      </c>
      <c r="AZ6" s="67">
        <f t="shared" si="2"/>
        <v>0</v>
      </c>
      <c r="BA6" s="67">
        <f t="shared" si="2"/>
        <v>0</v>
      </c>
      <c r="BB6" s="67">
        <f t="shared" si="2"/>
        <v>0</v>
      </c>
      <c r="BC6" s="67">
        <f t="shared" si="2"/>
        <v>0</v>
      </c>
      <c r="BD6" s="67">
        <f t="shared" si="2"/>
        <v>0</v>
      </c>
      <c r="BE6" s="67"/>
      <c r="BF6" s="67"/>
      <c r="BG6" s="67"/>
      <c r="BH6" s="67"/>
      <c r="BI6" s="67"/>
    </row>
    <row r="8" spans="1:61">
      <c r="G8" s="137" t="s">
        <v>405</v>
      </c>
      <c r="H8" s="137"/>
      <c r="I8" s="137"/>
      <c r="J8" s="137"/>
      <c r="K8" s="137" t="s">
        <v>405</v>
      </c>
      <c r="L8" s="115"/>
      <c r="M8" s="115"/>
      <c r="N8" s="115"/>
      <c r="S8" s="182" t="s">
        <v>159</v>
      </c>
      <c r="Z8" s="2"/>
      <c r="AB8" s="115" t="s">
        <v>101</v>
      </c>
      <c r="AI8" s="222" t="s">
        <v>102</v>
      </c>
    </row>
    <row r="9" spans="1:61">
      <c r="F9" s="3"/>
      <c r="G9" s="3"/>
      <c r="H9" s="3"/>
      <c r="I9" s="158" t="s">
        <v>154</v>
      </c>
      <c r="J9" s="117"/>
      <c r="L9" s="137" t="s">
        <v>405</v>
      </c>
      <c r="M9" s="3"/>
      <c r="N9" s="3"/>
      <c r="O9" s="3"/>
      <c r="P9" s="158" t="s">
        <v>160</v>
      </c>
      <c r="S9" s="8"/>
    </row>
    <row r="10" spans="1:61">
      <c r="E10" s="116"/>
      <c r="F10" s="3"/>
      <c r="G10" s="3"/>
      <c r="H10" s="3"/>
      <c r="I10" s="117" t="s">
        <v>155</v>
      </c>
      <c r="J10" s="117"/>
      <c r="L10" s="3"/>
      <c r="M10" s="3"/>
      <c r="N10" s="3"/>
      <c r="O10" s="3"/>
      <c r="Q10" s="117" t="s">
        <v>161</v>
      </c>
      <c r="S10" s="8"/>
    </row>
    <row r="11" spans="1:61">
      <c r="I11" s="117"/>
      <c r="J11" s="158" t="s">
        <v>156</v>
      </c>
      <c r="M11" s="152" t="s">
        <v>419</v>
      </c>
      <c r="N11" s="152"/>
      <c r="S11" s="8"/>
    </row>
    <row r="12" spans="1:61">
      <c r="J12" s="117" t="s">
        <v>157</v>
      </c>
      <c r="S12" s="8"/>
    </row>
    <row r="13" spans="1:61">
      <c r="S13" s="8"/>
    </row>
    <row r="14" spans="1:61">
      <c r="S14" s="8"/>
    </row>
    <row r="15" spans="1:61">
      <c r="B15" s="130"/>
      <c r="S15" s="8"/>
    </row>
    <row r="16" spans="1:61">
      <c r="B16" s="131"/>
    </row>
    <row r="18" spans="2:20">
      <c r="P18" s="2"/>
      <c r="Q18" s="2"/>
      <c r="R18" s="2"/>
      <c r="S18" s="2"/>
      <c r="T18" s="135"/>
    </row>
    <row r="20" spans="2:20">
      <c r="B20" s="301"/>
      <c r="C20" s="357"/>
      <c r="D20" s="7"/>
      <c r="E20" s="7"/>
      <c r="F20" s="7"/>
      <c r="G20" s="7"/>
      <c r="H20" s="7"/>
      <c r="I20" s="82"/>
    </row>
    <row r="21" spans="2:20">
      <c r="B21" s="3"/>
      <c r="C21" s="357"/>
      <c r="D21" s="7"/>
      <c r="E21" s="7"/>
      <c r="F21" s="7"/>
      <c r="G21" s="7"/>
      <c r="H21" s="7"/>
      <c r="I21" s="82"/>
    </row>
    <row r="22" spans="2:20">
      <c r="B22" s="3"/>
      <c r="C22" s="357"/>
      <c r="D22" s="57"/>
      <c r="E22" s="7"/>
      <c r="F22" s="7"/>
      <c r="G22" s="7"/>
      <c r="H22" s="7"/>
      <c r="I22" s="82"/>
    </row>
    <row r="23" spans="2:20">
      <c r="B23" s="3"/>
      <c r="C23" s="357"/>
      <c r="D23" s="7"/>
      <c r="E23" s="7"/>
      <c r="F23" s="7"/>
      <c r="G23" s="7"/>
      <c r="H23" s="7"/>
      <c r="I23" s="82"/>
    </row>
    <row r="24" spans="2:20">
      <c r="B24" s="3"/>
      <c r="C24" s="357"/>
      <c r="D24" s="7"/>
      <c r="E24" s="7"/>
      <c r="F24" s="7"/>
      <c r="G24" s="7"/>
      <c r="H24" s="7"/>
      <c r="I24" s="82"/>
    </row>
    <row r="25" spans="2:20">
      <c r="B25" s="3"/>
      <c r="C25" s="357"/>
      <c r="D25" s="7"/>
      <c r="E25" s="7"/>
      <c r="F25" s="7"/>
      <c r="G25" s="7"/>
      <c r="H25" s="7"/>
      <c r="I25" s="82"/>
    </row>
    <row r="26" spans="2:20">
      <c r="B26" s="301"/>
      <c r="C26" s="357"/>
      <c r="D26" s="57"/>
      <c r="E26" s="57"/>
      <c r="F26" s="57"/>
      <c r="G26" s="57"/>
      <c r="H26" s="7"/>
      <c r="I26" s="82"/>
    </row>
    <row r="27" spans="2:20">
      <c r="B27" s="3"/>
      <c r="C27" s="57"/>
      <c r="D27" s="57"/>
      <c r="E27" s="57"/>
      <c r="F27" s="57"/>
      <c r="G27" s="57"/>
      <c r="H27" s="7"/>
    </row>
    <row r="28" spans="2:20">
      <c r="B28" s="3"/>
      <c r="C28" s="57"/>
      <c r="D28" s="57"/>
      <c r="E28" s="57"/>
      <c r="F28" s="57"/>
      <c r="G28" s="57"/>
      <c r="H28" s="7"/>
    </row>
    <row r="29" spans="2:20">
      <c r="B29" s="3"/>
      <c r="C29" s="57"/>
      <c r="D29" s="57"/>
      <c r="E29" s="57"/>
      <c r="F29" s="57"/>
      <c r="G29" s="57"/>
    </row>
    <row r="30" spans="2:20">
      <c r="B30" s="3"/>
      <c r="C30" s="7"/>
      <c r="D30" s="7"/>
      <c r="E30" s="7"/>
      <c r="F30" s="7"/>
      <c r="G30" s="7"/>
    </row>
  </sheetData>
  <mergeCells count="15">
    <mergeCell ref="A6:D6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5703125" style="7" bestFit="1" customWidth="1"/>
    <col min="2" max="2" width="71.42578125" style="90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2" customWidth="1"/>
    <col min="19" max="19" width="11.42578125" style="82" bestFit="1" customWidth="1"/>
    <col min="20" max="20" width="29.85546875" style="82" customWidth="1"/>
    <col min="21" max="16384" width="9.140625" style="3"/>
  </cols>
  <sheetData>
    <row r="1" spans="1:20" s="4" customFormat="1" ht="15.75" customHeight="1">
      <c r="A1" s="626" t="s">
        <v>31</v>
      </c>
      <c r="B1" s="627"/>
      <c r="C1" s="627"/>
      <c r="D1" s="628"/>
      <c r="E1" s="629" t="s">
        <v>164</v>
      </c>
      <c r="F1" s="630"/>
      <c r="G1" s="630"/>
      <c r="H1" s="630"/>
      <c r="I1" s="621" t="s">
        <v>158</v>
      </c>
      <c r="J1" s="621"/>
      <c r="K1" s="621"/>
      <c r="L1" s="621"/>
      <c r="M1" s="621"/>
      <c r="N1" s="621"/>
      <c r="O1" s="621"/>
      <c r="P1" s="621"/>
      <c r="Q1" s="622" t="s">
        <v>29</v>
      </c>
      <c r="R1" s="623"/>
      <c r="S1" s="623"/>
      <c r="T1" s="623"/>
    </row>
    <row r="2" spans="1:20" s="4" customFormat="1" ht="23.25" thickBot="1">
      <c r="A2" s="9" t="s">
        <v>19</v>
      </c>
      <c r="B2" s="149" t="s">
        <v>0</v>
      </c>
      <c r="C2" s="54" t="s">
        <v>11</v>
      </c>
      <c r="D2" s="150" t="s">
        <v>12</v>
      </c>
      <c r="E2" s="40" t="s">
        <v>406</v>
      </c>
      <c r="F2" s="631" t="s">
        <v>29</v>
      </c>
      <c r="G2" s="632"/>
      <c r="H2" s="633"/>
      <c r="I2" s="40" t="s">
        <v>90</v>
      </c>
      <c r="J2" s="54" t="s">
        <v>91</v>
      </c>
      <c r="K2" s="54" t="s">
        <v>93</v>
      </c>
      <c r="L2" s="54" t="s">
        <v>232</v>
      </c>
      <c r="M2" s="54" t="s">
        <v>233</v>
      </c>
      <c r="N2" s="54" t="s">
        <v>234</v>
      </c>
      <c r="O2" s="54"/>
      <c r="P2" s="54" t="s">
        <v>47</v>
      </c>
      <c r="Q2" s="624"/>
      <c r="R2" s="625"/>
      <c r="S2" s="625"/>
      <c r="T2" s="625"/>
    </row>
    <row r="3" spans="1:20" s="5" customFormat="1">
      <c r="A3" s="443" t="str">
        <f>'1-συμβολαια'!A3</f>
        <v>1ο</v>
      </c>
      <c r="B3" s="327" t="str">
        <f>'1-συμβολαια'!C3</f>
        <v>έγγραφο Τ.Π.Δ. κατάθεση</v>
      </c>
      <c r="C3" s="273" t="str">
        <f>'4-πολλυπρ'!D3</f>
        <v>???</v>
      </c>
      <c r="D3" s="273" t="str">
        <f>'4-πολλυπρ'!I3</f>
        <v xml:space="preserve">219-141 </v>
      </c>
      <c r="E3" s="304"/>
      <c r="F3" s="331"/>
      <c r="G3" s="331"/>
      <c r="H3" s="318"/>
      <c r="I3" s="304"/>
      <c r="J3" s="304"/>
      <c r="K3" s="304"/>
      <c r="L3" s="304"/>
      <c r="M3" s="304"/>
      <c r="N3" s="304"/>
      <c r="O3" s="304"/>
      <c r="P3" s="304">
        <f t="shared" ref="P3:P5" si="0">SUM(I3:O3)</f>
        <v>0</v>
      </c>
      <c r="Q3" s="305"/>
      <c r="R3" s="305"/>
      <c r="S3" s="332"/>
      <c r="T3" s="277"/>
    </row>
    <row r="4" spans="1:20" s="5" customFormat="1" ht="12" thickBot="1">
      <c r="A4" s="448">
        <f>'1-συμβολαια'!A4</f>
        <v>0</v>
      </c>
      <c r="B4" s="449" t="str">
        <f>'1-συμβολαια'!C4</f>
        <v>ΤΟΚΟΙ υπερΗμερίας</v>
      </c>
      <c r="C4" s="402" t="str">
        <f>'4-πολλυπρ'!D4</f>
        <v>???</v>
      </c>
      <c r="D4" s="402" t="str">
        <f>'4-πολλυπρ'!I4</f>
        <v>219-142</v>
      </c>
      <c r="E4" s="402"/>
      <c r="F4" s="451"/>
      <c r="G4" s="451"/>
      <c r="H4" s="450"/>
      <c r="I4" s="402"/>
      <c r="J4" s="402"/>
      <c r="K4" s="402"/>
      <c r="L4" s="402"/>
      <c r="M4" s="402"/>
      <c r="N4" s="402"/>
      <c r="O4" s="402"/>
      <c r="P4" s="402">
        <f t="shared" si="0"/>
        <v>0</v>
      </c>
      <c r="Q4" s="414"/>
      <c r="R4" s="414"/>
      <c r="S4" s="456"/>
      <c r="T4" s="442"/>
    </row>
    <row r="5" spans="1:20" s="5" customFormat="1">
      <c r="A5" s="444" t="str">
        <f>'1-συμβολαια'!A5</f>
        <v>2ο</v>
      </c>
      <c r="B5" s="327" t="str">
        <f>'1-συμβολαια'!C5</f>
        <v>έγγραφο Τ.Π.Δ. 249 ΑΝΑΛΗΨΗ</v>
      </c>
      <c r="C5" s="304" t="str">
        <f>'4-πολλυπρ'!D5</f>
        <v>???</v>
      </c>
      <c r="D5" s="304" t="str">
        <f>'4-πολλυπρ'!I5</f>
        <v>219-143</v>
      </c>
      <c r="E5" s="304"/>
      <c r="F5" s="331"/>
      <c r="G5" s="331"/>
      <c r="H5" s="318"/>
      <c r="I5" s="304"/>
      <c r="J5" s="304"/>
      <c r="K5" s="304"/>
      <c r="L5" s="304"/>
      <c r="M5" s="304"/>
      <c r="N5" s="304"/>
      <c r="O5" s="304"/>
      <c r="P5" s="304">
        <f t="shared" si="0"/>
        <v>0</v>
      </c>
      <c r="Q5" s="320"/>
      <c r="R5" s="320"/>
      <c r="S5" s="455"/>
      <c r="T5" s="438"/>
    </row>
    <row r="6" spans="1:20">
      <c r="A6" s="609" t="s">
        <v>35</v>
      </c>
      <c r="B6" s="610"/>
      <c r="C6" s="610"/>
      <c r="D6" s="611"/>
      <c r="E6" s="72">
        <f>SUM(E3:E5)</f>
        <v>0</v>
      </c>
      <c r="F6" s="67"/>
      <c r="G6" s="67"/>
      <c r="H6" s="67"/>
      <c r="I6" s="72">
        <f t="shared" ref="I6:Q6" si="1">SUM(I3:I5)</f>
        <v>0</v>
      </c>
      <c r="J6" s="72">
        <f t="shared" si="1"/>
        <v>0</v>
      </c>
      <c r="K6" s="72">
        <f t="shared" si="1"/>
        <v>0</v>
      </c>
      <c r="L6" s="72">
        <f t="shared" si="1"/>
        <v>0</v>
      </c>
      <c r="M6" s="72">
        <f t="shared" si="1"/>
        <v>0</v>
      </c>
      <c r="N6" s="72">
        <f t="shared" si="1"/>
        <v>0</v>
      </c>
      <c r="O6" s="72">
        <f t="shared" si="1"/>
        <v>0</v>
      </c>
      <c r="P6" s="72">
        <f t="shared" si="1"/>
        <v>0</v>
      </c>
      <c r="Q6" s="83">
        <f t="shared" si="1"/>
        <v>0</v>
      </c>
      <c r="R6" s="140"/>
      <c r="S6" s="3"/>
      <c r="T6" s="3"/>
    </row>
    <row r="8" spans="1:20" ht="15.75" customHeight="1">
      <c r="I8" s="132" t="s">
        <v>405</v>
      </c>
      <c r="L8" s="132" t="s">
        <v>407</v>
      </c>
      <c r="R8" s="151"/>
      <c r="S8" s="87"/>
      <c r="T8" s="151"/>
    </row>
    <row r="9" spans="1:20">
      <c r="F9" s="158" t="s">
        <v>162</v>
      </c>
      <c r="G9" s="117"/>
      <c r="H9" s="82"/>
      <c r="L9" s="174" t="s">
        <v>202</v>
      </c>
      <c r="R9" s="2"/>
    </row>
    <row r="10" spans="1:20">
      <c r="F10" s="82"/>
      <c r="G10" s="117" t="s">
        <v>163</v>
      </c>
      <c r="M10" s="173" t="s">
        <v>203</v>
      </c>
      <c r="Q10" s="2"/>
      <c r="R10" s="2"/>
    </row>
    <row r="11" spans="1:20">
      <c r="N11" s="152" t="s">
        <v>204</v>
      </c>
      <c r="Q11" s="2"/>
      <c r="R11" s="2"/>
    </row>
    <row r="12" spans="1:20">
      <c r="Q12" s="2"/>
      <c r="R12" s="2"/>
    </row>
    <row r="13" spans="1:20">
      <c r="B13" s="130"/>
    </row>
    <row r="14" spans="1:20">
      <c r="B14" s="131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0"/>
  <sheetViews>
    <sheetView workbookViewId="0">
      <pane ySplit="2" topLeftCell="A3" activePane="bottomLeft" state="frozen"/>
      <selection pane="bottomLeft" activeCell="D3" sqref="D3"/>
    </sheetView>
  </sheetViews>
  <sheetFormatPr defaultRowHeight="11.25"/>
  <cols>
    <col min="1" max="1" width="3.5703125" style="3" bestFit="1" customWidth="1"/>
    <col min="2" max="2" width="23.140625" style="3" bestFit="1" customWidth="1"/>
    <col min="3" max="3" width="13.140625" style="7" customWidth="1"/>
    <col min="4" max="4" width="11.42578125" style="7" customWidth="1"/>
    <col min="5" max="5" width="10" style="7" customWidth="1"/>
    <col min="6" max="6" width="10.28515625" style="7" customWidth="1"/>
    <col min="7" max="7" width="10.42578125" style="7" customWidth="1"/>
    <col min="8" max="11" width="9.140625" style="7" customWidth="1"/>
    <col min="12" max="12" width="9.140625" style="7"/>
    <col min="13" max="13" width="12.7109375" style="7" customWidth="1"/>
    <col min="14" max="14" width="10.5703125" style="7" customWidth="1"/>
    <col min="15" max="21" width="9.140625" style="7"/>
    <col min="22" max="22" width="13.140625" style="7" customWidth="1"/>
    <col min="23" max="23" width="12" style="7" customWidth="1"/>
    <col min="24" max="30" width="9.140625" style="7"/>
    <col min="31" max="31" width="11.140625" style="7" bestFit="1" customWidth="1"/>
    <col min="32" max="32" width="10.28515625" style="7" bestFit="1" customWidth="1"/>
    <col min="33" max="33" width="11.140625" style="7" bestFit="1" customWidth="1"/>
    <col min="34" max="34" width="11.85546875" style="3" customWidth="1"/>
    <col min="35" max="16384" width="9.140625" style="3"/>
  </cols>
  <sheetData>
    <row r="1" spans="1:38" ht="15.75">
      <c r="A1" s="649" t="s">
        <v>324</v>
      </c>
      <c r="B1" s="650"/>
      <c r="C1" s="650"/>
      <c r="D1" s="650"/>
      <c r="E1" s="650"/>
      <c r="F1" s="650"/>
      <c r="G1" s="650"/>
      <c r="H1" s="650"/>
      <c r="I1" s="650"/>
      <c r="J1" s="650"/>
      <c r="K1" s="650"/>
      <c r="L1" s="650"/>
      <c r="M1" s="650"/>
      <c r="N1" s="650"/>
      <c r="O1" s="650"/>
      <c r="P1" s="650"/>
      <c r="Q1" s="650"/>
      <c r="R1" s="650"/>
      <c r="S1" s="650"/>
      <c r="T1" s="650"/>
      <c r="U1" s="650"/>
      <c r="V1" s="650"/>
      <c r="W1" s="650"/>
      <c r="X1" s="650"/>
      <c r="Y1" s="650"/>
      <c r="Z1" s="650"/>
      <c r="AA1" s="650"/>
      <c r="AB1" s="650"/>
      <c r="AC1" s="650"/>
      <c r="AD1" s="650"/>
      <c r="AE1" s="651" t="s">
        <v>47</v>
      </c>
      <c r="AF1" s="653" t="s">
        <v>9</v>
      </c>
      <c r="AG1" s="655" t="s">
        <v>33</v>
      </c>
      <c r="AH1" s="634" t="s">
        <v>334</v>
      </c>
      <c r="AI1" s="636" t="s">
        <v>86</v>
      </c>
      <c r="AJ1" s="637"/>
      <c r="AK1" s="637"/>
      <c r="AL1" s="638"/>
    </row>
    <row r="2" spans="1:38" ht="12" customHeight="1" thickBot="1">
      <c r="A2" s="201"/>
      <c r="B2" s="202" t="s">
        <v>333</v>
      </c>
      <c r="C2" s="369" t="s">
        <v>87</v>
      </c>
      <c r="D2" s="370" t="s">
        <v>325</v>
      </c>
      <c r="E2" s="371" t="s">
        <v>31</v>
      </c>
      <c r="F2" s="371" t="s">
        <v>326</v>
      </c>
      <c r="G2" s="371" t="s">
        <v>327</v>
      </c>
      <c r="H2" s="371" t="s">
        <v>328</v>
      </c>
      <c r="I2" s="371" t="s">
        <v>329</v>
      </c>
      <c r="J2" s="371" t="s">
        <v>330</v>
      </c>
      <c r="K2" s="644" t="s">
        <v>29</v>
      </c>
      <c r="L2" s="645"/>
      <c r="M2" s="368" t="s">
        <v>331</v>
      </c>
      <c r="N2" s="368" t="s">
        <v>31</v>
      </c>
      <c r="O2" s="368" t="s">
        <v>326</v>
      </c>
      <c r="P2" s="368" t="s">
        <v>327</v>
      </c>
      <c r="Q2" s="368" t="s">
        <v>328</v>
      </c>
      <c r="R2" s="368" t="s">
        <v>329</v>
      </c>
      <c r="S2" s="368" t="s">
        <v>330</v>
      </c>
      <c r="T2" s="642" t="s">
        <v>29</v>
      </c>
      <c r="U2" s="643"/>
      <c r="V2" s="371" t="s">
        <v>332</v>
      </c>
      <c r="W2" s="371" t="s">
        <v>31</v>
      </c>
      <c r="X2" s="371" t="s">
        <v>326</v>
      </c>
      <c r="Y2" s="371" t="s">
        <v>327</v>
      </c>
      <c r="Z2" s="371" t="s">
        <v>328</v>
      </c>
      <c r="AA2" s="371" t="s">
        <v>329</v>
      </c>
      <c r="AB2" s="371" t="s">
        <v>330</v>
      </c>
      <c r="AC2" s="644" t="s">
        <v>29</v>
      </c>
      <c r="AD2" s="645"/>
      <c r="AE2" s="652"/>
      <c r="AF2" s="654"/>
      <c r="AG2" s="656"/>
      <c r="AH2" s="635"/>
      <c r="AI2" s="639"/>
      <c r="AJ2" s="640"/>
      <c r="AK2" s="640"/>
      <c r="AL2" s="641"/>
    </row>
    <row r="3" spans="1:38" s="5" customFormat="1">
      <c r="A3" s="457" t="str">
        <f>'1-συμβολαια'!A3</f>
        <v>1ο</v>
      </c>
      <c r="B3" s="74" t="str">
        <f>'1-συμβολαια'!C3</f>
        <v>έγγραφο Τ.Π.Δ. κατάθεση</v>
      </c>
      <c r="C3" s="279">
        <f>'1-συμβολαια'!D3</f>
        <v>3500000</v>
      </c>
      <c r="D3" s="508">
        <f>C3*1.3%</f>
        <v>45500.000000000007</v>
      </c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79"/>
      <c r="AA3" s="279"/>
      <c r="AB3" s="279"/>
      <c r="AC3" s="279"/>
      <c r="AD3" s="279"/>
      <c r="AE3" s="275">
        <f t="shared" ref="AE3:AE5" si="0">D3+M3+V3</f>
        <v>45500.000000000007</v>
      </c>
      <c r="AF3" s="275"/>
      <c r="AG3" s="275">
        <f t="shared" ref="AG3:AG5" si="1">AE3-AF3</f>
        <v>45500.000000000007</v>
      </c>
      <c r="AH3" s="74"/>
      <c r="AI3" s="74"/>
      <c r="AJ3" s="74"/>
      <c r="AK3" s="74"/>
      <c r="AL3" s="74"/>
    </row>
    <row r="4" spans="1:38" s="5" customFormat="1" ht="12" thickBot="1">
      <c r="A4" s="459"/>
      <c r="B4" s="453" t="str">
        <f>'1-συμβολαια'!C4</f>
        <v>ΤΟΚΟΙ υπερΗμερίας</v>
      </c>
      <c r="C4" s="404">
        <f>'1-συμβολαια'!D4</f>
        <v>1054754</v>
      </c>
      <c r="D4" s="507">
        <f>C4*1.3%</f>
        <v>13711.802000000001</v>
      </c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>
        <f t="shared" si="0"/>
        <v>13711.802000000001</v>
      </c>
      <c r="AF4" s="404">
        <f t="shared" ref="AF4:AF5" si="2">E4+N4+W4</f>
        <v>0</v>
      </c>
      <c r="AG4" s="404">
        <f t="shared" si="1"/>
        <v>13711.802000000001</v>
      </c>
      <c r="AH4" s="453"/>
      <c r="AI4" s="453"/>
      <c r="AJ4" s="453"/>
      <c r="AK4" s="453"/>
      <c r="AL4" s="74"/>
    </row>
    <row r="5" spans="1:38" s="5" customFormat="1">
      <c r="A5" s="458"/>
      <c r="B5" s="446" t="str">
        <f>'1-συμβολαια'!C5</f>
        <v>έγγραφο Τ.Π.Δ. 249 ΑΝΑΛΗΨΗ</v>
      </c>
      <c r="C5" s="275">
        <f>'1-συμβολαια'!D5</f>
        <v>0</v>
      </c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5"/>
      <c r="AC5" s="275"/>
      <c r="AD5" s="275"/>
      <c r="AE5" s="275">
        <f t="shared" si="0"/>
        <v>0</v>
      </c>
      <c r="AF5" s="275">
        <f t="shared" si="2"/>
        <v>0</v>
      </c>
      <c r="AG5" s="275">
        <f t="shared" si="1"/>
        <v>0</v>
      </c>
      <c r="AH5" s="446"/>
      <c r="AI5" s="446"/>
      <c r="AJ5" s="446"/>
      <c r="AK5" s="446"/>
      <c r="AL5" s="74"/>
    </row>
    <row r="6" spans="1:38">
      <c r="A6" s="646" t="str">
        <f>'1-συμβολαια'!A6</f>
        <v>σύνολο</v>
      </c>
      <c r="B6" s="647"/>
      <c r="C6" s="648"/>
      <c r="D6" s="199">
        <f>SUM(D3:D5)</f>
        <v>59211.802000000011</v>
      </c>
      <c r="E6" s="199"/>
      <c r="F6" s="199"/>
      <c r="G6" s="199"/>
      <c r="H6" s="199"/>
      <c r="I6" s="199"/>
      <c r="J6" s="199"/>
      <c r="K6" s="199"/>
      <c r="L6" s="199"/>
      <c r="M6" s="199">
        <f>SUM(M3:M5)</f>
        <v>0</v>
      </c>
      <c r="N6" s="199"/>
      <c r="O6" s="199"/>
      <c r="P6" s="199"/>
      <c r="Q6" s="199"/>
      <c r="R6" s="199"/>
      <c r="S6" s="199"/>
      <c r="T6" s="199"/>
      <c r="U6" s="199"/>
      <c r="V6" s="199">
        <f>SUM(V3:V5)</f>
        <v>0</v>
      </c>
      <c r="W6" s="199"/>
      <c r="X6" s="199"/>
      <c r="Y6" s="199"/>
      <c r="Z6" s="199"/>
      <c r="AA6" s="199"/>
      <c r="AB6" s="199"/>
      <c r="AC6" s="199"/>
      <c r="AD6" s="199"/>
      <c r="AE6" s="199">
        <f>SUM(AE3:AE5)</f>
        <v>59211.802000000011</v>
      </c>
      <c r="AF6" s="199">
        <f>SUM(AF3:AF5)</f>
        <v>0</v>
      </c>
      <c r="AG6" s="199">
        <f>SUM(AG3:AG5)</f>
        <v>59211.802000000011</v>
      </c>
      <c r="AH6" s="200">
        <f>SUM(AH3:AH5)</f>
        <v>0</v>
      </c>
      <c r="AI6" s="200"/>
      <c r="AJ6" s="200"/>
      <c r="AK6" s="200"/>
      <c r="AL6" s="200"/>
    </row>
    <row r="8" spans="1:38">
      <c r="H8" s="203" t="s">
        <v>335</v>
      </c>
      <c r="Q8" s="203" t="s">
        <v>335</v>
      </c>
      <c r="Z8" s="203" t="s">
        <v>335</v>
      </c>
    </row>
    <row r="9" spans="1:38">
      <c r="F9" s="203" t="s">
        <v>336</v>
      </c>
      <c r="G9" s="203"/>
      <c r="H9" s="203"/>
      <c r="I9" s="203"/>
      <c r="J9" s="203"/>
      <c r="K9" s="203"/>
      <c r="L9" s="203"/>
      <c r="M9" s="203"/>
      <c r="N9" s="203"/>
      <c r="O9" s="203" t="s">
        <v>336</v>
      </c>
      <c r="X9" s="203" t="s">
        <v>336</v>
      </c>
    </row>
    <row r="10" spans="1:38">
      <c r="I10" s="57"/>
      <c r="J10" s="372" t="s">
        <v>337</v>
      </c>
      <c r="K10" s="203"/>
      <c r="Q10" s="57"/>
      <c r="R10" s="372" t="s">
        <v>338</v>
      </c>
      <c r="S10" s="372"/>
      <c r="T10" s="372"/>
      <c r="U10" s="372"/>
      <c r="V10" s="57"/>
      <c r="W10" s="57"/>
      <c r="X10" s="57"/>
      <c r="Y10" s="57"/>
      <c r="Z10" s="57"/>
      <c r="AA10" s="372" t="s">
        <v>338</v>
      </c>
      <c r="AB10" s="372"/>
      <c r="AC10" s="372"/>
      <c r="AD10" s="203"/>
    </row>
    <row r="11" spans="1:38">
      <c r="I11" s="372"/>
      <c r="J11" s="57"/>
      <c r="Q11" s="57"/>
      <c r="R11" s="57"/>
      <c r="S11" s="372" t="s">
        <v>337</v>
      </c>
      <c r="T11" s="372"/>
      <c r="U11" s="57"/>
      <c r="V11" s="57"/>
      <c r="W11" s="57"/>
      <c r="X11" s="57"/>
      <c r="Y11" s="57"/>
      <c r="Z11" s="57"/>
      <c r="AA11" s="57"/>
      <c r="AB11" s="372" t="s">
        <v>337</v>
      </c>
      <c r="AC11" s="372"/>
    </row>
    <row r="12" spans="1:38">
      <c r="E12" s="57"/>
      <c r="F12" s="57"/>
      <c r="I12" s="57"/>
      <c r="J12" s="57"/>
      <c r="Q12" s="57"/>
      <c r="R12" s="57"/>
      <c r="S12" s="57"/>
      <c r="T12" s="57"/>
      <c r="U12" s="57"/>
      <c r="W12" s="57"/>
      <c r="X12" s="57"/>
      <c r="Y12" s="57"/>
      <c r="Z12" s="57"/>
      <c r="AA12" s="57"/>
      <c r="AB12" s="57"/>
      <c r="AC12" s="57"/>
    </row>
    <row r="13" spans="1:38">
      <c r="E13" s="383"/>
      <c r="F13" s="57"/>
      <c r="Q13" s="373" t="s">
        <v>339</v>
      </c>
      <c r="Z13" s="374" t="s">
        <v>340</v>
      </c>
    </row>
    <row r="14" spans="1:38">
      <c r="E14" s="383"/>
      <c r="F14" s="57"/>
      <c r="O14" s="203"/>
      <c r="P14" s="203"/>
      <c r="Q14" s="203"/>
      <c r="R14" s="203"/>
      <c r="S14" s="375" t="s">
        <v>341</v>
      </c>
      <c r="T14" s="203"/>
      <c r="U14" s="203"/>
      <c r="V14" s="203"/>
      <c r="AA14" s="376" t="s">
        <v>342</v>
      </c>
    </row>
    <row r="15" spans="1:38">
      <c r="E15" s="57"/>
      <c r="F15" s="383"/>
      <c r="S15" s="302" t="s">
        <v>343</v>
      </c>
      <c r="AB15" s="302" t="s">
        <v>343</v>
      </c>
    </row>
    <row r="16" spans="1:38">
      <c r="E16" s="57"/>
      <c r="F16" s="57"/>
      <c r="P16" s="203"/>
      <c r="Q16" s="203"/>
      <c r="R16" s="203"/>
      <c r="S16" s="203"/>
      <c r="T16" s="203"/>
      <c r="U16" s="203"/>
      <c r="V16" s="203"/>
      <c r="W16" s="203"/>
      <c r="X16" s="203"/>
      <c r="AB16" s="375" t="s">
        <v>341</v>
      </c>
    </row>
    <row r="17" spans="2:7">
      <c r="E17" s="57"/>
      <c r="F17" s="57"/>
    </row>
    <row r="18" spans="2:7">
      <c r="E18" s="57"/>
      <c r="F18" s="57"/>
    </row>
    <row r="21" spans="2:7">
      <c r="B21" s="301"/>
    </row>
    <row r="27" spans="2:7">
      <c r="B27" s="301"/>
      <c r="F27" s="57"/>
      <c r="G27" s="57"/>
    </row>
    <row r="28" spans="2:7">
      <c r="F28" s="57"/>
      <c r="G28" s="57"/>
    </row>
    <row r="29" spans="2:7">
      <c r="F29" s="57"/>
      <c r="G29" s="57"/>
    </row>
    <row r="30" spans="2:7">
      <c r="F30" s="57"/>
      <c r="G30" s="57"/>
    </row>
  </sheetData>
  <mergeCells count="10">
    <mergeCell ref="AH1:AH2"/>
    <mergeCell ref="AI1:AL2"/>
    <mergeCell ref="T2:U2"/>
    <mergeCell ref="AC2:AD2"/>
    <mergeCell ref="A6:C6"/>
    <mergeCell ref="A1:AD1"/>
    <mergeCell ref="AE1:AE2"/>
    <mergeCell ref="AF1:AF2"/>
    <mergeCell ref="AG1:AG2"/>
    <mergeCell ref="K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2025-11-21T07:03:22Z</dcterms:modified>
</cp:coreProperties>
</file>