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T13" i="5"/>
  <c r="T12"/>
  <c r="Q13"/>
  <c r="Q12"/>
  <c r="S4" i="9" l="1"/>
  <c r="G4" i="5" s="1"/>
  <c r="S5" i="9"/>
  <c r="S3"/>
  <c r="G3" i="5" s="1"/>
  <c r="G5"/>
  <c r="D4" i="24" l="1"/>
  <c r="D5"/>
  <c r="D3"/>
  <c r="AN4" i="16"/>
  <c r="AN5"/>
  <c r="AN3"/>
  <c r="AM3"/>
  <c r="BN6" i="24"/>
  <c r="BO6"/>
  <c r="H11" i="16"/>
  <c r="F5" i="12"/>
  <c r="K27" i="1"/>
  <c r="J27"/>
  <c r="I27"/>
  <c r="AA4" i="5" l="1"/>
  <c r="AA3"/>
  <c r="N3" i="1"/>
  <c r="N3" i="9"/>
  <c r="BE4" i="24"/>
  <c r="BA4"/>
  <c r="AU4"/>
  <c r="AE4"/>
  <c r="BE3"/>
  <c r="BA3"/>
  <c r="AU3"/>
  <c r="AE3"/>
  <c r="K3" i="9" l="1"/>
  <c r="G4" i="15"/>
  <c r="G5"/>
  <c r="G3"/>
  <c r="P3" i="14"/>
  <c r="F4" i="12" l="1"/>
  <c r="F3"/>
  <c r="F3" i="4" l="1"/>
  <c r="H3" s="1"/>
  <c r="I3" i="13"/>
  <c r="I4"/>
  <c r="N5" i="1" l="1"/>
  <c r="AF5" i="26"/>
  <c r="AA5" i="5" l="1"/>
  <c r="X5" l="1"/>
  <c r="A5"/>
  <c r="O5" i="4" l="1"/>
  <c r="H5"/>
  <c r="I5" i="13"/>
  <c r="Z6" i="9"/>
  <c r="N6" i="4"/>
  <c r="BA5" i="24"/>
  <c r="Q6"/>
  <c r="AU5" l="1"/>
  <c r="P6"/>
  <c r="P3" i="20"/>
  <c r="P4"/>
  <c r="P5"/>
  <c r="O4" i="4"/>
  <c r="O3"/>
  <c r="AM4" i="16"/>
  <c r="AM5"/>
  <c r="BP5" i="24"/>
  <c r="BP4"/>
  <c r="BP3"/>
  <c r="AE5"/>
  <c r="O6" l="1"/>
  <c r="AQ6"/>
  <c r="AR6"/>
  <c r="U6"/>
  <c r="J4" i="1"/>
  <c r="J5"/>
  <c r="J3"/>
  <c r="T6" i="23"/>
  <c r="S6" i="24"/>
  <c r="T6"/>
  <c r="X6" i="9"/>
  <c r="Y6"/>
  <c r="AA6"/>
  <c r="AB6"/>
  <c r="O6" i="5" l="1"/>
  <c r="P6"/>
  <c r="AD6" i="16" l="1"/>
  <c r="AE6"/>
  <c r="AF6"/>
  <c r="AH6"/>
  <c r="AI6"/>
  <c r="AL6"/>
  <c r="AM6"/>
  <c r="M6" i="9"/>
  <c r="D6" i="15" l="1"/>
  <c r="E6"/>
  <c r="F6"/>
  <c r="G6" l="1"/>
  <c r="F4" i="1" l="1"/>
  <c r="F5"/>
  <c r="F3"/>
  <c r="V6" i="5" l="1"/>
  <c r="T6"/>
  <c r="E5" l="1"/>
  <c r="D5"/>
  <c r="C5"/>
  <c r="E4" l="1"/>
  <c r="D4"/>
  <c r="C4"/>
  <c r="A4"/>
  <c r="AA6"/>
  <c r="E3" l="1"/>
  <c r="D3"/>
  <c r="C3"/>
  <c r="B3"/>
  <c r="A3"/>
  <c r="C5" i="28"/>
  <c r="B5"/>
  <c r="A5"/>
  <c r="C4"/>
  <c r="B4"/>
  <c r="A4"/>
  <c r="C3"/>
  <c r="B3"/>
  <c r="A3"/>
  <c r="S6" i="10"/>
  <c r="G6" i="5" l="1"/>
  <c r="Q6" i="10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L6" i="10" l="1"/>
  <c r="A4" i="22"/>
  <c r="A3"/>
  <c r="A5" i="8"/>
  <c r="A4"/>
  <c r="A3"/>
  <c r="W6" i="9" l="1"/>
  <c r="V6"/>
  <c r="J6" l="1"/>
  <c r="I6"/>
  <c r="H6"/>
  <c r="G6"/>
  <c r="F6"/>
  <c r="E6"/>
  <c r="D5"/>
  <c r="C5"/>
  <c r="A5"/>
  <c r="D4" l="1"/>
  <c r="C4"/>
  <c r="A4"/>
  <c r="S6" l="1"/>
  <c r="D3" l="1"/>
  <c r="C3"/>
  <c r="B3"/>
  <c r="A3"/>
  <c r="BM6" i="24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F5"/>
  <c r="B5"/>
  <c r="A5"/>
  <c r="I4"/>
  <c r="G4"/>
  <c r="F4"/>
  <c r="B4"/>
  <c r="A4"/>
  <c r="BA6"/>
  <c r="I3"/>
  <c r="G3"/>
  <c r="F3"/>
  <c r="B3"/>
  <c r="A3"/>
  <c r="C15" i="23"/>
  <c r="S6"/>
  <c r="R6"/>
  <c r="Q6"/>
  <c r="P6"/>
  <c r="O6"/>
  <c r="N6"/>
  <c r="M6"/>
  <c r="L6"/>
  <c r="K6"/>
  <c r="J6"/>
  <c r="I6"/>
  <c r="BE6" i="24" l="1"/>
  <c r="BX3"/>
  <c r="BX4"/>
  <c r="BX5"/>
  <c r="BP6"/>
  <c r="AU6"/>
  <c r="AE6"/>
  <c r="G6"/>
  <c r="F6" s="1"/>
  <c r="D6"/>
  <c r="I6"/>
  <c r="B5" i="23"/>
  <c r="A5"/>
  <c r="BX6" i="24" l="1"/>
  <c r="B4" i="23" l="1"/>
  <c r="A4"/>
  <c r="B3"/>
  <c r="A3"/>
  <c r="H6" i="15"/>
  <c r="C5"/>
  <c r="B5"/>
  <c r="A5"/>
  <c r="C4" l="1"/>
  <c r="B4"/>
  <c r="A4"/>
  <c r="C3"/>
  <c r="B3"/>
  <c r="A3"/>
  <c r="C12" i="17"/>
  <c r="F6"/>
  <c r="B5"/>
  <c r="A5"/>
  <c r="B4" l="1"/>
  <c r="A4"/>
  <c r="B3"/>
  <c r="A3"/>
  <c r="A6" i="27" l="1"/>
  <c r="D5"/>
  <c r="C5"/>
  <c r="B5"/>
  <c r="A5"/>
  <c r="D4"/>
  <c r="C4"/>
  <c r="B4"/>
  <c r="A4"/>
  <c r="D3"/>
  <c r="C3"/>
  <c r="B3"/>
  <c r="A3"/>
  <c r="AH6" i="26"/>
  <c r="A6"/>
  <c r="C5"/>
  <c r="D5" s="1"/>
  <c r="B5"/>
  <c r="E5" i="27" l="1"/>
  <c r="AF4" i="26" l="1"/>
  <c r="X4" i="5" s="1"/>
  <c r="C4" i="26"/>
  <c r="D4" s="1"/>
  <c r="B4"/>
  <c r="AF3"/>
  <c r="X3" i="5" s="1"/>
  <c r="C3" i="26"/>
  <c r="B3"/>
  <c r="A3"/>
  <c r="Q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D6"/>
  <c r="AC6"/>
  <c r="AB6"/>
  <c r="AA6"/>
  <c r="Z6"/>
  <c r="Y6"/>
  <c r="W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X6" i="5" l="1"/>
  <c r="G3" i="27"/>
  <c r="H6" i="24"/>
  <c r="P6" i="20"/>
  <c r="E6" i="24"/>
  <c r="O6" i="4"/>
  <c r="H6"/>
  <c r="E4" i="27"/>
  <c r="D3" i="26"/>
  <c r="F3" i="27"/>
  <c r="B3" i="4"/>
  <c r="A3"/>
  <c r="AC6" i="16"/>
  <c r="AB6"/>
  <c r="AA6"/>
  <c r="Z6"/>
  <c r="Y6"/>
  <c r="X6"/>
  <c r="W6"/>
  <c r="V6"/>
  <c r="U6"/>
  <c r="S6"/>
  <c r="R6"/>
  <c r="E3" i="27" l="1"/>
  <c r="D6" i="26"/>
  <c r="AE3"/>
  <c r="M6"/>
  <c r="C5" i="24"/>
  <c r="E5" i="16"/>
  <c r="D5"/>
  <c r="H5" s="1"/>
  <c r="C5"/>
  <c r="B5"/>
  <c r="A5"/>
  <c r="BW5" i="24" l="1"/>
  <c r="T5" i="9" s="1"/>
  <c r="P5" i="16"/>
  <c r="N5" s="1"/>
  <c r="L5"/>
  <c r="K5"/>
  <c r="J5"/>
  <c r="AG3" i="26"/>
  <c r="H5" i="17" l="1"/>
  <c r="U5" i="9" s="1"/>
  <c r="K5" i="5" s="1"/>
  <c r="I3"/>
  <c r="Q3" i="9"/>
  <c r="O5" i="16"/>
  <c r="C4" i="24"/>
  <c r="BW4" s="1"/>
  <c r="T4" i="9" s="1"/>
  <c r="E4" i="16"/>
  <c r="I4" s="1"/>
  <c r="D4"/>
  <c r="H4" s="1"/>
  <c r="C4"/>
  <c r="B4"/>
  <c r="A4"/>
  <c r="E3"/>
  <c r="I3" s="1"/>
  <c r="D3"/>
  <c r="H3" s="1"/>
  <c r="T3" s="1"/>
  <c r="C3"/>
  <c r="B3"/>
  <c r="A3"/>
  <c r="B5" i="14"/>
  <c r="A5"/>
  <c r="B4"/>
  <c r="A4"/>
  <c r="B3"/>
  <c r="A3"/>
  <c r="G6" i="12"/>
  <c r="C3" i="24" l="1"/>
  <c r="BW3" s="1"/>
  <c r="T3" i="9" s="1"/>
  <c r="T6" i="16"/>
  <c r="H4" i="17"/>
  <c r="U4" i="9" s="1"/>
  <c r="K4" i="5" s="1"/>
  <c r="L3" i="16"/>
  <c r="J3"/>
  <c r="K3"/>
  <c r="P3"/>
  <c r="N3" s="1"/>
  <c r="M5"/>
  <c r="H5" i="1" s="1"/>
  <c r="Q5" i="16"/>
  <c r="R5" i="10" s="1"/>
  <c r="L4" i="16"/>
  <c r="K4"/>
  <c r="J4"/>
  <c r="AN6" l="1"/>
  <c r="O4"/>
  <c r="M4" s="1"/>
  <c r="O3"/>
  <c r="J6"/>
  <c r="P4"/>
  <c r="N4" s="1"/>
  <c r="L6"/>
  <c r="K6"/>
  <c r="I6"/>
  <c r="C6" i="24"/>
  <c r="H6" i="16"/>
  <c r="C5" i="12"/>
  <c r="B5"/>
  <c r="A5"/>
  <c r="C4"/>
  <c r="B4"/>
  <c r="A4"/>
  <c r="F6"/>
  <c r="C3"/>
  <c r="B3"/>
  <c r="A3"/>
  <c r="T6" i="9" l="1"/>
  <c r="H3" i="17"/>
  <c r="U3" i="9" s="1"/>
  <c r="K3" i="5" s="1"/>
  <c r="K6" s="1"/>
  <c r="Q4" i="16"/>
  <c r="R4" i="10" s="1"/>
  <c r="Q3" i="16"/>
  <c r="M3"/>
  <c r="H3" i="1" s="1"/>
  <c r="P6" i="16"/>
  <c r="O6"/>
  <c r="H4" i="1"/>
  <c r="BW6" i="24"/>
  <c r="E6" i="13"/>
  <c r="D6"/>
  <c r="N6" i="16" l="1"/>
  <c r="Q6"/>
  <c r="R3" i="10"/>
  <c r="R6" s="1"/>
  <c r="M6" i="16"/>
  <c r="M5" i="13"/>
  <c r="P5" i="14" s="1"/>
  <c r="C5" i="13"/>
  <c r="F5" s="1"/>
  <c r="B5"/>
  <c r="A5"/>
  <c r="G5" l="1"/>
  <c r="H5"/>
  <c r="M4" l="1"/>
  <c r="P4" i="14" s="1"/>
  <c r="C4" i="13"/>
  <c r="F4" s="1"/>
  <c r="B4"/>
  <c r="A4"/>
  <c r="M3"/>
  <c r="C3"/>
  <c r="F3" s="1"/>
  <c r="B3"/>
  <c r="A3"/>
  <c r="D5" i="25"/>
  <c r="A5"/>
  <c r="C4"/>
  <c r="B4"/>
  <c r="A4"/>
  <c r="C3"/>
  <c r="B3"/>
  <c r="A3"/>
  <c r="C2"/>
  <c r="B2"/>
  <c r="A2"/>
  <c r="M6" i="1"/>
  <c r="K6"/>
  <c r="G4" i="13" l="1"/>
  <c r="H4"/>
  <c r="H3"/>
  <c r="G3"/>
  <c r="P6" i="14"/>
  <c r="I5" i="1"/>
  <c r="I4" l="1"/>
  <c r="G4" s="1"/>
  <c r="I3"/>
  <c r="F6"/>
  <c r="I6" l="1"/>
  <c r="J6"/>
  <c r="G3"/>
  <c r="M3" i="5" l="1"/>
  <c r="M4"/>
  <c r="M5"/>
  <c r="H6" i="17" l="1"/>
  <c r="U6" i="9" l="1"/>
  <c r="G5" i="1"/>
  <c r="G6" l="1"/>
  <c r="H6" l="1"/>
  <c r="M6" i="13" l="1"/>
  <c r="AE4" i="26"/>
  <c r="AG4" s="1"/>
  <c r="G5" i="27"/>
  <c r="AF6" i="26"/>
  <c r="F4" i="27"/>
  <c r="F5"/>
  <c r="AE5" i="26" l="1"/>
  <c r="AG5" s="1"/>
  <c r="Q5" i="9" s="1"/>
  <c r="H5" i="27"/>
  <c r="I4" i="5"/>
  <c r="Q4" i="9"/>
  <c r="M6" i="5"/>
  <c r="E6" i="27"/>
  <c r="K5" i="13"/>
  <c r="F6" i="27"/>
  <c r="J4" i="13"/>
  <c r="K4"/>
  <c r="I4" i="27"/>
  <c r="G4"/>
  <c r="J3" i="13"/>
  <c r="X3" i="27" s="1"/>
  <c r="K3" i="13"/>
  <c r="Y3" i="27" s="1"/>
  <c r="W5"/>
  <c r="J5" i="13"/>
  <c r="F6"/>
  <c r="G6"/>
  <c r="I5" i="5" l="1"/>
  <c r="W3" i="27"/>
  <c r="J5"/>
  <c r="X5"/>
  <c r="W4"/>
  <c r="K4"/>
  <c r="Y4"/>
  <c r="K5"/>
  <c r="Y5"/>
  <c r="J4"/>
  <c r="X4"/>
  <c r="N4" i="13"/>
  <c r="D4" i="17" s="1"/>
  <c r="H4" i="27"/>
  <c r="AG6" i="26"/>
  <c r="I3" i="27"/>
  <c r="I6" i="13"/>
  <c r="I5" i="27"/>
  <c r="N5" i="13"/>
  <c r="D5" i="17" s="1"/>
  <c r="J3" i="27"/>
  <c r="J6" i="13"/>
  <c r="AE6" i="26"/>
  <c r="K3" i="27"/>
  <c r="K6" i="13"/>
  <c r="H3" i="27"/>
  <c r="N3" i="13"/>
  <c r="H6"/>
  <c r="G6" i="27"/>
  <c r="L3" i="9" l="1"/>
  <c r="D3" i="17"/>
  <c r="Q6" i="9"/>
  <c r="I6" i="5"/>
  <c r="L5" i="13"/>
  <c r="E5" i="1" s="1"/>
  <c r="L5" s="1"/>
  <c r="L5" i="9"/>
  <c r="J6" i="27"/>
  <c r="L4" i="13"/>
  <c r="E4" i="1" s="1"/>
  <c r="L4" s="1"/>
  <c r="L4" i="9"/>
  <c r="K6" i="27"/>
  <c r="I6"/>
  <c r="N6" i="13"/>
  <c r="L3"/>
  <c r="H6" i="27"/>
  <c r="W4" i="5" l="1"/>
  <c r="C4" i="23"/>
  <c r="C5"/>
  <c r="P3" i="9"/>
  <c r="F3" i="5" s="1"/>
  <c r="H3" s="1"/>
  <c r="C4" i="17"/>
  <c r="E4" s="1"/>
  <c r="G4" s="1"/>
  <c r="R4" i="9" s="1"/>
  <c r="J4" i="5" s="1"/>
  <c r="L4" s="1"/>
  <c r="C5" i="17"/>
  <c r="E5" s="1"/>
  <c r="W5" i="5" s="1"/>
  <c r="O5" i="1"/>
  <c r="P5" i="9"/>
  <c r="F5" i="5" s="1"/>
  <c r="H5" s="1"/>
  <c r="O4" i="1"/>
  <c r="O4" i="9" s="1"/>
  <c r="P4"/>
  <c r="F4" i="5" s="1"/>
  <c r="H4" s="1"/>
  <c r="L6" i="9"/>
  <c r="E3" i="1"/>
  <c r="L3" s="1"/>
  <c r="L6" i="13"/>
  <c r="R4" i="5" l="1"/>
  <c r="C3" i="17"/>
  <c r="E3" s="1"/>
  <c r="G3" s="1"/>
  <c r="R3" i="9" s="1"/>
  <c r="J3" i="5" s="1"/>
  <c r="L3" s="1"/>
  <c r="N5" i="9"/>
  <c r="G5" i="17"/>
  <c r="R5" i="9" s="1"/>
  <c r="J5" i="5" s="1"/>
  <c r="L5" s="1"/>
  <c r="P3" i="10"/>
  <c r="P4"/>
  <c r="P5"/>
  <c r="O5" i="9"/>
  <c r="R5" i="5" s="1"/>
  <c r="P6" i="9"/>
  <c r="F6" i="5"/>
  <c r="N6" i="1"/>
  <c r="E6"/>
  <c r="L6"/>
  <c r="W3" i="5" l="1"/>
  <c r="Y3" s="1"/>
  <c r="C6" i="17"/>
  <c r="Y5" i="5"/>
  <c r="Q5" s="1"/>
  <c r="S5" s="1"/>
  <c r="Y4"/>
  <c r="K6" i="9"/>
  <c r="H6" i="5"/>
  <c r="D6" i="23"/>
  <c r="O3" i="1"/>
  <c r="Q4" i="5" l="1"/>
  <c r="S4" s="1"/>
  <c r="Q3"/>
  <c r="N6" i="9"/>
  <c r="G6" i="17"/>
  <c r="P6" i="10"/>
  <c r="W6" i="5"/>
  <c r="E6" i="23"/>
  <c r="C6"/>
  <c r="O3" i="9"/>
  <c r="O6" i="1"/>
  <c r="S3" i="5" l="1"/>
  <c r="Q6"/>
  <c r="O6" i="9"/>
  <c r="R3" i="5"/>
  <c r="R6" s="1"/>
  <c r="R6" i="9"/>
  <c r="Y6" i="5"/>
  <c r="L6" l="1"/>
  <c r="J6"/>
  <c r="S6"/>
  <c r="N6"/>
  <c r="U6"/>
</calcChain>
</file>

<file path=xl/sharedStrings.xml><?xml version="1.0" encoding="utf-8"?>
<sst xmlns="http://schemas.openxmlformats.org/spreadsheetml/2006/main" count="876" uniqueCount="542">
  <si>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</si>
  <si>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</si>
  <si>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</si>
  <si>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</si>
  <si>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</si>
  <si>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</si>
  <si>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</si>
  <si>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</si>
  <si>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</si>
  <si>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</si>
  <si>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</si>
  <si>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</si>
  <si>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</si>
  <si>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</si>
  <si>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</si>
  <si>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</si>
  <si>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</si>
  <si>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</si>
  <si>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</si>
  <si>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</si>
  <si>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</si>
  <si>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</si>
  <si>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</si>
  <si>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</si>
  <si>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</si>
  <si>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</si>
  <si>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</si>
  <si>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</si>
  <si>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</si>
  <si>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</si>
  <si>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</si>
  <si>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</si>
  <si>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</si>
  <si>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</si>
  <si>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</si>
  <si>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</si>
  <si>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</si>
  <si>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</si>
  <si>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</si>
  <si>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</si>
  <si>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</si>
  <si>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</si>
  <si>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</si>
  <si>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</si>
  <si>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</si>
  <si>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</si>
  <si>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</si>
  <si>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</si>
  <si>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</si>
  <si>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</si>
  <si>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</si>
  <si>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</si>
  <si>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</si>
  <si>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</si>
  <si>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</si>
  <si>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</si>
  <si>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</si>
  <si>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</si>
  <si>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</si>
  <si>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</si>
  <si>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</si>
  <si>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</si>
  <si>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</si>
  <si>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</si>
  <si>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</si>
  <si>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</si>
  <si>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</si>
  <si>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</si>
  <si>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</si>
  <si>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</si>
  <si>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</si>
  <si>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</si>
  <si>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</si>
  <si>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</si>
  <si>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</si>
  <si>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</si>
  <si>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</si>
  <si>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</si>
  <si>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</si>
  <si>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</si>
  <si>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</si>
  <si>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</si>
  <si>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</si>
  <si>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</si>
  <si>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</si>
  <si>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</si>
  <si>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</si>
  <si>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</si>
  <si>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</si>
  <si>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</si>
  <si>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</si>
  <si>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</si>
  <si>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</si>
  <si>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</si>
  <si>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</si>
  <si>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</si>
  <si>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</si>
  <si>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</si>
  <si>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</si>
  <si>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</si>
  <si>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</si>
  <si>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</si>
  <si>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</si>
  <si>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</si>
  <si>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</si>
  <si>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</si>
  <si>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</si>
  <si>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</si>
  <si>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</si>
  <si>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</si>
  <si>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</si>
  <si>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</si>
  <si>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</si>
  <si>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</si>
  <si>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</si>
  <si>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</si>
  <si>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</si>
  <si>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</si>
  <si>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</si>
  <si>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</si>
  <si>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</si>
  <si>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</si>
  <si>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</si>
  <si>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</si>
  <si>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</si>
  <si>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</si>
  <si>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</si>
  <si>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</si>
  <si>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</si>
  <si>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</si>
  <si>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</si>
  <si>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</si>
  <si>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</si>
  <si>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</si>
  <si>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</si>
  <si>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</si>
  <si>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</si>
  <si>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</si>
  <si>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</si>
  <si>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</si>
  <si>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</si>
  <si>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</si>
  <si>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</si>
  <si>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</si>
  <si>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</si>
  <si>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</si>
  <si>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</si>
  <si>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</si>
  <si>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</si>
  <si>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</si>
  <si>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</si>
  <si>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</si>
  <si>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</si>
  <si>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</si>
  <si>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</si>
  <si>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</si>
  <si>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</si>
  <si>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</si>
  <si>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</si>
  <si>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</si>
  <si>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</si>
  <si>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</si>
  <si>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</si>
  <si>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</si>
  <si>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</si>
  <si>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</si>
  <si>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</si>
  <si>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</si>
  <si>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</si>
  <si>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</si>
  <si>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</si>
  <si>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</si>
  <si>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</si>
  <si>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</si>
  <si>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</si>
  <si>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</si>
  <si>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</si>
  <si>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</si>
  <si>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</si>
  <si>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</si>
  <si>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</si>
  <si>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</si>
  <si>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</si>
  <si>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</si>
  <si>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</si>
  <si>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</si>
  <si>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</si>
  <si>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</si>
  <si>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</si>
  <si>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</si>
  <si>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</si>
  <si>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</si>
  <si>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</si>
  <si>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</si>
  <si>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</si>
  <si>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</si>
  <si>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</si>
  <si>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</si>
  <si>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</si>
  <si>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</si>
  <si>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</si>
  <si>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</si>
  <si>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</si>
  <si>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</si>
  <si>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</si>
  <si>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</si>
  <si>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</si>
  <si>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</si>
  <si>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</si>
  <si>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</si>
  <si>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</si>
  <si>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</si>
  <si>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</si>
  <si>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</si>
  <si>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</si>
  <si>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</si>
  <si>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</si>
  <si>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</si>
  <si>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</si>
  <si>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</si>
  <si>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</si>
  <si>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</si>
  <si>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</si>
  <si>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</si>
  <si>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</si>
  <si>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</si>
  <si>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</si>
  <si>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</si>
  <si>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</si>
  <si>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</si>
  <si>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</si>
  <si>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</si>
  <si>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</si>
  <si>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</si>
  <si>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</si>
  <si>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</si>
  <si>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</si>
  <si>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</si>
  <si>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</si>
  <si>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</si>
  <si>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</si>
  <si>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</si>
  <si>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</si>
  <si>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</si>
  <si>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</si>
  <si>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</si>
  <si>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</si>
  <si>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</si>
  <si>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</si>
  <si>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</si>
  <si>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</si>
  <si>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</si>
  <si>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</si>
  <si>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</si>
  <si>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</si>
  <si>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</si>
  <si>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</si>
  <si>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</si>
  <si>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</si>
  <si>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</si>
  <si>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</si>
  <si>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</si>
  <si>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</si>
  <si>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</si>
  <si>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</si>
  <si>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</si>
  <si>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</si>
  <si>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</si>
  <si>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</si>
  <si>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</si>
  <si>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</si>
  <si>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</si>
  <si>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</si>
  <si>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</si>
  <si>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</si>
  <si>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</si>
  <si>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</si>
  <si>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</si>
  <si>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</si>
  <si>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</si>
  <si>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</si>
  <si>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</si>
  <si>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</si>
  <si>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</si>
  <si>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</si>
  <si>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</si>
  <si>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</si>
  <si>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</si>
  <si>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</si>
  <si>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</si>
  <si>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</si>
  <si>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</si>
  <si>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</si>
  <si>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</si>
  <si>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</si>
  <si>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</si>
  <si>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</si>
  <si>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</si>
  <si>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</si>
  <si>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</si>
  <si>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</si>
  <si>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</si>
  <si>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</si>
  <si>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</si>
  <si>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</si>
  <si>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</si>
  <si>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</si>
  <si>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</si>
  <si>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</si>
  <si>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</si>
  <si>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</si>
  <si>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</si>
  <si>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</si>
  <si>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</si>
  <si>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</si>
  <si>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</si>
  <si>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</si>
  <si>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</si>
  <si>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</si>
  <si>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</si>
  <si>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</si>
  <si>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</si>
  <si>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</si>
  <si>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</si>
  <si>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</si>
  <si>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</si>
  <si>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</si>
  <si>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</si>
  <si>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</si>
  <si>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</si>
  <si>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</si>
  <si>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</si>
  <si>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</si>
  <si>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</si>
  <si>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</si>
  <si>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</si>
  <si>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</si>
  <si>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</si>
  <si>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</si>
  <si>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</si>
  <si>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</si>
  <si>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</si>
  <si>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</si>
  <si>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</si>
  <si>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</si>
  <si>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</si>
  <si>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</si>
  <si>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</si>
  <si>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</si>
  <si>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</si>
  <si>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</si>
  <si>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</si>
  <si>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</si>
  <si>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</si>
  <si>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</si>
  <si>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</si>
  <si>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</si>
  <si>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</si>
  <si>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</si>
  <si>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</si>
  <si>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</si>
  <si>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</si>
  <si>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</si>
  <si>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</si>
  <si>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</si>
  <si>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</si>
  <si>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</si>
  <si>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</si>
  <si>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</si>
  <si>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</si>
  <si>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</si>
  <si>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</si>
  <si>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</si>
  <si>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</si>
  <si>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</si>
  <si>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</si>
  <si>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</si>
  <si>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</si>
  <si>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</si>
  <si>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</si>
  <si>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</si>
  <si>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</si>
  <si>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</si>
  <si>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</si>
  <si>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</si>
  <si>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</si>
  <si>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</si>
  <si>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</si>
  <si>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</si>
  <si>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</si>
  <si>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</si>
  <si>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</si>
  <si>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</si>
  <si>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</si>
  <si>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</si>
  <si>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</si>
  <si>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</si>
  <si>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</si>
  <si>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</si>
  <si>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</si>
  <si>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</si>
  <si>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</si>
  <si>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</si>
  <si>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</si>
  <si>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</si>
  <si>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</si>
  <si>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</si>
  <si>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</si>
  <si>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</si>
  <si>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</si>
  <si>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</si>
  <si>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</si>
  <si>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</si>
  <si>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</si>
  <si>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</si>
  <si>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</si>
  <si>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</si>
  <si>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</si>
  <si>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</si>
  <si>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</si>
  <si>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</si>
  <si>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</si>
  <si>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</si>
  <si>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</si>
  <si>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</si>
  <si>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</si>
  <si>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</si>
  <si>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</si>
  <si>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</si>
  <si>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</si>
  <si>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</si>
  <si>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</si>
  <si>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</si>
  <si>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</si>
  <si>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</si>
  <si>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</si>
  <si>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</si>
  <si>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</si>
  <si>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</si>
  <si>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</si>
  <si>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</si>
  <si>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</si>
  <si>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</si>
  <si>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</si>
  <si>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</si>
  <si>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</si>
  <si>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</si>
  <si>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</si>
  <si>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</si>
  <si>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</si>
  <si>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</si>
  <si>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</si>
  <si>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</si>
  <si>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</si>
  <si>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</si>
  <si>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</si>
  <si>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</si>
  <si>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</si>
  <si>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</si>
  <si>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</si>
  <si>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</si>
  <si>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</si>
  <si>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</si>
  <si>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</si>
  <si>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</si>
  <si>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</si>
  <si>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</si>
  <si>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</si>
  <si>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</si>
  <si>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</si>
  <si>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</si>
  <si>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</si>
  <si>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</si>
  <si>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</si>
  <si>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</si>
  <si>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</si>
  <si>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</si>
  <si>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</si>
  <si>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</si>
  <si>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</si>
  <si>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</si>
  <si>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</si>
  <si>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</si>
  <si>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</si>
  <si>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</si>
  <si>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</si>
  <si>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</si>
  <si>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bookmanOldStyle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</si>
  <si>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</si>
  <si>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</si>
  <si>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</si>
  <si>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</si>
  <si>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</si>
  <si>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</si>
  <si>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</si>
  <si>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</si>
  <si>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>ΑΓΑΠΕ = πραξη εξαλειψης υποθηκης 2.000.000δρχ [5.869,41€</t>
  </si>
  <si>
    <t>βάσει ΑΓΑΠΕ</t>
  </si>
  <si>
    <t>σημειώσεις [= παγιαΠραξη</t>
  </si>
  <si>
    <t>λέει 3</t>
  </si>
  <si>
    <t>ΤΑΝ = 77€</t>
  </si>
  <si>
    <t>έγγραφο ΟΕΚ = ΤΟΚΟΙ υπερΗμερίας = 276,43</t>
  </si>
  <si>
    <t>εισπράχθησαν για τέλη &amp; δικαιώματα = ;;;???</t>
  </si>
  <si>
    <t>ΔΕΝ αναφέρει κ-15</t>
  </si>
  <si>
    <t>???</t>
  </si>
  <si>
    <t>2β</t>
  </si>
  <si>
    <t>2α</t>
  </si>
  <si>
    <t>1 με 1</t>
  </si>
  <si>
    <t>κ-15-17 εθνικη</t>
  </si>
  <si>
    <t>προς Υποθηκοφυλακείο = ΑΡΧΕΙΟ</t>
  </si>
  <si>
    <t>συνολο</t>
  </si>
  <si>
    <t>αίτηση</t>
  </si>
  <si>
    <t>περίληψη</t>
  </si>
  <si>
    <t>κλπ</t>
  </si>
  <si>
    <t>κ-15-17 σε ΟΡΟΥΣ 1994</t>
  </si>
  <si>
    <t>ΟΑΕΔ = ΟργΕργΚατοικ [= ;;;;????</t>
  </si>
  <si>
    <t>219-133 = ;;;;????</t>
  </si>
  <si>
    <t>υποθήκης ;;;???καπολα = 2.000.000δρχ    ΕΞΑΛΕΙΨΗ</t>
  </si>
  <si>
    <t>δανείου ;;;???καπολα = 2.000.000δρχ   ΕΞΟΦΛΗΣΗ</t>
  </si>
  <si>
    <t>δανείου ;;????καπολα {άτοκο ΑΝ εμπρόθεσμα} ΤΟΚΟΙ υπερημερίας</t>
  </si>
  <si>
    <t>;;???καπολα αντίγραφο = ΔΕΝ έχει ποσά συμβολαόιου !!!!!!</t>
  </si>
  <si>
    <t>κ-15-17 σε ΟΡΟΥΣ 1994-1ος</t>
  </si>
  <si>
    <t>1η</t>
  </si>
  <si>
    <t>2η</t>
  </si>
  <si>
    <t>το 2004</t>
  </si>
  <si>
    <t>βεβαίωση ΕΝΟΡΚΟΣ</t>
  </si>
  <si>
    <t>γονική [3.240€] &amp; οριζόντιος ΣΥΣΤΑΣΗ</t>
  </si>
  <si>
    <t>οριζοντίου συστάσεως ΚΑΤΑΡΓΗΣΗ</t>
  </si>
  <si>
    <t>πώληση = 15.841€</t>
  </si>
  <si>
    <t>το 2005</t>
  </si>
  <si>
    <t>πληρεξούσιο</t>
  </si>
  <si>
    <t>το 2007</t>
  </si>
  <si>
    <t>το 2008</t>
  </si>
  <si>
    <t>το 2015</t>
  </si>
  <si>
    <t>το 2017</t>
  </si>
  <si>
    <t>εξόφληση αγοραπωλησίας</t>
  </si>
  <si>
    <t>γονική 25.237€ &amp; χρήσης ΚΑΝΟΝΙΣΜΟΣ</t>
  </si>
  <si>
    <t>το 2020</t>
  </si>
  <si>
    <t>κληρονομιάς ΑΠΟΔΟΧΗ</t>
  </si>
  <si>
    <t>το 2021</t>
  </si>
  <si>
    <t>πώληση = 52.869€</t>
  </si>
  <si>
    <t>ΔΟΛΟΣ σε ΟΡΟΥΣ 1994-1ος {ως προς κ-15}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</si>
</sst>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14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29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4" fontId="22" fillId="0" borderId="1" xfId="0" applyNumberFormat="1" applyFont="1" applyBorder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43" fontId="13" fillId="0" borderId="1" xfId="1" applyFont="1" applyFill="1" applyBorder="1"/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3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19" fillId="5" borderId="3" xfId="1" applyFont="1" applyFill="1" applyBorder="1" applyAlignment="1">
      <alignment horizontal="right" vertical="center"/>
    </xf>
    <xf numFmtId="164" fontId="22" fillId="0" borderId="1" xfId="1" applyNumberFormat="1" applyFont="1" applyFill="1" applyBorder="1" applyAlignment="1">
      <alignment wrapText="1"/>
    </xf>
    <xf numFmtId="43" fontId="42" fillId="0" borderId="1" xfId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164" fontId="24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43" fontId="22" fillId="4" borderId="1" xfId="1" applyFont="1" applyFill="1" applyBorder="1"/>
    <xf numFmtId="43" fontId="22" fillId="12" borderId="14" xfId="1" applyFont="1" applyFill="1" applyBorder="1"/>
    <xf numFmtId="164" fontId="22" fillId="12" borderId="1" xfId="1" applyNumberFormat="1" applyFont="1" applyFill="1" applyBorder="1"/>
    <xf numFmtId="164" fontId="21" fillId="0" borderId="9" xfId="1" applyNumberFormat="1" applyFont="1" applyBorder="1" applyAlignment="1">
      <alignment horizontal="center" vertical="center" wrapText="1"/>
    </xf>
    <xf numFmtId="164" fontId="28" fillId="6" borderId="0" xfId="1" applyNumberFormat="1" applyFont="1" applyFill="1"/>
    <xf numFmtId="0" fontId="43" fillId="0" borderId="14" xfId="0" applyFont="1" applyFill="1" applyBorder="1"/>
    <xf numFmtId="164" fontId="24" fillId="0" borderId="1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43" fontId="41" fillId="0" borderId="1" xfId="1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35" fillId="0" borderId="0" xfId="1" applyFont="1" applyFill="1" applyAlignment="1">
      <alignment horizontal="left"/>
    </xf>
    <xf numFmtId="43" fontId="22" fillId="0" borderId="0" xfId="1" applyFont="1" applyAlignment="1">
      <alignment horizontal="right"/>
    </xf>
    <xf numFmtId="0" fontId="43" fillId="0" borderId="0" xfId="0" applyFont="1" applyFill="1" applyAlignment="1">
      <alignment horizontal="left"/>
    </xf>
    <xf numFmtId="43" fontId="22" fillId="0" borderId="0" xfId="1" applyFont="1" applyFill="1" applyAlignment="1">
      <alignment horizontal="left"/>
    </xf>
    <xf numFmtId="43" fontId="35" fillId="7" borderId="0" xfId="1" applyFont="1" applyFill="1" applyAlignment="1">
      <alignment horizontal="left"/>
    </xf>
    <xf numFmtId="43" fontId="35" fillId="7" borderId="0" xfId="1" applyFont="1" applyFill="1" applyAlignment="1">
      <alignment horizontal="right"/>
    </xf>
    <xf numFmtId="0" fontId="43" fillId="7" borderId="0" xfId="0" applyFont="1" applyFill="1"/>
    <xf numFmtId="0" fontId="43" fillId="7" borderId="0" xfId="0" applyFont="1" applyFill="1" applyAlignment="1">
      <alignment horizontal="right"/>
    </xf>
    <xf numFmtId="43" fontId="18" fillId="4" borderId="1" xfId="1" applyFont="1" applyFill="1" applyBorder="1" applyAlignment="1">
      <alignment horizontal="right" vertical="center"/>
    </xf>
    <xf numFmtId="164" fontId="24" fillId="5" borderId="1" xfId="1" applyNumberFormat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wrapText="1"/>
    </xf>
    <xf numFmtId="0" fontId="22" fillId="2" borderId="14" xfId="0" applyFont="1" applyFill="1" applyBorder="1"/>
    <xf numFmtId="43" fontId="36" fillId="4" borderId="1" xfId="1" applyFont="1" applyFill="1" applyBorder="1"/>
    <xf numFmtId="43" fontId="41" fillId="4" borderId="1" xfId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40" fillId="2" borderId="2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43" fontId="20" fillId="0" borderId="1" xfId="1" applyFont="1" applyFill="1" applyBorder="1"/>
    <xf numFmtId="164" fontId="24" fillId="2" borderId="18" xfId="1" applyNumberFormat="1" applyFont="1" applyFill="1" applyBorder="1" applyAlignment="1">
      <alignment horizontal="center" vertical="center"/>
    </xf>
    <xf numFmtId="164" fontId="22" fillId="12" borderId="14" xfId="1" applyNumberFormat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48" fillId="0" borderId="0" xfId="0" applyFont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38" fillId="4" borderId="3" xfId="1" applyFont="1" applyFill="1" applyBorder="1" applyAlignment="1">
      <alignment horizontal="center" vertical="center" wrapText="1"/>
    </xf>
    <xf numFmtId="43" fontId="38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8" wrapText="1"/>
    </xf>
    <xf numFmtId="14" fontId="30" fillId="6" borderId="10" xfId="0" applyNumberFormat="1" applyFont="1" applyFill="1" applyBorder="1" applyAlignment="1">
      <alignment horizontal="center" textRotation="18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4/&#949;&#963;&#959;&#948;&#945;/1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8-κ-15-17"/>
      <sheetName val="9-ταμεια"/>
      <sheetName val="10-φπα"/>
      <sheetName val="11-χαρτόσ"/>
      <sheetName val="12-πολλαπλές"/>
      <sheetName val="13-ντιΜιΧο"/>
      <sheetName val="14-βιβλΕσ"/>
      <sheetName val="15-φάκελ"/>
      <sheetName val="16-bSymb"/>
      <sheetName val="17-βιβλΣυμβ"/>
      <sheetName val="18-εθνΠλ"/>
      <sheetName val="19-πολ200"/>
    </sheetNames>
    <sheetDataSet>
      <sheetData sheetId="0"/>
      <sheetData sheetId="1"/>
      <sheetData sheetId="2">
        <row r="3">
          <cell r="M3">
            <v>20</v>
          </cell>
        </row>
      </sheetData>
      <sheetData sheetId="3">
        <row r="3">
          <cell r="F3">
            <v>18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7"/>
  <sheetViews>
    <sheetView tabSelected="1"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9.28515625" style="8" customWidth="1"/>
    <col min="2" max="2" width="9" style="140" customWidth="1"/>
    <col min="3" max="3" width="49.8554687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85546875" style="2" customWidth="1"/>
    <col min="17" max="17" width="3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5" t="s">
        <v>1</v>
      </c>
      <c r="B1" s="447" t="s">
        <v>2</v>
      </c>
      <c r="C1" s="449" t="s">
        <v>0</v>
      </c>
      <c r="D1" s="451" t="s">
        <v>63</v>
      </c>
      <c r="E1" s="453" t="s">
        <v>86</v>
      </c>
      <c r="F1" s="454"/>
      <c r="G1" s="454"/>
      <c r="H1" s="454"/>
      <c r="I1" s="454"/>
      <c r="J1" s="454"/>
      <c r="K1" s="454"/>
      <c r="L1" s="439" t="s">
        <v>363</v>
      </c>
      <c r="M1" s="439"/>
      <c r="N1" s="437" t="s">
        <v>64</v>
      </c>
      <c r="O1" s="438"/>
      <c r="P1" s="440" t="s">
        <v>29</v>
      </c>
      <c r="Q1" s="441"/>
      <c r="R1" s="441"/>
      <c r="S1" s="441"/>
      <c r="T1" s="441"/>
      <c r="U1" s="441"/>
      <c r="V1" s="441"/>
      <c r="W1" s="441"/>
      <c r="X1" s="441"/>
      <c r="Y1" s="442"/>
    </row>
    <row r="2" spans="1:25" ht="12" thickBot="1">
      <c r="A2" s="446"/>
      <c r="B2" s="448"/>
      <c r="C2" s="450"/>
      <c r="D2" s="452"/>
      <c r="E2" s="91" t="s">
        <v>95</v>
      </c>
      <c r="F2" s="91" t="s">
        <v>3</v>
      </c>
      <c r="G2" s="91" t="s">
        <v>142</v>
      </c>
      <c r="H2" s="91" t="s">
        <v>96</v>
      </c>
      <c r="I2" s="91" t="s">
        <v>97</v>
      </c>
      <c r="J2" s="91" t="s">
        <v>98</v>
      </c>
      <c r="K2" s="101" t="s">
        <v>140</v>
      </c>
      <c r="L2" s="67" t="s">
        <v>23</v>
      </c>
      <c r="M2" s="158" t="s">
        <v>70</v>
      </c>
      <c r="N2" s="150" t="s">
        <v>23</v>
      </c>
      <c r="O2" s="100" t="s">
        <v>141</v>
      </c>
      <c r="P2" s="406">
        <v>1</v>
      </c>
      <c r="Q2" s="159" t="s">
        <v>221</v>
      </c>
      <c r="R2" s="159" t="s">
        <v>222</v>
      </c>
      <c r="S2" s="159" t="s">
        <v>223</v>
      </c>
      <c r="T2" s="159" t="s">
        <v>224</v>
      </c>
      <c r="U2" s="159" t="s">
        <v>370</v>
      </c>
      <c r="V2" s="159" t="s">
        <v>371</v>
      </c>
      <c r="W2" s="159"/>
      <c r="X2" s="159"/>
      <c r="Y2" s="160"/>
    </row>
    <row r="3" spans="1:25" s="5" customFormat="1">
      <c r="A3" s="394" t="s">
        <v>504</v>
      </c>
      <c r="B3" s="382">
        <v>42182</v>
      </c>
      <c r="C3" s="327" t="s">
        <v>517</v>
      </c>
      <c r="D3" s="328">
        <v>5869.41</v>
      </c>
      <c r="E3" s="329">
        <f>'2-δικαιώμ'!L3</f>
        <v>67.689984999999993</v>
      </c>
      <c r="F3" s="330">
        <f>'3-φύλλα2α'!F3</f>
        <v>5</v>
      </c>
      <c r="G3" s="330">
        <f>'4-πολλυπρ'!P3</f>
        <v>0</v>
      </c>
      <c r="H3" s="328">
        <f>'5-αντίγρ'!M3</f>
        <v>14.24</v>
      </c>
      <c r="I3" s="328">
        <f>'6-μεταγρ'!H3</f>
        <v>20</v>
      </c>
      <c r="J3" s="328">
        <f>'7-προςΔΟΥ'!E3</f>
        <v>0</v>
      </c>
      <c r="K3" s="328">
        <v>10</v>
      </c>
      <c r="L3" s="329">
        <f>E3+F3+G3+H3+I3+J3+K3</f>
        <v>116.92998499999999</v>
      </c>
      <c r="M3" s="329">
        <v>38.28</v>
      </c>
      <c r="N3" s="331">
        <f>M3-3-'10-φπα'!F3</f>
        <v>30</v>
      </c>
      <c r="O3" s="331">
        <f t="shared" ref="O3:O4" si="0">L3-N3</f>
        <v>86.929984999999988</v>
      </c>
      <c r="P3" s="407">
        <v>3</v>
      </c>
      <c r="Q3" s="332"/>
      <c r="R3" s="332"/>
      <c r="S3" s="332" t="s">
        <v>487</v>
      </c>
      <c r="T3" s="332"/>
      <c r="U3" s="332"/>
      <c r="V3" s="332"/>
      <c r="W3" s="403"/>
      <c r="X3" s="369"/>
      <c r="Y3" s="369"/>
    </row>
    <row r="4" spans="1:25" s="5" customFormat="1">
      <c r="A4" s="394"/>
      <c r="B4" s="382"/>
      <c r="C4" s="327" t="s">
        <v>518</v>
      </c>
      <c r="D4" s="328">
        <v>5869.41</v>
      </c>
      <c r="E4" s="329">
        <f>'2-δικαιώμ'!L4</f>
        <v>67.689984999999993</v>
      </c>
      <c r="F4" s="330">
        <f>'3-φύλλα2α'!F4</f>
        <v>5</v>
      </c>
      <c r="G4" s="330">
        <f>'4-πολλυπρ'!P4</f>
        <v>0</v>
      </c>
      <c r="H4" s="328">
        <f>'5-αντίγρ'!M4</f>
        <v>0</v>
      </c>
      <c r="I4" s="328">
        <f>'6-μεταγρ'!H4</f>
        <v>0</v>
      </c>
      <c r="J4" s="328">
        <f>'7-προςΔΟΥ'!E4</f>
        <v>0</v>
      </c>
      <c r="K4" s="328">
        <v>10</v>
      </c>
      <c r="L4" s="329">
        <f t="shared" ref="L4" si="1">E4+F4+G4+H4+I4+J4+K4</f>
        <v>82.689984999999993</v>
      </c>
      <c r="M4" s="329"/>
      <c r="N4" s="331"/>
      <c r="O4" s="331">
        <f t="shared" si="0"/>
        <v>82.689984999999993</v>
      </c>
      <c r="P4" s="407"/>
      <c r="Q4" s="332"/>
      <c r="R4" s="332"/>
      <c r="S4" s="332"/>
      <c r="T4" s="332"/>
      <c r="U4" s="332"/>
      <c r="V4" s="332"/>
      <c r="W4" s="332"/>
      <c r="X4" s="77"/>
      <c r="Y4" s="77"/>
    </row>
    <row r="5" spans="1:25" s="5" customFormat="1">
      <c r="A5" s="394"/>
      <c r="B5" s="382"/>
      <c r="C5" s="327" t="s">
        <v>519</v>
      </c>
      <c r="D5" s="328">
        <v>276.43</v>
      </c>
      <c r="E5" s="329">
        <f>'2-δικαιώμ'!L5</f>
        <v>20.149654999999999</v>
      </c>
      <c r="F5" s="330">
        <f>'3-φύλλα2α'!F5</f>
        <v>5</v>
      </c>
      <c r="G5" s="330">
        <f>'4-πολλυπρ'!P5</f>
        <v>0</v>
      </c>
      <c r="H5" s="328">
        <f>'5-αντίγρ'!M5</f>
        <v>0</v>
      </c>
      <c r="I5" s="328">
        <f>'6-μεταγρ'!H5</f>
        <v>0</v>
      </c>
      <c r="J5" s="328">
        <f>'7-προςΔΟΥ'!E5</f>
        <v>0</v>
      </c>
      <c r="K5" s="328">
        <v>10</v>
      </c>
      <c r="L5" s="329">
        <f t="shared" ref="L5" si="2">E5+F5+G5+H5+I5+J5+K5</f>
        <v>35.149654999999996</v>
      </c>
      <c r="M5" s="329"/>
      <c r="N5" s="331">
        <f>M5</f>
        <v>0</v>
      </c>
      <c r="O5" s="331">
        <f t="shared" ref="O5" si="3">L5-N5</f>
        <v>35.149654999999996</v>
      </c>
      <c r="P5" s="407"/>
      <c r="Q5" s="332"/>
      <c r="R5" s="332"/>
      <c r="S5" s="332"/>
      <c r="T5" s="332"/>
      <c r="U5" s="332"/>
      <c r="V5" s="332"/>
      <c r="W5" s="332"/>
      <c r="X5" s="77"/>
      <c r="Y5" s="77"/>
    </row>
    <row r="6" spans="1:25">
      <c r="A6" s="443" t="s">
        <v>47</v>
      </c>
      <c r="B6" s="444"/>
      <c r="C6" s="444"/>
      <c r="D6" s="444"/>
      <c r="E6" s="40">
        <f t="shared" ref="E6:O6" si="4">SUM(E3:E5)</f>
        <v>155.52962499999998</v>
      </c>
      <c r="F6" s="40">
        <f t="shared" si="4"/>
        <v>15</v>
      </c>
      <c r="G6" s="40">
        <f t="shared" si="4"/>
        <v>0</v>
      </c>
      <c r="H6" s="40">
        <f t="shared" si="4"/>
        <v>14.24</v>
      </c>
      <c r="I6" s="40">
        <f t="shared" si="4"/>
        <v>20</v>
      </c>
      <c r="J6" s="40">
        <f t="shared" si="4"/>
        <v>0</v>
      </c>
      <c r="K6" s="40">
        <f t="shared" si="4"/>
        <v>30</v>
      </c>
      <c r="L6" s="40">
        <f t="shared" si="4"/>
        <v>234.76962499999996</v>
      </c>
      <c r="M6" s="40">
        <f t="shared" si="4"/>
        <v>38.28</v>
      </c>
      <c r="N6" s="40">
        <f t="shared" si="4"/>
        <v>30</v>
      </c>
      <c r="O6" s="40">
        <f t="shared" si="4"/>
        <v>204.76962499999996</v>
      </c>
    </row>
    <row r="8" spans="1:25">
      <c r="P8" s="169" t="s">
        <v>101</v>
      </c>
      <c r="Q8" s="133"/>
      <c r="R8" s="133"/>
      <c r="S8" s="133"/>
      <c r="T8" s="142"/>
      <c r="U8" s="142"/>
      <c r="V8" s="142"/>
      <c r="X8" s="133"/>
      <c r="Y8" s="133"/>
    </row>
    <row r="9" spans="1:25" ht="18">
      <c r="C9" s="436" t="s">
        <v>514</v>
      </c>
      <c r="K9" s="223" t="s">
        <v>465</v>
      </c>
      <c r="L9" s="8"/>
      <c r="M9" s="8"/>
      <c r="Q9" s="119" t="s">
        <v>366</v>
      </c>
      <c r="R9" s="119"/>
      <c r="S9" s="119"/>
      <c r="T9" s="135"/>
      <c r="U9" s="142"/>
      <c r="V9" s="142"/>
      <c r="X9" s="134"/>
      <c r="Y9" s="119"/>
    </row>
    <row r="10" spans="1:25">
      <c r="K10" s="162" t="s">
        <v>225</v>
      </c>
      <c r="L10" s="121"/>
      <c r="M10" s="121"/>
      <c r="Q10" s="119"/>
      <c r="R10" s="119" t="s">
        <v>137</v>
      </c>
      <c r="S10" s="119"/>
      <c r="T10" s="142"/>
      <c r="U10" s="142"/>
      <c r="V10" s="142"/>
      <c r="X10" s="119"/>
    </row>
    <row r="11" spans="1:25">
      <c r="K11" s="222" t="s">
        <v>226</v>
      </c>
      <c r="S11" s="119" t="s">
        <v>365</v>
      </c>
      <c r="T11" s="95"/>
      <c r="U11" s="95"/>
      <c r="V11" s="95"/>
    </row>
    <row r="12" spans="1:25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T12" s="119" t="s">
        <v>367</v>
      </c>
      <c r="U12" s="142"/>
      <c r="V12" s="142"/>
    </row>
    <row r="13" spans="1:25">
      <c r="T13" s="95"/>
      <c r="U13" s="142" t="s">
        <v>368</v>
      </c>
      <c r="V13" s="142"/>
    </row>
    <row r="14" spans="1:25">
      <c r="T14" s="95"/>
      <c r="U14" s="95"/>
      <c r="V14" s="142" t="s">
        <v>369</v>
      </c>
    </row>
    <row r="15" spans="1:25">
      <c r="L15" s="4"/>
      <c r="M15" s="4"/>
      <c r="N15" s="4"/>
      <c r="O15" s="4"/>
      <c r="P15" s="4"/>
      <c r="Q15" s="5"/>
      <c r="R15" s="5"/>
      <c r="S15" s="5"/>
      <c r="T15" s="96"/>
      <c r="U15" s="96"/>
      <c r="V15" s="95"/>
    </row>
    <row r="16" spans="1:25">
      <c r="L16" s="4"/>
      <c r="M16" s="4"/>
      <c r="N16" s="4"/>
      <c r="O16" s="4"/>
      <c r="P16" s="4"/>
      <c r="Q16" s="5"/>
      <c r="R16" s="5"/>
      <c r="S16" s="5"/>
      <c r="T16" s="5"/>
      <c r="U16" s="416"/>
      <c r="V16" s="142"/>
      <c r="W16" s="142"/>
    </row>
    <row r="17" spans="1:23">
      <c r="C17" s="3" t="s">
        <v>496</v>
      </c>
      <c r="F17" s="415" t="s">
        <v>504</v>
      </c>
      <c r="G17" s="2">
        <v>32.159999999999997</v>
      </c>
      <c r="J17" s="2" t="s">
        <v>256</v>
      </c>
      <c r="K17" s="2" t="s">
        <v>497</v>
      </c>
      <c r="L17" s="4"/>
      <c r="M17" s="4"/>
      <c r="N17" s="4"/>
      <c r="O17" s="4"/>
      <c r="P17" s="176"/>
      <c r="Q17" s="5"/>
      <c r="R17" s="5"/>
      <c r="S17" s="5"/>
      <c r="T17" s="5"/>
      <c r="U17" s="96"/>
      <c r="V17" s="142"/>
      <c r="W17" s="142"/>
    </row>
    <row r="18" spans="1:23">
      <c r="C18" s="414"/>
      <c r="G18" s="415" t="s">
        <v>499</v>
      </c>
      <c r="H18" s="415" t="s">
        <v>319</v>
      </c>
      <c r="I18" s="4"/>
      <c r="K18" s="2">
        <v>3</v>
      </c>
      <c r="L18" s="4"/>
      <c r="M18" s="4"/>
      <c r="N18" s="4"/>
      <c r="O18" s="4"/>
      <c r="P18" s="4"/>
      <c r="Q18" s="165"/>
      <c r="R18" s="165"/>
      <c r="S18" s="165"/>
      <c r="T18" s="417"/>
      <c r="U18" s="416"/>
      <c r="V18" s="142"/>
    </row>
    <row r="19" spans="1:23">
      <c r="C19" s="418" t="s">
        <v>498</v>
      </c>
      <c r="H19" s="415" t="s">
        <v>62</v>
      </c>
      <c r="I19" s="2">
        <v>5.28</v>
      </c>
      <c r="K19" s="2">
        <v>5.28</v>
      </c>
      <c r="L19" s="4"/>
      <c r="M19" s="4"/>
      <c r="N19" s="4"/>
      <c r="O19" s="4"/>
      <c r="P19" s="4"/>
      <c r="Q19" s="165"/>
      <c r="R19" s="165"/>
      <c r="S19" s="165"/>
      <c r="T19" s="416"/>
      <c r="U19" s="416"/>
      <c r="V19" s="142"/>
    </row>
    <row r="20" spans="1:23">
      <c r="C20" s="419" t="s">
        <v>500</v>
      </c>
      <c r="H20" s="415" t="s">
        <v>79</v>
      </c>
      <c r="I20" s="2">
        <v>20</v>
      </c>
      <c r="J20" s="2">
        <v>2.2000000000000002</v>
      </c>
      <c r="K20" s="2">
        <v>20</v>
      </c>
      <c r="L20" s="4"/>
      <c r="M20" s="4"/>
      <c r="N20" s="4"/>
      <c r="O20" s="4"/>
      <c r="P20" s="4"/>
      <c r="Q20" s="5"/>
      <c r="R20" s="5"/>
      <c r="S20" s="165"/>
      <c r="T20" s="96"/>
      <c r="U20" s="96"/>
      <c r="V20" s="95"/>
    </row>
    <row r="21" spans="1:23">
      <c r="C21" s="233"/>
      <c r="H21" s="415" t="s">
        <v>493</v>
      </c>
      <c r="I21" s="4"/>
      <c r="K21" s="4"/>
      <c r="L21" s="4"/>
      <c r="M21" s="4"/>
      <c r="N21" s="4"/>
      <c r="O21" s="4"/>
      <c r="P21" s="4"/>
      <c r="Q21" s="5"/>
      <c r="R21" s="5"/>
      <c r="S21" s="5"/>
      <c r="T21" s="165"/>
      <c r="U21" s="416"/>
      <c r="V21" s="142"/>
    </row>
    <row r="22" spans="1:23">
      <c r="C22" s="3" t="s">
        <v>501</v>
      </c>
      <c r="H22" s="415" t="s">
        <v>494</v>
      </c>
      <c r="L22" s="4"/>
      <c r="M22" s="4"/>
      <c r="N22" s="4"/>
      <c r="O22" s="4"/>
      <c r="P22" s="4"/>
      <c r="Q22" s="5"/>
      <c r="R22" s="5"/>
      <c r="S22" s="5"/>
      <c r="T22" s="96"/>
      <c r="U22" s="416"/>
      <c r="V22" s="142"/>
    </row>
    <row r="23" spans="1:23">
      <c r="H23" s="415" t="s">
        <v>362</v>
      </c>
      <c r="L23" s="4"/>
      <c r="M23" s="4"/>
      <c r="N23" s="4"/>
      <c r="O23" s="4"/>
      <c r="P23" s="4"/>
      <c r="Q23" s="5"/>
      <c r="R23" s="5"/>
      <c r="S23" s="5"/>
      <c r="T23" s="96"/>
      <c r="U23" s="96"/>
      <c r="V23" s="142"/>
    </row>
    <row r="24" spans="1:23">
      <c r="C24" s="420" t="s">
        <v>520</v>
      </c>
      <c r="H24" s="415" t="s">
        <v>495</v>
      </c>
      <c r="I24" s="66"/>
      <c r="K24" s="2">
        <v>5</v>
      </c>
      <c r="L24" s="4"/>
      <c r="M24" s="4"/>
      <c r="N24" s="4"/>
      <c r="O24" s="4"/>
      <c r="P24" s="4"/>
      <c r="Q24" s="5"/>
      <c r="R24" s="5"/>
      <c r="S24" s="5"/>
      <c r="T24" s="96"/>
      <c r="U24" s="96"/>
      <c r="V24" s="95"/>
    </row>
    <row r="25" spans="1:23">
      <c r="C25" s="421" t="s">
        <v>502</v>
      </c>
      <c r="H25" s="415" t="s">
        <v>55</v>
      </c>
      <c r="I25" s="2">
        <v>8</v>
      </c>
      <c r="J25" s="2">
        <v>0.5</v>
      </c>
      <c r="K25" s="2">
        <v>8</v>
      </c>
      <c r="L25" s="4"/>
      <c r="M25" s="4"/>
      <c r="N25" s="4"/>
      <c r="O25" s="4"/>
      <c r="P25" s="4"/>
      <c r="Q25" s="5"/>
      <c r="R25" s="5"/>
      <c r="S25" s="5"/>
      <c r="T25" s="5"/>
      <c r="U25" s="416"/>
      <c r="V25" s="142"/>
      <c r="W25" s="142"/>
    </row>
    <row r="26" spans="1:23">
      <c r="C26" s="421" t="s">
        <v>503</v>
      </c>
      <c r="H26" s="415" t="s">
        <v>504</v>
      </c>
      <c r="I26" s="173">
        <v>-1.1200000000000001</v>
      </c>
      <c r="L26" s="4"/>
      <c r="M26" s="4"/>
      <c r="N26" s="4"/>
      <c r="O26" s="4"/>
      <c r="P26" s="4"/>
      <c r="Q26" s="5"/>
      <c r="R26" s="5"/>
      <c r="S26" s="5"/>
      <c r="T26" s="5"/>
      <c r="U26" s="96"/>
      <c r="V26" s="142"/>
      <c r="W26" s="142"/>
    </row>
    <row r="27" spans="1:23">
      <c r="I27" s="2">
        <f>SUM(I18:I26)</f>
        <v>32.160000000000004</v>
      </c>
      <c r="J27" s="2">
        <f t="shared" ref="J27:K27" si="5">SUM(J18:J26)</f>
        <v>2.7</v>
      </c>
      <c r="K27" s="2">
        <f t="shared" si="5"/>
        <v>41.28</v>
      </c>
      <c r="L27" s="4"/>
      <c r="M27" s="4"/>
      <c r="N27" s="4"/>
      <c r="O27" s="4"/>
      <c r="P27" s="4"/>
      <c r="Q27" s="5"/>
      <c r="R27" s="5"/>
      <c r="S27" s="5"/>
      <c r="T27" s="5"/>
      <c r="U27" s="96"/>
      <c r="V27" s="95"/>
      <c r="W27" s="95"/>
    </row>
    <row r="28" spans="1:23">
      <c r="L28" s="4"/>
      <c r="M28" s="4"/>
      <c r="N28" s="4"/>
      <c r="O28" s="4"/>
      <c r="P28" s="4"/>
      <c r="Q28" s="5"/>
      <c r="R28" s="5"/>
      <c r="S28" s="5"/>
      <c r="T28" s="5"/>
      <c r="U28" s="96"/>
      <c r="V28" s="95"/>
      <c r="W28" s="95"/>
    </row>
    <row r="29" spans="1:23">
      <c r="L29" s="4"/>
      <c r="M29" s="4"/>
      <c r="N29" s="4"/>
      <c r="O29" s="4"/>
      <c r="P29" s="4"/>
      <c r="Q29" s="5"/>
      <c r="R29" s="5"/>
      <c r="S29" s="5"/>
      <c r="T29" s="5"/>
      <c r="U29" s="5"/>
    </row>
    <row r="32" spans="1:23">
      <c r="A32" s="81" t="s">
        <v>504</v>
      </c>
      <c r="B32" s="140" t="s">
        <v>524</v>
      </c>
      <c r="C32" s="3" t="s">
        <v>525</v>
      </c>
    </row>
    <row r="33" spans="1:3">
      <c r="A33" s="81" t="s">
        <v>504</v>
      </c>
      <c r="B33" s="140">
        <v>38314</v>
      </c>
      <c r="C33" s="3" t="s">
        <v>526</v>
      </c>
    </row>
    <row r="34" spans="1:3">
      <c r="A34" s="81" t="s">
        <v>504</v>
      </c>
      <c r="B34" s="140">
        <v>38314</v>
      </c>
      <c r="C34" s="3" t="s">
        <v>527</v>
      </c>
    </row>
    <row r="35" spans="1:3">
      <c r="A35" s="81" t="s">
        <v>504</v>
      </c>
      <c r="B35" s="140">
        <v>38314</v>
      </c>
      <c r="C35" s="3" t="s">
        <v>528</v>
      </c>
    </row>
    <row r="36" spans="1:3">
      <c r="B36" s="140" t="s">
        <v>529</v>
      </c>
      <c r="C36" s="3" t="s">
        <v>530</v>
      </c>
    </row>
    <row r="37" spans="1:3">
      <c r="B37" s="140" t="s">
        <v>531</v>
      </c>
      <c r="C37" s="3" t="s">
        <v>525</v>
      </c>
    </row>
    <row r="38" spans="1:3">
      <c r="B38" s="140" t="s">
        <v>532</v>
      </c>
      <c r="C38" s="3" t="s">
        <v>530</v>
      </c>
    </row>
    <row r="39" spans="1:3">
      <c r="B39" s="140" t="s">
        <v>533</v>
      </c>
      <c r="C39" s="3" t="s">
        <v>530</v>
      </c>
    </row>
    <row r="40" spans="1:3">
      <c r="B40" s="140" t="s">
        <v>533</v>
      </c>
      <c r="C40" s="3" t="s">
        <v>530</v>
      </c>
    </row>
    <row r="41" spans="1:3">
      <c r="B41" s="140" t="s">
        <v>533</v>
      </c>
      <c r="C41" s="3" t="s">
        <v>530</v>
      </c>
    </row>
    <row r="42" spans="1:3">
      <c r="B42" s="140" t="s">
        <v>534</v>
      </c>
      <c r="C42" s="3" t="s">
        <v>535</v>
      </c>
    </row>
    <row r="43" spans="1:3">
      <c r="A43" s="81" t="s">
        <v>504</v>
      </c>
      <c r="B43" s="140">
        <v>43362</v>
      </c>
      <c r="C43" s="3" t="s">
        <v>536</v>
      </c>
    </row>
    <row r="44" spans="1:3">
      <c r="B44" s="140" t="s">
        <v>537</v>
      </c>
      <c r="C44" s="3" t="s">
        <v>530</v>
      </c>
    </row>
    <row r="45" spans="1:3">
      <c r="A45" s="81" t="s">
        <v>504</v>
      </c>
      <c r="B45" s="140">
        <v>44036</v>
      </c>
      <c r="C45" s="3" t="s">
        <v>538</v>
      </c>
    </row>
    <row r="46" spans="1:3">
      <c r="B46" s="140" t="s">
        <v>539</v>
      </c>
      <c r="C46" s="3" t="s">
        <v>530</v>
      </c>
    </row>
    <row r="47" spans="1:3">
      <c r="A47" s="81" t="s">
        <v>504</v>
      </c>
      <c r="B47" s="140">
        <v>44545</v>
      </c>
      <c r="C47" s="3" t="s">
        <v>540</v>
      </c>
    </row>
  </sheetData>
  <mergeCells count="9"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4"/>
  <sheetViews>
    <sheetView workbookViewId="0">
      <pane ySplit="2" topLeftCell="A3" activePane="bottomLeft" state="frozen"/>
      <selection pane="bottomLeft" activeCell="E30" sqref="E30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5" t="s">
        <v>19</v>
      </c>
      <c r="B1" s="587" t="s">
        <v>18</v>
      </c>
      <c r="C1" s="589" t="s">
        <v>347</v>
      </c>
      <c r="D1" s="589" t="s">
        <v>88</v>
      </c>
      <c r="E1" s="591" t="s">
        <v>348</v>
      </c>
      <c r="F1" s="592"/>
      <c r="G1" s="592"/>
      <c r="H1" s="593" t="s">
        <v>320</v>
      </c>
      <c r="I1" s="594"/>
      <c r="J1" s="581" t="s">
        <v>321</v>
      </c>
      <c r="K1" s="581"/>
      <c r="L1" s="261"/>
      <c r="M1" s="262"/>
      <c r="N1" s="582" t="s">
        <v>349</v>
      </c>
      <c r="O1" s="582"/>
      <c r="P1" s="582"/>
      <c r="Q1" s="262"/>
      <c r="R1" s="582" t="s">
        <v>350</v>
      </c>
      <c r="S1" s="582"/>
      <c r="T1" s="582"/>
      <c r="U1" s="582"/>
      <c r="V1" s="263"/>
      <c r="W1" s="583" t="s">
        <v>320</v>
      </c>
      <c r="X1" s="583" t="s">
        <v>351</v>
      </c>
      <c r="Y1" s="583" t="s">
        <v>352</v>
      </c>
      <c r="Z1" s="263"/>
      <c r="AA1" s="575" t="s">
        <v>353</v>
      </c>
      <c r="AB1" s="576"/>
      <c r="AC1" s="576"/>
      <c r="AD1" s="576"/>
      <c r="AE1" s="577"/>
    </row>
    <row r="2" spans="1:31" ht="12" thickBot="1">
      <c r="A2" s="586"/>
      <c r="B2" s="588"/>
      <c r="C2" s="590"/>
      <c r="D2" s="590"/>
      <c r="E2" s="217" t="s">
        <v>325</v>
      </c>
      <c r="F2" s="217" t="s">
        <v>331</v>
      </c>
      <c r="G2" s="153" t="s">
        <v>332</v>
      </c>
      <c r="H2" s="218" t="s">
        <v>354</v>
      </c>
      <c r="I2" s="219" t="s">
        <v>355</v>
      </c>
      <c r="J2" s="218" t="s">
        <v>356</v>
      </c>
      <c r="K2" s="220" t="s">
        <v>357</v>
      </c>
      <c r="L2" s="264" t="s">
        <v>358</v>
      </c>
      <c r="M2" s="265"/>
      <c r="N2" s="266" t="s">
        <v>361</v>
      </c>
      <c r="O2" s="266" t="s">
        <v>359</v>
      </c>
      <c r="P2" s="266" t="s">
        <v>360</v>
      </c>
      <c r="Q2" s="265"/>
      <c r="R2" s="267" t="s">
        <v>361</v>
      </c>
      <c r="S2" s="268">
        <v>1.2999999999999999E-2</v>
      </c>
      <c r="T2" s="268">
        <v>6.4999999999999997E-3</v>
      </c>
      <c r="U2" s="269">
        <v>1.25E-3</v>
      </c>
      <c r="V2" s="270"/>
      <c r="W2" s="584"/>
      <c r="X2" s="584"/>
      <c r="Y2" s="584"/>
      <c r="Z2" s="270"/>
      <c r="AA2" s="271" t="s">
        <v>361</v>
      </c>
      <c r="AB2" s="271" t="s">
        <v>359</v>
      </c>
      <c r="AC2" s="272" t="s">
        <v>360</v>
      </c>
      <c r="AD2" s="271" t="s">
        <v>351</v>
      </c>
      <c r="AE2" s="271" t="s">
        <v>352</v>
      </c>
    </row>
    <row r="3" spans="1:31" s="19" customFormat="1">
      <c r="A3" s="128" t="str">
        <f>'1-συμβολαια'!A3</f>
        <v>???</v>
      </c>
      <c r="B3" s="128">
        <f>'1-συμβολαια'!B3</f>
        <v>42182</v>
      </c>
      <c r="C3" s="128" t="str">
        <f>'1-συμβολαια'!C3</f>
        <v>υποθήκης ;;;???καπολα = 2.000.000δρχ    ΕΞΑΛΕΙΨΗ</v>
      </c>
      <c r="D3" s="221">
        <f>'1-συμβολαια'!D3</f>
        <v>5869.41</v>
      </c>
      <c r="E3" s="29">
        <f>'8-κ-15-17'!D3</f>
        <v>76.302329999999998</v>
      </c>
      <c r="F3" s="29">
        <f>'8-κ-15-17'!M3</f>
        <v>0</v>
      </c>
      <c r="G3" s="29">
        <f>'8-κ-15-17'!V3</f>
        <v>0</v>
      </c>
      <c r="H3" s="29">
        <f>'2-δικαιώμ'!H3</f>
        <v>5.2824689999999999</v>
      </c>
      <c r="I3" s="29">
        <f>'2-δικαιώμ'!I3</f>
        <v>1</v>
      </c>
      <c r="J3" s="29">
        <f>'2-δικαιώμ'!J3</f>
        <v>3.9347049999999997</v>
      </c>
      <c r="K3" s="29">
        <f>'2-δικαιώμ'!K3</f>
        <v>0.78694099999999989</v>
      </c>
      <c r="L3" s="157"/>
      <c r="M3" s="157"/>
      <c r="N3" s="29"/>
      <c r="O3" s="29"/>
      <c r="P3" s="29"/>
      <c r="Q3" s="157"/>
      <c r="R3" s="29"/>
      <c r="S3" s="29"/>
      <c r="T3" s="29"/>
      <c r="U3" s="29"/>
      <c r="V3" s="157"/>
      <c r="W3" s="29">
        <f>'2-δικαιώμ'!H3+'2-δικαιώμ'!I3</f>
        <v>6.2824689999999999</v>
      </c>
      <c r="X3" s="29">
        <f>'2-δικαιώμ'!J3</f>
        <v>3.9347049999999997</v>
      </c>
      <c r="Y3" s="29">
        <f>'2-δικαιώμ'!K3</f>
        <v>0.78694099999999989</v>
      </c>
      <c r="Z3" s="157"/>
      <c r="AA3" s="29"/>
      <c r="AB3" s="29"/>
      <c r="AC3" s="29"/>
      <c r="AD3" s="29"/>
      <c r="AE3" s="29"/>
    </row>
    <row r="4" spans="1:31" s="19" customFormat="1">
      <c r="A4" s="128">
        <f>'1-συμβολαια'!A4</f>
        <v>0</v>
      </c>
      <c r="B4" s="128">
        <f>'1-συμβολαια'!B4</f>
        <v>0</v>
      </c>
      <c r="C4" s="128" t="str">
        <f>'1-συμβολαια'!C4</f>
        <v>δανείου ;;;???καπολα = 2.000.000δρχ   ΕΞΟΦΛΗΣΗ</v>
      </c>
      <c r="D4" s="221">
        <f>'1-συμβολαια'!D4</f>
        <v>5869.41</v>
      </c>
      <c r="E4" s="29">
        <f>'8-κ-15-17'!D4</f>
        <v>76.302329999999998</v>
      </c>
      <c r="F4" s="29">
        <f>'8-κ-15-17'!M4</f>
        <v>0</v>
      </c>
      <c r="G4" s="29">
        <f>'8-κ-15-17'!V4</f>
        <v>0</v>
      </c>
      <c r="H4" s="29">
        <f>'2-δικαιώμ'!H4</f>
        <v>5.2824689999999999</v>
      </c>
      <c r="I4" s="29">
        <f>'2-δικαιώμ'!I4</f>
        <v>1</v>
      </c>
      <c r="J4" s="29">
        <f>'2-δικαιώμ'!J4</f>
        <v>3.9347049999999997</v>
      </c>
      <c r="K4" s="29">
        <f>'2-δικαιώμ'!K4</f>
        <v>0.78694099999999989</v>
      </c>
      <c r="L4" s="157"/>
      <c r="M4" s="157"/>
      <c r="N4" s="37"/>
      <c r="O4" s="37"/>
      <c r="P4" s="37"/>
      <c r="Q4" s="157"/>
      <c r="R4" s="37"/>
      <c r="S4" s="37"/>
      <c r="T4" s="37"/>
      <c r="U4" s="37"/>
      <c r="V4" s="157"/>
      <c r="W4" s="37">
        <f>'2-δικαιώμ'!H4+'2-δικαιώμ'!I4</f>
        <v>6.2824689999999999</v>
      </c>
      <c r="X4" s="37">
        <f>'2-δικαιώμ'!J4</f>
        <v>3.9347049999999997</v>
      </c>
      <c r="Y4" s="37">
        <f>'2-δικαιώμ'!K4</f>
        <v>0.78694099999999989</v>
      </c>
      <c r="Z4" s="157"/>
      <c r="AA4" s="37"/>
      <c r="AB4" s="37"/>
      <c r="AC4" s="37"/>
      <c r="AD4" s="37"/>
      <c r="AE4" s="37"/>
    </row>
    <row r="5" spans="1:31" s="19" customFormat="1">
      <c r="A5" s="128">
        <f>'1-συμβολαια'!A5</f>
        <v>0</v>
      </c>
      <c r="B5" s="128">
        <f>'1-συμβολαια'!B5</f>
        <v>0</v>
      </c>
      <c r="C5" s="128" t="str">
        <f>'1-συμβολαια'!C5</f>
        <v>δανείου ;;????καπολα {άτοκο ΑΝ εμπρόθεσμα} ΤΟΚΟΙ υπερημερίας</v>
      </c>
      <c r="D5" s="221">
        <f>'1-συμβολαια'!D5</f>
        <v>276.43</v>
      </c>
      <c r="E5" s="29">
        <f>'8-κ-15-17'!D5</f>
        <v>3.5935900000000003</v>
      </c>
      <c r="F5" s="29">
        <f>'8-κ-15-17'!M5</f>
        <v>0</v>
      </c>
      <c r="G5" s="29">
        <f>'8-κ-15-17'!V5</f>
        <v>0</v>
      </c>
      <c r="H5" s="29">
        <f>'2-δικαιώμ'!H5</f>
        <v>0.24878699999999998</v>
      </c>
      <c r="I5" s="29">
        <f>'2-δικαιώμ'!I5</f>
        <v>1</v>
      </c>
      <c r="J5" s="29">
        <f>'2-δικαιώμ'!J5</f>
        <v>1.138215</v>
      </c>
      <c r="K5" s="29">
        <f>'2-δικαιώμ'!K5</f>
        <v>0.22764299999999998</v>
      </c>
      <c r="L5" s="157"/>
      <c r="M5" s="157"/>
      <c r="N5" s="37"/>
      <c r="O5" s="37"/>
      <c r="P5" s="37"/>
      <c r="Q5" s="157"/>
      <c r="R5" s="37"/>
      <c r="S5" s="37"/>
      <c r="T5" s="37"/>
      <c r="U5" s="37"/>
      <c r="V5" s="157"/>
      <c r="W5" s="37">
        <f>'2-δικαιώμ'!H5+'2-δικαιώμ'!I5</f>
        <v>1.2487870000000001</v>
      </c>
      <c r="X5" s="37">
        <f>'2-δικαιώμ'!J5</f>
        <v>1.138215</v>
      </c>
      <c r="Y5" s="37">
        <f>'2-δικαιώμ'!K5</f>
        <v>0.22764299999999998</v>
      </c>
      <c r="Z5" s="157"/>
      <c r="AA5" s="37"/>
      <c r="AB5" s="37"/>
      <c r="AC5" s="37"/>
      <c r="AD5" s="37"/>
      <c r="AE5" s="37"/>
    </row>
    <row r="6" spans="1:31">
      <c r="A6" s="578" t="str">
        <f>'1-συμβολαια'!A6</f>
        <v>σύνολο</v>
      </c>
      <c r="B6" s="579"/>
      <c r="C6" s="579"/>
      <c r="D6" s="580"/>
      <c r="E6" s="311">
        <f t="shared" ref="E6:K6" si="0">SUM(E3:E5)</f>
        <v>156.19825</v>
      </c>
      <c r="F6" s="311">
        <f t="shared" si="0"/>
        <v>0</v>
      </c>
      <c r="G6" s="311">
        <f t="shared" si="0"/>
        <v>0</v>
      </c>
      <c r="H6" s="311">
        <f t="shared" si="0"/>
        <v>10.813725</v>
      </c>
      <c r="I6" s="311">
        <f t="shared" si="0"/>
        <v>3</v>
      </c>
      <c r="J6" s="311">
        <f t="shared" si="0"/>
        <v>9.0076249999999991</v>
      </c>
      <c r="K6" s="311">
        <f t="shared" si="0"/>
        <v>1.8015249999999998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9" spans="1:31">
      <c r="C9" s="95"/>
      <c r="E9" s="2"/>
      <c r="F9" s="2"/>
      <c r="G9" s="2"/>
      <c r="H9" s="2"/>
      <c r="I9" s="2"/>
      <c r="J9" s="2"/>
      <c r="K9" s="2"/>
    </row>
    <row r="10" spans="1:31" ht="15.75">
      <c r="C10" s="95"/>
      <c r="E10" s="2"/>
      <c r="F10" s="2"/>
      <c r="G10" s="2"/>
      <c r="H10" s="144"/>
      <c r="I10" s="299"/>
      <c r="J10" s="300">
        <v>1</v>
      </c>
      <c r="K10" s="5" t="s">
        <v>381</v>
      </c>
      <c r="L10" s="5"/>
      <c r="M10" s="301"/>
    </row>
    <row r="11" spans="1:31">
      <c r="C11" s="95"/>
      <c r="E11" s="2"/>
      <c r="F11" s="2"/>
      <c r="G11" s="2"/>
      <c r="H11" s="4"/>
      <c r="I11" s="176"/>
      <c r="J11" s="319">
        <v>1</v>
      </c>
      <c r="K11" s="5" t="s">
        <v>382</v>
      </c>
      <c r="L11" s="5"/>
      <c r="M11" s="301"/>
    </row>
    <row r="12" spans="1:31" ht="12.75">
      <c r="C12" s="228" t="s">
        <v>466</v>
      </c>
      <c r="E12" s="2"/>
      <c r="F12" s="2"/>
      <c r="G12" s="2"/>
      <c r="H12" s="338"/>
      <c r="I12" s="60"/>
      <c r="J12" s="4">
        <v>0.73</v>
      </c>
      <c r="K12" s="5" t="s">
        <v>136</v>
      </c>
      <c r="L12" s="5"/>
      <c r="M12" s="5"/>
    </row>
    <row r="13" spans="1:31" ht="12.75">
      <c r="C13" s="229" t="s">
        <v>467</v>
      </c>
      <c r="E13" s="2"/>
      <c r="F13" s="2"/>
      <c r="G13" s="2"/>
      <c r="H13" s="338"/>
      <c r="I13" s="60"/>
      <c r="J13" s="4">
        <v>2</v>
      </c>
      <c r="K13" s="5" t="s">
        <v>383</v>
      </c>
      <c r="L13" s="5"/>
      <c r="M13" s="5"/>
    </row>
    <row r="14" spans="1:31" ht="15.75">
      <c r="C14" s="230" t="s">
        <v>380</v>
      </c>
      <c r="E14" s="2"/>
      <c r="F14" s="2"/>
      <c r="G14" s="2"/>
      <c r="H14" s="338"/>
      <c r="I14" s="60"/>
      <c r="J14" s="4">
        <v>3.7</v>
      </c>
      <c r="K14" s="5" t="s">
        <v>384</v>
      </c>
      <c r="L14" s="5"/>
      <c r="M14" s="5"/>
    </row>
  </sheetData>
  <mergeCells count="14">
    <mergeCell ref="AA1:AE1"/>
    <mergeCell ref="A6:D6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H3" sqref="H3"/>
    </sheetView>
  </sheetViews>
  <sheetFormatPr defaultRowHeight="15"/>
  <cols>
    <col min="1" max="1" width="11.5703125" style="108" bestFit="1" customWidth="1"/>
    <col min="2" max="2" width="63.42578125" style="109" bestFit="1" customWidth="1"/>
    <col min="3" max="3" width="13.5703125" style="110" bestFit="1" customWidth="1"/>
    <col min="4" max="5" width="13.5703125" style="110" customWidth="1"/>
    <col min="6" max="6" width="10.28515625" style="110" bestFit="1" customWidth="1"/>
    <col min="7" max="7" width="13.5703125" style="110" bestFit="1" customWidth="1"/>
    <col min="8" max="8" width="13.5703125" style="110" customWidth="1"/>
    <col min="9" max="9" width="7.85546875" style="107" customWidth="1"/>
    <col min="10" max="10" width="10" style="107" customWidth="1"/>
    <col min="11" max="11" width="12.42578125" style="107" customWidth="1"/>
    <col min="12" max="12" width="30.85546875" style="107" customWidth="1"/>
    <col min="13" max="210" width="9.140625" style="103"/>
    <col min="211" max="211" width="9" style="103" bestFit="1" customWidth="1"/>
    <col min="212" max="212" width="9.85546875" style="103" bestFit="1" customWidth="1"/>
    <col min="213" max="213" width="9.140625" style="103" bestFit="1" customWidth="1"/>
    <col min="214" max="214" width="16" style="103" bestFit="1" customWidth="1"/>
    <col min="215" max="215" width="9" style="103" bestFit="1" customWidth="1"/>
    <col min="216" max="216" width="7.85546875" style="103" bestFit="1" customWidth="1"/>
    <col min="217" max="217" width="11.7109375" style="103" bestFit="1" customWidth="1"/>
    <col min="218" max="218" width="14.28515625" style="103" customWidth="1"/>
    <col min="219" max="219" width="11.7109375" style="103" bestFit="1" customWidth="1"/>
    <col min="220" max="220" width="14.140625" style="103" bestFit="1" customWidth="1"/>
    <col min="221" max="221" width="16.7109375" style="103" customWidth="1"/>
    <col min="222" max="222" width="16.5703125" style="103" customWidth="1"/>
    <col min="223" max="224" width="7.85546875" style="103" bestFit="1" customWidth="1"/>
    <col min="225" max="225" width="8" style="103" bestFit="1" customWidth="1"/>
    <col min="226" max="227" width="7.85546875" style="103" bestFit="1" customWidth="1"/>
    <col min="228" max="228" width="9.7109375" style="103" customWidth="1"/>
    <col min="229" max="229" width="12.85546875" style="103" customWidth="1"/>
    <col min="230" max="466" width="9.140625" style="103"/>
    <col min="467" max="467" width="9" style="103" bestFit="1" customWidth="1"/>
    <col min="468" max="468" width="9.85546875" style="103" bestFit="1" customWidth="1"/>
    <col min="469" max="469" width="9.140625" style="103" bestFit="1" customWidth="1"/>
    <col min="470" max="470" width="16" style="103" bestFit="1" customWidth="1"/>
    <col min="471" max="471" width="9" style="103" bestFit="1" customWidth="1"/>
    <col min="472" max="472" width="7.85546875" style="103" bestFit="1" customWidth="1"/>
    <col min="473" max="473" width="11.7109375" style="103" bestFit="1" customWidth="1"/>
    <col min="474" max="474" width="14.28515625" style="103" customWidth="1"/>
    <col min="475" max="475" width="11.7109375" style="103" bestFit="1" customWidth="1"/>
    <col min="476" max="476" width="14.140625" style="103" bestFit="1" customWidth="1"/>
    <col min="477" max="477" width="16.7109375" style="103" customWidth="1"/>
    <col min="478" max="478" width="16.5703125" style="103" customWidth="1"/>
    <col min="479" max="480" width="7.85546875" style="103" bestFit="1" customWidth="1"/>
    <col min="481" max="481" width="8" style="103" bestFit="1" customWidth="1"/>
    <col min="482" max="483" width="7.85546875" style="103" bestFit="1" customWidth="1"/>
    <col min="484" max="484" width="9.7109375" style="103" customWidth="1"/>
    <col min="485" max="485" width="12.85546875" style="103" customWidth="1"/>
    <col min="486" max="722" width="9.140625" style="103"/>
    <col min="723" max="723" width="9" style="103" bestFit="1" customWidth="1"/>
    <col min="724" max="724" width="9.85546875" style="103" bestFit="1" customWidth="1"/>
    <col min="725" max="725" width="9.140625" style="103" bestFit="1" customWidth="1"/>
    <col min="726" max="726" width="16" style="103" bestFit="1" customWidth="1"/>
    <col min="727" max="727" width="9" style="103" bestFit="1" customWidth="1"/>
    <col min="728" max="728" width="7.85546875" style="103" bestFit="1" customWidth="1"/>
    <col min="729" max="729" width="11.7109375" style="103" bestFit="1" customWidth="1"/>
    <col min="730" max="730" width="14.28515625" style="103" customWidth="1"/>
    <col min="731" max="731" width="11.7109375" style="103" bestFit="1" customWidth="1"/>
    <col min="732" max="732" width="14.140625" style="103" bestFit="1" customWidth="1"/>
    <col min="733" max="733" width="16.7109375" style="103" customWidth="1"/>
    <col min="734" max="734" width="16.5703125" style="103" customWidth="1"/>
    <col min="735" max="736" width="7.85546875" style="103" bestFit="1" customWidth="1"/>
    <col min="737" max="737" width="8" style="103" bestFit="1" customWidth="1"/>
    <col min="738" max="739" width="7.85546875" style="103" bestFit="1" customWidth="1"/>
    <col min="740" max="740" width="9.7109375" style="103" customWidth="1"/>
    <col min="741" max="741" width="12.85546875" style="103" customWidth="1"/>
    <col min="742" max="978" width="9.140625" style="103"/>
    <col min="979" max="979" width="9" style="103" bestFit="1" customWidth="1"/>
    <col min="980" max="980" width="9.85546875" style="103" bestFit="1" customWidth="1"/>
    <col min="981" max="981" width="9.140625" style="103" bestFit="1" customWidth="1"/>
    <col min="982" max="982" width="16" style="103" bestFit="1" customWidth="1"/>
    <col min="983" max="983" width="9" style="103" bestFit="1" customWidth="1"/>
    <col min="984" max="984" width="7.85546875" style="103" bestFit="1" customWidth="1"/>
    <col min="985" max="985" width="11.7109375" style="103" bestFit="1" customWidth="1"/>
    <col min="986" max="986" width="14.28515625" style="103" customWidth="1"/>
    <col min="987" max="987" width="11.7109375" style="103" bestFit="1" customWidth="1"/>
    <col min="988" max="988" width="14.140625" style="103" bestFit="1" customWidth="1"/>
    <col min="989" max="989" width="16.7109375" style="103" customWidth="1"/>
    <col min="990" max="990" width="16.5703125" style="103" customWidth="1"/>
    <col min="991" max="992" width="7.85546875" style="103" bestFit="1" customWidth="1"/>
    <col min="993" max="993" width="8" style="103" bestFit="1" customWidth="1"/>
    <col min="994" max="995" width="7.85546875" style="103" bestFit="1" customWidth="1"/>
    <col min="996" max="996" width="9.7109375" style="103" customWidth="1"/>
    <col min="997" max="997" width="12.85546875" style="103" customWidth="1"/>
    <col min="998" max="1234" width="9.140625" style="103"/>
    <col min="1235" max="1235" width="9" style="103" bestFit="1" customWidth="1"/>
    <col min="1236" max="1236" width="9.85546875" style="103" bestFit="1" customWidth="1"/>
    <col min="1237" max="1237" width="9.140625" style="103" bestFit="1" customWidth="1"/>
    <col min="1238" max="1238" width="16" style="103" bestFit="1" customWidth="1"/>
    <col min="1239" max="1239" width="9" style="103" bestFit="1" customWidth="1"/>
    <col min="1240" max="1240" width="7.85546875" style="103" bestFit="1" customWidth="1"/>
    <col min="1241" max="1241" width="11.7109375" style="103" bestFit="1" customWidth="1"/>
    <col min="1242" max="1242" width="14.28515625" style="103" customWidth="1"/>
    <col min="1243" max="1243" width="11.7109375" style="103" bestFit="1" customWidth="1"/>
    <col min="1244" max="1244" width="14.140625" style="103" bestFit="1" customWidth="1"/>
    <col min="1245" max="1245" width="16.7109375" style="103" customWidth="1"/>
    <col min="1246" max="1246" width="16.5703125" style="103" customWidth="1"/>
    <col min="1247" max="1248" width="7.85546875" style="103" bestFit="1" customWidth="1"/>
    <col min="1249" max="1249" width="8" style="103" bestFit="1" customWidth="1"/>
    <col min="1250" max="1251" width="7.85546875" style="103" bestFit="1" customWidth="1"/>
    <col min="1252" max="1252" width="9.7109375" style="103" customWidth="1"/>
    <col min="1253" max="1253" width="12.85546875" style="103" customWidth="1"/>
    <col min="1254" max="1490" width="9.140625" style="103"/>
    <col min="1491" max="1491" width="9" style="103" bestFit="1" customWidth="1"/>
    <col min="1492" max="1492" width="9.85546875" style="103" bestFit="1" customWidth="1"/>
    <col min="1493" max="1493" width="9.140625" style="103" bestFit="1" customWidth="1"/>
    <col min="1494" max="1494" width="16" style="103" bestFit="1" customWidth="1"/>
    <col min="1495" max="1495" width="9" style="103" bestFit="1" customWidth="1"/>
    <col min="1496" max="1496" width="7.85546875" style="103" bestFit="1" customWidth="1"/>
    <col min="1497" max="1497" width="11.7109375" style="103" bestFit="1" customWidth="1"/>
    <col min="1498" max="1498" width="14.28515625" style="103" customWidth="1"/>
    <col min="1499" max="1499" width="11.7109375" style="103" bestFit="1" customWidth="1"/>
    <col min="1500" max="1500" width="14.140625" style="103" bestFit="1" customWidth="1"/>
    <col min="1501" max="1501" width="16.7109375" style="103" customWidth="1"/>
    <col min="1502" max="1502" width="16.5703125" style="103" customWidth="1"/>
    <col min="1503" max="1504" width="7.85546875" style="103" bestFit="1" customWidth="1"/>
    <col min="1505" max="1505" width="8" style="103" bestFit="1" customWidth="1"/>
    <col min="1506" max="1507" width="7.85546875" style="103" bestFit="1" customWidth="1"/>
    <col min="1508" max="1508" width="9.7109375" style="103" customWidth="1"/>
    <col min="1509" max="1509" width="12.85546875" style="103" customWidth="1"/>
    <col min="1510" max="1746" width="9.140625" style="103"/>
    <col min="1747" max="1747" width="9" style="103" bestFit="1" customWidth="1"/>
    <col min="1748" max="1748" width="9.85546875" style="103" bestFit="1" customWidth="1"/>
    <col min="1749" max="1749" width="9.140625" style="103" bestFit="1" customWidth="1"/>
    <col min="1750" max="1750" width="16" style="103" bestFit="1" customWidth="1"/>
    <col min="1751" max="1751" width="9" style="103" bestFit="1" customWidth="1"/>
    <col min="1752" max="1752" width="7.85546875" style="103" bestFit="1" customWidth="1"/>
    <col min="1753" max="1753" width="11.7109375" style="103" bestFit="1" customWidth="1"/>
    <col min="1754" max="1754" width="14.28515625" style="103" customWidth="1"/>
    <col min="1755" max="1755" width="11.7109375" style="103" bestFit="1" customWidth="1"/>
    <col min="1756" max="1756" width="14.140625" style="103" bestFit="1" customWidth="1"/>
    <col min="1757" max="1757" width="16.7109375" style="103" customWidth="1"/>
    <col min="1758" max="1758" width="16.5703125" style="103" customWidth="1"/>
    <col min="1759" max="1760" width="7.85546875" style="103" bestFit="1" customWidth="1"/>
    <col min="1761" max="1761" width="8" style="103" bestFit="1" customWidth="1"/>
    <col min="1762" max="1763" width="7.85546875" style="103" bestFit="1" customWidth="1"/>
    <col min="1764" max="1764" width="9.7109375" style="103" customWidth="1"/>
    <col min="1765" max="1765" width="12.85546875" style="103" customWidth="1"/>
    <col min="1766" max="2002" width="9.140625" style="103"/>
    <col min="2003" max="2003" width="9" style="103" bestFit="1" customWidth="1"/>
    <col min="2004" max="2004" width="9.85546875" style="103" bestFit="1" customWidth="1"/>
    <col min="2005" max="2005" width="9.140625" style="103" bestFit="1" customWidth="1"/>
    <col min="2006" max="2006" width="16" style="103" bestFit="1" customWidth="1"/>
    <col min="2007" max="2007" width="9" style="103" bestFit="1" customWidth="1"/>
    <col min="2008" max="2008" width="7.85546875" style="103" bestFit="1" customWidth="1"/>
    <col min="2009" max="2009" width="11.7109375" style="103" bestFit="1" customWidth="1"/>
    <col min="2010" max="2010" width="14.28515625" style="103" customWidth="1"/>
    <col min="2011" max="2011" width="11.7109375" style="103" bestFit="1" customWidth="1"/>
    <col min="2012" max="2012" width="14.140625" style="103" bestFit="1" customWidth="1"/>
    <col min="2013" max="2013" width="16.7109375" style="103" customWidth="1"/>
    <col min="2014" max="2014" width="16.5703125" style="103" customWidth="1"/>
    <col min="2015" max="2016" width="7.85546875" style="103" bestFit="1" customWidth="1"/>
    <col min="2017" max="2017" width="8" style="103" bestFit="1" customWidth="1"/>
    <col min="2018" max="2019" width="7.85546875" style="103" bestFit="1" customWidth="1"/>
    <col min="2020" max="2020" width="9.7109375" style="103" customWidth="1"/>
    <col min="2021" max="2021" width="12.85546875" style="103" customWidth="1"/>
    <col min="2022" max="2258" width="9.140625" style="103"/>
    <col min="2259" max="2259" width="9" style="103" bestFit="1" customWidth="1"/>
    <col min="2260" max="2260" width="9.85546875" style="103" bestFit="1" customWidth="1"/>
    <col min="2261" max="2261" width="9.140625" style="103" bestFit="1" customWidth="1"/>
    <col min="2262" max="2262" width="16" style="103" bestFit="1" customWidth="1"/>
    <col min="2263" max="2263" width="9" style="103" bestFit="1" customWidth="1"/>
    <col min="2264" max="2264" width="7.85546875" style="103" bestFit="1" customWidth="1"/>
    <col min="2265" max="2265" width="11.7109375" style="103" bestFit="1" customWidth="1"/>
    <col min="2266" max="2266" width="14.28515625" style="103" customWidth="1"/>
    <col min="2267" max="2267" width="11.7109375" style="103" bestFit="1" customWidth="1"/>
    <col min="2268" max="2268" width="14.140625" style="103" bestFit="1" customWidth="1"/>
    <col min="2269" max="2269" width="16.7109375" style="103" customWidth="1"/>
    <col min="2270" max="2270" width="16.5703125" style="103" customWidth="1"/>
    <col min="2271" max="2272" width="7.85546875" style="103" bestFit="1" customWidth="1"/>
    <col min="2273" max="2273" width="8" style="103" bestFit="1" customWidth="1"/>
    <col min="2274" max="2275" width="7.85546875" style="103" bestFit="1" customWidth="1"/>
    <col min="2276" max="2276" width="9.7109375" style="103" customWidth="1"/>
    <col min="2277" max="2277" width="12.85546875" style="103" customWidth="1"/>
    <col min="2278" max="2514" width="9.140625" style="103"/>
    <col min="2515" max="2515" width="9" style="103" bestFit="1" customWidth="1"/>
    <col min="2516" max="2516" width="9.85546875" style="103" bestFit="1" customWidth="1"/>
    <col min="2517" max="2517" width="9.140625" style="103" bestFit="1" customWidth="1"/>
    <col min="2518" max="2518" width="16" style="103" bestFit="1" customWidth="1"/>
    <col min="2519" max="2519" width="9" style="103" bestFit="1" customWidth="1"/>
    <col min="2520" max="2520" width="7.85546875" style="103" bestFit="1" customWidth="1"/>
    <col min="2521" max="2521" width="11.7109375" style="103" bestFit="1" customWidth="1"/>
    <col min="2522" max="2522" width="14.28515625" style="103" customWidth="1"/>
    <col min="2523" max="2523" width="11.7109375" style="103" bestFit="1" customWidth="1"/>
    <col min="2524" max="2524" width="14.140625" style="103" bestFit="1" customWidth="1"/>
    <col min="2525" max="2525" width="16.7109375" style="103" customWidth="1"/>
    <col min="2526" max="2526" width="16.5703125" style="103" customWidth="1"/>
    <col min="2527" max="2528" width="7.85546875" style="103" bestFit="1" customWidth="1"/>
    <col min="2529" max="2529" width="8" style="103" bestFit="1" customWidth="1"/>
    <col min="2530" max="2531" width="7.85546875" style="103" bestFit="1" customWidth="1"/>
    <col min="2532" max="2532" width="9.7109375" style="103" customWidth="1"/>
    <col min="2533" max="2533" width="12.85546875" style="103" customWidth="1"/>
    <col min="2534" max="2770" width="9.140625" style="103"/>
    <col min="2771" max="2771" width="9" style="103" bestFit="1" customWidth="1"/>
    <col min="2772" max="2772" width="9.85546875" style="103" bestFit="1" customWidth="1"/>
    <col min="2773" max="2773" width="9.140625" style="103" bestFit="1" customWidth="1"/>
    <col min="2774" max="2774" width="16" style="103" bestFit="1" customWidth="1"/>
    <col min="2775" max="2775" width="9" style="103" bestFit="1" customWidth="1"/>
    <col min="2776" max="2776" width="7.85546875" style="103" bestFit="1" customWidth="1"/>
    <col min="2777" max="2777" width="11.7109375" style="103" bestFit="1" customWidth="1"/>
    <col min="2778" max="2778" width="14.28515625" style="103" customWidth="1"/>
    <col min="2779" max="2779" width="11.7109375" style="103" bestFit="1" customWidth="1"/>
    <col min="2780" max="2780" width="14.140625" style="103" bestFit="1" customWidth="1"/>
    <col min="2781" max="2781" width="16.7109375" style="103" customWidth="1"/>
    <col min="2782" max="2782" width="16.5703125" style="103" customWidth="1"/>
    <col min="2783" max="2784" width="7.85546875" style="103" bestFit="1" customWidth="1"/>
    <col min="2785" max="2785" width="8" style="103" bestFit="1" customWidth="1"/>
    <col min="2786" max="2787" width="7.85546875" style="103" bestFit="1" customWidth="1"/>
    <col min="2788" max="2788" width="9.7109375" style="103" customWidth="1"/>
    <col min="2789" max="2789" width="12.85546875" style="103" customWidth="1"/>
    <col min="2790" max="3026" width="9.140625" style="103"/>
    <col min="3027" max="3027" width="9" style="103" bestFit="1" customWidth="1"/>
    <col min="3028" max="3028" width="9.85546875" style="103" bestFit="1" customWidth="1"/>
    <col min="3029" max="3029" width="9.140625" style="103" bestFit="1" customWidth="1"/>
    <col min="3030" max="3030" width="16" style="103" bestFit="1" customWidth="1"/>
    <col min="3031" max="3031" width="9" style="103" bestFit="1" customWidth="1"/>
    <col min="3032" max="3032" width="7.85546875" style="103" bestFit="1" customWidth="1"/>
    <col min="3033" max="3033" width="11.7109375" style="103" bestFit="1" customWidth="1"/>
    <col min="3034" max="3034" width="14.28515625" style="103" customWidth="1"/>
    <col min="3035" max="3035" width="11.7109375" style="103" bestFit="1" customWidth="1"/>
    <col min="3036" max="3036" width="14.140625" style="103" bestFit="1" customWidth="1"/>
    <col min="3037" max="3037" width="16.7109375" style="103" customWidth="1"/>
    <col min="3038" max="3038" width="16.5703125" style="103" customWidth="1"/>
    <col min="3039" max="3040" width="7.85546875" style="103" bestFit="1" customWidth="1"/>
    <col min="3041" max="3041" width="8" style="103" bestFit="1" customWidth="1"/>
    <col min="3042" max="3043" width="7.85546875" style="103" bestFit="1" customWidth="1"/>
    <col min="3044" max="3044" width="9.7109375" style="103" customWidth="1"/>
    <col min="3045" max="3045" width="12.85546875" style="103" customWidth="1"/>
    <col min="3046" max="3282" width="9.140625" style="103"/>
    <col min="3283" max="3283" width="9" style="103" bestFit="1" customWidth="1"/>
    <col min="3284" max="3284" width="9.85546875" style="103" bestFit="1" customWidth="1"/>
    <col min="3285" max="3285" width="9.140625" style="103" bestFit="1" customWidth="1"/>
    <col min="3286" max="3286" width="16" style="103" bestFit="1" customWidth="1"/>
    <col min="3287" max="3287" width="9" style="103" bestFit="1" customWidth="1"/>
    <col min="3288" max="3288" width="7.85546875" style="103" bestFit="1" customWidth="1"/>
    <col min="3289" max="3289" width="11.7109375" style="103" bestFit="1" customWidth="1"/>
    <col min="3290" max="3290" width="14.28515625" style="103" customWidth="1"/>
    <col min="3291" max="3291" width="11.7109375" style="103" bestFit="1" customWidth="1"/>
    <col min="3292" max="3292" width="14.140625" style="103" bestFit="1" customWidth="1"/>
    <col min="3293" max="3293" width="16.7109375" style="103" customWidth="1"/>
    <col min="3294" max="3294" width="16.5703125" style="103" customWidth="1"/>
    <col min="3295" max="3296" width="7.85546875" style="103" bestFit="1" customWidth="1"/>
    <col min="3297" max="3297" width="8" style="103" bestFit="1" customWidth="1"/>
    <col min="3298" max="3299" width="7.85546875" style="103" bestFit="1" customWidth="1"/>
    <col min="3300" max="3300" width="9.7109375" style="103" customWidth="1"/>
    <col min="3301" max="3301" width="12.85546875" style="103" customWidth="1"/>
    <col min="3302" max="3538" width="9.140625" style="103"/>
    <col min="3539" max="3539" width="9" style="103" bestFit="1" customWidth="1"/>
    <col min="3540" max="3540" width="9.85546875" style="103" bestFit="1" customWidth="1"/>
    <col min="3541" max="3541" width="9.140625" style="103" bestFit="1" customWidth="1"/>
    <col min="3542" max="3542" width="16" style="103" bestFit="1" customWidth="1"/>
    <col min="3543" max="3543" width="9" style="103" bestFit="1" customWidth="1"/>
    <col min="3544" max="3544" width="7.85546875" style="103" bestFit="1" customWidth="1"/>
    <col min="3545" max="3545" width="11.7109375" style="103" bestFit="1" customWidth="1"/>
    <col min="3546" max="3546" width="14.28515625" style="103" customWidth="1"/>
    <col min="3547" max="3547" width="11.7109375" style="103" bestFit="1" customWidth="1"/>
    <col min="3548" max="3548" width="14.140625" style="103" bestFit="1" customWidth="1"/>
    <col min="3549" max="3549" width="16.7109375" style="103" customWidth="1"/>
    <col min="3550" max="3550" width="16.5703125" style="103" customWidth="1"/>
    <col min="3551" max="3552" width="7.85546875" style="103" bestFit="1" customWidth="1"/>
    <col min="3553" max="3553" width="8" style="103" bestFit="1" customWidth="1"/>
    <col min="3554" max="3555" width="7.85546875" style="103" bestFit="1" customWidth="1"/>
    <col min="3556" max="3556" width="9.7109375" style="103" customWidth="1"/>
    <col min="3557" max="3557" width="12.85546875" style="103" customWidth="1"/>
    <col min="3558" max="3794" width="9.140625" style="103"/>
    <col min="3795" max="3795" width="9" style="103" bestFit="1" customWidth="1"/>
    <col min="3796" max="3796" width="9.85546875" style="103" bestFit="1" customWidth="1"/>
    <col min="3797" max="3797" width="9.140625" style="103" bestFit="1" customWidth="1"/>
    <col min="3798" max="3798" width="16" style="103" bestFit="1" customWidth="1"/>
    <col min="3799" max="3799" width="9" style="103" bestFit="1" customWidth="1"/>
    <col min="3800" max="3800" width="7.85546875" style="103" bestFit="1" customWidth="1"/>
    <col min="3801" max="3801" width="11.7109375" style="103" bestFit="1" customWidth="1"/>
    <col min="3802" max="3802" width="14.28515625" style="103" customWidth="1"/>
    <col min="3803" max="3803" width="11.7109375" style="103" bestFit="1" customWidth="1"/>
    <col min="3804" max="3804" width="14.140625" style="103" bestFit="1" customWidth="1"/>
    <col min="3805" max="3805" width="16.7109375" style="103" customWidth="1"/>
    <col min="3806" max="3806" width="16.5703125" style="103" customWidth="1"/>
    <col min="3807" max="3808" width="7.85546875" style="103" bestFit="1" customWidth="1"/>
    <col min="3809" max="3809" width="8" style="103" bestFit="1" customWidth="1"/>
    <col min="3810" max="3811" width="7.85546875" style="103" bestFit="1" customWidth="1"/>
    <col min="3812" max="3812" width="9.7109375" style="103" customWidth="1"/>
    <col min="3813" max="3813" width="12.85546875" style="103" customWidth="1"/>
    <col min="3814" max="4050" width="9.140625" style="103"/>
    <col min="4051" max="4051" width="9" style="103" bestFit="1" customWidth="1"/>
    <col min="4052" max="4052" width="9.85546875" style="103" bestFit="1" customWidth="1"/>
    <col min="4053" max="4053" width="9.140625" style="103" bestFit="1" customWidth="1"/>
    <col min="4054" max="4054" width="16" style="103" bestFit="1" customWidth="1"/>
    <col min="4055" max="4055" width="9" style="103" bestFit="1" customWidth="1"/>
    <col min="4056" max="4056" width="7.85546875" style="103" bestFit="1" customWidth="1"/>
    <col min="4057" max="4057" width="11.7109375" style="103" bestFit="1" customWidth="1"/>
    <col min="4058" max="4058" width="14.28515625" style="103" customWidth="1"/>
    <col min="4059" max="4059" width="11.7109375" style="103" bestFit="1" customWidth="1"/>
    <col min="4060" max="4060" width="14.140625" style="103" bestFit="1" customWidth="1"/>
    <col min="4061" max="4061" width="16.7109375" style="103" customWidth="1"/>
    <col min="4062" max="4062" width="16.5703125" style="103" customWidth="1"/>
    <col min="4063" max="4064" width="7.85546875" style="103" bestFit="1" customWidth="1"/>
    <col min="4065" max="4065" width="8" style="103" bestFit="1" customWidth="1"/>
    <col min="4066" max="4067" width="7.85546875" style="103" bestFit="1" customWidth="1"/>
    <col min="4068" max="4068" width="9.7109375" style="103" customWidth="1"/>
    <col min="4069" max="4069" width="12.85546875" style="103" customWidth="1"/>
    <col min="4070" max="4306" width="9.140625" style="103"/>
    <col min="4307" max="4307" width="9" style="103" bestFit="1" customWidth="1"/>
    <col min="4308" max="4308" width="9.85546875" style="103" bestFit="1" customWidth="1"/>
    <col min="4309" max="4309" width="9.140625" style="103" bestFit="1" customWidth="1"/>
    <col min="4310" max="4310" width="16" style="103" bestFit="1" customWidth="1"/>
    <col min="4311" max="4311" width="9" style="103" bestFit="1" customWidth="1"/>
    <col min="4312" max="4312" width="7.85546875" style="103" bestFit="1" customWidth="1"/>
    <col min="4313" max="4313" width="11.7109375" style="103" bestFit="1" customWidth="1"/>
    <col min="4314" max="4314" width="14.28515625" style="103" customWidth="1"/>
    <col min="4315" max="4315" width="11.7109375" style="103" bestFit="1" customWidth="1"/>
    <col min="4316" max="4316" width="14.140625" style="103" bestFit="1" customWidth="1"/>
    <col min="4317" max="4317" width="16.7109375" style="103" customWidth="1"/>
    <col min="4318" max="4318" width="16.5703125" style="103" customWidth="1"/>
    <col min="4319" max="4320" width="7.85546875" style="103" bestFit="1" customWidth="1"/>
    <col min="4321" max="4321" width="8" style="103" bestFit="1" customWidth="1"/>
    <col min="4322" max="4323" width="7.85546875" style="103" bestFit="1" customWidth="1"/>
    <col min="4324" max="4324" width="9.7109375" style="103" customWidth="1"/>
    <col min="4325" max="4325" width="12.85546875" style="103" customWidth="1"/>
    <col min="4326" max="4562" width="9.140625" style="103"/>
    <col min="4563" max="4563" width="9" style="103" bestFit="1" customWidth="1"/>
    <col min="4564" max="4564" width="9.85546875" style="103" bestFit="1" customWidth="1"/>
    <col min="4565" max="4565" width="9.140625" style="103" bestFit="1" customWidth="1"/>
    <col min="4566" max="4566" width="16" style="103" bestFit="1" customWidth="1"/>
    <col min="4567" max="4567" width="9" style="103" bestFit="1" customWidth="1"/>
    <col min="4568" max="4568" width="7.85546875" style="103" bestFit="1" customWidth="1"/>
    <col min="4569" max="4569" width="11.7109375" style="103" bestFit="1" customWidth="1"/>
    <col min="4570" max="4570" width="14.28515625" style="103" customWidth="1"/>
    <col min="4571" max="4571" width="11.7109375" style="103" bestFit="1" customWidth="1"/>
    <col min="4572" max="4572" width="14.140625" style="103" bestFit="1" customWidth="1"/>
    <col min="4573" max="4573" width="16.7109375" style="103" customWidth="1"/>
    <col min="4574" max="4574" width="16.5703125" style="103" customWidth="1"/>
    <col min="4575" max="4576" width="7.85546875" style="103" bestFit="1" customWidth="1"/>
    <col min="4577" max="4577" width="8" style="103" bestFit="1" customWidth="1"/>
    <col min="4578" max="4579" width="7.85546875" style="103" bestFit="1" customWidth="1"/>
    <col min="4580" max="4580" width="9.7109375" style="103" customWidth="1"/>
    <col min="4581" max="4581" width="12.85546875" style="103" customWidth="1"/>
    <col min="4582" max="4818" width="9.140625" style="103"/>
    <col min="4819" max="4819" width="9" style="103" bestFit="1" customWidth="1"/>
    <col min="4820" max="4820" width="9.85546875" style="103" bestFit="1" customWidth="1"/>
    <col min="4821" max="4821" width="9.140625" style="103" bestFit="1" customWidth="1"/>
    <col min="4822" max="4822" width="16" style="103" bestFit="1" customWidth="1"/>
    <col min="4823" max="4823" width="9" style="103" bestFit="1" customWidth="1"/>
    <col min="4824" max="4824" width="7.85546875" style="103" bestFit="1" customWidth="1"/>
    <col min="4825" max="4825" width="11.7109375" style="103" bestFit="1" customWidth="1"/>
    <col min="4826" max="4826" width="14.28515625" style="103" customWidth="1"/>
    <col min="4827" max="4827" width="11.7109375" style="103" bestFit="1" customWidth="1"/>
    <col min="4828" max="4828" width="14.140625" style="103" bestFit="1" customWidth="1"/>
    <col min="4829" max="4829" width="16.7109375" style="103" customWidth="1"/>
    <col min="4830" max="4830" width="16.5703125" style="103" customWidth="1"/>
    <col min="4831" max="4832" width="7.85546875" style="103" bestFit="1" customWidth="1"/>
    <col min="4833" max="4833" width="8" style="103" bestFit="1" customWidth="1"/>
    <col min="4834" max="4835" width="7.85546875" style="103" bestFit="1" customWidth="1"/>
    <col min="4836" max="4836" width="9.7109375" style="103" customWidth="1"/>
    <col min="4837" max="4837" width="12.85546875" style="103" customWidth="1"/>
    <col min="4838" max="5074" width="9.140625" style="103"/>
    <col min="5075" max="5075" width="9" style="103" bestFit="1" customWidth="1"/>
    <col min="5076" max="5076" width="9.85546875" style="103" bestFit="1" customWidth="1"/>
    <col min="5077" max="5077" width="9.140625" style="103" bestFit="1" customWidth="1"/>
    <col min="5078" max="5078" width="16" style="103" bestFit="1" customWidth="1"/>
    <col min="5079" max="5079" width="9" style="103" bestFit="1" customWidth="1"/>
    <col min="5080" max="5080" width="7.85546875" style="103" bestFit="1" customWidth="1"/>
    <col min="5081" max="5081" width="11.7109375" style="103" bestFit="1" customWidth="1"/>
    <col min="5082" max="5082" width="14.28515625" style="103" customWidth="1"/>
    <col min="5083" max="5083" width="11.7109375" style="103" bestFit="1" customWidth="1"/>
    <col min="5084" max="5084" width="14.140625" style="103" bestFit="1" customWidth="1"/>
    <col min="5085" max="5085" width="16.7109375" style="103" customWidth="1"/>
    <col min="5086" max="5086" width="16.5703125" style="103" customWidth="1"/>
    <col min="5087" max="5088" width="7.85546875" style="103" bestFit="1" customWidth="1"/>
    <col min="5089" max="5089" width="8" style="103" bestFit="1" customWidth="1"/>
    <col min="5090" max="5091" width="7.85546875" style="103" bestFit="1" customWidth="1"/>
    <col min="5092" max="5092" width="9.7109375" style="103" customWidth="1"/>
    <col min="5093" max="5093" width="12.85546875" style="103" customWidth="1"/>
    <col min="5094" max="5330" width="9.140625" style="103"/>
    <col min="5331" max="5331" width="9" style="103" bestFit="1" customWidth="1"/>
    <col min="5332" max="5332" width="9.85546875" style="103" bestFit="1" customWidth="1"/>
    <col min="5333" max="5333" width="9.140625" style="103" bestFit="1" customWidth="1"/>
    <col min="5334" max="5334" width="16" style="103" bestFit="1" customWidth="1"/>
    <col min="5335" max="5335" width="9" style="103" bestFit="1" customWidth="1"/>
    <col min="5336" max="5336" width="7.85546875" style="103" bestFit="1" customWidth="1"/>
    <col min="5337" max="5337" width="11.7109375" style="103" bestFit="1" customWidth="1"/>
    <col min="5338" max="5338" width="14.28515625" style="103" customWidth="1"/>
    <col min="5339" max="5339" width="11.7109375" style="103" bestFit="1" customWidth="1"/>
    <col min="5340" max="5340" width="14.140625" style="103" bestFit="1" customWidth="1"/>
    <col min="5341" max="5341" width="16.7109375" style="103" customWidth="1"/>
    <col min="5342" max="5342" width="16.5703125" style="103" customWidth="1"/>
    <col min="5343" max="5344" width="7.85546875" style="103" bestFit="1" customWidth="1"/>
    <col min="5345" max="5345" width="8" style="103" bestFit="1" customWidth="1"/>
    <col min="5346" max="5347" width="7.85546875" style="103" bestFit="1" customWidth="1"/>
    <col min="5348" max="5348" width="9.7109375" style="103" customWidth="1"/>
    <col min="5349" max="5349" width="12.85546875" style="103" customWidth="1"/>
    <col min="5350" max="5586" width="9.140625" style="103"/>
    <col min="5587" max="5587" width="9" style="103" bestFit="1" customWidth="1"/>
    <col min="5588" max="5588" width="9.85546875" style="103" bestFit="1" customWidth="1"/>
    <col min="5589" max="5589" width="9.140625" style="103" bestFit="1" customWidth="1"/>
    <col min="5590" max="5590" width="16" style="103" bestFit="1" customWidth="1"/>
    <col min="5591" max="5591" width="9" style="103" bestFit="1" customWidth="1"/>
    <col min="5592" max="5592" width="7.85546875" style="103" bestFit="1" customWidth="1"/>
    <col min="5593" max="5593" width="11.7109375" style="103" bestFit="1" customWidth="1"/>
    <col min="5594" max="5594" width="14.28515625" style="103" customWidth="1"/>
    <col min="5595" max="5595" width="11.7109375" style="103" bestFit="1" customWidth="1"/>
    <col min="5596" max="5596" width="14.140625" style="103" bestFit="1" customWidth="1"/>
    <col min="5597" max="5597" width="16.7109375" style="103" customWidth="1"/>
    <col min="5598" max="5598" width="16.5703125" style="103" customWidth="1"/>
    <col min="5599" max="5600" width="7.85546875" style="103" bestFit="1" customWidth="1"/>
    <col min="5601" max="5601" width="8" style="103" bestFit="1" customWidth="1"/>
    <col min="5602" max="5603" width="7.85546875" style="103" bestFit="1" customWidth="1"/>
    <col min="5604" max="5604" width="9.7109375" style="103" customWidth="1"/>
    <col min="5605" max="5605" width="12.85546875" style="103" customWidth="1"/>
    <col min="5606" max="5842" width="9.140625" style="103"/>
    <col min="5843" max="5843" width="9" style="103" bestFit="1" customWidth="1"/>
    <col min="5844" max="5844" width="9.85546875" style="103" bestFit="1" customWidth="1"/>
    <col min="5845" max="5845" width="9.140625" style="103" bestFit="1" customWidth="1"/>
    <col min="5846" max="5846" width="16" style="103" bestFit="1" customWidth="1"/>
    <col min="5847" max="5847" width="9" style="103" bestFit="1" customWidth="1"/>
    <col min="5848" max="5848" width="7.85546875" style="103" bestFit="1" customWidth="1"/>
    <col min="5849" max="5849" width="11.7109375" style="103" bestFit="1" customWidth="1"/>
    <col min="5850" max="5850" width="14.28515625" style="103" customWidth="1"/>
    <col min="5851" max="5851" width="11.7109375" style="103" bestFit="1" customWidth="1"/>
    <col min="5852" max="5852" width="14.140625" style="103" bestFit="1" customWidth="1"/>
    <col min="5853" max="5853" width="16.7109375" style="103" customWidth="1"/>
    <col min="5854" max="5854" width="16.5703125" style="103" customWidth="1"/>
    <col min="5855" max="5856" width="7.85546875" style="103" bestFit="1" customWidth="1"/>
    <col min="5857" max="5857" width="8" style="103" bestFit="1" customWidth="1"/>
    <col min="5858" max="5859" width="7.85546875" style="103" bestFit="1" customWidth="1"/>
    <col min="5860" max="5860" width="9.7109375" style="103" customWidth="1"/>
    <col min="5861" max="5861" width="12.85546875" style="103" customWidth="1"/>
    <col min="5862" max="6098" width="9.140625" style="103"/>
    <col min="6099" max="6099" width="9" style="103" bestFit="1" customWidth="1"/>
    <col min="6100" max="6100" width="9.85546875" style="103" bestFit="1" customWidth="1"/>
    <col min="6101" max="6101" width="9.140625" style="103" bestFit="1" customWidth="1"/>
    <col min="6102" max="6102" width="16" style="103" bestFit="1" customWidth="1"/>
    <col min="6103" max="6103" width="9" style="103" bestFit="1" customWidth="1"/>
    <col min="6104" max="6104" width="7.85546875" style="103" bestFit="1" customWidth="1"/>
    <col min="6105" max="6105" width="11.7109375" style="103" bestFit="1" customWidth="1"/>
    <col min="6106" max="6106" width="14.28515625" style="103" customWidth="1"/>
    <col min="6107" max="6107" width="11.7109375" style="103" bestFit="1" customWidth="1"/>
    <col min="6108" max="6108" width="14.140625" style="103" bestFit="1" customWidth="1"/>
    <col min="6109" max="6109" width="16.7109375" style="103" customWidth="1"/>
    <col min="6110" max="6110" width="16.5703125" style="103" customWidth="1"/>
    <col min="6111" max="6112" width="7.85546875" style="103" bestFit="1" customWidth="1"/>
    <col min="6113" max="6113" width="8" style="103" bestFit="1" customWidth="1"/>
    <col min="6114" max="6115" width="7.85546875" style="103" bestFit="1" customWidth="1"/>
    <col min="6116" max="6116" width="9.7109375" style="103" customWidth="1"/>
    <col min="6117" max="6117" width="12.85546875" style="103" customWidth="1"/>
    <col min="6118" max="6354" width="9.140625" style="103"/>
    <col min="6355" max="6355" width="9" style="103" bestFit="1" customWidth="1"/>
    <col min="6356" max="6356" width="9.85546875" style="103" bestFit="1" customWidth="1"/>
    <col min="6357" max="6357" width="9.140625" style="103" bestFit="1" customWidth="1"/>
    <col min="6358" max="6358" width="16" style="103" bestFit="1" customWidth="1"/>
    <col min="6359" max="6359" width="9" style="103" bestFit="1" customWidth="1"/>
    <col min="6360" max="6360" width="7.85546875" style="103" bestFit="1" customWidth="1"/>
    <col min="6361" max="6361" width="11.7109375" style="103" bestFit="1" customWidth="1"/>
    <col min="6362" max="6362" width="14.28515625" style="103" customWidth="1"/>
    <col min="6363" max="6363" width="11.7109375" style="103" bestFit="1" customWidth="1"/>
    <col min="6364" max="6364" width="14.140625" style="103" bestFit="1" customWidth="1"/>
    <col min="6365" max="6365" width="16.7109375" style="103" customWidth="1"/>
    <col min="6366" max="6366" width="16.5703125" style="103" customWidth="1"/>
    <col min="6367" max="6368" width="7.85546875" style="103" bestFit="1" customWidth="1"/>
    <col min="6369" max="6369" width="8" style="103" bestFit="1" customWidth="1"/>
    <col min="6370" max="6371" width="7.85546875" style="103" bestFit="1" customWidth="1"/>
    <col min="6372" max="6372" width="9.7109375" style="103" customWidth="1"/>
    <col min="6373" max="6373" width="12.85546875" style="103" customWidth="1"/>
    <col min="6374" max="6610" width="9.140625" style="103"/>
    <col min="6611" max="6611" width="9" style="103" bestFit="1" customWidth="1"/>
    <col min="6612" max="6612" width="9.85546875" style="103" bestFit="1" customWidth="1"/>
    <col min="6613" max="6613" width="9.140625" style="103" bestFit="1" customWidth="1"/>
    <col min="6614" max="6614" width="16" style="103" bestFit="1" customWidth="1"/>
    <col min="6615" max="6615" width="9" style="103" bestFit="1" customWidth="1"/>
    <col min="6616" max="6616" width="7.85546875" style="103" bestFit="1" customWidth="1"/>
    <col min="6617" max="6617" width="11.7109375" style="103" bestFit="1" customWidth="1"/>
    <col min="6618" max="6618" width="14.28515625" style="103" customWidth="1"/>
    <col min="6619" max="6619" width="11.7109375" style="103" bestFit="1" customWidth="1"/>
    <col min="6620" max="6620" width="14.140625" style="103" bestFit="1" customWidth="1"/>
    <col min="6621" max="6621" width="16.7109375" style="103" customWidth="1"/>
    <col min="6622" max="6622" width="16.5703125" style="103" customWidth="1"/>
    <col min="6623" max="6624" width="7.85546875" style="103" bestFit="1" customWidth="1"/>
    <col min="6625" max="6625" width="8" style="103" bestFit="1" customWidth="1"/>
    <col min="6626" max="6627" width="7.85546875" style="103" bestFit="1" customWidth="1"/>
    <col min="6628" max="6628" width="9.7109375" style="103" customWidth="1"/>
    <col min="6629" max="6629" width="12.85546875" style="103" customWidth="1"/>
    <col min="6630" max="6866" width="9.140625" style="103"/>
    <col min="6867" max="6867" width="9" style="103" bestFit="1" customWidth="1"/>
    <col min="6868" max="6868" width="9.85546875" style="103" bestFit="1" customWidth="1"/>
    <col min="6869" max="6869" width="9.140625" style="103" bestFit="1" customWidth="1"/>
    <col min="6870" max="6870" width="16" style="103" bestFit="1" customWidth="1"/>
    <col min="6871" max="6871" width="9" style="103" bestFit="1" customWidth="1"/>
    <col min="6872" max="6872" width="7.85546875" style="103" bestFit="1" customWidth="1"/>
    <col min="6873" max="6873" width="11.7109375" style="103" bestFit="1" customWidth="1"/>
    <col min="6874" max="6874" width="14.28515625" style="103" customWidth="1"/>
    <col min="6875" max="6875" width="11.7109375" style="103" bestFit="1" customWidth="1"/>
    <col min="6876" max="6876" width="14.140625" style="103" bestFit="1" customWidth="1"/>
    <col min="6877" max="6877" width="16.7109375" style="103" customWidth="1"/>
    <col min="6878" max="6878" width="16.5703125" style="103" customWidth="1"/>
    <col min="6879" max="6880" width="7.85546875" style="103" bestFit="1" customWidth="1"/>
    <col min="6881" max="6881" width="8" style="103" bestFit="1" customWidth="1"/>
    <col min="6882" max="6883" width="7.85546875" style="103" bestFit="1" customWidth="1"/>
    <col min="6884" max="6884" width="9.7109375" style="103" customWidth="1"/>
    <col min="6885" max="6885" width="12.85546875" style="103" customWidth="1"/>
    <col min="6886" max="7122" width="9.140625" style="103"/>
    <col min="7123" max="7123" width="9" style="103" bestFit="1" customWidth="1"/>
    <col min="7124" max="7124" width="9.85546875" style="103" bestFit="1" customWidth="1"/>
    <col min="7125" max="7125" width="9.140625" style="103" bestFit="1" customWidth="1"/>
    <col min="7126" max="7126" width="16" style="103" bestFit="1" customWidth="1"/>
    <col min="7127" max="7127" width="9" style="103" bestFit="1" customWidth="1"/>
    <col min="7128" max="7128" width="7.85546875" style="103" bestFit="1" customWidth="1"/>
    <col min="7129" max="7129" width="11.7109375" style="103" bestFit="1" customWidth="1"/>
    <col min="7130" max="7130" width="14.28515625" style="103" customWidth="1"/>
    <col min="7131" max="7131" width="11.7109375" style="103" bestFit="1" customWidth="1"/>
    <col min="7132" max="7132" width="14.140625" style="103" bestFit="1" customWidth="1"/>
    <col min="7133" max="7133" width="16.7109375" style="103" customWidth="1"/>
    <col min="7134" max="7134" width="16.5703125" style="103" customWidth="1"/>
    <col min="7135" max="7136" width="7.85546875" style="103" bestFit="1" customWidth="1"/>
    <col min="7137" max="7137" width="8" style="103" bestFit="1" customWidth="1"/>
    <col min="7138" max="7139" width="7.85546875" style="103" bestFit="1" customWidth="1"/>
    <col min="7140" max="7140" width="9.7109375" style="103" customWidth="1"/>
    <col min="7141" max="7141" width="12.85546875" style="103" customWidth="1"/>
    <col min="7142" max="7378" width="9.140625" style="103"/>
    <col min="7379" max="7379" width="9" style="103" bestFit="1" customWidth="1"/>
    <col min="7380" max="7380" width="9.85546875" style="103" bestFit="1" customWidth="1"/>
    <col min="7381" max="7381" width="9.140625" style="103" bestFit="1" customWidth="1"/>
    <col min="7382" max="7382" width="16" style="103" bestFit="1" customWidth="1"/>
    <col min="7383" max="7383" width="9" style="103" bestFit="1" customWidth="1"/>
    <col min="7384" max="7384" width="7.85546875" style="103" bestFit="1" customWidth="1"/>
    <col min="7385" max="7385" width="11.7109375" style="103" bestFit="1" customWidth="1"/>
    <col min="7386" max="7386" width="14.28515625" style="103" customWidth="1"/>
    <col min="7387" max="7387" width="11.7109375" style="103" bestFit="1" customWidth="1"/>
    <col min="7388" max="7388" width="14.140625" style="103" bestFit="1" customWidth="1"/>
    <col min="7389" max="7389" width="16.7109375" style="103" customWidth="1"/>
    <col min="7390" max="7390" width="16.5703125" style="103" customWidth="1"/>
    <col min="7391" max="7392" width="7.85546875" style="103" bestFit="1" customWidth="1"/>
    <col min="7393" max="7393" width="8" style="103" bestFit="1" customWidth="1"/>
    <col min="7394" max="7395" width="7.85546875" style="103" bestFit="1" customWidth="1"/>
    <col min="7396" max="7396" width="9.7109375" style="103" customWidth="1"/>
    <col min="7397" max="7397" width="12.85546875" style="103" customWidth="1"/>
    <col min="7398" max="7634" width="9.140625" style="103"/>
    <col min="7635" max="7635" width="9" style="103" bestFit="1" customWidth="1"/>
    <col min="7636" max="7636" width="9.85546875" style="103" bestFit="1" customWidth="1"/>
    <col min="7637" max="7637" width="9.140625" style="103" bestFit="1" customWidth="1"/>
    <col min="7638" max="7638" width="16" style="103" bestFit="1" customWidth="1"/>
    <col min="7639" max="7639" width="9" style="103" bestFit="1" customWidth="1"/>
    <col min="7640" max="7640" width="7.85546875" style="103" bestFit="1" customWidth="1"/>
    <col min="7641" max="7641" width="11.7109375" style="103" bestFit="1" customWidth="1"/>
    <col min="7642" max="7642" width="14.28515625" style="103" customWidth="1"/>
    <col min="7643" max="7643" width="11.7109375" style="103" bestFit="1" customWidth="1"/>
    <col min="7644" max="7644" width="14.140625" style="103" bestFit="1" customWidth="1"/>
    <col min="7645" max="7645" width="16.7109375" style="103" customWidth="1"/>
    <col min="7646" max="7646" width="16.5703125" style="103" customWidth="1"/>
    <col min="7647" max="7648" width="7.85546875" style="103" bestFit="1" customWidth="1"/>
    <col min="7649" max="7649" width="8" style="103" bestFit="1" customWidth="1"/>
    <col min="7650" max="7651" width="7.85546875" style="103" bestFit="1" customWidth="1"/>
    <col min="7652" max="7652" width="9.7109375" style="103" customWidth="1"/>
    <col min="7653" max="7653" width="12.85546875" style="103" customWidth="1"/>
    <col min="7654" max="7890" width="9.140625" style="103"/>
    <col min="7891" max="7891" width="9" style="103" bestFit="1" customWidth="1"/>
    <col min="7892" max="7892" width="9.85546875" style="103" bestFit="1" customWidth="1"/>
    <col min="7893" max="7893" width="9.140625" style="103" bestFit="1" customWidth="1"/>
    <col min="7894" max="7894" width="16" style="103" bestFit="1" customWidth="1"/>
    <col min="7895" max="7895" width="9" style="103" bestFit="1" customWidth="1"/>
    <col min="7896" max="7896" width="7.85546875" style="103" bestFit="1" customWidth="1"/>
    <col min="7897" max="7897" width="11.7109375" style="103" bestFit="1" customWidth="1"/>
    <col min="7898" max="7898" width="14.28515625" style="103" customWidth="1"/>
    <col min="7899" max="7899" width="11.7109375" style="103" bestFit="1" customWidth="1"/>
    <col min="7900" max="7900" width="14.140625" style="103" bestFit="1" customWidth="1"/>
    <col min="7901" max="7901" width="16.7109375" style="103" customWidth="1"/>
    <col min="7902" max="7902" width="16.5703125" style="103" customWidth="1"/>
    <col min="7903" max="7904" width="7.85546875" style="103" bestFit="1" customWidth="1"/>
    <col min="7905" max="7905" width="8" style="103" bestFit="1" customWidth="1"/>
    <col min="7906" max="7907" width="7.85546875" style="103" bestFit="1" customWidth="1"/>
    <col min="7908" max="7908" width="9.7109375" style="103" customWidth="1"/>
    <col min="7909" max="7909" width="12.85546875" style="103" customWidth="1"/>
    <col min="7910" max="8146" width="9.140625" style="103"/>
    <col min="8147" max="8147" width="9" style="103" bestFit="1" customWidth="1"/>
    <col min="8148" max="8148" width="9.85546875" style="103" bestFit="1" customWidth="1"/>
    <col min="8149" max="8149" width="9.140625" style="103" bestFit="1" customWidth="1"/>
    <col min="8150" max="8150" width="16" style="103" bestFit="1" customWidth="1"/>
    <col min="8151" max="8151" width="9" style="103" bestFit="1" customWidth="1"/>
    <col min="8152" max="8152" width="7.85546875" style="103" bestFit="1" customWidth="1"/>
    <col min="8153" max="8153" width="11.7109375" style="103" bestFit="1" customWidth="1"/>
    <col min="8154" max="8154" width="14.28515625" style="103" customWidth="1"/>
    <col min="8155" max="8155" width="11.7109375" style="103" bestFit="1" customWidth="1"/>
    <col min="8156" max="8156" width="14.140625" style="103" bestFit="1" customWidth="1"/>
    <col min="8157" max="8157" width="16.7109375" style="103" customWidth="1"/>
    <col min="8158" max="8158" width="16.5703125" style="103" customWidth="1"/>
    <col min="8159" max="8160" width="7.85546875" style="103" bestFit="1" customWidth="1"/>
    <col min="8161" max="8161" width="8" style="103" bestFit="1" customWidth="1"/>
    <col min="8162" max="8163" width="7.85546875" style="103" bestFit="1" customWidth="1"/>
    <col min="8164" max="8164" width="9.7109375" style="103" customWidth="1"/>
    <col min="8165" max="8165" width="12.85546875" style="103" customWidth="1"/>
    <col min="8166" max="8402" width="9.140625" style="103"/>
    <col min="8403" max="8403" width="9" style="103" bestFit="1" customWidth="1"/>
    <col min="8404" max="8404" width="9.85546875" style="103" bestFit="1" customWidth="1"/>
    <col min="8405" max="8405" width="9.140625" style="103" bestFit="1" customWidth="1"/>
    <col min="8406" max="8406" width="16" style="103" bestFit="1" customWidth="1"/>
    <col min="8407" max="8407" width="9" style="103" bestFit="1" customWidth="1"/>
    <col min="8408" max="8408" width="7.85546875" style="103" bestFit="1" customWidth="1"/>
    <col min="8409" max="8409" width="11.7109375" style="103" bestFit="1" customWidth="1"/>
    <col min="8410" max="8410" width="14.28515625" style="103" customWidth="1"/>
    <col min="8411" max="8411" width="11.7109375" style="103" bestFit="1" customWidth="1"/>
    <col min="8412" max="8412" width="14.140625" style="103" bestFit="1" customWidth="1"/>
    <col min="8413" max="8413" width="16.7109375" style="103" customWidth="1"/>
    <col min="8414" max="8414" width="16.5703125" style="103" customWidth="1"/>
    <col min="8415" max="8416" width="7.85546875" style="103" bestFit="1" customWidth="1"/>
    <col min="8417" max="8417" width="8" style="103" bestFit="1" customWidth="1"/>
    <col min="8418" max="8419" width="7.85546875" style="103" bestFit="1" customWidth="1"/>
    <col min="8420" max="8420" width="9.7109375" style="103" customWidth="1"/>
    <col min="8421" max="8421" width="12.85546875" style="103" customWidth="1"/>
    <col min="8422" max="8658" width="9.140625" style="103"/>
    <col min="8659" max="8659" width="9" style="103" bestFit="1" customWidth="1"/>
    <col min="8660" max="8660" width="9.85546875" style="103" bestFit="1" customWidth="1"/>
    <col min="8661" max="8661" width="9.140625" style="103" bestFit="1" customWidth="1"/>
    <col min="8662" max="8662" width="16" style="103" bestFit="1" customWidth="1"/>
    <col min="8663" max="8663" width="9" style="103" bestFit="1" customWidth="1"/>
    <col min="8664" max="8664" width="7.85546875" style="103" bestFit="1" customWidth="1"/>
    <col min="8665" max="8665" width="11.7109375" style="103" bestFit="1" customWidth="1"/>
    <col min="8666" max="8666" width="14.28515625" style="103" customWidth="1"/>
    <col min="8667" max="8667" width="11.7109375" style="103" bestFit="1" customWidth="1"/>
    <col min="8668" max="8668" width="14.140625" style="103" bestFit="1" customWidth="1"/>
    <col min="8669" max="8669" width="16.7109375" style="103" customWidth="1"/>
    <col min="8670" max="8670" width="16.5703125" style="103" customWidth="1"/>
    <col min="8671" max="8672" width="7.85546875" style="103" bestFit="1" customWidth="1"/>
    <col min="8673" max="8673" width="8" style="103" bestFit="1" customWidth="1"/>
    <col min="8674" max="8675" width="7.85546875" style="103" bestFit="1" customWidth="1"/>
    <col min="8676" max="8676" width="9.7109375" style="103" customWidth="1"/>
    <col min="8677" max="8677" width="12.85546875" style="103" customWidth="1"/>
    <col min="8678" max="8914" width="9.140625" style="103"/>
    <col min="8915" max="8915" width="9" style="103" bestFit="1" customWidth="1"/>
    <col min="8916" max="8916" width="9.85546875" style="103" bestFit="1" customWidth="1"/>
    <col min="8917" max="8917" width="9.140625" style="103" bestFit="1" customWidth="1"/>
    <col min="8918" max="8918" width="16" style="103" bestFit="1" customWidth="1"/>
    <col min="8919" max="8919" width="9" style="103" bestFit="1" customWidth="1"/>
    <col min="8920" max="8920" width="7.85546875" style="103" bestFit="1" customWidth="1"/>
    <col min="8921" max="8921" width="11.7109375" style="103" bestFit="1" customWidth="1"/>
    <col min="8922" max="8922" width="14.28515625" style="103" customWidth="1"/>
    <col min="8923" max="8923" width="11.7109375" style="103" bestFit="1" customWidth="1"/>
    <col min="8924" max="8924" width="14.140625" style="103" bestFit="1" customWidth="1"/>
    <col min="8925" max="8925" width="16.7109375" style="103" customWidth="1"/>
    <col min="8926" max="8926" width="16.5703125" style="103" customWidth="1"/>
    <col min="8927" max="8928" width="7.85546875" style="103" bestFit="1" customWidth="1"/>
    <col min="8929" max="8929" width="8" style="103" bestFit="1" customWidth="1"/>
    <col min="8930" max="8931" width="7.85546875" style="103" bestFit="1" customWidth="1"/>
    <col min="8932" max="8932" width="9.7109375" style="103" customWidth="1"/>
    <col min="8933" max="8933" width="12.85546875" style="103" customWidth="1"/>
    <col min="8934" max="9170" width="9.140625" style="103"/>
    <col min="9171" max="9171" width="9" style="103" bestFit="1" customWidth="1"/>
    <col min="9172" max="9172" width="9.85546875" style="103" bestFit="1" customWidth="1"/>
    <col min="9173" max="9173" width="9.140625" style="103" bestFit="1" customWidth="1"/>
    <col min="9174" max="9174" width="16" style="103" bestFit="1" customWidth="1"/>
    <col min="9175" max="9175" width="9" style="103" bestFit="1" customWidth="1"/>
    <col min="9176" max="9176" width="7.85546875" style="103" bestFit="1" customWidth="1"/>
    <col min="9177" max="9177" width="11.7109375" style="103" bestFit="1" customWidth="1"/>
    <col min="9178" max="9178" width="14.28515625" style="103" customWidth="1"/>
    <col min="9179" max="9179" width="11.7109375" style="103" bestFit="1" customWidth="1"/>
    <col min="9180" max="9180" width="14.140625" style="103" bestFit="1" customWidth="1"/>
    <col min="9181" max="9181" width="16.7109375" style="103" customWidth="1"/>
    <col min="9182" max="9182" width="16.5703125" style="103" customWidth="1"/>
    <col min="9183" max="9184" width="7.85546875" style="103" bestFit="1" customWidth="1"/>
    <col min="9185" max="9185" width="8" style="103" bestFit="1" customWidth="1"/>
    <col min="9186" max="9187" width="7.85546875" style="103" bestFit="1" customWidth="1"/>
    <col min="9188" max="9188" width="9.7109375" style="103" customWidth="1"/>
    <col min="9189" max="9189" width="12.85546875" style="103" customWidth="1"/>
    <col min="9190" max="9426" width="9.140625" style="103"/>
    <col min="9427" max="9427" width="9" style="103" bestFit="1" customWidth="1"/>
    <col min="9428" max="9428" width="9.85546875" style="103" bestFit="1" customWidth="1"/>
    <col min="9429" max="9429" width="9.140625" style="103" bestFit="1" customWidth="1"/>
    <col min="9430" max="9430" width="16" style="103" bestFit="1" customWidth="1"/>
    <col min="9431" max="9431" width="9" style="103" bestFit="1" customWidth="1"/>
    <col min="9432" max="9432" width="7.85546875" style="103" bestFit="1" customWidth="1"/>
    <col min="9433" max="9433" width="11.7109375" style="103" bestFit="1" customWidth="1"/>
    <col min="9434" max="9434" width="14.28515625" style="103" customWidth="1"/>
    <col min="9435" max="9435" width="11.7109375" style="103" bestFit="1" customWidth="1"/>
    <col min="9436" max="9436" width="14.140625" style="103" bestFit="1" customWidth="1"/>
    <col min="9437" max="9437" width="16.7109375" style="103" customWidth="1"/>
    <col min="9438" max="9438" width="16.5703125" style="103" customWidth="1"/>
    <col min="9439" max="9440" width="7.85546875" style="103" bestFit="1" customWidth="1"/>
    <col min="9441" max="9441" width="8" style="103" bestFit="1" customWidth="1"/>
    <col min="9442" max="9443" width="7.85546875" style="103" bestFit="1" customWidth="1"/>
    <col min="9444" max="9444" width="9.7109375" style="103" customWidth="1"/>
    <col min="9445" max="9445" width="12.85546875" style="103" customWidth="1"/>
    <col min="9446" max="9682" width="9.140625" style="103"/>
    <col min="9683" max="9683" width="9" style="103" bestFit="1" customWidth="1"/>
    <col min="9684" max="9684" width="9.85546875" style="103" bestFit="1" customWidth="1"/>
    <col min="9685" max="9685" width="9.140625" style="103" bestFit="1" customWidth="1"/>
    <col min="9686" max="9686" width="16" style="103" bestFit="1" customWidth="1"/>
    <col min="9687" max="9687" width="9" style="103" bestFit="1" customWidth="1"/>
    <col min="9688" max="9688" width="7.85546875" style="103" bestFit="1" customWidth="1"/>
    <col min="9689" max="9689" width="11.7109375" style="103" bestFit="1" customWidth="1"/>
    <col min="9690" max="9690" width="14.28515625" style="103" customWidth="1"/>
    <col min="9691" max="9691" width="11.7109375" style="103" bestFit="1" customWidth="1"/>
    <col min="9692" max="9692" width="14.140625" style="103" bestFit="1" customWidth="1"/>
    <col min="9693" max="9693" width="16.7109375" style="103" customWidth="1"/>
    <col min="9694" max="9694" width="16.5703125" style="103" customWidth="1"/>
    <col min="9695" max="9696" width="7.85546875" style="103" bestFit="1" customWidth="1"/>
    <col min="9697" max="9697" width="8" style="103" bestFit="1" customWidth="1"/>
    <col min="9698" max="9699" width="7.85546875" style="103" bestFit="1" customWidth="1"/>
    <col min="9700" max="9700" width="9.7109375" style="103" customWidth="1"/>
    <col min="9701" max="9701" width="12.85546875" style="103" customWidth="1"/>
    <col min="9702" max="9938" width="9.140625" style="103"/>
    <col min="9939" max="9939" width="9" style="103" bestFit="1" customWidth="1"/>
    <col min="9940" max="9940" width="9.85546875" style="103" bestFit="1" customWidth="1"/>
    <col min="9941" max="9941" width="9.140625" style="103" bestFit="1" customWidth="1"/>
    <col min="9942" max="9942" width="16" style="103" bestFit="1" customWidth="1"/>
    <col min="9943" max="9943" width="9" style="103" bestFit="1" customWidth="1"/>
    <col min="9944" max="9944" width="7.85546875" style="103" bestFit="1" customWidth="1"/>
    <col min="9945" max="9945" width="11.7109375" style="103" bestFit="1" customWidth="1"/>
    <col min="9946" max="9946" width="14.28515625" style="103" customWidth="1"/>
    <col min="9947" max="9947" width="11.7109375" style="103" bestFit="1" customWidth="1"/>
    <col min="9948" max="9948" width="14.140625" style="103" bestFit="1" customWidth="1"/>
    <col min="9949" max="9949" width="16.7109375" style="103" customWidth="1"/>
    <col min="9950" max="9950" width="16.5703125" style="103" customWidth="1"/>
    <col min="9951" max="9952" width="7.85546875" style="103" bestFit="1" customWidth="1"/>
    <col min="9953" max="9953" width="8" style="103" bestFit="1" customWidth="1"/>
    <col min="9954" max="9955" width="7.85546875" style="103" bestFit="1" customWidth="1"/>
    <col min="9956" max="9956" width="9.7109375" style="103" customWidth="1"/>
    <col min="9957" max="9957" width="12.85546875" style="103" customWidth="1"/>
    <col min="9958" max="10194" width="9.140625" style="103"/>
    <col min="10195" max="10195" width="9" style="103" bestFit="1" customWidth="1"/>
    <col min="10196" max="10196" width="9.85546875" style="103" bestFit="1" customWidth="1"/>
    <col min="10197" max="10197" width="9.140625" style="103" bestFit="1" customWidth="1"/>
    <col min="10198" max="10198" width="16" style="103" bestFit="1" customWidth="1"/>
    <col min="10199" max="10199" width="9" style="103" bestFit="1" customWidth="1"/>
    <col min="10200" max="10200" width="7.85546875" style="103" bestFit="1" customWidth="1"/>
    <col min="10201" max="10201" width="11.7109375" style="103" bestFit="1" customWidth="1"/>
    <col min="10202" max="10202" width="14.28515625" style="103" customWidth="1"/>
    <col min="10203" max="10203" width="11.7109375" style="103" bestFit="1" customWidth="1"/>
    <col min="10204" max="10204" width="14.140625" style="103" bestFit="1" customWidth="1"/>
    <col min="10205" max="10205" width="16.7109375" style="103" customWidth="1"/>
    <col min="10206" max="10206" width="16.5703125" style="103" customWidth="1"/>
    <col min="10207" max="10208" width="7.85546875" style="103" bestFit="1" customWidth="1"/>
    <col min="10209" max="10209" width="8" style="103" bestFit="1" customWidth="1"/>
    <col min="10210" max="10211" width="7.85546875" style="103" bestFit="1" customWidth="1"/>
    <col min="10212" max="10212" width="9.7109375" style="103" customWidth="1"/>
    <col min="10213" max="10213" width="12.85546875" style="103" customWidth="1"/>
    <col min="10214" max="10450" width="9.140625" style="103"/>
    <col min="10451" max="10451" width="9" style="103" bestFit="1" customWidth="1"/>
    <col min="10452" max="10452" width="9.85546875" style="103" bestFit="1" customWidth="1"/>
    <col min="10453" max="10453" width="9.140625" style="103" bestFit="1" customWidth="1"/>
    <col min="10454" max="10454" width="16" style="103" bestFit="1" customWidth="1"/>
    <col min="10455" max="10455" width="9" style="103" bestFit="1" customWidth="1"/>
    <col min="10456" max="10456" width="7.85546875" style="103" bestFit="1" customWidth="1"/>
    <col min="10457" max="10457" width="11.7109375" style="103" bestFit="1" customWidth="1"/>
    <col min="10458" max="10458" width="14.28515625" style="103" customWidth="1"/>
    <col min="10459" max="10459" width="11.7109375" style="103" bestFit="1" customWidth="1"/>
    <col min="10460" max="10460" width="14.140625" style="103" bestFit="1" customWidth="1"/>
    <col min="10461" max="10461" width="16.7109375" style="103" customWidth="1"/>
    <col min="10462" max="10462" width="16.5703125" style="103" customWidth="1"/>
    <col min="10463" max="10464" width="7.85546875" style="103" bestFit="1" customWidth="1"/>
    <col min="10465" max="10465" width="8" style="103" bestFit="1" customWidth="1"/>
    <col min="10466" max="10467" width="7.85546875" style="103" bestFit="1" customWidth="1"/>
    <col min="10468" max="10468" width="9.7109375" style="103" customWidth="1"/>
    <col min="10469" max="10469" width="12.85546875" style="103" customWidth="1"/>
    <col min="10470" max="10706" width="9.140625" style="103"/>
    <col min="10707" max="10707" width="9" style="103" bestFit="1" customWidth="1"/>
    <col min="10708" max="10708" width="9.85546875" style="103" bestFit="1" customWidth="1"/>
    <col min="10709" max="10709" width="9.140625" style="103" bestFit="1" customWidth="1"/>
    <col min="10710" max="10710" width="16" style="103" bestFit="1" customWidth="1"/>
    <col min="10711" max="10711" width="9" style="103" bestFit="1" customWidth="1"/>
    <col min="10712" max="10712" width="7.85546875" style="103" bestFit="1" customWidth="1"/>
    <col min="10713" max="10713" width="11.7109375" style="103" bestFit="1" customWidth="1"/>
    <col min="10714" max="10714" width="14.28515625" style="103" customWidth="1"/>
    <col min="10715" max="10715" width="11.7109375" style="103" bestFit="1" customWidth="1"/>
    <col min="10716" max="10716" width="14.140625" style="103" bestFit="1" customWidth="1"/>
    <col min="10717" max="10717" width="16.7109375" style="103" customWidth="1"/>
    <col min="10718" max="10718" width="16.5703125" style="103" customWidth="1"/>
    <col min="10719" max="10720" width="7.85546875" style="103" bestFit="1" customWidth="1"/>
    <col min="10721" max="10721" width="8" style="103" bestFit="1" customWidth="1"/>
    <col min="10722" max="10723" width="7.85546875" style="103" bestFit="1" customWidth="1"/>
    <col min="10724" max="10724" width="9.7109375" style="103" customWidth="1"/>
    <col min="10725" max="10725" width="12.85546875" style="103" customWidth="1"/>
    <col min="10726" max="10962" width="9.140625" style="103"/>
    <col min="10963" max="10963" width="9" style="103" bestFit="1" customWidth="1"/>
    <col min="10964" max="10964" width="9.85546875" style="103" bestFit="1" customWidth="1"/>
    <col min="10965" max="10965" width="9.140625" style="103" bestFit="1" customWidth="1"/>
    <col min="10966" max="10966" width="16" style="103" bestFit="1" customWidth="1"/>
    <col min="10967" max="10967" width="9" style="103" bestFit="1" customWidth="1"/>
    <col min="10968" max="10968" width="7.85546875" style="103" bestFit="1" customWidth="1"/>
    <col min="10969" max="10969" width="11.7109375" style="103" bestFit="1" customWidth="1"/>
    <col min="10970" max="10970" width="14.28515625" style="103" customWidth="1"/>
    <col min="10971" max="10971" width="11.7109375" style="103" bestFit="1" customWidth="1"/>
    <col min="10972" max="10972" width="14.140625" style="103" bestFit="1" customWidth="1"/>
    <col min="10973" max="10973" width="16.7109375" style="103" customWidth="1"/>
    <col min="10974" max="10974" width="16.5703125" style="103" customWidth="1"/>
    <col min="10975" max="10976" width="7.85546875" style="103" bestFit="1" customWidth="1"/>
    <col min="10977" max="10977" width="8" style="103" bestFit="1" customWidth="1"/>
    <col min="10978" max="10979" width="7.85546875" style="103" bestFit="1" customWidth="1"/>
    <col min="10980" max="10980" width="9.7109375" style="103" customWidth="1"/>
    <col min="10981" max="10981" width="12.85546875" style="103" customWidth="1"/>
    <col min="10982" max="11218" width="9.140625" style="103"/>
    <col min="11219" max="11219" width="9" style="103" bestFit="1" customWidth="1"/>
    <col min="11220" max="11220" width="9.85546875" style="103" bestFit="1" customWidth="1"/>
    <col min="11221" max="11221" width="9.140625" style="103" bestFit="1" customWidth="1"/>
    <col min="11222" max="11222" width="16" style="103" bestFit="1" customWidth="1"/>
    <col min="11223" max="11223" width="9" style="103" bestFit="1" customWidth="1"/>
    <col min="11224" max="11224" width="7.85546875" style="103" bestFit="1" customWidth="1"/>
    <col min="11225" max="11225" width="11.7109375" style="103" bestFit="1" customWidth="1"/>
    <col min="11226" max="11226" width="14.28515625" style="103" customWidth="1"/>
    <col min="11227" max="11227" width="11.7109375" style="103" bestFit="1" customWidth="1"/>
    <col min="11228" max="11228" width="14.140625" style="103" bestFit="1" customWidth="1"/>
    <col min="11229" max="11229" width="16.7109375" style="103" customWidth="1"/>
    <col min="11230" max="11230" width="16.5703125" style="103" customWidth="1"/>
    <col min="11231" max="11232" width="7.85546875" style="103" bestFit="1" customWidth="1"/>
    <col min="11233" max="11233" width="8" style="103" bestFit="1" customWidth="1"/>
    <col min="11234" max="11235" width="7.85546875" style="103" bestFit="1" customWidth="1"/>
    <col min="11236" max="11236" width="9.7109375" style="103" customWidth="1"/>
    <col min="11237" max="11237" width="12.85546875" style="103" customWidth="1"/>
    <col min="11238" max="11474" width="9.140625" style="103"/>
    <col min="11475" max="11475" width="9" style="103" bestFit="1" customWidth="1"/>
    <col min="11476" max="11476" width="9.85546875" style="103" bestFit="1" customWidth="1"/>
    <col min="11477" max="11477" width="9.140625" style="103" bestFit="1" customWidth="1"/>
    <col min="11478" max="11478" width="16" style="103" bestFit="1" customWidth="1"/>
    <col min="11479" max="11479" width="9" style="103" bestFit="1" customWidth="1"/>
    <col min="11480" max="11480" width="7.85546875" style="103" bestFit="1" customWidth="1"/>
    <col min="11481" max="11481" width="11.7109375" style="103" bestFit="1" customWidth="1"/>
    <col min="11482" max="11482" width="14.28515625" style="103" customWidth="1"/>
    <col min="11483" max="11483" width="11.7109375" style="103" bestFit="1" customWidth="1"/>
    <col min="11484" max="11484" width="14.140625" style="103" bestFit="1" customWidth="1"/>
    <col min="11485" max="11485" width="16.7109375" style="103" customWidth="1"/>
    <col min="11486" max="11486" width="16.5703125" style="103" customWidth="1"/>
    <col min="11487" max="11488" width="7.85546875" style="103" bestFit="1" customWidth="1"/>
    <col min="11489" max="11489" width="8" style="103" bestFit="1" customWidth="1"/>
    <col min="11490" max="11491" width="7.85546875" style="103" bestFit="1" customWidth="1"/>
    <col min="11492" max="11492" width="9.7109375" style="103" customWidth="1"/>
    <col min="11493" max="11493" width="12.85546875" style="103" customWidth="1"/>
    <col min="11494" max="11730" width="9.140625" style="103"/>
    <col min="11731" max="11731" width="9" style="103" bestFit="1" customWidth="1"/>
    <col min="11732" max="11732" width="9.85546875" style="103" bestFit="1" customWidth="1"/>
    <col min="11733" max="11733" width="9.140625" style="103" bestFit="1" customWidth="1"/>
    <col min="11734" max="11734" width="16" style="103" bestFit="1" customWidth="1"/>
    <col min="11735" max="11735" width="9" style="103" bestFit="1" customWidth="1"/>
    <col min="11736" max="11736" width="7.85546875" style="103" bestFit="1" customWidth="1"/>
    <col min="11737" max="11737" width="11.7109375" style="103" bestFit="1" customWidth="1"/>
    <col min="11738" max="11738" width="14.28515625" style="103" customWidth="1"/>
    <col min="11739" max="11739" width="11.7109375" style="103" bestFit="1" customWidth="1"/>
    <col min="11740" max="11740" width="14.140625" style="103" bestFit="1" customWidth="1"/>
    <col min="11741" max="11741" width="16.7109375" style="103" customWidth="1"/>
    <col min="11742" max="11742" width="16.5703125" style="103" customWidth="1"/>
    <col min="11743" max="11744" width="7.85546875" style="103" bestFit="1" customWidth="1"/>
    <col min="11745" max="11745" width="8" style="103" bestFit="1" customWidth="1"/>
    <col min="11746" max="11747" width="7.85546875" style="103" bestFit="1" customWidth="1"/>
    <col min="11748" max="11748" width="9.7109375" style="103" customWidth="1"/>
    <col min="11749" max="11749" width="12.85546875" style="103" customWidth="1"/>
    <col min="11750" max="11986" width="9.140625" style="103"/>
    <col min="11987" max="11987" width="9" style="103" bestFit="1" customWidth="1"/>
    <col min="11988" max="11988" width="9.85546875" style="103" bestFit="1" customWidth="1"/>
    <col min="11989" max="11989" width="9.140625" style="103" bestFit="1" customWidth="1"/>
    <col min="11990" max="11990" width="16" style="103" bestFit="1" customWidth="1"/>
    <col min="11991" max="11991" width="9" style="103" bestFit="1" customWidth="1"/>
    <col min="11992" max="11992" width="7.85546875" style="103" bestFit="1" customWidth="1"/>
    <col min="11993" max="11993" width="11.7109375" style="103" bestFit="1" customWidth="1"/>
    <col min="11994" max="11994" width="14.28515625" style="103" customWidth="1"/>
    <col min="11995" max="11995" width="11.7109375" style="103" bestFit="1" customWidth="1"/>
    <col min="11996" max="11996" width="14.140625" style="103" bestFit="1" customWidth="1"/>
    <col min="11997" max="11997" width="16.7109375" style="103" customWidth="1"/>
    <col min="11998" max="11998" width="16.5703125" style="103" customWidth="1"/>
    <col min="11999" max="12000" width="7.85546875" style="103" bestFit="1" customWidth="1"/>
    <col min="12001" max="12001" width="8" style="103" bestFit="1" customWidth="1"/>
    <col min="12002" max="12003" width="7.85546875" style="103" bestFit="1" customWidth="1"/>
    <col min="12004" max="12004" width="9.7109375" style="103" customWidth="1"/>
    <col min="12005" max="12005" width="12.85546875" style="103" customWidth="1"/>
    <col min="12006" max="12242" width="9.140625" style="103"/>
    <col min="12243" max="12243" width="9" style="103" bestFit="1" customWidth="1"/>
    <col min="12244" max="12244" width="9.85546875" style="103" bestFit="1" customWidth="1"/>
    <col min="12245" max="12245" width="9.140625" style="103" bestFit="1" customWidth="1"/>
    <col min="12246" max="12246" width="16" style="103" bestFit="1" customWidth="1"/>
    <col min="12247" max="12247" width="9" style="103" bestFit="1" customWidth="1"/>
    <col min="12248" max="12248" width="7.85546875" style="103" bestFit="1" customWidth="1"/>
    <col min="12249" max="12249" width="11.7109375" style="103" bestFit="1" customWidth="1"/>
    <col min="12250" max="12250" width="14.28515625" style="103" customWidth="1"/>
    <col min="12251" max="12251" width="11.7109375" style="103" bestFit="1" customWidth="1"/>
    <col min="12252" max="12252" width="14.140625" style="103" bestFit="1" customWidth="1"/>
    <col min="12253" max="12253" width="16.7109375" style="103" customWidth="1"/>
    <col min="12254" max="12254" width="16.5703125" style="103" customWidth="1"/>
    <col min="12255" max="12256" width="7.85546875" style="103" bestFit="1" customWidth="1"/>
    <col min="12257" max="12257" width="8" style="103" bestFit="1" customWidth="1"/>
    <col min="12258" max="12259" width="7.85546875" style="103" bestFit="1" customWidth="1"/>
    <col min="12260" max="12260" width="9.7109375" style="103" customWidth="1"/>
    <col min="12261" max="12261" width="12.85546875" style="103" customWidth="1"/>
    <col min="12262" max="12498" width="9.140625" style="103"/>
    <col min="12499" max="12499" width="9" style="103" bestFit="1" customWidth="1"/>
    <col min="12500" max="12500" width="9.85546875" style="103" bestFit="1" customWidth="1"/>
    <col min="12501" max="12501" width="9.140625" style="103" bestFit="1" customWidth="1"/>
    <col min="12502" max="12502" width="16" style="103" bestFit="1" customWidth="1"/>
    <col min="12503" max="12503" width="9" style="103" bestFit="1" customWidth="1"/>
    <col min="12504" max="12504" width="7.85546875" style="103" bestFit="1" customWidth="1"/>
    <col min="12505" max="12505" width="11.7109375" style="103" bestFit="1" customWidth="1"/>
    <col min="12506" max="12506" width="14.28515625" style="103" customWidth="1"/>
    <col min="12507" max="12507" width="11.7109375" style="103" bestFit="1" customWidth="1"/>
    <col min="12508" max="12508" width="14.140625" style="103" bestFit="1" customWidth="1"/>
    <col min="12509" max="12509" width="16.7109375" style="103" customWidth="1"/>
    <col min="12510" max="12510" width="16.5703125" style="103" customWidth="1"/>
    <col min="12511" max="12512" width="7.85546875" style="103" bestFit="1" customWidth="1"/>
    <col min="12513" max="12513" width="8" style="103" bestFit="1" customWidth="1"/>
    <col min="12514" max="12515" width="7.85546875" style="103" bestFit="1" customWidth="1"/>
    <col min="12516" max="12516" width="9.7109375" style="103" customWidth="1"/>
    <col min="12517" max="12517" width="12.85546875" style="103" customWidth="1"/>
    <col min="12518" max="12754" width="9.140625" style="103"/>
    <col min="12755" max="12755" width="9" style="103" bestFit="1" customWidth="1"/>
    <col min="12756" max="12756" width="9.85546875" style="103" bestFit="1" customWidth="1"/>
    <col min="12757" max="12757" width="9.140625" style="103" bestFit="1" customWidth="1"/>
    <col min="12758" max="12758" width="16" style="103" bestFit="1" customWidth="1"/>
    <col min="12759" max="12759" width="9" style="103" bestFit="1" customWidth="1"/>
    <col min="12760" max="12760" width="7.85546875" style="103" bestFit="1" customWidth="1"/>
    <col min="12761" max="12761" width="11.7109375" style="103" bestFit="1" customWidth="1"/>
    <col min="12762" max="12762" width="14.28515625" style="103" customWidth="1"/>
    <col min="12763" max="12763" width="11.7109375" style="103" bestFit="1" customWidth="1"/>
    <col min="12764" max="12764" width="14.140625" style="103" bestFit="1" customWidth="1"/>
    <col min="12765" max="12765" width="16.7109375" style="103" customWidth="1"/>
    <col min="12766" max="12766" width="16.5703125" style="103" customWidth="1"/>
    <col min="12767" max="12768" width="7.85546875" style="103" bestFit="1" customWidth="1"/>
    <col min="12769" max="12769" width="8" style="103" bestFit="1" customWidth="1"/>
    <col min="12770" max="12771" width="7.85546875" style="103" bestFit="1" customWidth="1"/>
    <col min="12772" max="12772" width="9.7109375" style="103" customWidth="1"/>
    <col min="12773" max="12773" width="12.85546875" style="103" customWidth="1"/>
    <col min="12774" max="13010" width="9.140625" style="103"/>
    <col min="13011" max="13011" width="9" style="103" bestFit="1" customWidth="1"/>
    <col min="13012" max="13012" width="9.85546875" style="103" bestFit="1" customWidth="1"/>
    <col min="13013" max="13013" width="9.140625" style="103" bestFit="1" customWidth="1"/>
    <col min="13014" max="13014" width="16" style="103" bestFit="1" customWidth="1"/>
    <col min="13015" max="13015" width="9" style="103" bestFit="1" customWidth="1"/>
    <col min="13016" max="13016" width="7.85546875" style="103" bestFit="1" customWidth="1"/>
    <col min="13017" max="13017" width="11.7109375" style="103" bestFit="1" customWidth="1"/>
    <col min="13018" max="13018" width="14.28515625" style="103" customWidth="1"/>
    <col min="13019" max="13019" width="11.7109375" style="103" bestFit="1" customWidth="1"/>
    <col min="13020" max="13020" width="14.140625" style="103" bestFit="1" customWidth="1"/>
    <col min="13021" max="13021" width="16.7109375" style="103" customWidth="1"/>
    <col min="13022" max="13022" width="16.5703125" style="103" customWidth="1"/>
    <col min="13023" max="13024" width="7.85546875" style="103" bestFit="1" customWidth="1"/>
    <col min="13025" max="13025" width="8" style="103" bestFit="1" customWidth="1"/>
    <col min="13026" max="13027" width="7.85546875" style="103" bestFit="1" customWidth="1"/>
    <col min="13028" max="13028" width="9.7109375" style="103" customWidth="1"/>
    <col min="13029" max="13029" width="12.85546875" style="103" customWidth="1"/>
    <col min="13030" max="13266" width="9.140625" style="103"/>
    <col min="13267" max="13267" width="9" style="103" bestFit="1" customWidth="1"/>
    <col min="13268" max="13268" width="9.85546875" style="103" bestFit="1" customWidth="1"/>
    <col min="13269" max="13269" width="9.140625" style="103" bestFit="1" customWidth="1"/>
    <col min="13270" max="13270" width="16" style="103" bestFit="1" customWidth="1"/>
    <col min="13271" max="13271" width="9" style="103" bestFit="1" customWidth="1"/>
    <col min="13272" max="13272" width="7.85546875" style="103" bestFit="1" customWidth="1"/>
    <col min="13273" max="13273" width="11.7109375" style="103" bestFit="1" customWidth="1"/>
    <col min="13274" max="13274" width="14.28515625" style="103" customWidth="1"/>
    <col min="13275" max="13275" width="11.7109375" style="103" bestFit="1" customWidth="1"/>
    <col min="13276" max="13276" width="14.140625" style="103" bestFit="1" customWidth="1"/>
    <col min="13277" max="13277" width="16.7109375" style="103" customWidth="1"/>
    <col min="13278" max="13278" width="16.5703125" style="103" customWidth="1"/>
    <col min="13279" max="13280" width="7.85546875" style="103" bestFit="1" customWidth="1"/>
    <col min="13281" max="13281" width="8" style="103" bestFit="1" customWidth="1"/>
    <col min="13282" max="13283" width="7.85546875" style="103" bestFit="1" customWidth="1"/>
    <col min="13284" max="13284" width="9.7109375" style="103" customWidth="1"/>
    <col min="13285" max="13285" width="12.85546875" style="103" customWidth="1"/>
    <col min="13286" max="13522" width="9.140625" style="103"/>
    <col min="13523" max="13523" width="9" style="103" bestFit="1" customWidth="1"/>
    <col min="13524" max="13524" width="9.85546875" style="103" bestFit="1" customWidth="1"/>
    <col min="13525" max="13525" width="9.140625" style="103" bestFit="1" customWidth="1"/>
    <col min="13526" max="13526" width="16" style="103" bestFit="1" customWidth="1"/>
    <col min="13527" max="13527" width="9" style="103" bestFit="1" customWidth="1"/>
    <col min="13528" max="13528" width="7.85546875" style="103" bestFit="1" customWidth="1"/>
    <col min="13529" max="13529" width="11.7109375" style="103" bestFit="1" customWidth="1"/>
    <col min="13530" max="13530" width="14.28515625" style="103" customWidth="1"/>
    <col min="13531" max="13531" width="11.7109375" style="103" bestFit="1" customWidth="1"/>
    <col min="13532" max="13532" width="14.140625" style="103" bestFit="1" customWidth="1"/>
    <col min="13533" max="13533" width="16.7109375" style="103" customWidth="1"/>
    <col min="13534" max="13534" width="16.5703125" style="103" customWidth="1"/>
    <col min="13535" max="13536" width="7.85546875" style="103" bestFit="1" customWidth="1"/>
    <col min="13537" max="13537" width="8" style="103" bestFit="1" customWidth="1"/>
    <col min="13538" max="13539" width="7.85546875" style="103" bestFit="1" customWidth="1"/>
    <col min="13540" max="13540" width="9.7109375" style="103" customWidth="1"/>
    <col min="13541" max="13541" width="12.85546875" style="103" customWidth="1"/>
    <col min="13542" max="13778" width="9.140625" style="103"/>
    <col min="13779" max="13779" width="9" style="103" bestFit="1" customWidth="1"/>
    <col min="13780" max="13780" width="9.85546875" style="103" bestFit="1" customWidth="1"/>
    <col min="13781" max="13781" width="9.140625" style="103" bestFit="1" customWidth="1"/>
    <col min="13782" max="13782" width="16" style="103" bestFit="1" customWidth="1"/>
    <col min="13783" max="13783" width="9" style="103" bestFit="1" customWidth="1"/>
    <col min="13784" max="13784" width="7.85546875" style="103" bestFit="1" customWidth="1"/>
    <col min="13785" max="13785" width="11.7109375" style="103" bestFit="1" customWidth="1"/>
    <col min="13786" max="13786" width="14.28515625" style="103" customWidth="1"/>
    <col min="13787" max="13787" width="11.7109375" style="103" bestFit="1" customWidth="1"/>
    <col min="13788" max="13788" width="14.140625" style="103" bestFit="1" customWidth="1"/>
    <col min="13789" max="13789" width="16.7109375" style="103" customWidth="1"/>
    <col min="13790" max="13790" width="16.5703125" style="103" customWidth="1"/>
    <col min="13791" max="13792" width="7.85546875" style="103" bestFit="1" customWidth="1"/>
    <col min="13793" max="13793" width="8" style="103" bestFit="1" customWidth="1"/>
    <col min="13794" max="13795" width="7.85546875" style="103" bestFit="1" customWidth="1"/>
    <col min="13796" max="13796" width="9.7109375" style="103" customWidth="1"/>
    <col min="13797" max="13797" width="12.85546875" style="103" customWidth="1"/>
    <col min="13798" max="14034" width="9.140625" style="103"/>
    <col min="14035" max="14035" width="9" style="103" bestFit="1" customWidth="1"/>
    <col min="14036" max="14036" width="9.85546875" style="103" bestFit="1" customWidth="1"/>
    <col min="14037" max="14037" width="9.140625" style="103" bestFit="1" customWidth="1"/>
    <col min="14038" max="14038" width="16" style="103" bestFit="1" customWidth="1"/>
    <col min="14039" max="14039" width="9" style="103" bestFit="1" customWidth="1"/>
    <col min="14040" max="14040" width="7.85546875" style="103" bestFit="1" customWidth="1"/>
    <col min="14041" max="14041" width="11.7109375" style="103" bestFit="1" customWidth="1"/>
    <col min="14042" max="14042" width="14.28515625" style="103" customWidth="1"/>
    <col min="14043" max="14043" width="11.7109375" style="103" bestFit="1" customWidth="1"/>
    <col min="14044" max="14044" width="14.140625" style="103" bestFit="1" customWidth="1"/>
    <col min="14045" max="14045" width="16.7109375" style="103" customWidth="1"/>
    <col min="14046" max="14046" width="16.5703125" style="103" customWidth="1"/>
    <col min="14047" max="14048" width="7.85546875" style="103" bestFit="1" customWidth="1"/>
    <col min="14049" max="14049" width="8" style="103" bestFit="1" customWidth="1"/>
    <col min="14050" max="14051" width="7.85546875" style="103" bestFit="1" customWidth="1"/>
    <col min="14052" max="14052" width="9.7109375" style="103" customWidth="1"/>
    <col min="14053" max="14053" width="12.85546875" style="103" customWidth="1"/>
    <col min="14054" max="14290" width="9.140625" style="103"/>
    <col min="14291" max="14291" width="9" style="103" bestFit="1" customWidth="1"/>
    <col min="14292" max="14292" width="9.85546875" style="103" bestFit="1" customWidth="1"/>
    <col min="14293" max="14293" width="9.140625" style="103" bestFit="1" customWidth="1"/>
    <col min="14294" max="14294" width="16" style="103" bestFit="1" customWidth="1"/>
    <col min="14295" max="14295" width="9" style="103" bestFit="1" customWidth="1"/>
    <col min="14296" max="14296" width="7.85546875" style="103" bestFit="1" customWidth="1"/>
    <col min="14297" max="14297" width="11.7109375" style="103" bestFit="1" customWidth="1"/>
    <col min="14298" max="14298" width="14.28515625" style="103" customWidth="1"/>
    <col min="14299" max="14299" width="11.7109375" style="103" bestFit="1" customWidth="1"/>
    <col min="14300" max="14300" width="14.140625" style="103" bestFit="1" customWidth="1"/>
    <col min="14301" max="14301" width="16.7109375" style="103" customWidth="1"/>
    <col min="14302" max="14302" width="16.5703125" style="103" customWidth="1"/>
    <col min="14303" max="14304" width="7.85546875" style="103" bestFit="1" customWidth="1"/>
    <col min="14305" max="14305" width="8" style="103" bestFit="1" customWidth="1"/>
    <col min="14306" max="14307" width="7.85546875" style="103" bestFit="1" customWidth="1"/>
    <col min="14308" max="14308" width="9.7109375" style="103" customWidth="1"/>
    <col min="14309" max="14309" width="12.85546875" style="103" customWidth="1"/>
    <col min="14310" max="14546" width="9.140625" style="103"/>
    <col min="14547" max="14547" width="9" style="103" bestFit="1" customWidth="1"/>
    <col min="14548" max="14548" width="9.85546875" style="103" bestFit="1" customWidth="1"/>
    <col min="14549" max="14549" width="9.140625" style="103" bestFit="1" customWidth="1"/>
    <col min="14550" max="14550" width="16" style="103" bestFit="1" customWidth="1"/>
    <col min="14551" max="14551" width="9" style="103" bestFit="1" customWidth="1"/>
    <col min="14552" max="14552" width="7.85546875" style="103" bestFit="1" customWidth="1"/>
    <col min="14553" max="14553" width="11.7109375" style="103" bestFit="1" customWidth="1"/>
    <col min="14554" max="14554" width="14.28515625" style="103" customWidth="1"/>
    <col min="14555" max="14555" width="11.7109375" style="103" bestFit="1" customWidth="1"/>
    <col min="14556" max="14556" width="14.140625" style="103" bestFit="1" customWidth="1"/>
    <col min="14557" max="14557" width="16.7109375" style="103" customWidth="1"/>
    <col min="14558" max="14558" width="16.5703125" style="103" customWidth="1"/>
    <col min="14559" max="14560" width="7.85546875" style="103" bestFit="1" customWidth="1"/>
    <col min="14561" max="14561" width="8" style="103" bestFit="1" customWidth="1"/>
    <col min="14562" max="14563" width="7.85546875" style="103" bestFit="1" customWidth="1"/>
    <col min="14564" max="14564" width="9.7109375" style="103" customWidth="1"/>
    <col min="14565" max="14565" width="12.85546875" style="103" customWidth="1"/>
    <col min="14566" max="14802" width="9.140625" style="103"/>
    <col min="14803" max="14803" width="9" style="103" bestFit="1" customWidth="1"/>
    <col min="14804" max="14804" width="9.85546875" style="103" bestFit="1" customWidth="1"/>
    <col min="14805" max="14805" width="9.140625" style="103" bestFit="1" customWidth="1"/>
    <col min="14806" max="14806" width="16" style="103" bestFit="1" customWidth="1"/>
    <col min="14807" max="14807" width="9" style="103" bestFit="1" customWidth="1"/>
    <col min="14808" max="14808" width="7.85546875" style="103" bestFit="1" customWidth="1"/>
    <col min="14809" max="14809" width="11.7109375" style="103" bestFit="1" customWidth="1"/>
    <col min="14810" max="14810" width="14.28515625" style="103" customWidth="1"/>
    <col min="14811" max="14811" width="11.7109375" style="103" bestFit="1" customWidth="1"/>
    <col min="14812" max="14812" width="14.140625" style="103" bestFit="1" customWidth="1"/>
    <col min="14813" max="14813" width="16.7109375" style="103" customWidth="1"/>
    <col min="14814" max="14814" width="16.5703125" style="103" customWidth="1"/>
    <col min="14815" max="14816" width="7.85546875" style="103" bestFit="1" customWidth="1"/>
    <col min="14817" max="14817" width="8" style="103" bestFit="1" customWidth="1"/>
    <col min="14818" max="14819" width="7.85546875" style="103" bestFit="1" customWidth="1"/>
    <col min="14820" max="14820" width="9.7109375" style="103" customWidth="1"/>
    <col min="14821" max="14821" width="12.85546875" style="103" customWidth="1"/>
    <col min="14822" max="15058" width="9.140625" style="103"/>
    <col min="15059" max="15059" width="9" style="103" bestFit="1" customWidth="1"/>
    <col min="15060" max="15060" width="9.85546875" style="103" bestFit="1" customWidth="1"/>
    <col min="15061" max="15061" width="9.140625" style="103" bestFit="1" customWidth="1"/>
    <col min="15062" max="15062" width="16" style="103" bestFit="1" customWidth="1"/>
    <col min="15063" max="15063" width="9" style="103" bestFit="1" customWidth="1"/>
    <col min="15064" max="15064" width="7.85546875" style="103" bestFit="1" customWidth="1"/>
    <col min="15065" max="15065" width="11.7109375" style="103" bestFit="1" customWidth="1"/>
    <col min="15066" max="15066" width="14.28515625" style="103" customWidth="1"/>
    <col min="15067" max="15067" width="11.7109375" style="103" bestFit="1" customWidth="1"/>
    <col min="15068" max="15068" width="14.140625" style="103" bestFit="1" customWidth="1"/>
    <col min="15069" max="15069" width="16.7109375" style="103" customWidth="1"/>
    <col min="15070" max="15070" width="16.5703125" style="103" customWidth="1"/>
    <col min="15071" max="15072" width="7.85546875" style="103" bestFit="1" customWidth="1"/>
    <col min="15073" max="15073" width="8" style="103" bestFit="1" customWidth="1"/>
    <col min="15074" max="15075" width="7.85546875" style="103" bestFit="1" customWidth="1"/>
    <col min="15076" max="15076" width="9.7109375" style="103" customWidth="1"/>
    <col min="15077" max="15077" width="12.85546875" style="103" customWidth="1"/>
    <col min="15078" max="15314" width="9.140625" style="103"/>
    <col min="15315" max="15315" width="9" style="103" bestFit="1" customWidth="1"/>
    <col min="15316" max="15316" width="9.85546875" style="103" bestFit="1" customWidth="1"/>
    <col min="15317" max="15317" width="9.140625" style="103" bestFit="1" customWidth="1"/>
    <col min="15318" max="15318" width="16" style="103" bestFit="1" customWidth="1"/>
    <col min="15319" max="15319" width="9" style="103" bestFit="1" customWidth="1"/>
    <col min="15320" max="15320" width="7.85546875" style="103" bestFit="1" customWidth="1"/>
    <col min="15321" max="15321" width="11.7109375" style="103" bestFit="1" customWidth="1"/>
    <col min="15322" max="15322" width="14.28515625" style="103" customWidth="1"/>
    <col min="15323" max="15323" width="11.7109375" style="103" bestFit="1" customWidth="1"/>
    <col min="15324" max="15324" width="14.140625" style="103" bestFit="1" customWidth="1"/>
    <col min="15325" max="15325" width="16.7109375" style="103" customWidth="1"/>
    <col min="15326" max="15326" width="16.5703125" style="103" customWidth="1"/>
    <col min="15327" max="15328" width="7.85546875" style="103" bestFit="1" customWidth="1"/>
    <col min="15329" max="15329" width="8" style="103" bestFit="1" customWidth="1"/>
    <col min="15330" max="15331" width="7.85546875" style="103" bestFit="1" customWidth="1"/>
    <col min="15332" max="15332" width="9.7109375" style="103" customWidth="1"/>
    <col min="15333" max="15333" width="12.85546875" style="103" customWidth="1"/>
    <col min="15334" max="15570" width="9.140625" style="103"/>
    <col min="15571" max="15571" width="9" style="103" bestFit="1" customWidth="1"/>
    <col min="15572" max="15572" width="9.85546875" style="103" bestFit="1" customWidth="1"/>
    <col min="15573" max="15573" width="9.140625" style="103" bestFit="1" customWidth="1"/>
    <col min="15574" max="15574" width="16" style="103" bestFit="1" customWidth="1"/>
    <col min="15575" max="15575" width="9" style="103" bestFit="1" customWidth="1"/>
    <col min="15576" max="15576" width="7.85546875" style="103" bestFit="1" customWidth="1"/>
    <col min="15577" max="15577" width="11.7109375" style="103" bestFit="1" customWidth="1"/>
    <col min="15578" max="15578" width="14.28515625" style="103" customWidth="1"/>
    <col min="15579" max="15579" width="11.7109375" style="103" bestFit="1" customWidth="1"/>
    <col min="15580" max="15580" width="14.140625" style="103" bestFit="1" customWidth="1"/>
    <col min="15581" max="15581" width="16.7109375" style="103" customWidth="1"/>
    <col min="15582" max="15582" width="16.5703125" style="103" customWidth="1"/>
    <col min="15583" max="15584" width="7.85546875" style="103" bestFit="1" customWidth="1"/>
    <col min="15585" max="15585" width="8" style="103" bestFit="1" customWidth="1"/>
    <col min="15586" max="15587" width="7.85546875" style="103" bestFit="1" customWidth="1"/>
    <col min="15588" max="15588" width="9.7109375" style="103" customWidth="1"/>
    <col min="15589" max="15589" width="12.85546875" style="103" customWidth="1"/>
    <col min="15590" max="15826" width="9.140625" style="103"/>
    <col min="15827" max="15827" width="9" style="103" bestFit="1" customWidth="1"/>
    <col min="15828" max="15828" width="9.85546875" style="103" bestFit="1" customWidth="1"/>
    <col min="15829" max="15829" width="9.140625" style="103" bestFit="1" customWidth="1"/>
    <col min="15830" max="15830" width="16" style="103" bestFit="1" customWidth="1"/>
    <col min="15831" max="15831" width="9" style="103" bestFit="1" customWidth="1"/>
    <col min="15832" max="15832" width="7.85546875" style="103" bestFit="1" customWidth="1"/>
    <col min="15833" max="15833" width="11.7109375" style="103" bestFit="1" customWidth="1"/>
    <col min="15834" max="15834" width="14.28515625" style="103" customWidth="1"/>
    <col min="15835" max="15835" width="11.7109375" style="103" bestFit="1" customWidth="1"/>
    <col min="15836" max="15836" width="14.140625" style="103" bestFit="1" customWidth="1"/>
    <col min="15837" max="15837" width="16.7109375" style="103" customWidth="1"/>
    <col min="15838" max="15838" width="16.5703125" style="103" customWidth="1"/>
    <col min="15839" max="15840" width="7.85546875" style="103" bestFit="1" customWidth="1"/>
    <col min="15841" max="15841" width="8" style="103" bestFit="1" customWidth="1"/>
    <col min="15842" max="15843" width="7.85546875" style="103" bestFit="1" customWidth="1"/>
    <col min="15844" max="15844" width="9.7109375" style="103" customWidth="1"/>
    <col min="15845" max="15845" width="12.85546875" style="103" customWidth="1"/>
    <col min="15846" max="16082" width="9.140625" style="103"/>
    <col min="16083" max="16083" width="9" style="103" bestFit="1" customWidth="1"/>
    <col min="16084" max="16084" width="9.85546875" style="103" bestFit="1" customWidth="1"/>
    <col min="16085" max="16085" width="9.140625" style="103" bestFit="1" customWidth="1"/>
    <col min="16086" max="16086" width="16" style="103" bestFit="1" customWidth="1"/>
    <col min="16087" max="16087" width="9" style="103" bestFit="1" customWidth="1"/>
    <col min="16088" max="16088" width="7.85546875" style="103" bestFit="1" customWidth="1"/>
    <col min="16089" max="16089" width="11.7109375" style="103" bestFit="1" customWidth="1"/>
    <col min="16090" max="16090" width="14.28515625" style="103" customWidth="1"/>
    <col min="16091" max="16091" width="11.7109375" style="103" bestFit="1" customWidth="1"/>
    <col min="16092" max="16092" width="14.140625" style="103" bestFit="1" customWidth="1"/>
    <col min="16093" max="16093" width="16.7109375" style="103" customWidth="1"/>
    <col min="16094" max="16094" width="16.5703125" style="103" customWidth="1"/>
    <col min="16095" max="16096" width="7.85546875" style="103" bestFit="1" customWidth="1"/>
    <col min="16097" max="16097" width="8" style="103" bestFit="1" customWidth="1"/>
    <col min="16098" max="16099" width="7.85546875" style="103" bestFit="1" customWidth="1"/>
    <col min="16100" max="16100" width="9.7109375" style="103" customWidth="1"/>
    <col min="16101" max="16101" width="12.85546875" style="103" customWidth="1"/>
    <col min="16102" max="16384" width="9.140625" style="103"/>
  </cols>
  <sheetData>
    <row r="1" spans="1:14" s="105" customFormat="1" ht="15.75" customHeight="1">
      <c r="A1" s="470" t="s">
        <v>1</v>
      </c>
      <c r="B1" s="599" t="s">
        <v>0</v>
      </c>
      <c r="C1" s="598" t="s">
        <v>475</v>
      </c>
      <c r="D1" s="598"/>
      <c r="E1" s="598"/>
      <c r="F1" s="598"/>
      <c r="G1" s="598"/>
      <c r="H1" s="601" t="s">
        <v>241</v>
      </c>
      <c r="I1" s="595" t="s">
        <v>29</v>
      </c>
      <c r="J1" s="596"/>
      <c r="K1" s="596"/>
      <c r="L1" s="597"/>
    </row>
    <row r="2" spans="1:14" ht="16.5" thickBot="1">
      <c r="A2" s="471"/>
      <c r="B2" s="600"/>
      <c r="C2" s="106" t="s">
        <v>23</v>
      </c>
      <c r="D2" s="106" t="s">
        <v>491</v>
      </c>
      <c r="E2" s="106" t="s">
        <v>47</v>
      </c>
      <c r="F2" s="111" t="s">
        <v>9</v>
      </c>
      <c r="G2" s="113" t="s">
        <v>33</v>
      </c>
      <c r="H2" s="602"/>
      <c r="I2" s="182"/>
      <c r="J2" s="182"/>
      <c r="K2" s="182"/>
      <c r="L2" s="183"/>
    </row>
    <row r="3" spans="1:14" s="141" customFormat="1">
      <c r="A3" s="428" t="str">
        <f>'1-συμβολαια'!A3</f>
        <v>???</v>
      </c>
      <c r="B3" s="376" t="str">
        <f>'1-συμβολαια'!C3</f>
        <v>υποθήκης ;;;???καπολα = 2.000.000δρχ    ΕΞΑΛΕΙΨΗ</v>
      </c>
      <c r="C3" s="344">
        <f>'1-συμβολαια'!L3*16%</f>
        <v>18.708797599999997</v>
      </c>
      <c r="D3" s="380">
        <f>'2-δικαιώμ'!N3*16%+'5-αντίγρ'!O3*16%</f>
        <v>2.0422584000000001</v>
      </c>
      <c r="E3" s="380">
        <f t="shared" ref="E3:E4" si="0">C3+D3</f>
        <v>20.751055999999998</v>
      </c>
      <c r="F3" s="380">
        <v>5.28</v>
      </c>
      <c r="G3" s="380">
        <f t="shared" ref="G3:G4" si="1">E3-F3</f>
        <v>15.471055999999997</v>
      </c>
      <c r="H3" s="380">
        <f>'13-ντιΜιΧο'!BW3*16%</f>
        <v>18.975999999999999</v>
      </c>
      <c r="I3" s="349"/>
      <c r="J3" s="349"/>
      <c r="K3" s="390"/>
      <c r="L3" s="346"/>
    </row>
    <row r="4" spans="1:14" s="141" customFormat="1">
      <c r="A4" s="428">
        <f>'1-συμβολαια'!A4</f>
        <v>0</v>
      </c>
      <c r="B4" s="376" t="str">
        <f>'1-συμβολαια'!C4</f>
        <v>δανείου ;;;???καπολα = 2.000.000δρχ   ΕΞΟΦΛΗΣΗ</v>
      </c>
      <c r="C4" s="344">
        <f>'1-συμβολαια'!L4*16%</f>
        <v>13.2303976</v>
      </c>
      <c r="D4" s="380">
        <f>'2-δικαιώμ'!N4*16%+'5-αντίγρ'!O4*16%</f>
        <v>1.7606584000000001</v>
      </c>
      <c r="E4" s="380">
        <f t="shared" si="0"/>
        <v>14.991056</v>
      </c>
      <c r="F4" s="380"/>
      <c r="G4" s="380">
        <f t="shared" si="1"/>
        <v>14.991056</v>
      </c>
      <c r="H4" s="380">
        <f>'13-ντιΜιΧο'!BW4*16%</f>
        <v>1.6</v>
      </c>
      <c r="I4" s="349">
        <v>55</v>
      </c>
      <c r="J4" s="349">
        <v>56</v>
      </c>
      <c r="K4" s="390"/>
      <c r="L4" s="346"/>
    </row>
    <row r="5" spans="1:14" s="141" customFormat="1">
      <c r="A5" s="428">
        <f>'1-συμβολαια'!A5</f>
        <v>0</v>
      </c>
      <c r="B5" s="376" t="str">
        <f>'1-συμβολαια'!C5</f>
        <v>δανείου ;;????καπολα {άτοκο ΑΝ εμπρόθεσμα} ΤΟΚΟΙ υπερημερίας</v>
      </c>
      <c r="C5" s="344">
        <f>'1-συμβολαια'!L5*16%</f>
        <v>5.6239447999999994</v>
      </c>
      <c r="D5" s="380">
        <f>'2-δικαιώμ'!N5*16%+'5-αντίγρ'!O5*16%</f>
        <v>0.41834319999999997</v>
      </c>
      <c r="E5" s="380">
        <f t="shared" ref="E5" si="2">C5+D5</f>
        <v>6.0422879999999992</v>
      </c>
      <c r="F5" s="380"/>
      <c r="G5" s="380">
        <f>E5-F5</f>
        <v>6.0422879999999992</v>
      </c>
      <c r="H5" s="380">
        <f>'13-ντιΜιΧο'!BW5*16%</f>
        <v>1.6</v>
      </c>
      <c r="I5" s="349">
        <v>55</v>
      </c>
      <c r="J5" s="349">
        <v>56</v>
      </c>
      <c r="K5" s="390"/>
      <c r="L5" s="346"/>
    </row>
    <row r="6" spans="1:14" ht="15.75">
      <c r="A6" s="486" t="s">
        <v>47</v>
      </c>
      <c r="B6" s="487"/>
      <c r="C6" s="102">
        <f>SUM(C3:C5)</f>
        <v>37.563139999999997</v>
      </c>
      <c r="D6" s="102"/>
      <c r="E6" s="102"/>
      <c r="F6" s="102">
        <f>SUM(F3:F5)</f>
        <v>5.28</v>
      </c>
      <c r="G6" s="102">
        <f>SUM(G3:G5)</f>
        <v>36.504399999999997</v>
      </c>
      <c r="H6" s="102">
        <f>SUM(H3:H5)</f>
        <v>22.176000000000002</v>
      </c>
    </row>
    <row r="7" spans="1:14" ht="15.75" customHeight="1">
      <c r="I7" s="177"/>
      <c r="J7" s="177"/>
      <c r="K7" s="177"/>
      <c r="L7" s="177"/>
      <c r="M7" s="141"/>
      <c r="N7" s="141"/>
    </row>
    <row r="8" spans="1:14" ht="15.75" customHeight="1">
      <c r="I8" s="179" t="s">
        <v>105</v>
      </c>
      <c r="J8" s="175"/>
      <c r="K8" s="180"/>
      <c r="L8" s="178"/>
      <c r="M8" s="178"/>
      <c r="N8" s="178"/>
    </row>
    <row r="9" spans="1:14" ht="15.75">
      <c r="I9" s="175"/>
      <c r="J9" s="181" t="s">
        <v>239</v>
      </c>
      <c r="K9" s="180"/>
      <c r="L9" s="63"/>
      <c r="M9" s="63"/>
      <c r="N9" s="141"/>
    </row>
    <row r="10" spans="1:14">
      <c r="I10" s="175"/>
      <c r="J10" s="175"/>
      <c r="K10" s="179" t="s">
        <v>240</v>
      </c>
      <c r="L10" s="122"/>
      <c r="M10" s="141"/>
      <c r="N10" s="141"/>
    </row>
    <row r="11" spans="1:14">
      <c r="I11" s="122"/>
      <c r="J11" s="122"/>
      <c r="K11" s="122"/>
    </row>
    <row r="12" spans="1:14">
      <c r="B12" s="234"/>
      <c r="C12" s="110">
        <f>SUM(C9:C11)</f>
        <v>0</v>
      </c>
      <c r="I12" s="122"/>
      <c r="J12" s="122"/>
      <c r="K12" s="122"/>
    </row>
    <row r="13" spans="1:14">
      <c r="B13" s="233"/>
      <c r="K13" s="122"/>
    </row>
    <row r="14" spans="1:14">
      <c r="K14" s="122"/>
    </row>
    <row r="15" spans="1:14">
      <c r="K15" s="122"/>
    </row>
    <row r="16" spans="1:14">
      <c r="I16" s="4"/>
      <c r="J16" s="122"/>
      <c r="K16" s="122"/>
    </row>
    <row r="17" spans="9:11">
      <c r="I17" s="122"/>
      <c r="J17" s="176"/>
      <c r="K17" s="122"/>
    </row>
    <row r="18" spans="9:11">
      <c r="I18" s="122"/>
      <c r="J18" s="122"/>
      <c r="K18" s="4"/>
    </row>
    <row r="19" spans="9:11">
      <c r="K19" s="122"/>
    </row>
    <row r="20" spans="9:11">
      <c r="K20" s="122"/>
    </row>
    <row r="21" spans="9:11">
      <c r="K21" s="122"/>
    </row>
    <row r="22" spans="9:11">
      <c r="K22" s="122"/>
    </row>
    <row r="23" spans="9:11">
      <c r="K23" s="122"/>
    </row>
    <row r="24" spans="9:11">
      <c r="K24" s="122"/>
    </row>
    <row r="25" spans="9:11">
      <c r="K25" s="122"/>
    </row>
    <row r="26" spans="9:11">
      <c r="K26" s="122"/>
    </row>
    <row r="27" spans="9:11">
      <c r="K27" s="122"/>
    </row>
    <row r="28" spans="9:11">
      <c r="K28" s="122"/>
    </row>
    <row r="29" spans="9:11">
      <c r="K29" s="122"/>
    </row>
    <row r="30" spans="9:11">
      <c r="K30" s="122"/>
    </row>
    <row r="31" spans="9:11">
      <c r="K31" s="122"/>
    </row>
    <row r="32" spans="9:11">
      <c r="K32" s="122"/>
    </row>
  </sheetData>
  <mergeCells count="6">
    <mergeCell ref="I1:L1"/>
    <mergeCell ref="A6:B6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A3" sqref="A3:A5"/>
    </sheetView>
  </sheetViews>
  <sheetFormatPr defaultRowHeight="11.25"/>
  <cols>
    <col min="1" max="1" width="10.42578125" style="8" bestFit="1" customWidth="1"/>
    <col min="2" max="2" width="59.85546875" style="95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70" t="s">
        <v>1</v>
      </c>
      <c r="B1" s="472" t="s">
        <v>0</v>
      </c>
      <c r="C1" s="451" t="s">
        <v>7</v>
      </c>
      <c r="D1" s="608" t="s">
        <v>45</v>
      </c>
      <c r="E1" s="609"/>
      <c r="F1" s="610" t="s">
        <v>391</v>
      </c>
      <c r="G1" s="611"/>
      <c r="H1" s="606" t="s">
        <v>57</v>
      </c>
      <c r="I1" s="603" t="s">
        <v>29</v>
      </c>
      <c r="J1" s="604"/>
      <c r="K1" s="605"/>
    </row>
    <row r="2" spans="1:17" ht="34.5" customHeight="1" thickBot="1">
      <c r="A2" s="471"/>
      <c r="B2" s="473"/>
      <c r="C2" s="452"/>
      <c r="D2" s="405" t="s">
        <v>319</v>
      </c>
      <c r="E2" s="241" t="s">
        <v>93</v>
      </c>
      <c r="F2" s="240" t="s">
        <v>319</v>
      </c>
      <c r="G2" s="239" t="s">
        <v>33</v>
      </c>
      <c r="H2" s="607"/>
      <c r="I2" s="465"/>
      <c r="J2" s="466"/>
      <c r="K2" s="467"/>
    </row>
    <row r="3" spans="1:17" s="371" customFormat="1" ht="14.25">
      <c r="A3" s="429" t="str">
        <f>'1-συμβολαια'!A3</f>
        <v>???</v>
      </c>
      <c r="B3" s="370" t="str">
        <f>'1-συμβολαια'!C3</f>
        <v>υποθήκης ;;;???καπολα = 2.000.000δρχ    ΕΞΑΛΕΙΨΗ</v>
      </c>
      <c r="C3" s="372">
        <f>'1-συμβολαια'!D3</f>
        <v>5869.41</v>
      </c>
      <c r="D3" s="410">
        <v>3</v>
      </c>
      <c r="E3" s="410">
        <v>0.5</v>
      </c>
      <c r="F3" s="426"/>
      <c r="G3" s="373">
        <f>D3-F3</f>
        <v>3</v>
      </c>
      <c r="H3" s="373">
        <v>3</v>
      </c>
      <c r="I3" s="332"/>
      <c r="J3" s="332">
        <v>21</v>
      </c>
      <c r="K3" s="77"/>
    </row>
    <row r="4" spans="1:17" s="371" customFormat="1" ht="14.25">
      <c r="A4" s="429">
        <f>'1-συμβολαια'!A4</f>
        <v>0</v>
      </c>
      <c r="B4" s="370" t="str">
        <f>'1-συμβολαια'!C4</f>
        <v>δανείου ;;;???καπολα = 2.000.000δρχ   ΕΞΟΦΛΗΣΗ</v>
      </c>
      <c r="C4" s="372">
        <f>'1-συμβολαια'!D4</f>
        <v>5869.41</v>
      </c>
      <c r="D4" s="427"/>
      <c r="E4" s="427"/>
      <c r="F4" s="426"/>
      <c r="G4" s="373">
        <f t="shared" ref="G4" si="0">D4-F4</f>
        <v>0</v>
      </c>
      <c r="H4" s="373">
        <v>0.5</v>
      </c>
      <c r="I4" s="332">
        <v>19</v>
      </c>
      <c r="J4" s="332">
        <v>21</v>
      </c>
      <c r="K4" s="77"/>
    </row>
    <row r="5" spans="1:17" s="371" customFormat="1" ht="14.25">
      <c r="A5" s="429">
        <f>'1-συμβολαια'!A5</f>
        <v>0</v>
      </c>
      <c r="B5" s="370" t="str">
        <f>'1-συμβολαια'!C5</f>
        <v>δανείου ;;????καπολα {άτοκο ΑΝ εμπρόθεσμα} ΤΟΚΟΙ υπερημερίας</v>
      </c>
      <c r="C5" s="372">
        <f>'1-συμβολαια'!D5</f>
        <v>276.43</v>
      </c>
      <c r="D5" s="426"/>
      <c r="E5" s="427"/>
      <c r="F5" s="426"/>
      <c r="G5" s="373">
        <f t="shared" ref="G5" si="1">D5-F5</f>
        <v>0</v>
      </c>
      <c r="H5" s="373">
        <v>0.5</v>
      </c>
      <c r="I5" s="332">
        <v>19</v>
      </c>
      <c r="J5" s="332">
        <v>21</v>
      </c>
      <c r="K5" s="77"/>
    </row>
    <row r="6" spans="1:17" ht="15.75">
      <c r="A6" s="486" t="s">
        <v>56</v>
      </c>
      <c r="B6" s="487"/>
      <c r="C6" s="487"/>
      <c r="D6" s="374">
        <f>SUM(D3:D5)</f>
        <v>3</v>
      </c>
      <c r="E6" s="374">
        <f>SUM(E3:E5)</f>
        <v>0.5</v>
      </c>
      <c r="F6" s="374">
        <f>SUM(F3:F5)</f>
        <v>0</v>
      </c>
      <c r="G6" s="374">
        <f>SUM(G3:G5)</f>
        <v>3</v>
      </c>
      <c r="H6" s="374">
        <f>SUM(H3:H5)</f>
        <v>4</v>
      </c>
    </row>
    <row r="7" spans="1:17" ht="15.75">
      <c r="I7" s="131" t="s">
        <v>106</v>
      </c>
      <c r="J7" s="144"/>
      <c r="K7" s="144"/>
      <c r="L7" s="124"/>
      <c r="M7" s="124"/>
      <c r="N7" s="124"/>
      <c r="O7" s="124"/>
      <c r="P7" s="5"/>
    </row>
    <row r="8" spans="1:17" ht="15.75">
      <c r="I8" s="243"/>
      <c r="J8" s="144" t="s">
        <v>107</v>
      </c>
      <c r="K8" s="144"/>
      <c r="L8" s="144"/>
      <c r="M8" s="144"/>
      <c r="N8" s="144"/>
      <c r="O8" s="144"/>
      <c r="P8" s="243"/>
      <c r="Q8" s="242"/>
    </row>
    <row r="9" spans="1:17" ht="15.75">
      <c r="B9" s="234"/>
      <c r="I9" s="243"/>
      <c r="J9" s="243"/>
      <c r="K9" s="244"/>
      <c r="L9" s="244"/>
      <c r="M9" s="244"/>
      <c r="N9" s="244"/>
      <c r="O9" s="244"/>
      <c r="P9" s="244"/>
      <c r="Q9" s="242"/>
    </row>
    <row r="10" spans="1:17" ht="15.75">
      <c r="B10" s="233"/>
      <c r="I10" s="243"/>
      <c r="J10" s="243"/>
      <c r="K10" s="144"/>
      <c r="L10" s="244"/>
      <c r="M10" s="244"/>
      <c r="N10" s="144"/>
      <c r="O10" s="144"/>
      <c r="P10" s="144"/>
      <c r="Q10" s="242"/>
    </row>
    <row r="11" spans="1:17" ht="15.75">
      <c r="I11" s="243"/>
      <c r="J11" s="243"/>
      <c r="K11" s="244"/>
      <c r="L11" s="244"/>
      <c r="M11" s="244"/>
      <c r="N11" s="244"/>
      <c r="O11" s="244"/>
      <c r="P11" s="244"/>
      <c r="Q11" s="242"/>
    </row>
    <row r="12" spans="1:17" ht="15.75">
      <c r="B12" s="136"/>
      <c r="L12" s="132"/>
      <c r="Q12" s="242"/>
    </row>
    <row r="13" spans="1:17" ht="15.75">
      <c r="B13" s="137"/>
      <c r="L13" s="132"/>
    </row>
    <row r="14" spans="1:17" ht="15.75">
      <c r="L14" s="132"/>
    </row>
    <row r="15" spans="1:17" ht="15.75">
      <c r="L15" s="132"/>
    </row>
  </sheetData>
  <mergeCells count="8">
    <mergeCell ref="I1:K2"/>
    <mergeCell ref="H1:H2"/>
    <mergeCell ref="A6:C6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F17" sqref="F17"/>
    </sheetView>
  </sheetViews>
  <sheetFormatPr defaultRowHeight="15"/>
  <cols>
    <col min="1" max="1" width="11.5703125" style="108" bestFit="1" customWidth="1"/>
    <col min="2" max="2" width="71.140625" style="109" bestFit="1" customWidth="1"/>
    <col min="3" max="3" width="14.28515625" style="110" customWidth="1"/>
    <col min="4" max="4" width="14.1406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70" t="s">
        <v>1</v>
      </c>
      <c r="B1" s="599" t="s">
        <v>0</v>
      </c>
      <c r="C1" s="598" t="s">
        <v>143</v>
      </c>
      <c r="D1" s="598"/>
      <c r="E1" s="598"/>
      <c r="F1" s="612" t="s">
        <v>29</v>
      </c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4"/>
    </row>
    <row r="2" spans="1:22" ht="16.5" thickBot="1">
      <c r="A2" s="471"/>
      <c r="B2" s="600"/>
      <c r="C2" s="106" t="s">
        <v>23</v>
      </c>
      <c r="D2" s="111" t="s">
        <v>9</v>
      </c>
      <c r="E2" s="113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415</v>
      </c>
      <c r="K2" s="291" t="s">
        <v>416</v>
      </c>
      <c r="L2" s="291" t="s">
        <v>417</v>
      </c>
      <c r="M2" s="292">
        <v>65</v>
      </c>
      <c r="N2" s="293" t="s">
        <v>418</v>
      </c>
      <c r="O2" s="293" t="s">
        <v>419</v>
      </c>
      <c r="P2" s="293" t="s">
        <v>420</v>
      </c>
      <c r="Q2" s="293" t="s">
        <v>421</v>
      </c>
      <c r="R2" s="293" t="s">
        <v>422</v>
      </c>
      <c r="S2" s="289">
        <v>67</v>
      </c>
      <c r="T2" s="182"/>
      <c r="U2" s="182"/>
      <c r="V2" s="288"/>
    </row>
    <row r="3" spans="1:22" s="141" customFormat="1">
      <c r="A3" s="428" t="str">
        <f>'1-συμβολαια'!A3</f>
        <v>???</v>
      </c>
      <c r="B3" s="376" t="str">
        <f>'1-συμβολαια'!C3</f>
        <v>υποθήκης ;;;???καπολα = 2.000.000δρχ    ΕΞΑΛΕΙΨΗ</v>
      </c>
      <c r="C3" s="344"/>
      <c r="D3" s="380"/>
      <c r="E3" s="380"/>
      <c r="F3" s="411"/>
      <c r="G3" s="411"/>
      <c r="H3" s="412"/>
      <c r="I3" s="413"/>
      <c r="J3" s="413"/>
      <c r="K3" s="413"/>
      <c r="L3" s="413"/>
      <c r="M3" s="413"/>
      <c r="N3" s="411"/>
      <c r="O3" s="411"/>
      <c r="P3" s="411"/>
      <c r="Q3" s="411"/>
      <c r="R3" s="411"/>
      <c r="S3" s="411"/>
      <c r="T3" s="411"/>
      <c r="U3" s="411"/>
      <c r="V3" s="411"/>
    </row>
    <row r="4" spans="1:22" s="141" customFormat="1">
      <c r="A4" s="428">
        <f>'1-συμβολαια'!A4</f>
        <v>0</v>
      </c>
      <c r="B4" s="376" t="str">
        <f>'1-συμβολαια'!C4</f>
        <v>δανείου ;;;???καπολα = 2.000.000δρχ   ΕΞΟΦΛΗΣΗ</v>
      </c>
      <c r="C4" s="344">
        <f>'1-συμβολαια'!L4</f>
        <v>82.689984999999993</v>
      </c>
      <c r="D4" s="380"/>
      <c r="E4" s="380">
        <v>82.689984999999993</v>
      </c>
      <c r="F4" s="346"/>
      <c r="G4" s="346"/>
      <c r="H4" s="377"/>
      <c r="I4" s="378"/>
      <c r="J4" s="378"/>
      <c r="K4" s="378"/>
      <c r="L4" s="378"/>
      <c r="M4" s="378"/>
      <c r="N4" s="346"/>
      <c r="O4" s="346"/>
      <c r="P4" s="346"/>
      <c r="Q4" s="346"/>
      <c r="R4" s="346"/>
      <c r="S4" s="346"/>
      <c r="T4" s="346"/>
      <c r="U4" s="346"/>
      <c r="V4" s="346"/>
    </row>
    <row r="5" spans="1:22" s="141" customFormat="1">
      <c r="A5" s="428">
        <f>'1-συμβολαια'!A5</f>
        <v>0</v>
      </c>
      <c r="B5" s="376" t="str">
        <f>'1-συμβολαια'!C5</f>
        <v>δανείου ;;????καπολα {άτοκο ΑΝ εμπρόθεσμα} ΤΟΚΟΙ υπερημερίας</v>
      </c>
      <c r="C5" s="344">
        <f>'1-συμβολαια'!L5</f>
        <v>35.149654999999996</v>
      </c>
      <c r="D5" s="380"/>
      <c r="E5" s="380">
        <v>35.149654999999996</v>
      </c>
      <c r="F5" s="346"/>
      <c r="G5" s="346"/>
      <c r="H5" s="377"/>
      <c r="I5" s="378"/>
      <c r="J5" s="378"/>
      <c r="K5" s="378"/>
      <c r="L5" s="378"/>
      <c r="M5" s="378"/>
      <c r="N5" s="379"/>
      <c r="O5" s="379"/>
      <c r="P5" s="379"/>
      <c r="Q5" s="379"/>
      <c r="R5" s="379"/>
      <c r="S5" s="379"/>
      <c r="T5" s="379"/>
      <c r="U5" s="379"/>
      <c r="V5" s="346"/>
    </row>
    <row r="6" spans="1:22" ht="15.75">
      <c r="A6" s="486" t="s">
        <v>47</v>
      </c>
      <c r="B6" s="487"/>
      <c r="C6" s="102">
        <f>SUM(C3:C5)</f>
        <v>117.83963999999999</v>
      </c>
      <c r="D6" s="102">
        <f>SUM(D3:D5)</f>
        <v>0</v>
      </c>
      <c r="E6" s="102">
        <f>SUM(E3:E5)</f>
        <v>117.83963999999999</v>
      </c>
      <c r="I6" s="72">
        <f t="shared" ref="I6:T6" si="0">SUM(I3:I5)</f>
        <v>0</v>
      </c>
      <c r="J6" s="72">
        <f t="shared" si="0"/>
        <v>0</v>
      </c>
      <c r="K6" s="72">
        <f t="shared" si="0"/>
        <v>0</v>
      </c>
      <c r="L6" s="72">
        <f t="shared" si="0"/>
        <v>0</v>
      </c>
      <c r="M6" s="72">
        <f t="shared" si="0"/>
        <v>0</v>
      </c>
      <c r="N6" s="72">
        <f t="shared" si="0"/>
        <v>0</v>
      </c>
      <c r="O6" s="72">
        <f t="shared" si="0"/>
        <v>0</v>
      </c>
      <c r="P6" s="72">
        <f t="shared" si="0"/>
        <v>0</v>
      </c>
      <c r="Q6" s="72">
        <f t="shared" si="0"/>
        <v>0</v>
      </c>
      <c r="R6" s="72">
        <f t="shared" si="0"/>
        <v>0</v>
      </c>
      <c r="S6" s="72">
        <f t="shared" si="0"/>
        <v>0</v>
      </c>
      <c r="T6" s="72">
        <f t="shared" si="0"/>
        <v>0</v>
      </c>
    </row>
    <row r="7" spans="1:22"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</row>
    <row r="8" spans="1:22" ht="15.75">
      <c r="F8" s="161" t="s">
        <v>242</v>
      </c>
      <c r="G8" s="131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5"/>
    </row>
    <row r="9" spans="1:22" ht="15.75">
      <c r="F9" s="296"/>
      <c r="G9" s="144" t="s">
        <v>243</v>
      </c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</row>
    <row r="10" spans="1:22" ht="15.75">
      <c r="F10" s="295"/>
      <c r="G10" s="295"/>
      <c r="H10" s="161" t="s">
        <v>244</v>
      </c>
      <c r="I10" s="131"/>
      <c r="J10" s="131"/>
      <c r="K10" s="131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5"/>
    </row>
    <row r="11" spans="1:22" ht="15.75">
      <c r="F11" s="295"/>
      <c r="G11" s="296"/>
      <c r="H11" s="295"/>
      <c r="I11" s="144" t="s">
        <v>265</v>
      </c>
      <c r="J11" s="144"/>
      <c r="K11" s="144"/>
      <c r="L11" s="297"/>
      <c r="M11" s="297"/>
      <c r="N11" s="297"/>
      <c r="O11" s="297"/>
      <c r="P11" s="297"/>
      <c r="Q11" s="297"/>
      <c r="R11" s="297"/>
      <c r="S11" s="297"/>
      <c r="T11" s="297"/>
      <c r="U11" s="294"/>
      <c r="V11" s="295"/>
    </row>
    <row r="12" spans="1:22" ht="15.75">
      <c r="F12" s="295"/>
      <c r="G12" s="296"/>
      <c r="H12" s="295"/>
      <c r="I12" s="144"/>
      <c r="J12" s="161" t="s">
        <v>423</v>
      </c>
      <c r="K12" s="144"/>
      <c r="L12" s="297"/>
      <c r="M12" s="297"/>
      <c r="N12" s="297"/>
      <c r="O12" s="297"/>
      <c r="P12" s="297"/>
      <c r="Q12" s="297"/>
      <c r="R12" s="297"/>
      <c r="S12" s="297"/>
      <c r="T12" s="297"/>
      <c r="U12" s="294"/>
      <c r="V12" s="295"/>
    </row>
    <row r="13" spans="1:22" ht="15.75">
      <c r="F13" s="295"/>
      <c r="G13" s="296"/>
      <c r="H13" s="295"/>
      <c r="I13" s="144"/>
      <c r="J13" s="144"/>
      <c r="K13" s="144" t="s">
        <v>424</v>
      </c>
      <c r="L13" s="297"/>
      <c r="M13" s="297"/>
      <c r="N13" s="297"/>
      <c r="O13" s="297"/>
      <c r="P13" s="297"/>
      <c r="Q13" s="297"/>
      <c r="R13" s="297"/>
      <c r="S13" s="297"/>
      <c r="T13" s="297"/>
      <c r="U13" s="294"/>
      <c r="V13" s="295"/>
    </row>
    <row r="14" spans="1:22" ht="15.75">
      <c r="F14" s="295"/>
      <c r="G14" s="295"/>
      <c r="H14" s="294"/>
      <c r="I14" s="297"/>
      <c r="J14" s="297"/>
      <c r="K14" s="297"/>
      <c r="L14" s="161" t="s">
        <v>425</v>
      </c>
      <c r="M14" s="297"/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C15" s="110">
        <f>SUM(C7:C8)</f>
        <v>0</v>
      </c>
      <c r="F15" s="294"/>
      <c r="G15" s="294"/>
      <c r="H15" s="294"/>
      <c r="I15" s="297"/>
      <c r="J15" s="297"/>
      <c r="K15" s="297"/>
      <c r="L15" s="297"/>
      <c r="M15" s="144" t="s">
        <v>266</v>
      </c>
      <c r="N15" s="297"/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F16" s="295"/>
      <c r="G16" s="295"/>
      <c r="H16" s="294"/>
      <c r="I16" s="297"/>
      <c r="J16" s="297"/>
      <c r="K16" s="297"/>
      <c r="L16" s="297"/>
      <c r="M16" s="297"/>
      <c r="N16" s="161" t="s">
        <v>426</v>
      </c>
      <c r="O16" s="297"/>
      <c r="P16" s="297"/>
      <c r="Q16" s="297"/>
      <c r="R16" s="297"/>
      <c r="S16" s="297"/>
      <c r="T16" s="297"/>
      <c r="U16" s="294"/>
      <c r="V16" s="295"/>
    </row>
    <row r="17" spans="2:22" ht="15.75">
      <c r="F17" s="295"/>
      <c r="G17" s="295"/>
      <c r="H17" s="294"/>
      <c r="I17" s="297"/>
      <c r="J17" s="297"/>
      <c r="K17" s="297"/>
      <c r="L17" s="297"/>
      <c r="M17" s="297"/>
      <c r="N17" s="297"/>
      <c r="O17" s="144" t="s">
        <v>427</v>
      </c>
      <c r="P17" s="297"/>
      <c r="Q17" s="297"/>
      <c r="R17" s="297"/>
      <c r="S17" s="297"/>
      <c r="T17" s="297"/>
      <c r="U17" s="294"/>
      <c r="V17" s="295"/>
    </row>
    <row r="18" spans="2:22" ht="15.75">
      <c r="F18" s="295"/>
      <c r="G18" s="295"/>
      <c r="H18" s="294"/>
      <c r="I18" s="297"/>
      <c r="J18" s="297"/>
      <c r="K18" s="297"/>
      <c r="L18" s="297"/>
      <c r="M18" s="297"/>
      <c r="N18" s="297"/>
      <c r="O18" s="297"/>
      <c r="P18" s="161" t="s">
        <v>267</v>
      </c>
      <c r="Q18" s="297"/>
      <c r="R18" s="297"/>
      <c r="S18" s="297"/>
      <c r="T18" s="297"/>
      <c r="U18" s="294"/>
      <c r="V18" s="295"/>
    </row>
    <row r="19" spans="2:22" ht="15.75">
      <c r="F19" s="295"/>
      <c r="G19" s="295"/>
      <c r="H19" s="294"/>
      <c r="I19" s="297"/>
      <c r="J19" s="297"/>
      <c r="K19" s="297"/>
      <c r="L19" s="297"/>
      <c r="M19" s="297"/>
      <c r="N19" s="297"/>
      <c r="O19" s="297"/>
      <c r="P19" s="297"/>
      <c r="Q19" s="144" t="s">
        <v>268</v>
      </c>
      <c r="R19" s="144"/>
      <c r="S19" s="144"/>
      <c r="T19" s="297"/>
      <c r="U19" s="294"/>
      <c r="V19" s="295"/>
    </row>
    <row r="20" spans="2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297"/>
      <c r="P20" s="297"/>
      <c r="Q20" s="297"/>
      <c r="R20" s="161" t="s">
        <v>269</v>
      </c>
      <c r="S20" s="297"/>
      <c r="T20" s="297"/>
      <c r="U20" s="294"/>
      <c r="V20" s="295"/>
    </row>
    <row r="21" spans="2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144" t="s">
        <v>270</v>
      </c>
      <c r="T21" s="297"/>
      <c r="U21" s="294"/>
      <c r="V21" s="295"/>
    </row>
    <row r="22" spans="2:22" ht="15.75">
      <c r="F22" s="295"/>
      <c r="G22" s="295"/>
      <c r="H22" s="294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161" t="s">
        <v>428</v>
      </c>
      <c r="U22" s="294"/>
      <c r="V22" s="295"/>
    </row>
    <row r="23" spans="2:22">
      <c r="F23" s="295"/>
      <c r="G23" s="295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5"/>
    </row>
    <row r="24" spans="2:22" ht="15.75" customHeight="1">
      <c r="B24" s="234"/>
      <c r="C24" s="320"/>
      <c r="D24" s="322"/>
      <c r="E24" s="321"/>
      <c r="F24" s="321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</row>
    <row r="25" spans="2:22" ht="15.75" customHeight="1">
      <c r="B25" s="233"/>
      <c r="C25" s="114"/>
      <c r="D25" s="322"/>
      <c r="E25" s="321"/>
      <c r="F25" s="321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</row>
    <row r="26" spans="2:22"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</row>
    <row r="27" spans="2:22"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2:22"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2:22">
      <c r="D29" s="3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2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2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2:22"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  <row r="35" spans="8:21"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X37"/>
  <sheetViews>
    <sheetView topLeftCell="BB1" workbookViewId="0">
      <pane ySplit="2" topLeftCell="A3" activePane="bottomLeft" state="frozen"/>
      <selection pane="bottomLeft" activeCell="BX3" sqref="BX3"/>
    </sheetView>
  </sheetViews>
  <sheetFormatPr defaultRowHeight="11.25"/>
  <cols>
    <col min="1" max="1" width="9" style="8" customWidth="1"/>
    <col min="2" max="2" width="49.85546875" style="147" bestFit="1" customWidth="1"/>
    <col min="3" max="4" width="9.42578125" style="2" bestFit="1" customWidth="1"/>
    <col min="5" max="5" width="9.42578125" style="85" bestFit="1" customWidth="1"/>
    <col min="6" max="6" width="8.140625" style="85" bestFit="1" customWidth="1"/>
    <col min="7" max="7" width="10.7109375" style="85" customWidth="1"/>
    <col min="8" max="8" width="9.42578125" style="85" bestFit="1" customWidth="1"/>
    <col min="9" max="9" width="7.85546875" style="85" customWidth="1"/>
    <col min="10" max="10" width="7.42578125" style="85" customWidth="1"/>
    <col min="11" max="11" width="6.85546875" style="85" customWidth="1"/>
    <col min="12" max="24" width="7.140625" style="85" customWidth="1"/>
    <col min="25" max="25" width="6.140625" style="85" customWidth="1"/>
    <col min="26" max="26" width="7.140625" style="85" customWidth="1"/>
    <col min="27" max="30" width="6.140625" style="85" customWidth="1"/>
    <col min="31" max="31" width="7.85546875" style="85" customWidth="1"/>
    <col min="32" max="32" width="16.28515625" style="85" customWidth="1"/>
    <col min="33" max="34" width="7.140625" style="85" customWidth="1"/>
    <col min="35" max="35" width="8.140625" style="85" customWidth="1"/>
    <col min="36" max="36" width="7.7109375" style="85" customWidth="1"/>
    <col min="37" max="37" width="7" style="85" customWidth="1"/>
    <col min="38" max="38" width="6.140625" style="85" customWidth="1"/>
    <col min="39" max="43" width="7.85546875" style="85" customWidth="1"/>
    <col min="44" max="46" width="6.140625" style="85" customWidth="1"/>
    <col min="47" max="47" width="8.28515625" style="85" customWidth="1"/>
    <col min="48" max="48" width="6.7109375" style="85" customWidth="1"/>
    <col min="49" max="52" width="6.140625" style="85" customWidth="1"/>
    <col min="53" max="53" width="8" style="85" customWidth="1"/>
    <col min="54" max="55" width="6.140625" style="85" customWidth="1"/>
    <col min="56" max="56" width="7.42578125" style="85" customWidth="1"/>
    <col min="57" max="57" width="8.5703125" style="85" customWidth="1"/>
    <col min="58" max="65" width="6.140625" style="85" customWidth="1"/>
    <col min="66" max="66" width="7" style="85" customWidth="1"/>
    <col min="67" max="67" width="6.140625" style="85" customWidth="1"/>
    <col min="68" max="74" width="10.5703125" style="85" customWidth="1"/>
    <col min="75" max="76" width="12.42578125" style="85" customWidth="1"/>
    <col min="77" max="273" width="9.140625" style="3"/>
    <col min="274" max="274" width="9" style="3" bestFit="1" customWidth="1"/>
    <col min="275" max="275" width="9.85546875" style="3" bestFit="1" customWidth="1"/>
    <col min="276" max="276" width="9.140625" style="3" bestFit="1" customWidth="1"/>
    <col min="277" max="277" width="16" style="3" bestFit="1" customWidth="1"/>
    <col min="278" max="278" width="9" style="3" bestFit="1" customWidth="1"/>
    <col min="279" max="279" width="7.85546875" style="3" bestFit="1" customWidth="1"/>
    <col min="280" max="280" width="11.7109375" style="3" bestFit="1" customWidth="1"/>
    <col min="281" max="281" width="14.28515625" style="3" customWidth="1"/>
    <col min="282" max="282" width="11.7109375" style="3" bestFit="1" customWidth="1"/>
    <col min="283" max="283" width="14.140625" style="3" bestFit="1" customWidth="1"/>
    <col min="284" max="284" width="16.7109375" style="3" customWidth="1"/>
    <col min="285" max="285" width="16.5703125" style="3" customWidth="1"/>
    <col min="286" max="287" width="7.85546875" style="3" bestFit="1" customWidth="1"/>
    <col min="288" max="288" width="8" style="3" bestFit="1" customWidth="1"/>
    <col min="289" max="290" width="7.85546875" style="3" bestFit="1" customWidth="1"/>
    <col min="291" max="291" width="9.7109375" style="3" customWidth="1"/>
    <col min="292" max="292" width="12.85546875" style="3" customWidth="1"/>
    <col min="293" max="529" width="9.140625" style="3"/>
    <col min="530" max="530" width="9" style="3" bestFit="1" customWidth="1"/>
    <col min="531" max="531" width="9.85546875" style="3" bestFit="1" customWidth="1"/>
    <col min="532" max="532" width="9.140625" style="3" bestFit="1" customWidth="1"/>
    <col min="533" max="533" width="16" style="3" bestFit="1" customWidth="1"/>
    <col min="534" max="534" width="9" style="3" bestFit="1" customWidth="1"/>
    <col min="535" max="535" width="7.85546875" style="3" bestFit="1" customWidth="1"/>
    <col min="536" max="536" width="11.7109375" style="3" bestFit="1" customWidth="1"/>
    <col min="537" max="537" width="14.28515625" style="3" customWidth="1"/>
    <col min="538" max="538" width="11.7109375" style="3" bestFit="1" customWidth="1"/>
    <col min="539" max="539" width="14.140625" style="3" bestFit="1" customWidth="1"/>
    <col min="540" max="540" width="16.7109375" style="3" customWidth="1"/>
    <col min="541" max="541" width="16.5703125" style="3" customWidth="1"/>
    <col min="542" max="543" width="7.85546875" style="3" bestFit="1" customWidth="1"/>
    <col min="544" max="544" width="8" style="3" bestFit="1" customWidth="1"/>
    <col min="545" max="546" width="7.85546875" style="3" bestFit="1" customWidth="1"/>
    <col min="547" max="547" width="9.7109375" style="3" customWidth="1"/>
    <col min="548" max="548" width="12.85546875" style="3" customWidth="1"/>
    <col min="549" max="785" width="9.140625" style="3"/>
    <col min="786" max="786" width="9" style="3" bestFit="1" customWidth="1"/>
    <col min="787" max="787" width="9.85546875" style="3" bestFit="1" customWidth="1"/>
    <col min="788" max="788" width="9.140625" style="3" bestFit="1" customWidth="1"/>
    <col min="789" max="789" width="16" style="3" bestFit="1" customWidth="1"/>
    <col min="790" max="790" width="9" style="3" bestFit="1" customWidth="1"/>
    <col min="791" max="791" width="7.85546875" style="3" bestFit="1" customWidth="1"/>
    <col min="792" max="792" width="11.7109375" style="3" bestFit="1" customWidth="1"/>
    <col min="793" max="793" width="14.28515625" style="3" customWidth="1"/>
    <col min="794" max="794" width="11.7109375" style="3" bestFit="1" customWidth="1"/>
    <col min="795" max="795" width="14.140625" style="3" bestFit="1" customWidth="1"/>
    <col min="796" max="796" width="16.7109375" style="3" customWidth="1"/>
    <col min="797" max="797" width="16.5703125" style="3" customWidth="1"/>
    <col min="798" max="799" width="7.85546875" style="3" bestFit="1" customWidth="1"/>
    <col min="800" max="800" width="8" style="3" bestFit="1" customWidth="1"/>
    <col min="801" max="802" width="7.85546875" style="3" bestFit="1" customWidth="1"/>
    <col min="803" max="803" width="9.7109375" style="3" customWidth="1"/>
    <col min="804" max="804" width="12.85546875" style="3" customWidth="1"/>
    <col min="805" max="1041" width="9.140625" style="3"/>
    <col min="1042" max="1042" width="9" style="3" bestFit="1" customWidth="1"/>
    <col min="1043" max="1043" width="9.85546875" style="3" bestFit="1" customWidth="1"/>
    <col min="1044" max="1044" width="9.140625" style="3" bestFit="1" customWidth="1"/>
    <col min="1045" max="1045" width="16" style="3" bestFit="1" customWidth="1"/>
    <col min="1046" max="1046" width="9" style="3" bestFit="1" customWidth="1"/>
    <col min="1047" max="1047" width="7.85546875" style="3" bestFit="1" customWidth="1"/>
    <col min="1048" max="1048" width="11.7109375" style="3" bestFit="1" customWidth="1"/>
    <col min="1049" max="1049" width="14.28515625" style="3" customWidth="1"/>
    <col min="1050" max="1050" width="11.7109375" style="3" bestFit="1" customWidth="1"/>
    <col min="1051" max="1051" width="14.140625" style="3" bestFit="1" customWidth="1"/>
    <col min="1052" max="1052" width="16.7109375" style="3" customWidth="1"/>
    <col min="1053" max="1053" width="16.5703125" style="3" customWidth="1"/>
    <col min="1054" max="1055" width="7.85546875" style="3" bestFit="1" customWidth="1"/>
    <col min="1056" max="1056" width="8" style="3" bestFit="1" customWidth="1"/>
    <col min="1057" max="1058" width="7.85546875" style="3" bestFit="1" customWidth="1"/>
    <col min="1059" max="1059" width="9.7109375" style="3" customWidth="1"/>
    <col min="1060" max="1060" width="12.85546875" style="3" customWidth="1"/>
    <col min="1061" max="1297" width="9.140625" style="3"/>
    <col min="1298" max="1298" width="9" style="3" bestFit="1" customWidth="1"/>
    <col min="1299" max="1299" width="9.85546875" style="3" bestFit="1" customWidth="1"/>
    <col min="1300" max="1300" width="9.140625" style="3" bestFit="1" customWidth="1"/>
    <col min="1301" max="1301" width="16" style="3" bestFit="1" customWidth="1"/>
    <col min="1302" max="1302" width="9" style="3" bestFit="1" customWidth="1"/>
    <col min="1303" max="1303" width="7.85546875" style="3" bestFit="1" customWidth="1"/>
    <col min="1304" max="1304" width="11.7109375" style="3" bestFit="1" customWidth="1"/>
    <col min="1305" max="1305" width="14.28515625" style="3" customWidth="1"/>
    <col min="1306" max="1306" width="11.7109375" style="3" bestFit="1" customWidth="1"/>
    <col min="1307" max="1307" width="14.140625" style="3" bestFit="1" customWidth="1"/>
    <col min="1308" max="1308" width="16.7109375" style="3" customWidth="1"/>
    <col min="1309" max="1309" width="16.5703125" style="3" customWidth="1"/>
    <col min="1310" max="1311" width="7.85546875" style="3" bestFit="1" customWidth="1"/>
    <col min="1312" max="1312" width="8" style="3" bestFit="1" customWidth="1"/>
    <col min="1313" max="1314" width="7.85546875" style="3" bestFit="1" customWidth="1"/>
    <col min="1315" max="1315" width="9.7109375" style="3" customWidth="1"/>
    <col min="1316" max="1316" width="12.85546875" style="3" customWidth="1"/>
    <col min="1317" max="1553" width="9.140625" style="3"/>
    <col min="1554" max="1554" width="9" style="3" bestFit="1" customWidth="1"/>
    <col min="1555" max="1555" width="9.85546875" style="3" bestFit="1" customWidth="1"/>
    <col min="1556" max="1556" width="9.140625" style="3" bestFit="1" customWidth="1"/>
    <col min="1557" max="1557" width="16" style="3" bestFit="1" customWidth="1"/>
    <col min="1558" max="1558" width="9" style="3" bestFit="1" customWidth="1"/>
    <col min="1559" max="1559" width="7.85546875" style="3" bestFit="1" customWidth="1"/>
    <col min="1560" max="1560" width="11.7109375" style="3" bestFit="1" customWidth="1"/>
    <col min="1561" max="1561" width="14.28515625" style="3" customWidth="1"/>
    <col min="1562" max="1562" width="11.7109375" style="3" bestFit="1" customWidth="1"/>
    <col min="1563" max="1563" width="14.140625" style="3" bestFit="1" customWidth="1"/>
    <col min="1564" max="1564" width="16.7109375" style="3" customWidth="1"/>
    <col min="1565" max="1565" width="16.5703125" style="3" customWidth="1"/>
    <col min="1566" max="1567" width="7.85546875" style="3" bestFit="1" customWidth="1"/>
    <col min="1568" max="1568" width="8" style="3" bestFit="1" customWidth="1"/>
    <col min="1569" max="1570" width="7.85546875" style="3" bestFit="1" customWidth="1"/>
    <col min="1571" max="1571" width="9.7109375" style="3" customWidth="1"/>
    <col min="1572" max="1572" width="12.85546875" style="3" customWidth="1"/>
    <col min="1573" max="1809" width="9.140625" style="3"/>
    <col min="1810" max="1810" width="9" style="3" bestFit="1" customWidth="1"/>
    <col min="1811" max="1811" width="9.85546875" style="3" bestFit="1" customWidth="1"/>
    <col min="1812" max="1812" width="9.140625" style="3" bestFit="1" customWidth="1"/>
    <col min="1813" max="1813" width="16" style="3" bestFit="1" customWidth="1"/>
    <col min="1814" max="1814" width="9" style="3" bestFit="1" customWidth="1"/>
    <col min="1815" max="1815" width="7.85546875" style="3" bestFit="1" customWidth="1"/>
    <col min="1816" max="1816" width="11.7109375" style="3" bestFit="1" customWidth="1"/>
    <col min="1817" max="1817" width="14.28515625" style="3" customWidth="1"/>
    <col min="1818" max="1818" width="11.7109375" style="3" bestFit="1" customWidth="1"/>
    <col min="1819" max="1819" width="14.140625" style="3" bestFit="1" customWidth="1"/>
    <col min="1820" max="1820" width="16.7109375" style="3" customWidth="1"/>
    <col min="1821" max="1821" width="16.5703125" style="3" customWidth="1"/>
    <col min="1822" max="1823" width="7.85546875" style="3" bestFit="1" customWidth="1"/>
    <col min="1824" max="1824" width="8" style="3" bestFit="1" customWidth="1"/>
    <col min="1825" max="1826" width="7.85546875" style="3" bestFit="1" customWidth="1"/>
    <col min="1827" max="1827" width="9.7109375" style="3" customWidth="1"/>
    <col min="1828" max="1828" width="12.85546875" style="3" customWidth="1"/>
    <col min="1829" max="2065" width="9.140625" style="3"/>
    <col min="2066" max="2066" width="9" style="3" bestFit="1" customWidth="1"/>
    <col min="2067" max="2067" width="9.85546875" style="3" bestFit="1" customWidth="1"/>
    <col min="2068" max="2068" width="9.140625" style="3" bestFit="1" customWidth="1"/>
    <col min="2069" max="2069" width="16" style="3" bestFit="1" customWidth="1"/>
    <col min="2070" max="2070" width="9" style="3" bestFit="1" customWidth="1"/>
    <col min="2071" max="2071" width="7.85546875" style="3" bestFit="1" customWidth="1"/>
    <col min="2072" max="2072" width="11.7109375" style="3" bestFit="1" customWidth="1"/>
    <col min="2073" max="2073" width="14.28515625" style="3" customWidth="1"/>
    <col min="2074" max="2074" width="11.7109375" style="3" bestFit="1" customWidth="1"/>
    <col min="2075" max="2075" width="14.140625" style="3" bestFit="1" customWidth="1"/>
    <col min="2076" max="2076" width="16.7109375" style="3" customWidth="1"/>
    <col min="2077" max="2077" width="16.5703125" style="3" customWidth="1"/>
    <col min="2078" max="2079" width="7.85546875" style="3" bestFit="1" customWidth="1"/>
    <col min="2080" max="2080" width="8" style="3" bestFit="1" customWidth="1"/>
    <col min="2081" max="2082" width="7.85546875" style="3" bestFit="1" customWidth="1"/>
    <col min="2083" max="2083" width="9.7109375" style="3" customWidth="1"/>
    <col min="2084" max="2084" width="12.85546875" style="3" customWidth="1"/>
    <col min="2085" max="2321" width="9.140625" style="3"/>
    <col min="2322" max="2322" width="9" style="3" bestFit="1" customWidth="1"/>
    <col min="2323" max="2323" width="9.85546875" style="3" bestFit="1" customWidth="1"/>
    <col min="2324" max="2324" width="9.140625" style="3" bestFit="1" customWidth="1"/>
    <col min="2325" max="2325" width="16" style="3" bestFit="1" customWidth="1"/>
    <col min="2326" max="2326" width="9" style="3" bestFit="1" customWidth="1"/>
    <col min="2327" max="2327" width="7.85546875" style="3" bestFit="1" customWidth="1"/>
    <col min="2328" max="2328" width="11.7109375" style="3" bestFit="1" customWidth="1"/>
    <col min="2329" max="2329" width="14.28515625" style="3" customWidth="1"/>
    <col min="2330" max="2330" width="11.7109375" style="3" bestFit="1" customWidth="1"/>
    <col min="2331" max="2331" width="14.140625" style="3" bestFit="1" customWidth="1"/>
    <col min="2332" max="2332" width="16.7109375" style="3" customWidth="1"/>
    <col min="2333" max="2333" width="16.5703125" style="3" customWidth="1"/>
    <col min="2334" max="2335" width="7.85546875" style="3" bestFit="1" customWidth="1"/>
    <col min="2336" max="2336" width="8" style="3" bestFit="1" customWidth="1"/>
    <col min="2337" max="2338" width="7.85546875" style="3" bestFit="1" customWidth="1"/>
    <col min="2339" max="2339" width="9.7109375" style="3" customWidth="1"/>
    <col min="2340" max="2340" width="12.85546875" style="3" customWidth="1"/>
    <col min="2341" max="2577" width="9.140625" style="3"/>
    <col min="2578" max="2578" width="9" style="3" bestFit="1" customWidth="1"/>
    <col min="2579" max="2579" width="9.85546875" style="3" bestFit="1" customWidth="1"/>
    <col min="2580" max="2580" width="9.140625" style="3" bestFit="1" customWidth="1"/>
    <col min="2581" max="2581" width="16" style="3" bestFit="1" customWidth="1"/>
    <col min="2582" max="2582" width="9" style="3" bestFit="1" customWidth="1"/>
    <col min="2583" max="2583" width="7.85546875" style="3" bestFit="1" customWidth="1"/>
    <col min="2584" max="2584" width="11.7109375" style="3" bestFit="1" customWidth="1"/>
    <col min="2585" max="2585" width="14.28515625" style="3" customWidth="1"/>
    <col min="2586" max="2586" width="11.7109375" style="3" bestFit="1" customWidth="1"/>
    <col min="2587" max="2587" width="14.140625" style="3" bestFit="1" customWidth="1"/>
    <col min="2588" max="2588" width="16.7109375" style="3" customWidth="1"/>
    <col min="2589" max="2589" width="16.5703125" style="3" customWidth="1"/>
    <col min="2590" max="2591" width="7.85546875" style="3" bestFit="1" customWidth="1"/>
    <col min="2592" max="2592" width="8" style="3" bestFit="1" customWidth="1"/>
    <col min="2593" max="2594" width="7.85546875" style="3" bestFit="1" customWidth="1"/>
    <col min="2595" max="2595" width="9.7109375" style="3" customWidth="1"/>
    <col min="2596" max="2596" width="12.85546875" style="3" customWidth="1"/>
    <col min="2597" max="2833" width="9.140625" style="3"/>
    <col min="2834" max="2834" width="9" style="3" bestFit="1" customWidth="1"/>
    <col min="2835" max="2835" width="9.85546875" style="3" bestFit="1" customWidth="1"/>
    <col min="2836" max="2836" width="9.140625" style="3" bestFit="1" customWidth="1"/>
    <col min="2837" max="2837" width="16" style="3" bestFit="1" customWidth="1"/>
    <col min="2838" max="2838" width="9" style="3" bestFit="1" customWidth="1"/>
    <col min="2839" max="2839" width="7.85546875" style="3" bestFit="1" customWidth="1"/>
    <col min="2840" max="2840" width="11.7109375" style="3" bestFit="1" customWidth="1"/>
    <col min="2841" max="2841" width="14.28515625" style="3" customWidth="1"/>
    <col min="2842" max="2842" width="11.7109375" style="3" bestFit="1" customWidth="1"/>
    <col min="2843" max="2843" width="14.140625" style="3" bestFit="1" customWidth="1"/>
    <col min="2844" max="2844" width="16.7109375" style="3" customWidth="1"/>
    <col min="2845" max="2845" width="16.5703125" style="3" customWidth="1"/>
    <col min="2846" max="2847" width="7.85546875" style="3" bestFit="1" customWidth="1"/>
    <col min="2848" max="2848" width="8" style="3" bestFit="1" customWidth="1"/>
    <col min="2849" max="2850" width="7.85546875" style="3" bestFit="1" customWidth="1"/>
    <col min="2851" max="2851" width="9.7109375" style="3" customWidth="1"/>
    <col min="2852" max="2852" width="12.85546875" style="3" customWidth="1"/>
    <col min="2853" max="3089" width="9.140625" style="3"/>
    <col min="3090" max="3090" width="9" style="3" bestFit="1" customWidth="1"/>
    <col min="3091" max="3091" width="9.85546875" style="3" bestFit="1" customWidth="1"/>
    <col min="3092" max="3092" width="9.140625" style="3" bestFit="1" customWidth="1"/>
    <col min="3093" max="3093" width="16" style="3" bestFit="1" customWidth="1"/>
    <col min="3094" max="3094" width="9" style="3" bestFit="1" customWidth="1"/>
    <col min="3095" max="3095" width="7.85546875" style="3" bestFit="1" customWidth="1"/>
    <col min="3096" max="3096" width="11.7109375" style="3" bestFit="1" customWidth="1"/>
    <col min="3097" max="3097" width="14.28515625" style="3" customWidth="1"/>
    <col min="3098" max="3098" width="11.7109375" style="3" bestFit="1" customWidth="1"/>
    <col min="3099" max="3099" width="14.140625" style="3" bestFit="1" customWidth="1"/>
    <col min="3100" max="3100" width="16.7109375" style="3" customWidth="1"/>
    <col min="3101" max="3101" width="16.5703125" style="3" customWidth="1"/>
    <col min="3102" max="3103" width="7.85546875" style="3" bestFit="1" customWidth="1"/>
    <col min="3104" max="3104" width="8" style="3" bestFit="1" customWidth="1"/>
    <col min="3105" max="3106" width="7.85546875" style="3" bestFit="1" customWidth="1"/>
    <col min="3107" max="3107" width="9.7109375" style="3" customWidth="1"/>
    <col min="3108" max="3108" width="12.85546875" style="3" customWidth="1"/>
    <col min="3109" max="3345" width="9.140625" style="3"/>
    <col min="3346" max="3346" width="9" style="3" bestFit="1" customWidth="1"/>
    <col min="3347" max="3347" width="9.85546875" style="3" bestFit="1" customWidth="1"/>
    <col min="3348" max="3348" width="9.140625" style="3" bestFit="1" customWidth="1"/>
    <col min="3349" max="3349" width="16" style="3" bestFit="1" customWidth="1"/>
    <col min="3350" max="3350" width="9" style="3" bestFit="1" customWidth="1"/>
    <col min="3351" max="3351" width="7.85546875" style="3" bestFit="1" customWidth="1"/>
    <col min="3352" max="3352" width="11.7109375" style="3" bestFit="1" customWidth="1"/>
    <col min="3353" max="3353" width="14.28515625" style="3" customWidth="1"/>
    <col min="3354" max="3354" width="11.7109375" style="3" bestFit="1" customWidth="1"/>
    <col min="3355" max="3355" width="14.140625" style="3" bestFit="1" customWidth="1"/>
    <col min="3356" max="3356" width="16.7109375" style="3" customWidth="1"/>
    <col min="3357" max="3357" width="16.5703125" style="3" customWidth="1"/>
    <col min="3358" max="3359" width="7.85546875" style="3" bestFit="1" customWidth="1"/>
    <col min="3360" max="3360" width="8" style="3" bestFit="1" customWidth="1"/>
    <col min="3361" max="3362" width="7.85546875" style="3" bestFit="1" customWidth="1"/>
    <col min="3363" max="3363" width="9.7109375" style="3" customWidth="1"/>
    <col min="3364" max="3364" width="12.85546875" style="3" customWidth="1"/>
    <col min="3365" max="3601" width="9.140625" style="3"/>
    <col min="3602" max="3602" width="9" style="3" bestFit="1" customWidth="1"/>
    <col min="3603" max="3603" width="9.85546875" style="3" bestFit="1" customWidth="1"/>
    <col min="3604" max="3604" width="9.140625" style="3" bestFit="1" customWidth="1"/>
    <col min="3605" max="3605" width="16" style="3" bestFit="1" customWidth="1"/>
    <col min="3606" max="3606" width="9" style="3" bestFit="1" customWidth="1"/>
    <col min="3607" max="3607" width="7.85546875" style="3" bestFit="1" customWidth="1"/>
    <col min="3608" max="3608" width="11.7109375" style="3" bestFit="1" customWidth="1"/>
    <col min="3609" max="3609" width="14.28515625" style="3" customWidth="1"/>
    <col min="3610" max="3610" width="11.7109375" style="3" bestFit="1" customWidth="1"/>
    <col min="3611" max="3611" width="14.140625" style="3" bestFit="1" customWidth="1"/>
    <col min="3612" max="3612" width="16.7109375" style="3" customWidth="1"/>
    <col min="3613" max="3613" width="16.5703125" style="3" customWidth="1"/>
    <col min="3614" max="3615" width="7.85546875" style="3" bestFit="1" customWidth="1"/>
    <col min="3616" max="3616" width="8" style="3" bestFit="1" customWidth="1"/>
    <col min="3617" max="3618" width="7.85546875" style="3" bestFit="1" customWidth="1"/>
    <col min="3619" max="3619" width="9.7109375" style="3" customWidth="1"/>
    <col min="3620" max="3620" width="12.85546875" style="3" customWidth="1"/>
    <col min="3621" max="3857" width="9.140625" style="3"/>
    <col min="3858" max="3858" width="9" style="3" bestFit="1" customWidth="1"/>
    <col min="3859" max="3859" width="9.85546875" style="3" bestFit="1" customWidth="1"/>
    <col min="3860" max="3860" width="9.140625" style="3" bestFit="1" customWidth="1"/>
    <col min="3861" max="3861" width="16" style="3" bestFit="1" customWidth="1"/>
    <col min="3862" max="3862" width="9" style="3" bestFit="1" customWidth="1"/>
    <col min="3863" max="3863" width="7.85546875" style="3" bestFit="1" customWidth="1"/>
    <col min="3864" max="3864" width="11.7109375" style="3" bestFit="1" customWidth="1"/>
    <col min="3865" max="3865" width="14.28515625" style="3" customWidth="1"/>
    <col min="3866" max="3866" width="11.7109375" style="3" bestFit="1" customWidth="1"/>
    <col min="3867" max="3867" width="14.140625" style="3" bestFit="1" customWidth="1"/>
    <col min="3868" max="3868" width="16.7109375" style="3" customWidth="1"/>
    <col min="3869" max="3869" width="16.5703125" style="3" customWidth="1"/>
    <col min="3870" max="3871" width="7.85546875" style="3" bestFit="1" customWidth="1"/>
    <col min="3872" max="3872" width="8" style="3" bestFit="1" customWidth="1"/>
    <col min="3873" max="3874" width="7.85546875" style="3" bestFit="1" customWidth="1"/>
    <col min="3875" max="3875" width="9.7109375" style="3" customWidth="1"/>
    <col min="3876" max="3876" width="12.85546875" style="3" customWidth="1"/>
    <col min="3877" max="4113" width="9.140625" style="3"/>
    <col min="4114" max="4114" width="9" style="3" bestFit="1" customWidth="1"/>
    <col min="4115" max="4115" width="9.85546875" style="3" bestFit="1" customWidth="1"/>
    <col min="4116" max="4116" width="9.140625" style="3" bestFit="1" customWidth="1"/>
    <col min="4117" max="4117" width="16" style="3" bestFit="1" customWidth="1"/>
    <col min="4118" max="4118" width="9" style="3" bestFit="1" customWidth="1"/>
    <col min="4119" max="4119" width="7.85546875" style="3" bestFit="1" customWidth="1"/>
    <col min="4120" max="4120" width="11.7109375" style="3" bestFit="1" customWidth="1"/>
    <col min="4121" max="4121" width="14.28515625" style="3" customWidth="1"/>
    <col min="4122" max="4122" width="11.7109375" style="3" bestFit="1" customWidth="1"/>
    <col min="4123" max="4123" width="14.140625" style="3" bestFit="1" customWidth="1"/>
    <col min="4124" max="4124" width="16.7109375" style="3" customWidth="1"/>
    <col min="4125" max="4125" width="16.5703125" style="3" customWidth="1"/>
    <col min="4126" max="4127" width="7.85546875" style="3" bestFit="1" customWidth="1"/>
    <col min="4128" max="4128" width="8" style="3" bestFit="1" customWidth="1"/>
    <col min="4129" max="4130" width="7.85546875" style="3" bestFit="1" customWidth="1"/>
    <col min="4131" max="4131" width="9.7109375" style="3" customWidth="1"/>
    <col min="4132" max="4132" width="12.85546875" style="3" customWidth="1"/>
    <col min="4133" max="4369" width="9.140625" style="3"/>
    <col min="4370" max="4370" width="9" style="3" bestFit="1" customWidth="1"/>
    <col min="4371" max="4371" width="9.85546875" style="3" bestFit="1" customWidth="1"/>
    <col min="4372" max="4372" width="9.140625" style="3" bestFit="1" customWidth="1"/>
    <col min="4373" max="4373" width="16" style="3" bestFit="1" customWidth="1"/>
    <col min="4374" max="4374" width="9" style="3" bestFit="1" customWidth="1"/>
    <col min="4375" max="4375" width="7.85546875" style="3" bestFit="1" customWidth="1"/>
    <col min="4376" max="4376" width="11.7109375" style="3" bestFit="1" customWidth="1"/>
    <col min="4377" max="4377" width="14.28515625" style="3" customWidth="1"/>
    <col min="4378" max="4378" width="11.7109375" style="3" bestFit="1" customWidth="1"/>
    <col min="4379" max="4379" width="14.140625" style="3" bestFit="1" customWidth="1"/>
    <col min="4380" max="4380" width="16.7109375" style="3" customWidth="1"/>
    <col min="4381" max="4381" width="16.5703125" style="3" customWidth="1"/>
    <col min="4382" max="4383" width="7.85546875" style="3" bestFit="1" customWidth="1"/>
    <col min="4384" max="4384" width="8" style="3" bestFit="1" customWidth="1"/>
    <col min="4385" max="4386" width="7.85546875" style="3" bestFit="1" customWidth="1"/>
    <col min="4387" max="4387" width="9.7109375" style="3" customWidth="1"/>
    <col min="4388" max="4388" width="12.85546875" style="3" customWidth="1"/>
    <col min="4389" max="4625" width="9.140625" style="3"/>
    <col min="4626" max="4626" width="9" style="3" bestFit="1" customWidth="1"/>
    <col min="4627" max="4627" width="9.85546875" style="3" bestFit="1" customWidth="1"/>
    <col min="4628" max="4628" width="9.140625" style="3" bestFit="1" customWidth="1"/>
    <col min="4629" max="4629" width="16" style="3" bestFit="1" customWidth="1"/>
    <col min="4630" max="4630" width="9" style="3" bestFit="1" customWidth="1"/>
    <col min="4631" max="4631" width="7.85546875" style="3" bestFit="1" customWidth="1"/>
    <col min="4632" max="4632" width="11.7109375" style="3" bestFit="1" customWidth="1"/>
    <col min="4633" max="4633" width="14.28515625" style="3" customWidth="1"/>
    <col min="4634" max="4634" width="11.7109375" style="3" bestFit="1" customWidth="1"/>
    <col min="4635" max="4635" width="14.140625" style="3" bestFit="1" customWidth="1"/>
    <col min="4636" max="4636" width="16.7109375" style="3" customWidth="1"/>
    <col min="4637" max="4637" width="16.5703125" style="3" customWidth="1"/>
    <col min="4638" max="4639" width="7.85546875" style="3" bestFit="1" customWidth="1"/>
    <col min="4640" max="4640" width="8" style="3" bestFit="1" customWidth="1"/>
    <col min="4641" max="4642" width="7.85546875" style="3" bestFit="1" customWidth="1"/>
    <col min="4643" max="4643" width="9.7109375" style="3" customWidth="1"/>
    <col min="4644" max="4644" width="12.85546875" style="3" customWidth="1"/>
    <col min="4645" max="4881" width="9.140625" style="3"/>
    <col min="4882" max="4882" width="9" style="3" bestFit="1" customWidth="1"/>
    <col min="4883" max="4883" width="9.85546875" style="3" bestFit="1" customWidth="1"/>
    <col min="4884" max="4884" width="9.140625" style="3" bestFit="1" customWidth="1"/>
    <col min="4885" max="4885" width="16" style="3" bestFit="1" customWidth="1"/>
    <col min="4886" max="4886" width="9" style="3" bestFit="1" customWidth="1"/>
    <col min="4887" max="4887" width="7.85546875" style="3" bestFit="1" customWidth="1"/>
    <col min="4888" max="4888" width="11.7109375" style="3" bestFit="1" customWidth="1"/>
    <col min="4889" max="4889" width="14.28515625" style="3" customWidth="1"/>
    <col min="4890" max="4890" width="11.7109375" style="3" bestFit="1" customWidth="1"/>
    <col min="4891" max="4891" width="14.140625" style="3" bestFit="1" customWidth="1"/>
    <col min="4892" max="4892" width="16.7109375" style="3" customWidth="1"/>
    <col min="4893" max="4893" width="16.5703125" style="3" customWidth="1"/>
    <col min="4894" max="4895" width="7.85546875" style="3" bestFit="1" customWidth="1"/>
    <col min="4896" max="4896" width="8" style="3" bestFit="1" customWidth="1"/>
    <col min="4897" max="4898" width="7.85546875" style="3" bestFit="1" customWidth="1"/>
    <col min="4899" max="4899" width="9.7109375" style="3" customWidth="1"/>
    <col min="4900" max="4900" width="12.85546875" style="3" customWidth="1"/>
    <col min="4901" max="5137" width="9.140625" style="3"/>
    <col min="5138" max="5138" width="9" style="3" bestFit="1" customWidth="1"/>
    <col min="5139" max="5139" width="9.85546875" style="3" bestFit="1" customWidth="1"/>
    <col min="5140" max="5140" width="9.140625" style="3" bestFit="1" customWidth="1"/>
    <col min="5141" max="5141" width="16" style="3" bestFit="1" customWidth="1"/>
    <col min="5142" max="5142" width="9" style="3" bestFit="1" customWidth="1"/>
    <col min="5143" max="5143" width="7.85546875" style="3" bestFit="1" customWidth="1"/>
    <col min="5144" max="5144" width="11.7109375" style="3" bestFit="1" customWidth="1"/>
    <col min="5145" max="5145" width="14.28515625" style="3" customWidth="1"/>
    <col min="5146" max="5146" width="11.7109375" style="3" bestFit="1" customWidth="1"/>
    <col min="5147" max="5147" width="14.140625" style="3" bestFit="1" customWidth="1"/>
    <col min="5148" max="5148" width="16.7109375" style="3" customWidth="1"/>
    <col min="5149" max="5149" width="16.5703125" style="3" customWidth="1"/>
    <col min="5150" max="5151" width="7.85546875" style="3" bestFit="1" customWidth="1"/>
    <col min="5152" max="5152" width="8" style="3" bestFit="1" customWidth="1"/>
    <col min="5153" max="5154" width="7.85546875" style="3" bestFit="1" customWidth="1"/>
    <col min="5155" max="5155" width="9.7109375" style="3" customWidth="1"/>
    <col min="5156" max="5156" width="12.85546875" style="3" customWidth="1"/>
    <col min="5157" max="5393" width="9.140625" style="3"/>
    <col min="5394" max="5394" width="9" style="3" bestFit="1" customWidth="1"/>
    <col min="5395" max="5395" width="9.85546875" style="3" bestFit="1" customWidth="1"/>
    <col min="5396" max="5396" width="9.140625" style="3" bestFit="1" customWidth="1"/>
    <col min="5397" max="5397" width="16" style="3" bestFit="1" customWidth="1"/>
    <col min="5398" max="5398" width="9" style="3" bestFit="1" customWidth="1"/>
    <col min="5399" max="5399" width="7.85546875" style="3" bestFit="1" customWidth="1"/>
    <col min="5400" max="5400" width="11.7109375" style="3" bestFit="1" customWidth="1"/>
    <col min="5401" max="5401" width="14.28515625" style="3" customWidth="1"/>
    <col min="5402" max="5402" width="11.7109375" style="3" bestFit="1" customWidth="1"/>
    <col min="5403" max="5403" width="14.140625" style="3" bestFit="1" customWidth="1"/>
    <col min="5404" max="5404" width="16.7109375" style="3" customWidth="1"/>
    <col min="5405" max="5405" width="16.5703125" style="3" customWidth="1"/>
    <col min="5406" max="5407" width="7.85546875" style="3" bestFit="1" customWidth="1"/>
    <col min="5408" max="5408" width="8" style="3" bestFit="1" customWidth="1"/>
    <col min="5409" max="5410" width="7.85546875" style="3" bestFit="1" customWidth="1"/>
    <col min="5411" max="5411" width="9.7109375" style="3" customWidth="1"/>
    <col min="5412" max="5412" width="12.85546875" style="3" customWidth="1"/>
    <col min="5413" max="5649" width="9.140625" style="3"/>
    <col min="5650" max="5650" width="9" style="3" bestFit="1" customWidth="1"/>
    <col min="5651" max="5651" width="9.85546875" style="3" bestFit="1" customWidth="1"/>
    <col min="5652" max="5652" width="9.140625" style="3" bestFit="1" customWidth="1"/>
    <col min="5653" max="5653" width="16" style="3" bestFit="1" customWidth="1"/>
    <col min="5654" max="5654" width="9" style="3" bestFit="1" customWidth="1"/>
    <col min="5655" max="5655" width="7.85546875" style="3" bestFit="1" customWidth="1"/>
    <col min="5656" max="5656" width="11.7109375" style="3" bestFit="1" customWidth="1"/>
    <col min="5657" max="5657" width="14.28515625" style="3" customWidth="1"/>
    <col min="5658" max="5658" width="11.7109375" style="3" bestFit="1" customWidth="1"/>
    <col min="5659" max="5659" width="14.140625" style="3" bestFit="1" customWidth="1"/>
    <col min="5660" max="5660" width="16.7109375" style="3" customWidth="1"/>
    <col min="5661" max="5661" width="16.5703125" style="3" customWidth="1"/>
    <col min="5662" max="5663" width="7.85546875" style="3" bestFit="1" customWidth="1"/>
    <col min="5664" max="5664" width="8" style="3" bestFit="1" customWidth="1"/>
    <col min="5665" max="5666" width="7.85546875" style="3" bestFit="1" customWidth="1"/>
    <col min="5667" max="5667" width="9.7109375" style="3" customWidth="1"/>
    <col min="5668" max="5668" width="12.85546875" style="3" customWidth="1"/>
    <col min="5669" max="5905" width="9.140625" style="3"/>
    <col min="5906" max="5906" width="9" style="3" bestFit="1" customWidth="1"/>
    <col min="5907" max="5907" width="9.85546875" style="3" bestFit="1" customWidth="1"/>
    <col min="5908" max="5908" width="9.140625" style="3" bestFit="1" customWidth="1"/>
    <col min="5909" max="5909" width="16" style="3" bestFit="1" customWidth="1"/>
    <col min="5910" max="5910" width="9" style="3" bestFit="1" customWidth="1"/>
    <col min="5911" max="5911" width="7.85546875" style="3" bestFit="1" customWidth="1"/>
    <col min="5912" max="5912" width="11.7109375" style="3" bestFit="1" customWidth="1"/>
    <col min="5913" max="5913" width="14.28515625" style="3" customWidth="1"/>
    <col min="5914" max="5914" width="11.7109375" style="3" bestFit="1" customWidth="1"/>
    <col min="5915" max="5915" width="14.140625" style="3" bestFit="1" customWidth="1"/>
    <col min="5916" max="5916" width="16.7109375" style="3" customWidth="1"/>
    <col min="5917" max="5917" width="16.5703125" style="3" customWidth="1"/>
    <col min="5918" max="5919" width="7.85546875" style="3" bestFit="1" customWidth="1"/>
    <col min="5920" max="5920" width="8" style="3" bestFit="1" customWidth="1"/>
    <col min="5921" max="5922" width="7.85546875" style="3" bestFit="1" customWidth="1"/>
    <col min="5923" max="5923" width="9.7109375" style="3" customWidth="1"/>
    <col min="5924" max="5924" width="12.85546875" style="3" customWidth="1"/>
    <col min="5925" max="6161" width="9.140625" style="3"/>
    <col min="6162" max="6162" width="9" style="3" bestFit="1" customWidth="1"/>
    <col min="6163" max="6163" width="9.85546875" style="3" bestFit="1" customWidth="1"/>
    <col min="6164" max="6164" width="9.140625" style="3" bestFit="1" customWidth="1"/>
    <col min="6165" max="6165" width="16" style="3" bestFit="1" customWidth="1"/>
    <col min="6166" max="6166" width="9" style="3" bestFit="1" customWidth="1"/>
    <col min="6167" max="6167" width="7.85546875" style="3" bestFit="1" customWidth="1"/>
    <col min="6168" max="6168" width="11.7109375" style="3" bestFit="1" customWidth="1"/>
    <col min="6169" max="6169" width="14.28515625" style="3" customWidth="1"/>
    <col min="6170" max="6170" width="11.7109375" style="3" bestFit="1" customWidth="1"/>
    <col min="6171" max="6171" width="14.140625" style="3" bestFit="1" customWidth="1"/>
    <col min="6172" max="6172" width="16.7109375" style="3" customWidth="1"/>
    <col min="6173" max="6173" width="16.5703125" style="3" customWidth="1"/>
    <col min="6174" max="6175" width="7.85546875" style="3" bestFit="1" customWidth="1"/>
    <col min="6176" max="6176" width="8" style="3" bestFit="1" customWidth="1"/>
    <col min="6177" max="6178" width="7.85546875" style="3" bestFit="1" customWidth="1"/>
    <col min="6179" max="6179" width="9.7109375" style="3" customWidth="1"/>
    <col min="6180" max="6180" width="12.85546875" style="3" customWidth="1"/>
    <col min="6181" max="6417" width="9.140625" style="3"/>
    <col min="6418" max="6418" width="9" style="3" bestFit="1" customWidth="1"/>
    <col min="6419" max="6419" width="9.85546875" style="3" bestFit="1" customWidth="1"/>
    <col min="6420" max="6420" width="9.140625" style="3" bestFit="1" customWidth="1"/>
    <col min="6421" max="6421" width="16" style="3" bestFit="1" customWidth="1"/>
    <col min="6422" max="6422" width="9" style="3" bestFit="1" customWidth="1"/>
    <col min="6423" max="6423" width="7.85546875" style="3" bestFit="1" customWidth="1"/>
    <col min="6424" max="6424" width="11.7109375" style="3" bestFit="1" customWidth="1"/>
    <col min="6425" max="6425" width="14.28515625" style="3" customWidth="1"/>
    <col min="6426" max="6426" width="11.7109375" style="3" bestFit="1" customWidth="1"/>
    <col min="6427" max="6427" width="14.140625" style="3" bestFit="1" customWidth="1"/>
    <col min="6428" max="6428" width="16.7109375" style="3" customWidth="1"/>
    <col min="6429" max="6429" width="16.5703125" style="3" customWidth="1"/>
    <col min="6430" max="6431" width="7.85546875" style="3" bestFit="1" customWidth="1"/>
    <col min="6432" max="6432" width="8" style="3" bestFit="1" customWidth="1"/>
    <col min="6433" max="6434" width="7.85546875" style="3" bestFit="1" customWidth="1"/>
    <col min="6435" max="6435" width="9.7109375" style="3" customWidth="1"/>
    <col min="6436" max="6436" width="12.85546875" style="3" customWidth="1"/>
    <col min="6437" max="6673" width="9.140625" style="3"/>
    <col min="6674" max="6674" width="9" style="3" bestFit="1" customWidth="1"/>
    <col min="6675" max="6675" width="9.85546875" style="3" bestFit="1" customWidth="1"/>
    <col min="6676" max="6676" width="9.140625" style="3" bestFit="1" customWidth="1"/>
    <col min="6677" max="6677" width="16" style="3" bestFit="1" customWidth="1"/>
    <col min="6678" max="6678" width="9" style="3" bestFit="1" customWidth="1"/>
    <col min="6679" max="6679" width="7.85546875" style="3" bestFit="1" customWidth="1"/>
    <col min="6680" max="6680" width="11.7109375" style="3" bestFit="1" customWidth="1"/>
    <col min="6681" max="6681" width="14.28515625" style="3" customWidth="1"/>
    <col min="6682" max="6682" width="11.7109375" style="3" bestFit="1" customWidth="1"/>
    <col min="6683" max="6683" width="14.140625" style="3" bestFit="1" customWidth="1"/>
    <col min="6684" max="6684" width="16.7109375" style="3" customWidth="1"/>
    <col min="6685" max="6685" width="16.5703125" style="3" customWidth="1"/>
    <col min="6686" max="6687" width="7.85546875" style="3" bestFit="1" customWidth="1"/>
    <col min="6688" max="6688" width="8" style="3" bestFit="1" customWidth="1"/>
    <col min="6689" max="6690" width="7.85546875" style="3" bestFit="1" customWidth="1"/>
    <col min="6691" max="6691" width="9.7109375" style="3" customWidth="1"/>
    <col min="6692" max="6692" width="12.85546875" style="3" customWidth="1"/>
    <col min="6693" max="6929" width="9.140625" style="3"/>
    <col min="6930" max="6930" width="9" style="3" bestFit="1" customWidth="1"/>
    <col min="6931" max="6931" width="9.85546875" style="3" bestFit="1" customWidth="1"/>
    <col min="6932" max="6932" width="9.140625" style="3" bestFit="1" customWidth="1"/>
    <col min="6933" max="6933" width="16" style="3" bestFit="1" customWidth="1"/>
    <col min="6934" max="6934" width="9" style="3" bestFit="1" customWidth="1"/>
    <col min="6935" max="6935" width="7.85546875" style="3" bestFit="1" customWidth="1"/>
    <col min="6936" max="6936" width="11.7109375" style="3" bestFit="1" customWidth="1"/>
    <col min="6937" max="6937" width="14.28515625" style="3" customWidth="1"/>
    <col min="6938" max="6938" width="11.7109375" style="3" bestFit="1" customWidth="1"/>
    <col min="6939" max="6939" width="14.140625" style="3" bestFit="1" customWidth="1"/>
    <col min="6940" max="6940" width="16.7109375" style="3" customWidth="1"/>
    <col min="6941" max="6941" width="16.5703125" style="3" customWidth="1"/>
    <col min="6942" max="6943" width="7.85546875" style="3" bestFit="1" customWidth="1"/>
    <col min="6944" max="6944" width="8" style="3" bestFit="1" customWidth="1"/>
    <col min="6945" max="6946" width="7.85546875" style="3" bestFit="1" customWidth="1"/>
    <col min="6947" max="6947" width="9.7109375" style="3" customWidth="1"/>
    <col min="6948" max="6948" width="12.85546875" style="3" customWidth="1"/>
    <col min="6949" max="7185" width="9.140625" style="3"/>
    <col min="7186" max="7186" width="9" style="3" bestFit="1" customWidth="1"/>
    <col min="7187" max="7187" width="9.85546875" style="3" bestFit="1" customWidth="1"/>
    <col min="7188" max="7188" width="9.140625" style="3" bestFit="1" customWidth="1"/>
    <col min="7189" max="7189" width="16" style="3" bestFit="1" customWidth="1"/>
    <col min="7190" max="7190" width="9" style="3" bestFit="1" customWidth="1"/>
    <col min="7191" max="7191" width="7.85546875" style="3" bestFit="1" customWidth="1"/>
    <col min="7192" max="7192" width="11.7109375" style="3" bestFit="1" customWidth="1"/>
    <col min="7193" max="7193" width="14.28515625" style="3" customWidth="1"/>
    <col min="7194" max="7194" width="11.7109375" style="3" bestFit="1" customWidth="1"/>
    <col min="7195" max="7195" width="14.140625" style="3" bestFit="1" customWidth="1"/>
    <col min="7196" max="7196" width="16.7109375" style="3" customWidth="1"/>
    <col min="7197" max="7197" width="16.5703125" style="3" customWidth="1"/>
    <col min="7198" max="7199" width="7.85546875" style="3" bestFit="1" customWidth="1"/>
    <col min="7200" max="7200" width="8" style="3" bestFit="1" customWidth="1"/>
    <col min="7201" max="7202" width="7.85546875" style="3" bestFit="1" customWidth="1"/>
    <col min="7203" max="7203" width="9.7109375" style="3" customWidth="1"/>
    <col min="7204" max="7204" width="12.85546875" style="3" customWidth="1"/>
    <col min="7205" max="7441" width="9.140625" style="3"/>
    <col min="7442" max="7442" width="9" style="3" bestFit="1" customWidth="1"/>
    <col min="7443" max="7443" width="9.85546875" style="3" bestFit="1" customWidth="1"/>
    <col min="7444" max="7444" width="9.140625" style="3" bestFit="1" customWidth="1"/>
    <col min="7445" max="7445" width="16" style="3" bestFit="1" customWidth="1"/>
    <col min="7446" max="7446" width="9" style="3" bestFit="1" customWidth="1"/>
    <col min="7447" max="7447" width="7.85546875" style="3" bestFit="1" customWidth="1"/>
    <col min="7448" max="7448" width="11.7109375" style="3" bestFit="1" customWidth="1"/>
    <col min="7449" max="7449" width="14.28515625" style="3" customWidth="1"/>
    <col min="7450" max="7450" width="11.7109375" style="3" bestFit="1" customWidth="1"/>
    <col min="7451" max="7451" width="14.140625" style="3" bestFit="1" customWidth="1"/>
    <col min="7452" max="7452" width="16.7109375" style="3" customWidth="1"/>
    <col min="7453" max="7453" width="16.5703125" style="3" customWidth="1"/>
    <col min="7454" max="7455" width="7.85546875" style="3" bestFit="1" customWidth="1"/>
    <col min="7456" max="7456" width="8" style="3" bestFit="1" customWidth="1"/>
    <col min="7457" max="7458" width="7.85546875" style="3" bestFit="1" customWidth="1"/>
    <col min="7459" max="7459" width="9.7109375" style="3" customWidth="1"/>
    <col min="7460" max="7460" width="12.85546875" style="3" customWidth="1"/>
    <col min="7461" max="7697" width="9.140625" style="3"/>
    <col min="7698" max="7698" width="9" style="3" bestFit="1" customWidth="1"/>
    <col min="7699" max="7699" width="9.85546875" style="3" bestFit="1" customWidth="1"/>
    <col min="7700" max="7700" width="9.140625" style="3" bestFit="1" customWidth="1"/>
    <col min="7701" max="7701" width="16" style="3" bestFit="1" customWidth="1"/>
    <col min="7702" max="7702" width="9" style="3" bestFit="1" customWidth="1"/>
    <col min="7703" max="7703" width="7.85546875" style="3" bestFit="1" customWidth="1"/>
    <col min="7704" max="7704" width="11.7109375" style="3" bestFit="1" customWidth="1"/>
    <col min="7705" max="7705" width="14.28515625" style="3" customWidth="1"/>
    <col min="7706" max="7706" width="11.7109375" style="3" bestFit="1" customWidth="1"/>
    <col min="7707" max="7707" width="14.140625" style="3" bestFit="1" customWidth="1"/>
    <col min="7708" max="7708" width="16.7109375" style="3" customWidth="1"/>
    <col min="7709" max="7709" width="16.5703125" style="3" customWidth="1"/>
    <col min="7710" max="7711" width="7.85546875" style="3" bestFit="1" customWidth="1"/>
    <col min="7712" max="7712" width="8" style="3" bestFit="1" customWidth="1"/>
    <col min="7713" max="7714" width="7.85546875" style="3" bestFit="1" customWidth="1"/>
    <col min="7715" max="7715" width="9.7109375" style="3" customWidth="1"/>
    <col min="7716" max="7716" width="12.85546875" style="3" customWidth="1"/>
    <col min="7717" max="7953" width="9.140625" style="3"/>
    <col min="7954" max="7954" width="9" style="3" bestFit="1" customWidth="1"/>
    <col min="7955" max="7955" width="9.85546875" style="3" bestFit="1" customWidth="1"/>
    <col min="7956" max="7956" width="9.140625" style="3" bestFit="1" customWidth="1"/>
    <col min="7957" max="7957" width="16" style="3" bestFit="1" customWidth="1"/>
    <col min="7958" max="7958" width="9" style="3" bestFit="1" customWidth="1"/>
    <col min="7959" max="7959" width="7.85546875" style="3" bestFit="1" customWidth="1"/>
    <col min="7960" max="7960" width="11.7109375" style="3" bestFit="1" customWidth="1"/>
    <col min="7961" max="7961" width="14.28515625" style="3" customWidth="1"/>
    <col min="7962" max="7962" width="11.7109375" style="3" bestFit="1" customWidth="1"/>
    <col min="7963" max="7963" width="14.140625" style="3" bestFit="1" customWidth="1"/>
    <col min="7964" max="7964" width="16.7109375" style="3" customWidth="1"/>
    <col min="7965" max="7965" width="16.5703125" style="3" customWidth="1"/>
    <col min="7966" max="7967" width="7.85546875" style="3" bestFit="1" customWidth="1"/>
    <col min="7968" max="7968" width="8" style="3" bestFit="1" customWidth="1"/>
    <col min="7969" max="7970" width="7.85546875" style="3" bestFit="1" customWidth="1"/>
    <col min="7971" max="7971" width="9.7109375" style="3" customWidth="1"/>
    <col min="7972" max="7972" width="12.85546875" style="3" customWidth="1"/>
    <col min="7973" max="8209" width="9.140625" style="3"/>
    <col min="8210" max="8210" width="9" style="3" bestFit="1" customWidth="1"/>
    <col min="8211" max="8211" width="9.85546875" style="3" bestFit="1" customWidth="1"/>
    <col min="8212" max="8212" width="9.140625" style="3" bestFit="1" customWidth="1"/>
    <col min="8213" max="8213" width="16" style="3" bestFit="1" customWidth="1"/>
    <col min="8214" max="8214" width="9" style="3" bestFit="1" customWidth="1"/>
    <col min="8215" max="8215" width="7.85546875" style="3" bestFit="1" customWidth="1"/>
    <col min="8216" max="8216" width="11.7109375" style="3" bestFit="1" customWidth="1"/>
    <col min="8217" max="8217" width="14.28515625" style="3" customWidth="1"/>
    <col min="8218" max="8218" width="11.7109375" style="3" bestFit="1" customWidth="1"/>
    <col min="8219" max="8219" width="14.140625" style="3" bestFit="1" customWidth="1"/>
    <col min="8220" max="8220" width="16.7109375" style="3" customWidth="1"/>
    <col min="8221" max="8221" width="16.5703125" style="3" customWidth="1"/>
    <col min="8222" max="8223" width="7.85546875" style="3" bestFit="1" customWidth="1"/>
    <col min="8224" max="8224" width="8" style="3" bestFit="1" customWidth="1"/>
    <col min="8225" max="8226" width="7.85546875" style="3" bestFit="1" customWidth="1"/>
    <col min="8227" max="8227" width="9.7109375" style="3" customWidth="1"/>
    <col min="8228" max="8228" width="12.85546875" style="3" customWidth="1"/>
    <col min="8229" max="8465" width="9.140625" style="3"/>
    <col min="8466" max="8466" width="9" style="3" bestFit="1" customWidth="1"/>
    <col min="8467" max="8467" width="9.85546875" style="3" bestFit="1" customWidth="1"/>
    <col min="8468" max="8468" width="9.140625" style="3" bestFit="1" customWidth="1"/>
    <col min="8469" max="8469" width="16" style="3" bestFit="1" customWidth="1"/>
    <col min="8470" max="8470" width="9" style="3" bestFit="1" customWidth="1"/>
    <col min="8471" max="8471" width="7.85546875" style="3" bestFit="1" customWidth="1"/>
    <col min="8472" max="8472" width="11.7109375" style="3" bestFit="1" customWidth="1"/>
    <col min="8473" max="8473" width="14.28515625" style="3" customWidth="1"/>
    <col min="8474" max="8474" width="11.7109375" style="3" bestFit="1" customWidth="1"/>
    <col min="8475" max="8475" width="14.140625" style="3" bestFit="1" customWidth="1"/>
    <col min="8476" max="8476" width="16.7109375" style="3" customWidth="1"/>
    <col min="8477" max="8477" width="16.5703125" style="3" customWidth="1"/>
    <col min="8478" max="8479" width="7.85546875" style="3" bestFit="1" customWidth="1"/>
    <col min="8480" max="8480" width="8" style="3" bestFit="1" customWidth="1"/>
    <col min="8481" max="8482" width="7.85546875" style="3" bestFit="1" customWidth="1"/>
    <col min="8483" max="8483" width="9.7109375" style="3" customWidth="1"/>
    <col min="8484" max="8484" width="12.85546875" style="3" customWidth="1"/>
    <col min="8485" max="8721" width="9.140625" style="3"/>
    <col min="8722" max="8722" width="9" style="3" bestFit="1" customWidth="1"/>
    <col min="8723" max="8723" width="9.85546875" style="3" bestFit="1" customWidth="1"/>
    <col min="8724" max="8724" width="9.140625" style="3" bestFit="1" customWidth="1"/>
    <col min="8725" max="8725" width="16" style="3" bestFit="1" customWidth="1"/>
    <col min="8726" max="8726" width="9" style="3" bestFit="1" customWidth="1"/>
    <col min="8727" max="8727" width="7.85546875" style="3" bestFit="1" customWidth="1"/>
    <col min="8728" max="8728" width="11.7109375" style="3" bestFit="1" customWidth="1"/>
    <col min="8729" max="8729" width="14.28515625" style="3" customWidth="1"/>
    <col min="8730" max="8730" width="11.7109375" style="3" bestFit="1" customWidth="1"/>
    <col min="8731" max="8731" width="14.140625" style="3" bestFit="1" customWidth="1"/>
    <col min="8732" max="8732" width="16.7109375" style="3" customWidth="1"/>
    <col min="8733" max="8733" width="16.5703125" style="3" customWidth="1"/>
    <col min="8734" max="8735" width="7.85546875" style="3" bestFit="1" customWidth="1"/>
    <col min="8736" max="8736" width="8" style="3" bestFit="1" customWidth="1"/>
    <col min="8737" max="8738" width="7.85546875" style="3" bestFit="1" customWidth="1"/>
    <col min="8739" max="8739" width="9.7109375" style="3" customWidth="1"/>
    <col min="8740" max="8740" width="12.85546875" style="3" customWidth="1"/>
    <col min="8741" max="8977" width="9.140625" style="3"/>
    <col min="8978" max="8978" width="9" style="3" bestFit="1" customWidth="1"/>
    <col min="8979" max="8979" width="9.85546875" style="3" bestFit="1" customWidth="1"/>
    <col min="8980" max="8980" width="9.140625" style="3" bestFit="1" customWidth="1"/>
    <col min="8981" max="8981" width="16" style="3" bestFit="1" customWidth="1"/>
    <col min="8982" max="8982" width="9" style="3" bestFit="1" customWidth="1"/>
    <col min="8983" max="8983" width="7.85546875" style="3" bestFit="1" customWidth="1"/>
    <col min="8984" max="8984" width="11.7109375" style="3" bestFit="1" customWidth="1"/>
    <col min="8985" max="8985" width="14.28515625" style="3" customWidth="1"/>
    <col min="8986" max="8986" width="11.7109375" style="3" bestFit="1" customWidth="1"/>
    <col min="8987" max="8987" width="14.140625" style="3" bestFit="1" customWidth="1"/>
    <col min="8988" max="8988" width="16.7109375" style="3" customWidth="1"/>
    <col min="8989" max="8989" width="16.5703125" style="3" customWidth="1"/>
    <col min="8990" max="8991" width="7.85546875" style="3" bestFit="1" customWidth="1"/>
    <col min="8992" max="8992" width="8" style="3" bestFit="1" customWidth="1"/>
    <col min="8993" max="8994" width="7.85546875" style="3" bestFit="1" customWidth="1"/>
    <col min="8995" max="8995" width="9.7109375" style="3" customWidth="1"/>
    <col min="8996" max="8996" width="12.85546875" style="3" customWidth="1"/>
    <col min="8997" max="9233" width="9.140625" style="3"/>
    <col min="9234" max="9234" width="9" style="3" bestFit="1" customWidth="1"/>
    <col min="9235" max="9235" width="9.85546875" style="3" bestFit="1" customWidth="1"/>
    <col min="9236" max="9236" width="9.140625" style="3" bestFit="1" customWidth="1"/>
    <col min="9237" max="9237" width="16" style="3" bestFit="1" customWidth="1"/>
    <col min="9238" max="9238" width="9" style="3" bestFit="1" customWidth="1"/>
    <col min="9239" max="9239" width="7.85546875" style="3" bestFit="1" customWidth="1"/>
    <col min="9240" max="9240" width="11.7109375" style="3" bestFit="1" customWidth="1"/>
    <col min="9241" max="9241" width="14.28515625" style="3" customWidth="1"/>
    <col min="9242" max="9242" width="11.7109375" style="3" bestFit="1" customWidth="1"/>
    <col min="9243" max="9243" width="14.140625" style="3" bestFit="1" customWidth="1"/>
    <col min="9244" max="9244" width="16.7109375" style="3" customWidth="1"/>
    <col min="9245" max="9245" width="16.5703125" style="3" customWidth="1"/>
    <col min="9246" max="9247" width="7.85546875" style="3" bestFit="1" customWidth="1"/>
    <col min="9248" max="9248" width="8" style="3" bestFit="1" customWidth="1"/>
    <col min="9249" max="9250" width="7.85546875" style="3" bestFit="1" customWidth="1"/>
    <col min="9251" max="9251" width="9.7109375" style="3" customWidth="1"/>
    <col min="9252" max="9252" width="12.85546875" style="3" customWidth="1"/>
    <col min="9253" max="9489" width="9.140625" style="3"/>
    <col min="9490" max="9490" width="9" style="3" bestFit="1" customWidth="1"/>
    <col min="9491" max="9491" width="9.85546875" style="3" bestFit="1" customWidth="1"/>
    <col min="9492" max="9492" width="9.140625" style="3" bestFit="1" customWidth="1"/>
    <col min="9493" max="9493" width="16" style="3" bestFit="1" customWidth="1"/>
    <col min="9494" max="9494" width="9" style="3" bestFit="1" customWidth="1"/>
    <col min="9495" max="9495" width="7.85546875" style="3" bestFit="1" customWidth="1"/>
    <col min="9496" max="9496" width="11.7109375" style="3" bestFit="1" customWidth="1"/>
    <col min="9497" max="9497" width="14.28515625" style="3" customWidth="1"/>
    <col min="9498" max="9498" width="11.7109375" style="3" bestFit="1" customWidth="1"/>
    <col min="9499" max="9499" width="14.140625" style="3" bestFit="1" customWidth="1"/>
    <col min="9500" max="9500" width="16.7109375" style="3" customWidth="1"/>
    <col min="9501" max="9501" width="16.5703125" style="3" customWidth="1"/>
    <col min="9502" max="9503" width="7.85546875" style="3" bestFit="1" customWidth="1"/>
    <col min="9504" max="9504" width="8" style="3" bestFit="1" customWidth="1"/>
    <col min="9505" max="9506" width="7.85546875" style="3" bestFit="1" customWidth="1"/>
    <col min="9507" max="9507" width="9.7109375" style="3" customWidth="1"/>
    <col min="9508" max="9508" width="12.85546875" style="3" customWidth="1"/>
    <col min="9509" max="9745" width="9.140625" style="3"/>
    <col min="9746" max="9746" width="9" style="3" bestFit="1" customWidth="1"/>
    <col min="9747" max="9747" width="9.85546875" style="3" bestFit="1" customWidth="1"/>
    <col min="9748" max="9748" width="9.140625" style="3" bestFit="1" customWidth="1"/>
    <col min="9749" max="9749" width="16" style="3" bestFit="1" customWidth="1"/>
    <col min="9750" max="9750" width="9" style="3" bestFit="1" customWidth="1"/>
    <col min="9751" max="9751" width="7.85546875" style="3" bestFit="1" customWidth="1"/>
    <col min="9752" max="9752" width="11.7109375" style="3" bestFit="1" customWidth="1"/>
    <col min="9753" max="9753" width="14.28515625" style="3" customWidth="1"/>
    <col min="9754" max="9754" width="11.7109375" style="3" bestFit="1" customWidth="1"/>
    <col min="9755" max="9755" width="14.140625" style="3" bestFit="1" customWidth="1"/>
    <col min="9756" max="9756" width="16.7109375" style="3" customWidth="1"/>
    <col min="9757" max="9757" width="16.5703125" style="3" customWidth="1"/>
    <col min="9758" max="9759" width="7.85546875" style="3" bestFit="1" customWidth="1"/>
    <col min="9760" max="9760" width="8" style="3" bestFit="1" customWidth="1"/>
    <col min="9761" max="9762" width="7.85546875" style="3" bestFit="1" customWidth="1"/>
    <col min="9763" max="9763" width="9.7109375" style="3" customWidth="1"/>
    <col min="9764" max="9764" width="12.85546875" style="3" customWidth="1"/>
    <col min="9765" max="10001" width="9.140625" style="3"/>
    <col min="10002" max="10002" width="9" style="3" bestFit="1" customWidth="1"/>
    <col min="10003" max="10003" width="9.85546875" style="3" bestFit="1" customWidth="1"/>
    <col min="10004" max="10004" width="9.140625" style="3" bestFit="1" customWidth="1"/>
    <col min="10005" max="10005" width="16" style="3" bestFit="1" customWidth="1"/>
    <col min="10006" max="10006" width="9" style="3" bestFit="1" customWidth="1"/>
    <col min="10007" max="10007" width="7.85546875" style="3" bestFit="1" customWidth="1"/>
    <col min="10008" max="10008" width="11.7109375" style="3" bestFit="1" customWidth="1"/>
    <col min="10009" max="10009" width="14.28515625" style="3" customWidth="1"/>
    <col min="10010" max="10010" width="11.7109375" style="3" bestFit="1" customWidth="1"/>
    <col min="10011" max="10011" width="14.140625" style="3" bestFit="1" customWidth="1"/>
    <col min="10012" max="10012" width="16.7109375" style="3" customWidth="1"/>
    <col min="10013" max="10013" width="16.5703125" style="3" customWidth="1"/>
    <col min="10014" max="10015" width="7.85546875" style="3" bestFit="1" customWidth="1"/>
    <col min="10016" max="10016" width="8" style="3" bestFit="1" customWidth="1"/>
    <col min="10017" max="10018" width="7.85546875" style="3" bestFit="1" customWidth="1"/>
    <col min="10019" max="10019" width="9.7109375" style="3" customWidth="1"/>
    <col min="10020" max="10020" width="12.85546875" style="3" customWidth="1"/>
    <col min="10021" max="10257" width="9.140625" style="3"/>
    <col min="10258" max="10258" width="9" style="3" bestFit="1" customWidth="1"/>
    <col min="10259" max="10259" width="9.85546875" style="3" bestFit="1" customWidth="1"/>
    <col min="10260" max="10260" width="9.140625" style="3" bestFit="1" customWidth="1"/>
    <col min="10261" max="10261" width="16" style="3" bestFit="1" customWidth="1"/>
    <col min="10262" max="10262" width="9" style="3" bestFit="1" customWidth="1"/>
    <col min="10263" max="10263" width="7.85546875" style="3" bestFit="1" customWidth="1"/>
    <col min="10264" max="10264" width="11.7109375" style="3" bestFit="1" customWidth="1"/>
    <col min="10265" max="10265" width="14.28515625" style="3" customWidth="1"/>
    <col min="10266" max="10266" width="11.7109375" style="3" bestFit="1" customWidth="1"/>
    <col min="10267" max="10267" width="14.140625" style="3" bestFit="1" customWidth="1"/>
    <col min="10268" max="10268" width="16.7109375" style="3" customWidth="1"/>
    <col min="10269" max="10269" width="16.5703125" style="3" customWidth="1"/>
    <col min="10270" max="10271" width="7.85546875" style="3" bestFit="1" customWidth="1"/>
    <col min="10272" max="10272" width="8" style="3" bestFit="1" customWidth="1"/>
    <col min="10273" max="10274" width="7.85546875" style="3" bestFit="1" customWidth="1"/>
    <col min="10275" max="10275" width="9.7109375" style="3" customWidth="1"/>
    <col min="10276" max="10276" width="12.85546875" style="3" customWidth="1"/>
    <col min="10277" max="10513" width="9.140625" style="3"/>
    <col min="10514" max="10514" width="9" style="3" bestFit="1" customWidth="1"/>
    <col min="10515" max="10515" width="9.85546875" style="3" bestFit="1" customWidth="1"/>
    <col min="10516" max="10516" width="9.140625" style="3" bestFit="1" customWidth="1"/>
    <col min="10517" max="10517" width="16" style="3" bestFit="1" customWidth="1"/>
    <col min="10518" max="10518" width="9" style="3" bestFit="1" customWidth="1"/>
    <col min="10519" max="10519" width="7.85546875" style="3" bestFit="1" customWidth="1"/>
    <col min="10520" max="10520" width="11.7109375" style="3" bestFit="1" customWidth="1"/>
    <col min="10521" max="10521" width="14.28515625" style="3" customWidth="1"/>
    <col min="10522" max="10522" width="11.7109375" style="3" bestFit="1" customWidth="1"/>
    <col min="10523" max="10523" width="14.140625" style="3" bestFit="1" customWidth="1"/>
    <col min="10524" max="10524" width="16.7109375" style="3" customWidth="1"/>
    <col min="10525" max="10525" width="16.5703125" style="3" customWidth="1"/>
    <col min="10526" max="10527" width="7.85546875" style="3" bestFit="1" customWidth="1"/>
    <col min="10528" max="10528" width="8" style="3" bestFit="1" customWidth="1"/>
    <col min="10529" max="10530" width="7.85546875" style="3" bestFit="1" customWidth="1"/>
    <col min="10531" max="10531" width="9.7109375" style="3" customWidth="1"/>
    <col min="10532" max="10532" width="12.85546875" style="3" customWidth="1"/>
    <col min="10533" max="10769" width="9.140625" style="3"/>
    <col min="10770" max="10770" width="9" style="3" bestFit="1" customWidth="1"/>
    <col min="10771" max="10771" width="9.85546875" style="3" bestFit="1" customWidth="1"/>
    <col min="10772" max="10772" width="9.140625" style="3" bestFit="1" customWidth="1"/>
    <col min="10773" max="10773" width="16" style="3" bestFit="1" customWidth="1"/>
    <col min="10774" max="10774" width="9" style="3" bestFit="1" customWidth="1"/>
    <col min="10775" max="10775" width="7.85546875" style="3" bestFit="1" customWidth="1"/>
    <col min="10776" max="10776" width="11.7109375" style="3" bestFit="1" customWidth="1"/>
    <col min="10777" max="10777" width="14.28515625" style="3" customWidth="1"/>
    <col min="10778" max="10778" width="11.7109375" style="3" bestFit="1" customWidth="1"/>
    <col min="10779" max="10779" width="14.140625" style="3" bestFit="1" customWidth="1"/>
    <col min="10780" max="10780" width="16.7109375" style="3" customWidth="1"/>
    <col min="10781" max="10781" width="16.5703125" style="3" customWidth="1"/>
    <col min="10782" max="10783" width="7.85546875" style="3" bestFit="1" customWidth="1"/>
    <col min="10784" max="10784" width="8" style="3" bestFit="1" customWidth="1"/>
    <col min="10785" max="10786" width="7.85546875" style="3" bestFit="1" customWidth="1"/>
    <col min="10787" max="10787" width="9.7109375" style="3" customWidth="1"/>
    <col min="10788" max="10788" width="12.85546875" style="3" customWidth="1"/>
    <col min="10789" max="11025" width="9.140625" style="3"/>
    <col min="11026" max="11026" width="9" style="3" bestFit="1" customWidth="1"/>
    <col min="11027" max="11027" width="9.85546875" style="3" bestFit="1" customWidth="1"/>
    <col min="11028" max="11028" width="9.140625" style="3" bestFit="1" customWidth="1"/>
    <col min="11029" max="11029" width="16" style="3" bestFit="1" customWidth="1"/>
    <col min="11030" max="11030" width="9" style="3" bestFit="1" customWidth="1"/>
    <col min="11031" max="11031" width="7.85546875" style="3" bestFit="1" customWidth="1"/>
    <col min="11032" max="11032" width="11.7109375" style="3" bestFit="1" customWidth="1"/>
    <col min="11033" max="11033" width="14.28515625" style="3" customWidth="1"/>
    <col min="11034" max="11034" width="11.7109375" style="3" bestFit="1" customWidth="1"/>
    <col min="11035" max="11035" width="14.140625" style="3" bestFit="1" customWidth="1"/>
    <col min="11036" max="11036" width="16.7109375" style="3" customWidth="1"/>
    <col min="11037" max="11037" width="16.5703125" style="3" customWidth="1"/>
    <col min="11038" max="11039" width="7.85546875" style="3" bestFit="1" customWidth="1"/>
    <col min="11040" max="11040" width="8" style="3" bestFit="1" customWidth="1"/>
    <col min="11041" max="11042" width="7.85546875" style="3" bestFit="1" customWidth="1"/>
    <col min="11043" max="11043" width="9.7109375" style="3" customWidth="1"/>
    <col min="11044" max="11044" width="12.85546875" style="3" customWidth="1"/>
    <col min="11045" max="11281" width="9.140625" style="3"/>
    <col min="11282" max="11282" width="9" style="3" bestFit="1" customWidth="1"/>
    <col min="11283" max="11283" width="9.85546875" style="3" bestFit="1" customWidth="1"/>
    <col min="11284" max="11284" width="9.140625" style="3" bestFit="1" customWidth="1"/>
    <col min="11285" max="11285" width="16" style="3" bestFit="1" customWidth="1"/>
    <col min="11286" max="11286" width="9" style="3" bestFit="1" customWidth="1"/>
    <col min="11287" max="11287" width="7.85546875" style="3" bestFit="1" customWidth="1"/>
    <col min="11288" max="11288" width="11.7109375" style="3" bestFit="1" customWidth="1"/>
    <col min="11289" max="11289" width="14.28515625" style="3" customWidth="1"/>
    <col min="11290" max="11290" width="11.7109375" style="3" bestFit="1" customWidth="1"/>
    <col min="11291" max="11291" width="14.140625" style="3" bestFit="1" customWidth="1"/>
    <col min="11292" max="11292" width="16.7109375" style="3" customWidth="1"/>
    <col min="11293" max="11293" width="16.5703125" style="3" customWidth="1"/>
    <col min="11294" max="11295" width="7.85546875" style="3" bestFit="1" customWidth="1"/>
    <col min="11296" max="11296" width="8" style="3" bestFit="1" customWidth="1"/>
    <col min="11297" max="11298" width="7.85546875" style="3" bestFit="1" customWidth="1"/>
    <col min="11299" max="11299" width="9.7109375" style="3" customWidth="1"/>
    <col min="11300" max="11300" width="12.85546875" style="3" customWidth="1"/>
    <col min="11301" max="11537" width="9.140625" style="3"/>
    <col min="11538" max="11538" width="9" style="3" bestFit="1" customWidth="1"/>
    <col min="11539" max="11539" width="9.85546875" style="3" bestFit="1" customWidth="1"/>
    <col min="11540" max="11540" width="9.140625" style="3" bestFit="1" customWidth="1"/>
    <col min="11541" max="11541" width="16" style="3" bestFit="1" customWidth="1"/>
    <col min="11542" max="11542" width="9" style="3" bestFit="1" customWidth="1"/>
    <col min="11543" max="11543" width="7.85546875" style="3" bestFit="1" customWidth="1"/>
    <col min="11544" max="11544" width="11.7109375" style="3" bestFit="1" customWidth="1"/>
    <col min="11545" max="11545" width="14.28515625" style="3" customWidth="1"/>
    <col min="11546" max="11546" width="11.7109375" style="3" bestFit="1" customWidth="1"/>
    <col min="11547" max="11547" width="14.140625" style="3" bestFit="1" customWidth="1"/>
    <col min="11548" max="11548" width="16.7109375" style="3" customWidth="1"/>
    <col min="11549" max="11549" width="16.5703125" style="3" customWidth="1"/>
    <col min="11550" max="11551" width="7.85546875" style="3" bestFit="1" customWidth="1"/>
    <col min="11552" max="11552" width="8" style="3" bestFit="1" customWidth="1"/>
    <col min="11553" max="11554" width="7.85546875" style="3" bestFit="1" customWidth="1"/>
    <col min="11555" max="11555" width="9.7109375" style="3" customWidth="1"/>
    <col min="11556" max="11556" width="12.85546875" style="3" customWidth="1"/>
    <col min="11557" max="11793" width="9.140625" style="3"/>
    <col min="11794" max="11794" width="9" style="3" bestFit="1" customWidth="1"/>
    <col min="11795" max="11795" width="9.85546875" style="3" bestFit="1" customWidth="1"/>
    <col min="11796" max="11796" width="9.140625" style="3" bestFit="1" customWidth="1"/>
    <col min="11797" max="11797" width="16" style="3" bestFit="1" customWidth="1"/>
    <col min="11798" max="11798" width="9" style="3" bestFit="1" customWidth="1"/>
    <col min="11799" max="11799" width="7.85546875" style="3" bestFit="1" customWidth="1"/>
    <col min="11800" max="11800" width="11.7109375" style="3" bestFit="1" customWidth="1"/>
    <col min="11801" max="11801" width="14.28515625" style="3" customWidth="1"/>
    <col min="11802" max="11802" width="11.7109375" style="3" bestFit="1" customWidth="1"/>
    <col min="11803" max="11803" width="14.140625" style="3" bestFit="1" customWidth="1"/>
    <col min="11804" max="11804" width="16.7109375" style="3" customWidth="1"/>
    <col min="11805" max="11805" width="16.5703125" style="3" customWidth="1"/>
    <col min="11806" max="11807" width="7.85546875" style="3" bestFit="1" customWidth="1"/>
    <col min="11808" max="11808" width="8" style="3" bestFit="1" customWidth="1"/>
    <col min="11809" max="11810" width="7.85546875" style="3" bestFit="1" customWidth="1"/>
    <col min="11811" max="11811" width="9.7109375" style="3" customWidth="1"/>
    <col min="11812" max="11812" width="12.85546875" style="3" customWidth="1"/>
    <col min="11813" max="12049" width="9.140625" style="3"/>
    <col min="12050" max="12050" width="9" style="3" bestFit="1" customWidth="1"/>
    <col min="12051" max="12051" width="9.85546875" style="3" bestFit="1" customWidth="1"/>
    <col min="12052" max="12052" width="9.140625" style="3" bestFit="1" customWidth="1"/>
    <col min="12053" max="12053" width="16" style="3" bestFit="1" customWidth="1"/>
    <col min="12054" max="12054" width="9" style="3" bestFit="1" customWidth="1"/>
    <col min="12055" max="12055" width="7.85546875" style="3" bestFit="1" customWidth="1"/>
    <col min="12056" max="12056" width="11.7109375" style="3" bestFit="1" customWidth="1"/>
    <col min="12057" max="12057" width="14.28515625" style="3" customWidth="1"/>
    <col min="12058" max="12058" width="11.7109375" style="3" bestFit="1" customWidth="1"/>
    <col min="12059" max="12059" width="14.140625" style="3" bestFit="1" customWidth="1"/>
    <col min="12060" max="12060" width="16.7109375" style="3" customWidth="1"/>
    <col min="12061" max="12061" width="16.5703125" style="3" customWidth="1"/>
    <col min="12062" max="12063" width="7.85546875" style="3" bestFit="1" customWidth="1"/>
    <col min="12064" max="12064" width="8" style="3" bestFit="1" customWidth="1"/>
    <col min="12065" max="12066" width="7.85546875" style="3" bestFit="1" customWidth="1"/>
    <col min="12067" max="12067" width="9.7109375" style="3" customWidth="1"/>
    <col min="12068" max="12068" width="12.85546875" style="3" customWidth="1"/>
    <col min="12069" max="12305" width="9.140625" style="3"/>
    <col min="12306" max="12306" width="9" style="3" bestFit="1" customWidth="1"/>
    <col min="12307" max="12307" width="9.85546875" style="3" bestFit="1" customWidth="1"/>
    <col min="12308" max="12308" width="9.140625" style="3" bestFit="1" customWidth="1"/>
    <col min="12309" max="12309" width="16" style="3" bestFit="1" customWidth="1"/>
    <col min="12310" max="12310" width="9" style="3" bestFit="1" customWidth="1"/>
    <col min="12311" max="12311" width="7.85546875" style="3" bestFit="1" customWidth="1"/>
    <col min="12312" max="12312" width="11.7109375" style="3" bestFit="1" customWidth="1"/>
    <col min="12313" max="12313" width="14.28515625" style="3" customWidth="1"/>
    <col min="12314" max="12314" width="11.7109375" style="3" bestFit="1" customWidth="1"/>
    <col min="12315" max="12315" width="14.140625" style="3" bestFit="1" customWidth="1"/>
    <col min="12316" max="12316" width="16.7109375" style="3" customWidth="1"/>
    <col min="12317" max="12317" width="16.5703125" style="3" customWidth="1"/>
    <col min="12318" max="12319" width="7.85546875" style="3" bestFit="1" customWidth="1"/>
    <col min="12320" max="12320" width="8" style="3" bestFit="1" customWidth="1"/>
    <col min="12321" max="12322" width="7.85546875" style="3" bestFit="1" customWidth="1"/>
    <col min="12323" max="12323" width="9.7109375" style="3" customWidth="1"/>
    <col min="12324" max="12324" width="12.85546875" style="3" customWidth="1"/>
    <col min="12325" max="12561" width="9.140625" style="3"/>
    <col min="12562" max="12562" width="9" style="3" bestFit="1" customWidth="1"/>
    <col min="12563" max="12563" width="9.85546875" style="3" bestFit="1" customWidth="1"/>
    <col min="12564" max="12564" width="9.140625" style="3" bestFit="1" customWidth="1"/>
    <col min="12565" max="12565" width="16" style="3" bestFit="1" customWidth="1"/>
    <col min="12566" max="12566" width="9" style="3" bestFit="1" customWidth="1"/>
    <col min="12567" max="12567" width="7.85546875" style="3" bestFit="1" customWidth="1"/>
    <col min="12568" max="12568" width="11.7109375" style="3" bestFit="1" customWidth="1"/>
    <col min="12569" max="12569" width="14.28515625" style="3" customWidth="1"/>
    <col min="12570" max="12570" width="11.7109375" style="3" bestFit="1" customWidth="1"/>
    <col min="12571" max="12571" width="14.140625" style="3" bestFit="1" customWidth="1"/>
    <col min="12572" max="12572" width="16.7109375" style="3" customWidth="1"/>
    <col min="12573" max="12573" width="16.5703125" style="3" customWidth="1"/>
    <col min="12574" max="12575" width="7.85546875" style="3" bestFit="1" customWidth="1"/>
    <col min="12576" max="12576" width="8" style="3" bestFit="1" customWidth="1"/>
    <col min="12577" max="12578" width="7.85546875" style="3" bestFit="1" customWidth="1"/>
    <col min="12579" max="12579" width="9.7109375" style="3" customWidth="1"/>
    <col min="12580" max="12580" width="12.85546875" style="3" customWidth="1"/>
    <col min="12581" max="12817" width="9.140625" style="3"/>
    <col min="12818" max="12818" width="9" style="3" bestFit="1" customWidth="1"/>
    <col min="12819" max="12819" width="9.85546875" style="3" bestFit="1" customWidth="1"/>
    <col min="12820" max="12820" width="9.140625" style="3" bestFit="1" customWidth="1"/>
    <col min="12821" max="12821" width="16" style="3" bestFit="1" customWidth="1"/>
    <col min="12822" max="12822" width="9" style="3" bestFit="1" customWidth="1"/>
    <col min="12823" max="12823" width="7.85546875" style="3" bestFit="1" customWidth="1"/>
    <col min="12824" max="12824" width="11.7109375" style="3" bestFit="1" customWidth="1"/>
    <col min="12825" max="12825" width="14.28515625" style="3" customWidth="1"/>
    <col min="12826" max="12826" width="11.7109375" style="3" bestFit="1" customWidth="1"/>
    <col min="12827" max="12827" width="14.140625" style="3" bestFit="1" customWidth="1"/>
    <col min="12828" max="12828" width="16.7109375" style="3" customWidth="1"/>
    <col min="12829" max="12829" width="16.5703125" style="3" customWidth="1"/>
    <col min="12830" max="12831" width="7.85546875" style="3" bestFit="1" customWidth="1"/>
    <col min="12832" max="12832" width="8" style="3" bestFit="1" customWidth="1"/>
    <col min="12833" max="12834" width="7.85546875" style="3" bestFit="1" customWidth="1"/>
    <col min="12835" max="12835" width="9.7109375" style="3" customWidth="1"/>
    <col min="12836" max="12836" width="12.85546875" style="3" customWidth="1"/>
    <col min="12837" max="13073" width="9.140625" style="3"/>
    <col min="13074" max="13074" width="9" style="3" bestFit="1" customWidth="1"/>
    <col min="13075" max="13075" width="9.85546875" style="3" bestFit="1" customWidth="1"/>
    <col min="13076" max="13076" width="9.140625" style="3" bestFit="1" customWidth="1"/>
    <col min="13077" max="13077" width="16" style="3" bestFit="1" customWidth="1"/>
    <col min="13078" max="13078" width="9" style="3" bestFit="1" customWidth="1"/>
    <col min="13079" max="13079" width="7.85546875" style="3" bestFit="1" customWidth="1"/>
    <col min="13080" max="13080" width="11.7109375" style="3" bestFit="1" customWidth="1"/>
    <col min="13081" max="13081" width="14.28515625" style="3" customWidth="1"/>
    <col min="13082" max="13082" width="11.7109375" style="3" bestFit="1" customWidth="1"/>
    <col min="13083" max="13083" width="14.140625" style="3" bestFit="1" customWidth="1"/>
    <col min="13084" max="13084" width="16.7109375" style="3" customWidth="1"/>
    <col min="13085" max="13085" width="16.5703125" style="3" customWidth="1"/>
    <col min="13086" max="13087" width="7.85546875" style="3" bestFit="1" customWidth="1"/>
    <col min="13088" max="13088" width="8" style="3" bestFit="1" customWidth="1"/>
    <col min="13089" max="13090" width="7.85546875" style="3" bestFit="1" customWidth="1"/>
    <col min="13091" max="13091" width="9.7109375" style="3" customWidth="1"/>
    <col min="13092" max="13092" width="12.85546875" style="3" customWidth="1"/>
    <col min="13093" max="13329" width="9.140625" style="3"/>
    <col min="13330" max="13330" width="9" style="3" bestFit="1" customWidth="1"/>
    <col min="13331" max="13331" width="9.85546875" style="3" bestFit="1" customWidth="1"/>
    <col min="13332" max="13332" width="9.140625" style="3" bestFit="1" customWidth="1"/>
    <col min="13333" max="13333" width="16" style="3" bestFit="1" customWidth="1"/>
    <col min="13334" max="13334" width="9" style="3" bestFit="1" customWidth="1"/>
    <col min="13335" max="13335" width="7.85546875" style="3" bestFit="1" customWidth="1"/>
    <col min="13336" max="13336" width="11.7109375" style="3" bestFit="1" customWidth="1"/>
    <col min="13337" max="13337" width="14.28515625" style="3" customWidth="1"/>
    <col min="13338" max="13338" width="11.7109375" style="3" bestFit="1" customWidth="1"/>
    <col min="13339" max="13339" width="14.140625" style="3" bestFit="1" customWidth="1"/>
    <col min="13340" max="13340" width="16.7109375" style="3" customWidth="1"/>
    <col min="13341" max="13341" width="16.5703125" style="3" customWidth="1"/>
    <col min="13342" max="13343" width="7.85546875" style="3" bestFit="1" customWidth="1"/>
    <col min="13344" max="13344" width="8" style="3" bestFit="1" customWidth="1"/>
    <col min="13345" max="13346" width="7.85546875" style="3" bestFit="1" customWidth="1"/>
    <col min="13347" max="13347" width="9.7109375" style="3" customWidth="1"/>
    <col min="13348" max="13348" width="12.85546875" style="3" customWidth="1"/>
    <col min="13349" max="13585" width="9.140625" style="3"/>
    <col min="13586" max="13586" width="9" style="3" bestFit="1" customWidth="1"/>
    <col min="13587" max="13587" width="9.85546875" style="3" bestFit="1" customWidth="1"/>
    <col min="13588" max="13588" width="9.140625" style="3" bestFit="1" customWidth="1"/>
    <col min="13589" max="13589" width="16" style="3" bestFit="1" customWidth="1"/>
    <col min="13590" max="13590" width="9" style="3" bestFit="1" customWidth="1"/>
    <col min="13591" max="13591" width="7.85546875" style="3" bestFit="1" customWidth="1"/>
    <col min="13592" max="13592" width="11.7109375" style="3" bestFit="1" customWidth="1"/>
    <col min="13593" max="13593" width="14.28515625" style="3" customWidth="1"/>
    <col min="13594" max="13594" width="11.7109375" style="3" bestFit="1" customWidth="1"/>
    <col min="13595" max="13595" width="14.140625" style="3" bestFit="1" customWidth="1"/>
    <col min="13596" max="13596" width="16.7109375" style="3" customWidth="1"/>
    <col min="13597" max="13597" width="16.5703125" style="3" customWidth="1"/>
    <col min="13598" max="13599" width="7.85546875" style="3" bestFit="1" customWidth="1"/>
    <col min="13600" max="13600" width="8" style="3" bestFit="1" customWidth="1"/>
    <col min="13601" max="13602" width="7.85546875" style="3" bestFit="1" customWidth="1"/>
    <col min="13603" max="13603" width="9.7109375" style="3" customWidth="1"/>
    <col min="13604" max="13604" width="12.85546875" style="3" customWidth="1"/>
    <col min="13605" max="13841" width="9.140625" style="3"/>
    <col min="13842" max="13842" width="9" style="3" bestFit="1" customWidth="1"/>
    <col min="13843" max="13843" width="9.85546875" style="3" bestFit="1" customWidth="1"/>
    <col min="13844" max="13844" width="9.140625" style="3" bestFit="1" customWidth="1"/>
    <col min="13845" max="13845" width="16" style="3" bestFit="1" customWidth="1"/>
    <col min="13846" max="13846" width="9" style="3" bestFit="1" customWidth="1"/>
    <col min="13847" max="13847" width="7.85546875" style="3" bestFit="1" customWidth="1"/>
    <col min="13848" max="13848" width="11.7109375" style="3" bestFit="1" customWidth="1"/>
    <col min="13849" max="13849" width="14.28515625" style="3" customWidth="1"/>
    <col min="13850" max="13850" width="11.7109375" style="3" bestFit="1" customWidth="1"/>
    <col min="13851" max="13851" width="14.140625" style="3" bestFit="1" customWidth="1"/>
    <col min="13852" max="13852" width="16.7109375" style="3" customWidth="1"/>
    <col min="13853" max="13853" width="16.5703125" style="3" customWidth="1"/>
    <col min="13854" max="13855" width="7.85546875" style="3" bestFit="1" customWidth="1"/>
    <col min="13856" max="13856" width="8" style="3" bestFit="1" customWidth="1"/>
    <col min="13857" max="13858" width="7.85546875" style="3" bestFit="1" customWidth="1"/>
    <col min="13859" max="13859" width="9.7109375" style="3" customWidth="1"/>
    <col min="13860" max="13860" width="12.85546875" style="3" customWidth="1"/>
    <col min="13861" max="14097" width="9.140625" style="3"/>
    <col min="14098" max="14098" width="9" style="3" bestFit="1" customWidth="1"/>
    <col min="14099" max="14099" width="9.85546875" style="3" bestFit="1" customWidth="1"/>
    <col min="14100" max="14100" width="9.140625" style="3" bestFit="1" customWidth="1"/>
    <col min="14101" max="14101" width="16" style="3" bestFit="1" customWidth="1"/>
    <col min="14102" max="14102" width="9" style="3" bestFit="1" customWidth="1"/>
    <col min="14103" max="14103" width="7.85546875" style="3" bestFit="1" customWidth="1"/>
    <col min="14104" max="14104" width="11.7109375" style="3" bestFit="1" customWidth="1"/>
    <col min="14105" max="14105" width="14.28515625" style="3" customWidth="1"/>
    <col min="14106" max="14106" width="11.7109375" style="3" bestFit="1" customWidth="1"/>
    <col min="14107" max="14107" width="14.140625" style="3" bestFit="1" customWidth="1"/>
    <col min="14108" max="14108" width="16.7109375" style="3" customWidth="1"/>
    <col min="14109" max="14109" width="16.5703125" style="3" customWidth="1"/>
    <col min="14110" max="14111" width="7.85546875" style="3" bestFit="1" customWidth="1"/>
    <col min="14112" max="14112" width="8" style="3" bestFit="1" customWidth="1"/>
    <col min="14113" max="14114" width="7.85546875" style="3" bestFit="1" customWidth="1"/>
    <col min="14115" max="14115" width="9.7109375" style="3" customWidth="1"/>
    <col min="14116" max="14116" width="12.85546875" style="3" customWidth="1"/>
    <col min="14117" max="14353" width="9.140625" style="3"/>
    <col min="14354" max="14354" width="9" style="3" bestFit="1" customWidth="1"/>
    <col min="14355" max="14355" width="9.85546875" style="3" bestFit="1" customWidth="1"/>
    <col min="14356" max="14356" width="9.140625" style="3" bestFit="1" customWidth="1"/>
    <col min="14357" max="14357" width="16" style="3" bestFit="1" customWidth="1"/>
    <col min="14358" max="14358" width="9" style="3" bestFit="1" customWidth="1"/>
    <col min="14359" max="14359" width="7.85546875" style="3" bestFit="1" customWidth="1"/>
    <col min="14360" max="14360" width="11.7109375" style="3" bestFit="1" customWidth="1"/>
    <col min="14361" max="14361" width="14.28515625" style="3" customWidth="1"/>
    <col min="14362" max="14362" width="11.7109375" style="3" bestFit="1" customWidth="1"/>
    <col min="14363" max="14363" width="14.140625" style="3" bestFit="1" customWidth="1"/>
    <col min="14364" max="14364" width="16.7109375" style="3" customWidth="1"/>
    <col min="14365" max="14365" width="16.5703125" style="3" customWidth="1"/>
    <col min="14366" max="14367" width="7.85546875" style="3" bestFit="1" customWidth="1"/>
    <col min="14368" max="14368" width="8" style="3" bestFit="1" customWidth="1"/>
    <col min="14369" max="14370" width="7.85546875" style="3" bestFit="1" customWidth="1"/>
    <col min="14371" max="14371" width="9.7109375" style="3" customWidth="1"/>
    <col min="14372" max="14372" width="12.85546875" style="3" customWidth="1"/>
    <col min="14373" max="14609" width="9.140625" style="3"/>
    <col min="14610" max="14610" width="9" style="3" bestFit="1" customWidth="1"/>
    <col min="14611" max="14611" width="9.85546875" style="3" bestFit="1" customWidth="1"/>
    <col min="14612" max="14612" width="9.140625" style="3" bestFit="1" customWidth="1"/>
    <col min="14613" max="14613" width="16" style="3" bestFit="1" customWidth="1"/>
    <col min="14614" max="14614" width="9" style="3" bestFit="1" customWidth="1"/>
    <col min="14615" max="14615" width="7.85546875" style="3" bestFit="1" customWidth="1"/>
    <col min="14616" max="14616" width="11.7109375" style="3" bestFit="1" customWidth="1"/>
    <col min="14617" max="14617" width="14.28515625" style="3" customWidth="1"/>
    <col min="14618" max="14618" width="11.7109375" style="3" bestFit="1" customWidth="1"/>
    <col min="14619" max="14619" width="14.140625" style="3" bestFit="1" customWidth="1"/>
    <col min="14620" max="14620" width="16.7109375" style="3" customWidth="1"/>
    <col min="14621" max="14621" width="16.5703125" style="3" customWidth="1"/>
    <col min="14622" max="14623" width="7.85546875" style="3" bestFit="1" customWidth="1"/>
    <col min="14624" max="14624" width="8" style="3" bestFit="1" customWidth="1"/>
    <col min="14625" max="14626" width="7.85546875" style="3" bestFit="1" customWidth="1"/>
    <col min="14627" max="14627" width="9.7109375" style="3" customWidth="1"/>
    <col min="14628" max="14628" width="12.85546875" style="3" customWidth="1"/>
    <col min="14629" max="14865" width="9.140625" style="3"/>
    <col min="14866" max="14866" width="9" style="3" bestFit="1" customWidth="1"/>
    <col min="14867" max="14867" width="9.85546875" style="3" bestFit="1" customWidth="1"/>
    <col min="14868" max="14868" width="9.140625" style="3" bestFit="1" customWidth="1"/>
    <col min="14869" max="14869" width="16" style="3" bestFit="1" customWidth="1"/>
    <col min="14870" max="14870" width="9" style="3" bestFit="1" customWidth="1"/>
    <col min="14871" max="14871" width="7.85546875" style="3" bestFit="1" customWidth="1"/>
    <col min="14872" max="14872" width="11.7109375" style="3" bestFit="1" customWidth="1"/>
    <col min="14873" max="14873" width="14.28515625" style="3" customWidth="1"/>
    <col min="14874" max="14874" width="11.7109375" style="3" bestFit="1" customWidth="1"/>
    <col min="14875" max="14875" width="14.140625" style="3" bestFit="1" customWidth="1"/>
    <col min="14876" max="14876" width="16.7109375" style="3" customWidth="1"/>
    <col min="14877" max="14877" width="16.5703125" style="3" customWidth="1"/>
    <col min="14878" max="14879" width="7.85546875" style="3" bestFit="1" customWidth="1"/>
    <col min="14880" max="14880" width="8" style="3" bestFit="1" customWidth="1"/>
    <col min="14881" max="14882" width="7.85546875" style="3" bestFit="1" customWidth="1"/>
    <col min="14883" max="14883" width="9.7109375" style="3" customWidth="1"/>
    <col min="14884" max="14884" width="12.85546875" style="3" customWidth="1"/>
    <col min="14885" max="15121" width="9.140625" style="3"/>
    <col min="15122" max="15122" width="9" style="3" bestFit="1" customWidth="1"/>
    <col min="15123" max="15123" width="9.85546875" style="3" bestFit="1" customWidth="1"/>
    <col min="15124" max="15124" width="9.140625" style="3" bestFit="1" customWidth="1"/>
    <col min="15125" max="15125" width="16" style="3" bestFit="1" customWidth="1"/>
    <col min="15126" max="15126" width="9" style="3" bestFit="1" customWidth="1"/>
    <col min="15127" max="15127" width="7.85546875" style="3" bestFit="1" customWidth="1"/>
    <col min="15128" max="15128" width="11.7109375" style="3" bestFit="1" customWidth="1"/>
    <col min="15129" max="15129" width="14.28515625" style="3" customWidth="1"/>
    <col min="15130" max="15130" width="11.7109375" style="3" bestFit="1" customWidth="1"/>
    <col min="15131" max="15131" width="14.140625" style="3" bestFit="1" customWidth="1"/>
    <col min="15132" max="15132" width="16.7109375" style="3" customWidth="1"/>
    <col min="15133" max="15133" width="16.5703125" style="3" customWidth="1"/>
    <col min="15134" max="15135" width="7.85546875" style="3" bestFit="1" customWidth="1"/>
    <col min="15136" max="15136" width="8" style="3" bestFit="1" customWidth="1"/>
    <col min="15137" max="15138" width="7.85546875" style="3" bestFit="1" customWidth="1"/>
    <col min="15139" max="15139" width="9.7109375" style="3" customWidth="1"/>
    <col min="15140" max="15140" width="12.85546875" style="3" customWidth="1"/>
    <col min="15141" max="15377" width="9.140625" style="3"/>
    <col min="15378" max="15378" width="9" style="3" bestFit="1" customWidth="1"/>
    <col min="15379" max="15379" width="9.85546875" style="3" bestFit="1" customWidth="1"/>
    <col min="15380" max="15380" width="9.140625" style="3" bestFit="1" customWidth="1"/>
    <col min="15381" max="15381" width="16" style="3" bestFit="1" customWidth="1"/>
    <col min="15382" max="15382" width="9" style="3" bestFit="1" customWidth="1"/>
    <col min="15383" max="15383" width="7.85546875" style="3" bestFit="1" customWidth="1"/>
    <col min="15384" max="15384" width="11.7109375" style="3" bestFit="1" customWidth="1"/>
    <col min="15385" max="15385" width="14.28515625" style="3" customWidth="1"/>
    <col min="15386" max="15386" width="11.7109375" style="3" bestFit="1" customWidth="1"/>
    <col min="15387" max="15387" width="14.140625" style="3" bestFit="1" customWidth="1"/>
    <col min="15388" max="15388" width="16.7109375" style="3" customWidth="1"/>
    <col min="15389" max="15389" width="16.5703125" style="3" customWidth="1"/>
    <col min="15390" max="15391" width="7.85546875" style="3" bestFit="1" customWidth="1"/>
    <col min="15392" max="15392" width="8" style="3" bestFit="1" customWidth="1"/>
    <col min="15393" max="15394" width="7.85546875" style="3" bestFit="1" customWidth="1"/>
    <col min="15395" max="15395" width="9.7109375" style="3" customWidth="1"/>
    <col min="15396" max="15396" width="12.85546875" style="3" customWidth="1"/>
    <col min="15397" max="15633" width="9.140625" style="3"/>
    <col min="15634" max="15634" width="9" style="3" bestFit="1" customWidth="1"/>
    <col min="15635" max="15635" width="9.85546875" style="3" bestFit="1" customWidth="1"/>
    <col min="15636" max="15636" width="9.140625" style="3" bestFit="1" customWidth="1"/>
    <col min="15637" max="15637" width="16" style="3" bestFit="1" customWidth="1"/>
    <col min="15638" max="15638" width="9" style="3" bestFit="1" customWidth="1"/>
    <col min="15639" max="15639" width="7.85546875" style="3" bestFit="1" customWidth="1"/>
    <col min="15640" max="15640" width="11.7109375" style="3" bestFit="1" customWidth="1"/>
    <col min="15641" max="15641" width="14.28515625" style="3" customWidth="1"/>
    <col min="15642" max="15642" width="11.7109375" style="3" bestFit="1" customWidth="1"/>
    <col min="15643" max="15643" width="14.140625" style="3" bestFit="1" customWidth="1"/>
    <col min="15644" max="15644" width="16.7109375" style="3" customWidth="1"/>
    <col min="15645" max="15645" width="16.5703125" style="3" customWidth="1"/>
    <col min="15646" max="15647" width="7.85546875" style="3" bestFit="1" customWidth="1"/>
    <col min="15648" max="15648" width="8" style="3" bestFit="1" customWidth="1"/>
    <col min="15649" max="15650" width="7.85546875" style="3" bestFit="1" customWidth="1"/>
    <col min="15651" max="15651" width="9.7109375" style="3" customWidth="1"/>
    <col min="15652" max="15652" width="12.85546875" style="3" customWidth="1"/>
    <col min="15653" max="15889" width="9.140625" style="3"/>
    <col min="15890" max="15890" width="9" style="3" bestFit="1" customWidth="1"/>
    <col min="15891" max="15891" width="9.85546875" style="3" bestFit="1" customWidth="1"/>
    <col min="15892" max="15892" width="9.140625" style="3" bestFit="1" customWidth="1"/>
    <col min="15893" max="15893" width="16" style="3" bestFit="1" customWidth="1"/>
    <col min="15894" max="15894" width="9" style="3" bestFit="1" customWidth="1"/>
    <col min="15895" max="15895" width="7.85546875" style="3" bestFit="1" customWidth="1"/>
    <col min="15896" max="15896" width="11.7109375" style="3" bestFit="1" customWidth="1"/>
    <col min="15897" max="15897" width="14.28515625" style="3" customWidth="1"/>
    <col min="15898" max="15898" width="11.7109375" style="3" bestFit="1" customWidth="1"/>
    <col min="15899" max="15899" width="14.140625" style="3" bestFit="1" customWidth="1"/>
    <col min="15900" max="15900" width="16.7109375" style="3" customWidth="1"/>
    <col min="15901" max="15901" width="16.5703125" style="3" customWidth="1"/>
    <col min="15902" max="15903" width="7.85546875" style="3" bestFit="1" customWidth="1"/>
    <col min="15904" max="15904" width="8" style="3" bestFit="1" customWidth="1"/>
    <col min="15905" max="15906" width="7.85546875" style="3" bestFit="1" customWidth="1"/>
    <col min="15907" max="15907" width="9.7109375" style="3" customWidth="1"/>
    <col min="15908" max="15908" width="12.85546875" style="3" customWidth="1"/>
    <col min="15909" max="16145" width="9.140625" style="3"/>
    <col min="16146" max="16146" width="9" style="3" bestFit="1" customWidth="1"/>
    <col min="16147" max="16147" width="9.85546875" style="3" bestFit="1" customWidth="1"/>
    <col min="16148" max="16148" width="9.140625" style="3" bestFit="1" customWidth="1"/>
    <col min="16149" max="16149" width="16" style="3" bestFit="1" customWidth="1"/>
    <col min="16150" max="16150" width="9" style="3" bestFit="1" customWidth="1"/>
    <col min="16151" max="16151" width="7.85546875" style="3" bestFit="1" customWidth="1"/>
    <col min="16152" max="16152" width="11.7109375" style="3" bestFit="1" customWidth="1"/>
    <col min="16153" max="16153" width="14.28515625" style="3" customWidth="1"/>
    <col min="16154" max="16154" width="11.7109375" style="3" bestFit="1" customWidth="1"/>
    <col min="16155" max="16155" width="14.140625" style="3" bestFit="1" customWidth="1"/>
    <col min="16156" max="16156" width="16.7109375" style="3" customWidth="1"/>
    <col min="16157" max="16157" width="16.5703125" style="3" customWidth="1"/>
    <col min="16158" max="16159" width="7.85546875" style="3" bestFit="1" customWidth="1"/>
    <col min="16160" max="16160" width="8" style="3" bestFit="1" customWidth="1"/>
    <col min="16161" max="16162" width="7.85546875" style="3" bestFit="1" customWidth="1"/>
    <col min="16163" max="16163" width="9.7109375" style="3" customWidth="1"/>
    <col min="16164" max="16164" width="12.85546875" style="3" customWidth="1"/>
    <col min="16165" max="16384" width="9.140625" style="3"/>
  </cols>
  <sheetData>
    <row r="1" spans="1:76" s="6" customFormat="1" ht="15.75" customHeight="1">
      <c r="A1" s="445" t="s">
        <v>1</v>
      </c>
      <c r="B1" s="625" t="s">
        <v>0</v>
      </c>
      <c r="C1" s="628" t="s">
        <v>96</v>
      </c>
      <c r="D1" s="629"/>
      <c r="E1" s="616" t="s">
        <v>97</v>
      </c>
      <c r="F1" s="616"/>
      <c r="G1" s="616"/>
      <c r="H1" s="617" t="s">
        <v>169</v>
      </c>
      <c r="I1" s="617"/>
      <c r="J1" s="616" t="s">
        <v>173</v>
      </c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  <c r="AE1" s="616"/>
      <c r="AF1" s="616"/>
      <c r="AG1" s="627" t="s">
        <v>174</v>
      </c>
      <c r="AH1" s="627"/>
      <c r="AI1" s="627"/>
      <c r="AJ1" s="627"/>
      <c r="AK1" s="627"/>
      <c r="AL1" s="627"/>
      <c r="AM1" s="627"/>
      <c r="AN1" s="627"/>
      <c r="AO1" s="627"/>
      <c r="AP1" s="627"/>
      <c r="AQ1" s="627"/>
      <c r="AR1" s="627"/>
      <c r="AS1" s="627"/>
      <c r="AT1" s="627"/>
      <c r="AU1" s="627"/>
      <c r="AV1" s="618" t="s">
        <v>190</v>
      </c>
      <c r="AW1" s="619"/>
      <c r="AX1" s="619"/>
      <c r="AY1" s="619"/>
      <c r="AZ1" s="619"/>
      <c r="BA1" s="620"/>
      <c r="BB1" s="621" t="s">
        <v>194</v>
      </c>
      <c r="BC1" s="622"/>
      <c r="BD1" s="622"/>
      <c r="BE1" s="623"/>
      <c r="BF1" s="624" t="s">
        <v>182</v>
      </c>
      <c r="BG1" s="624"/>
      <c r="BH1" s="624"/>
      <c r="BI1" s="624"/>
      <c r="BJ1" s="624"/>
      <c r="BK1" s="624"/>
      <c r="BL1" s="624"/>
      <c r="BM1" s="624"/>
      <c r="BN1" s="624"/>
      <c r="BO1" s="624"/>
      <c r="BP1" s="624"/>
      <c r="BQ1" s="630" t="s">
        <v>509</v>
      </c>
      <c r="BR1" s="631"/>
      <c r="BS1" s="631"/>
      <c r="BT1" s="631"/>
      <c r="BU1" s="631"/>
      <c r="BV1" s="632"/>
      <c r="BW1" s="615" t="s">
        <v>291</v>
      </c>
      <c r="BX1" s="615"/>
    </row>
    <row r="2" spans="1:76" ht="23.25" thickBot="1">
      <c r="A2" s="446"/>
      <c r="B2" s="626"/>
      <c r="C2" s="168"/>
      <c r="D2" s="192" t="s">
        <v>94</v>
      </c>
      <c r="E2" s="150"/>
      <c r="F2" s="193" t="s">
        <v>94</v>
      </c>
      <c r="G2" s="149" t="s">
        <v>168</v>
      </c>
      <c r="H2" s="150"/>
      <c r="I2" s="220" t="s">
        <v>94</v>
      </c>
      <c r="J2" s="150" t="s">
        <v>245</v>
      </c>
      <c r="K2" s="150" t="s">
        <v>246</v>
      </c>
      <c r="L2" s="150" t="s">
        <v>247</v>
      </c>
      <c r="M2" s="150" t="s">
        <v>248</v>
      </c>
      <c r="N2" s="150" t="s">
        <v>249</v>
      </c>
      <c r="O2" s="150" t="s">
        <v>446</v>
      </c>
      <c r="P2" s="150" t="s">
        <v>453</v>
      </c>
      <c r="Q2" s="150" t="s">
        <v>457</v>
      </c>
      <c r="R2" s="150" t="s">
        <v>250</v>
      </c>
      <c r="S2" s="150" t="s">
        <v>411</v>
      </c>
      <c r="T2" s="150" t="s">
        <v>412</v>
      </c>
      <c r="U2" s="150" t="s">
        <v>440</v>
      </c>
      <c r="V2" s="150" t="s">
        <v>449</v>
      </c>
      <c r="W2" s="150" t="s">
        <v>251</v>
      </c>
      <c r="X2" s="150" t="s">
        <v>252</v>
      </c>
      <c r="Y2" s="150" t="s">
        <v>253</v>
      </c>
      <c r="Z2" s="150" t="s">
        <v>285</v>
      </c>
      <c r="AA2" s="150" t="s">
        <v>283</v>
      </c>
      <c r="AB2" s="150" t="s">
        <v>284</v>
      </c>
      <c r="AC2" s="150"/>
      <c r="AD2" s="150"/>
      <c r="AE2" s="150" t="s">
        <v>47</v>
      </c>
      <c r="AF2" s="148" t="s">
        <v>29</v>
      </c>
      <c r="AG2" s="150" t="s">
        <v>175</v>
      </c>
      <c r="AH2" s="150" t="s">
        <v>176</v>
      </c>
      <c r="AI2" s="150" t="s">
        <v>177</v>
      </c>
      <c r="AJ2" s="150" t="s">
        <v>179</v>
      </c>
      <c r="AK2" s="150" t="s">
        <v>180</v>
      </c>
      <c r="AL2" s="150" t="s">
        <v>181</v>
      </c>
      <c r="AM2" s="150" t="s">
        <v>271</v>
      </c>
      <c r="AN2" s="150" t="s">
        <v>272</v>
      </c>
      <c r="AO2" s="150" t="s">
        <v>273</v>
      </c>
      <c r="AP2" s="150" t="s">
        <v>460</v>
      </c>
      <c r="AQ2" s="150" t="s">
        <v>442</v>
      </c>
      <c r="AR2" s="150" t="s">
        <v>443</v>
      </c>
      <c r="AS2" s="150"/>
      <c r="AT2" s="150"/>
      <c r="AU2" s="153" t="s">
        <v>47</v>
      </c>
      <c r="AV2" s="150" t="s">
        <v>187</v>
      </c>
      <c r="AW2" s="150" t="s">
        <v>188</v>
      </c>
      <c r="AX2" s="150" t="s">
        <v>191</v>
      </c>
      <c r="AY2" s="150" t="s">
        <v>189</v>
      </c>
      <c r="AZ2" s="150" t="s">
        <v>193</v>
      </c>
      <c r="BA2" s="148" t="s">
        <v>47</v>
      </c>
      <c r="BB2" s="150" t="s">
        <v>198</v>
      </c>
      <c r="BC2" s="150" t="s">
        <v>199</v>
      </c>
      <c r="BD2" s="150" t="s">
        <v>200</v>
      </c>
      <c r="BE2" s="151" t="s">
        <v>47</v>
      </c>
      <c r="BF2" s="150" t="s">
        <v>209</v>
      </c>
      <c r="BG2" s="150" t="s">
        <v>210</v>
      </c>
      <c r="BH2" s="150" t="s">
        <v>213</v>
      </c>
      <c r="BI2" s="150" t="s">
        <v>218</v>
      </c>
      <c r="BJ2" s="150" t="s">
        <v>219</v>
      </c>
      <c r="BK2" s="150" t="s">
        <v>220</v>
      </c>
      <c r="BL2" s="150" t="s">
        <v>286</v>
      </c>
      <c r="BM2" s="150" t="s">
        <v>287</v>
      </c>
      <c r="BN2" s="150" t="s">
        <v>429</v>
      </c>
      <c r="BO2" s="150" t="s">
        <v>430</v>
      </c>
      <c r="BP2" s="148" t="s">
        <v>47</v>
      </c>
      <c r="BQ2" s="150"/>
      <c r="BR2" s="150"/>
      <c r="BS2" s="150"/>
      <c r="BT2" s="150"/>
      <c r="BU2" s="150"/>
      <c r="BV2" s="153" t="s">
        <v>510</v>
      </c>
      <c r="BW2" s="168" t="s">
        <v>138</v>
      </c>
      <c r="BX2" s="317" t="s">
        <v>452</v>
      </c>
    </row>
    <row r="3" spans="1:76" s="5" customFormat="1">
      <c r="A3" s="430" t="str">
        <f>'1-συμβολαια'!A3</f>
        <v>???</v>
      </c>
      <c r="B3" s="381" t="str">
        <f>'1-συμβολαια'!C3</f>
        <v>υποθήκης ;;;???καπολα = 2.000.000δρχ    ΕΞΑΛΕΙΨΗ</v>
      </c>
      <c r="C3" s="354">
        <f>'5-αντίγρ'!AN3</f>
        <v>8</v>
      </c>
      <c r="D3" s="354">
        <f>'5-αντίγρ'!AM3+'6-μεταγρ'!N3</f>
        <v>1.98</v>
      </c>
      <c r="E3" s="316">
        <f>'6-μεταγρ'!O3</f>
        <v>20</v>
      </c>
      <c r="F3" s="316">
        <f>'6-μεταγρ'!M3</f>
        <v>1.98</v>
      </c>
      <c r="G3" s="315">
        <f>'6-μεταγρ'!P3</f>
        <v>0</v>
      </c>
      <c r="H3" s="316">
        <f>'7-προςΔΟΥ'!P3</f>
        <v>0</v>
      </c>
      <c r="I3" s="282">
        <f>'7-προςΔΟΥ'!K3</f>
        <v>0</v>
      </c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1"/>
      <c r="Y3" s="281"/>
      <c r="Z3" s="283"/>
      <c r="AA3" s="283"/>
      <c r="AB3" s="281"/>
      <c r="AC3" s="281"/>
      <c r="AD3" s="281"/>
      <c r="AE3" s="283">
        <f t="shared" ref="AE3:AE4" si="0">SUM(J3:AD3)</f>
        <v>0</v>
      </c>
      <c r="AF3" s="281"/>
      <c r="AG3" s="283"/>
      <c r="AH3" s="283"/>
      <c r="AI3" s="283">
        <v>20</v>
      </c>
      <c r="AJ3" s="283"/>
      <c r="AK3" s="283"/>
      <c r="AL3" s="283"/>
      <c r="AM3" s="283"/>
      <c r="AN3" s="283"/>
      <c r="AO3" s="283"/>
      <c r="AP3" s="283"/>
      <c r="AQ3" s="283"/>
      <c r="AR3" s="283"/>
      <c r="AS3" s="281"/>
      <c r="AT3" s="281"/>
      <c r="AU3" s="283">
        <f t="shared" ref="AU3:AU4" si="1">SUM(AG3:AT3)</f>
        <v>20</v>
      </c>
      <c r="AV3" s="283">
        <v>20</v>
      </c>
      <c r="AW3" s="281"/>
      <c r="AX3" s="281">
        <v>20</v>
      </c>
      <c r="AY3" s="281"/>
      <c r="AZ3" s="281"/>
      <c r="BA3" s="283">
        <f t="shared" ref="BA3:BA4" si="2">SUM(AV3:AZ3)</f>
        <v>40</v>
      </c>
      <c r="BB3" s="281"/>
      <c r="BC3" s="281"/>
      <c r="BD3" s="281">
        <v>20</v>
      </c>
      <c r="BE3" s="281">
        <f t="shared" ref="BE3:BE4" si="3">SUM(BB3:BD3)</f>
        <v>20</v>
      </c>
      <c r="BF3" s="281"/>
      <c r="BG3" s="281"/>
      <c r="BH3" s="281"/>
      <c r="BI3" s="281"/>
      <c r="BJ3" s="281"/>
      <c r="BK3" s="281"/>
      <c r="BL3" s="281"/>
      <c r="BM3" s="283"/>
      <c r="BN3" s="283">
        <v>10</v>
      </c>
      <c r="BO3" s="283">
        <v>0.6</v>
      </c>
      <c r="BP3" s="283">
        <f t="shared" ref="BP3:BP4" si="4">SUM(BF3:BO3)</f>
        <v>10.6</v>
      </c>
      <c r="BQ3" s="316"/>
      <c r="BR3" s="316"/>
      <c r="BS3" s="316"/>
      <c r="BT3" s="316"/>
      <c r="BU3" s="316"/>
      <c r="BV3" s="316"/>
      <c r="BW3" s="284">
        <f t="shared" ref="BW3:BW4" si="5">C3+E3+G3+H3+AE3+AU3+BA3+BE3+BP3</f>
        <v>118.6</v>
      </c>
      <c r="BX3" s="284">
        <f>D3+F3+I3</f>
        <v>3.96</v>
      </c>
    </row>
    <row r="4" spans="1:76" s="5" customFormat="1">
      <c r="A4" s="430">
        <f>'1-συμβολαια'!A4</f>
        <v>0</v>
      </c>
      <c r="B4" s="381" t="str">
        <f>'1-συμβολαια'!C4</f>
        <v>δανείου ;;;???καπολα = 2.000.000δρχ   ΕΞΟΦΛΗΣΗ</v>
      </c>
      <c r="C4" s="354">
        <f>'5-αντίγρ'!AN4</f>
        <v>0</v>
      </c>
      <c r="D4" s="354">
        <f>'5-αντίγρ'!AM4+'6-μεταγρ'!N4</f>
        <v>0</v>
      </c>
      <c r="E4" s="316">
        <f>'6-μεταγρ'!O4</f>
        <v>0</v>
      </c>
      <c r="F4" s="316">
        <f>'6-μεταγρ'!M4</f>
        <v>0</v>
      </c>
      <c r="G4" s="316">
        <f>'6-μεταγρ'!P4</f>
        <v>0</v>
      </c>
      <c r="H4" s="316">
        <f>'7-προςΔΟΥ'!P4</f>
        <v>0</v>
      </c>
      <c r="I4" s="282">
        <f>'7-προςΔΟΥ'!K4</f>
        <v>0</v>
      </c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1"/>
      <c r="Y4" s="281"/>
      <c r="Z4" s="283"/>
      <c r="AA4" s="283"/>
      <c r="AB4" s="281"/>
      <c r="AC4" s="281"/>
      <c r="AD4" s="281"/>
      <c r="AE4" s="283">
        <f t="shared" si="0"/>
        <v>0</v>
      </c>
      <c r="AF4" s="281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1"/>
      <c r="AT4" s="281"/>
      <c r="AU4" s="283">
        <f t="shared" si="1"/>
        <v>0</v>
      </c>
      <c r="AV4" s="283"/>
      <c r="AW4" s="281"/>
      <c r="AX4" s="281"/>
      <c r="AY4" s="281"/>
      <c r="AZ4" s="281"/>
      <c r="BA4" s="283">
        <f t="shared" si="2"/>
        <v>0</v>
      </c>
      <c r="BB4" s="281"/>
      <c r="BC4" s="281"/>
      <c r="BD4" s="281">
        <v>10</v>
      </c>
      <c r="BE4" s="281">
        <f t="shared" si="3"/>
        <v>10</v>
      </c>
      <c r="BF4" s="281"/>
      <c r="BG4" s="281"/>
      <c r="BH4" s="281"/>
      <c r="BI4" s="281"/>
      <c r="BJ4" s="281"/>
      <c r="BK4" s="281"/>
      <c r="BL4" s="281"/>
      <c r="BM4" s="283"/>
      <c r="BN4" s="283"/>
      <c r="BO4" s="283"/>
      <c r="BP4" s="283">
        <f t="shared" si="4"/>
        <v>0</v>
      </c>
      <c r="BQ4" s="316"/>
      <c r="BR4" s="316"/>
      <c r="BS4" s="316"/>
      <c r="BT4" s="316"/>
      <c r="BU4" s="316"/>
      <c r="BV4" s="316"/>
      <c r="BW4" s="284">
        <f t="shared" si="5"/>
        <v>10</v>
      </c>
      <c r="BX4" s="284">
        <f t="shared" ref="BX4" si="6">D4+F4+I4</f>
        <v>0</v>
      </c>
    </row>
    <row r="5" spans="1:76" s="5" customFormat="1">
      <c r="A5" s="430">
        <f>'1-συμβολαια'!A5</f>
        <v>0</v>
      </c>
      <c r="B5" s="381" t="str">
        <f>'1-συμβολαια'!C5</f>
        <v>δανείου ;;????καπολα {άτοκο ΑΝ εμπρόθεσμα} ΤΟΚΟΙ υπερημερίας</v>
      </c>
      <c r="C5" s="354">
        <f>'5-αντίγρ'!AN5</f>
        <v>0</v>
      </c>
      <c r="D5" s="354">
        <f>'5-αντίγρ'!AM5+'6-μεταγρ'!N5</f>
        <v>0</v>
      </c>
      <c r="E5" s="316">
        <f>'6-μεταγρ'!O5</f>
        <v>0</v>
      </c>
      <c r="F5" s="316">
        <f>'6-μεταγρ'!M5</f>
        <v>0</v>
      </c>
      <c r="G5" s="316"/>
      <c r="H5" s="316">
        <f>'7-προςΔΟΥ'!P5</f>
        <v>0</v>
      </c>
      <c r="I5" s="282">
        <f>'7-προςΔΟΥ'!K5</f>
        <v>0</v>
      </c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1"/>
      <c r="Y5" s="281"/>
      <c r="Z5" s="283"/>
      <c r="AA5" s="283"/>
      <c r="AB5" s="281"/>
      <c r="AC5" s="281"/>
      <c r="AD5" s="281"/>
      <c r="AE5" s="283">
        <f t="shared" ref="AE5" si="7">SUM(J5:AD5)</f>
        <v>0</v>
      </c>
      <c r="AF5" s="281"/>
      <c r="AG5" s="283"/>
      <c r="AH5" s="283"/>
      <c r="AI5" s="283"/>
      <c r="AJ5" s="283"/>
      <c r="AK5" s="283"/>
      <c r="AL5" s="283"/>
      <c r="AM5" s="283"/>
      <c r="AN5" s="283"/>
      <c r="AO5" s="283"/>
      <c r="AP5" s="283"/>
      <c r="AQ5" s="283"/>
      <c r="AR5" s="283"/>
      <c r="AS5" s="281"/>
      <c r="AT5" s="281"/>
      <c r="AU5" s="283">
        <f t="shared" ref="AU5" si="8">SUM(AG5:AT5)</f>
        <v>0</v>
      </c>
      <c r="AV5" s="283"/>
      <c r="AW5" s="281"/>
      <c r="AX5" s="281"/>
      <c r="AY5" s="281"/>
      <c r="AZ5" s="281"/>
      <c r="BA5" s="283">
        <f t="shared" ref="BA5" si="9">SUM(AV5:AZ5)</f>
        <v>0</v>
      </c>
      <c r="BB5" s="281"/>
      <c r="BC5" s="281"/>
      <c r="BD5" s="281">
        <v>10</v>
      </c>
      <c r="BE5" s="281">
        <f t="shared" ref="BE5" si="10">SUM(BB5:BD5)</f>
        <v>10</v>
      </c>
      <c r="BF5" s="281"/>
      <c r="BG5" s="281"/>
      <c r="BH5" s="281"/>
      <c r="BI5" s="281"/>
      <c r="BJ5" s="281"/>
      <c r="BK5" s="281"/>
      <c r="BL5" s="281"/>
      <c r="BM5" s="281"/>
      <c r="BN5" s="283"/>
      <c r="BO5" s="283"/>
      <c r="BP5" s="283">
        <f>SUM(BF5:BO5)</f>
        <v>0</v>
      </c>
      <c r="BQ5" s="316"/>
      <c r="BR5" s="316"/>
      <c r="BS5" s="316"/>
      <c r="BT5" s="316"/>
      <c r="BU5" s="316"/>
      <c r="BV5" s="316"/>
      <c r="BW5" s="284">
        <f>C5+E5+G5+H5+AE5+AU5+BA5+BE5+BP5</f>
        <v>10</v>
      </c>
      <c r="BX5" s="284">
        <f t="shared" ref="BX5" si="11">D5+F5+I5</f>
        <v>0</v>
      </c>
    </row>
    <row r="6" spans="1:76">
      <c r="A6" s="443" t="s">
        <v>47</v>
      </c>
      <c r="B6" s="444"/>
      <c r="C6" s="40">
        <f t="shared" ref="C6:AE6" si="12">SUM(C3:C5)</f>
        <v>8</v>
      </c>
      <c r="D6" s="40">
        <f t="shared" si="12"/>
        <v>1.98</v>
      </c>
      <c r="E6" s="40">
        <f t="shared" si="12"/>
        <v>20</v>
      </c>
      <c r="F6" s="40">
        <f t="shared" si="12"/>
        <v>1.98</v>
      </c>
      <c r="G6" s="40">
        <f t="shared" si="12"/>
        <v>0</v>
      </c>
      <c r="H6" s="40">
        <f t="shared" si="12"/>
        <v>0</v>
      </c>
      <c r="I6" s="40">
        <f t="shared" si="12"/>
        <v>0</v>
      </c>
      <c r="J6" s="40">
        <f t="shared" si="12"/>
        <v>0</v>
      </c>
      <c r="K6" s="40">
        <f t="shared" si="12"/>
        <v>0</v>
      </c>
      <c r="L6" s="40">
        <f t="shared" si="12"/>
        <v>0</v>
      </c>
      <c r="M6" s="40">
        <f t="shared" si="12"/>
        <v>0</v>
      </c>
      <c r="N6" s="40">
        <f t="shared" si="12"/>
        <v>0</v>
      </c>
      <c r="O6" s="40">
        <f t="shared" si="12"/>
        <v>0</v>
      </c>
      <c r="P6" s="40">
        <f t="shared" si="12"/>
        <v>0</v>
      </c>
      <c r="Q6" s="40">
        <f t="shared" si="12"/>
        <v>0</v>
      </c>
      <c r="R6" s="40">
        <f t="shared" si="12"/>
        <v>0</v>
      </c>
      <c r="S6" s="40">
        <f t="shared" si="12"/>
        <v>0</v>
      </c>
      <c r="T6" s="40">
        <f t="shared" si="12"/>
        <v>0</v>
      </c>
      <c r="U6" s="40">
        <f t="shared" si="12"/>
        <v>0</v>
      </c>
      <c r="V6" s="40">
        <f t="shared" si="12"/>
        <v>0</v>
      </c>
      <c r="W6" s="40">
        <f t="shared" si="12"/>
        <v>0</v>
      </c>
      <c r="X6" s="40">
        <f t="shared" si="12"/>
        <v>0</v>
      </c>
      <c r="Y6" s="40">
        <f t="shared" si="12"/>
        <v>0</v>
      </c>
      <c r="Z6" s="40">
        <f t="shared" si="12"/>
        <v>0</v>
      </c>
      <c r="AA6" s="40">
        <f t="shared" si="12"/>
        <v>0</v>
      </c>
      <c r="AB6" s="40">
        <f t="shared" si="12"/>
        <v>0</v>
      </c>
      <c r="AC6" s="40">
        <f t="shared" si="12"/>
        <v>0</v>
      </c>
      <c r="AD6" s="40">
        <f t="shared" si="12"/>
        <v>0</v>
      </c>
      <c r="AE6" s="40">
        <f t="shared" si="12"/>
        <v>0</v>
      </c>
      <c r="AF6" s="40"/>
      <c r="AG6" s="40">
        <f t="shared" ref="AG6:AR6" si="13">SUM(AG3:AG5)</f>
        <v>0</v>
      </c>
      <c r="AH6" s="40">
        <f t="shared" si="13"/>
        <v>0</v>
      </c>
      <c r="AI6" s="40">
        <f t="shared" si="13"/>
        <v>20</v>
      </c>
      <c r="AJ6" s="40">
        <f t="shared" si="13"/>
        <v>0</v>
      </c>
      <c r="AK6" s="40">
        <f t="shared" si="13"/>
        <v>0</v>
      </c>
      <c r="AL6" s="246">
        <f t="shared" si="13"/>
        <v>0</v>
      </c>
      <c r="AM6" s="40">
        <f t="shared" si="13"/>
        <v>0</v>
      </c>
      <c r="AN6" s="40">
        <f t="shared" si="13"/>
        <v>0</v>
      </c>
      <c r="AO6" s="40">
        <f t="shared" si="13"/>
        <v>0</v>
      </c>
      <c r="AP6" s="40">
        <f t="shared" si="13"/>
        <v>0</v>
      </c>
      <c r="AQ6" s="40">
        <f t="shared" si="13"/>
        <v>0</v>
      </c>
      <c r="AR6" s="40">
        <f t="shared" si="13"/>
        <v>0</v>
      </c>
      <c r="AS6" s="40"/>
      <c r="AT6" s="40">
        <f t="shared" ref="AT6:BM6" si="14">SUM(AT3:AT5)</f>
        <v>0</v>
      </c>
      <c r="AU6" s="40">
        <f t="shared" si="14"/>
        <v>20</v>
      </c>
      <c r="AV6" s="40">
        <f t="shared" si="14"/>
        <v>20</v>
      </c>
      <c r="AW6" s="250">
        <f t="shared" si="14"/>
        <v>0</v>
      </c>
      <c r="AX6" s="250">
        <f t="shared" si="14"/>
        <v>20</v>
      </c>
      <c r="AY6" s="250">
        <f t="shared" si="14"/>
        <v>0</v>
      </c>
      <c r="AZ6" s="250">
        <f t="shared" si="14"/>
        <v>0</v>
      </c>
      <c r="BA6" s="40">
        <f t="shared" si="14"/>
        <v>40</v>
      </c>
      <c r="BB6" s="40">
        <f t="shared" si="14"/>
        <v>0</v>
      </c>
      <c r="BC6" s="250">
        <f t="shared" si="14"/>
        <v>0</v>
      </c>
      <c r="BD6" s="40">
        <f t="shared" si="14"/>
        <v>40</v>
      </c>
      <c r="BE6" s="40">
        <f t="shared" si="14"/>
        <v>40</v>
      </c>
      <c r="BF6" s="40">
        <f t="shared" si="14"/>
        <v>0</v>
      </c>
      <c r="BG6" s="40">
        <f t="shared" si="14"/>
        <v>0</v>
      </c>
      <c r="BH6" s="40">
        <f t="shared" si="14"/>
        <v>0</v>
      </c>
      <c r="BI6" s="40">
        <f t="shared" si="14"/>
        <v>0</v>
      </c>
      <c r="BJ6" s="40">
        <f t="shared" si="14"/>
        <v>0</v>
      </c>
      <c r="BK6" s="40">
        <f t="shared" si="14"/>
        <v>0</v>
      </c>
      <c r="BL6" s="40">
        <f t="shared" si="14"/>
        <v>0</v>
      </c>
      <c r="BM6" s="40">
        <f t="shared" si="14"/>
        <v>0</v>
      </c>
      <c r="BN6" s="40">
        <f t="shared" ref="BN6:BO6" si="15">SUM(BN3:BN5)</f>
        <v>10</v>
      </c>
      <c r="BO6" s="40">
        <f t="shared" si="15"/>
        <v>0.6</v>
      </c>
      <c r="BP6" s="40">
        <f>SUM(BP3:BP5)</f>
        <v>10.6</v>
      </c>
      <c r="BQ6" s="40"/>
      <c r="BR6" s="40"/>
      <c r="BS6" s="40"/>
      <c r="BT6" s="40"/>
      <c r="BU6" s="40"/>
      <c r="BV6" s="40"/>
      <c r="BW6" s="40">
        <f>SUM(BW3:BW5)</f>
        <v>138.6</v>
      </c>
      <c r="BX6" s="40">
        <f>SUM(BX3:BX5)</f>
        <v>3.96</v>
      </c>
    </row>
    <row r="7" spans="1:76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</row>
    <row r="8" spans="1:76" ht="11.25" customHeight="1">
      <c r="C8" s="133"/>
      <c r="D8" s="133"/>
      <c r="E8" s="2"/>
      <c r="F8" s="2"/>
      <c r="G8" s="2"/>
      <c r="H8" s="2"/>
      <c r="I8" s="2"/>
      <c r="J8" s="165" t="s">
        <v>476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400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7" t="s">
        <v>183</v>
      </c>
      <c r="AW8" s="2"/>
      <c r="AX8" s="2"/>
      <c r="AY8" s="2"/>
      <c r="AZ8" s="2"/>
      <c r="BA8" s="2"/>
      <c r="BB8" s="157" t="s">
        <v>195</v>
      </c>
      <c r="BC8" s="2"/>
      <c r="BD8" s="2"/>
      <c r="BE8" s="2"/>
      <c r="BF8" s="157" t="s">
        <v>208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511</v>
      </c>
      <c r="BR8" s="2"/>
      <c r="BS8" s="2"/>
      <c r="BT8" s="2"/>
      <c r="BU8" s="2"/>
      <c r="BV8" s="2"/>
      <c r="BW8" s="2"/>
      <c r="BX8" s="2"/>
    </row>
    <row r="9" spans="1:76" ht="11.25" customHeight="1">
      <c r="C9" s="133"/>
      <c r="D9" s="133"/>
      <c r="E9" s="2"/>
      <c r="F9" s="2"/>
      <c r="G9" s="2"/>
      <c r="H9" s="2"/>
      <c r="I9" s="2"/>
      <c r="J9" s="4"/>
      <c r="K9" s="318" t="s">
        <v>477</v>
      </c>
      <c r="L9" s="319"/>
      <c r="M9" s="319"/>
      <c r="N9" s="319"/>
      <c r="O9" s="319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5" t="s">
        <v>178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49" t="s">
        <v>186</v>
      </c>
      <c r="AX9" s="2"/>
      <c r="AY9" s="2"/>
      <c r="AZ9" s="2"/>
      <c r="BA9" s="2"/>
      <c r="BB9" s="2"/>
      <c r="BC9" s="248" t="s">
        <v>196</v>
      </c>
      <c r="BD9" s="2"/>
      <c r="BE9" s="2"/>
      <c r="BF9" s="2"/>
      <c r="BG9" s="173" t="s">
        <v>211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512</v>
      </c>
      <c r="BS9" s="2"/>
      <c r="BT9" s="2"/>
      <c r="BU9" s="2"/>
      <c r="BV9" s="2"/>
      <c r="BW9" s="2"/>
      <c r="BX9" s="2"/>
    </row>
    <row r="10" spans="1:76" ht="11.25" customHeight="1">
      <c r="C10" s="133"/>
      <c r="D10" s="133"/>
      <c r="E10" s="2"/>
      <c r="F10" s="2"/>
      <c r="G10" s="2"/>
      <c r="H10" s="2"/>
      <c r="I10" s="2"/>
      <c r="J10" s="4"/>
      <c r="K10" s="319"/>
      <c r="L10" s="318" t="s">
        <v>392</v>
      </c>
      <c r="M10" s="319"/>
      <c r="N10" s="319"/>
      <c r="O10" s="319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401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48" t="s">
        <v>184</v>
      </c>
      <c r="AY10" s="2"/>
      <c r="AZ10" s="2"/>
      <c r="BA10" s="2"/>
      <c r="BB10" s="2"/>
      <c r="BC10" s="2"/>
      <c r="BD10" s="157" t="s">
        <v>197</v>
      </c>
      <c r="BE10" s="2"/>
      <c r="BF10" s="2"/>
      <c r="BG10" s="2"/>
      <c r="BH10" s="157" t="s">
        <v>212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31</v>
      </c>
      <c r="BT10" s="2"/>
      <c r="BU10" s="2"/>
      <c r="BV10" s="2"/>
      <c r="BW10" s="2"/>
      <c r="BX10" s="2"/>
    </row>
    <row r="11" spans="1:76" ht="11.25" customHeight="1">
      <c r="C11" s="133"/>
      <c r="D11" s="133"/>
      <c r="E11" s="2"/>
      <c r="F11" s="2"/>
      <c r="G11" s="2"/>
      <c r="H11" s="2"/>
      <c r="I11" s="2"/>
      <c r="J11" s="4"/>
      <c r="K11" s="319"/>
      <c r="L11" s="319"/>
      <c r="M11" s="319" t="s">
        <v>393</v>
      </c>
      <c r="N11" s="319"/>
      <c r="O11" s="31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19" t="s">
        <v>402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49" t="s">
        <v>185</v>
      </c>
      <c r="AZ11" s="2"/>
      <c r="BA11" s="2"/>
      <c r="BB11" s="2"/>
      <c r="BC11" s="2"/>
      <c r="BD11" s="2"/>
      <c r="BE11" s="2"/>
      <c r="BF11" s="2"/>
      <c r="BG11" s="2"/>
      <c r="BH11" s="2"/>
      <c r="BI11" s="173" t="s">
        <v>214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 t="s">
        <v>513</v>
      </c>
      <c r="BU11" s="2"/>
      <c r="BV11" s="2"/>
      <c r="BW11" s="2"/>
      <c r="BX11" s="2"/>
    </row>
    <row r="12" spans="1:76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4"/>
      <c r="N12" s="4" t="s">
        <v>394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403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8" t="s">
        <v>192</v>
      </c>
      <c r="BA12" s="2"/>
      <c r="BB12" s="2"/>
      <c r="BC12" s="2"/>
      <c r="BD12" s="2"/>
      <c r="BE12" s="2"/>
      <c r="BF12" s="2"/>
      <c r="BG12" s="2"/>
      <c r="BH12" s="2"/>
      <c r="BI12" s="2"/>
      <c r="BJ12" s="157" t="s">
        <v>215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 t="s">
        <v>59</v>
      </c>
      <c r="BV12" s="2"/>
      <c r="BW12" s="3"/>
      <c r="BX12" s="3"/>
    </row>
    <row r="13" spans="1:76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4"/>
      <c r="M13" s="4"/>
      <c r="N13" s="4"/>
      <c r="O13" s="4" t="s">
        <v>447</v>
      </c>
      <c r="P13" s="4"/>
      <c r="Q13" s="4"/>
      <c r="R13" s="4"/>
      <c r="S13" s="176"/>
      <c r="T13" s="176"/>
      <c r="U13" s="176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47" t="s">
        <v>404</v>
      </c>
      <c r="AM13" s="119"/>
      <c r="AN13" s="119"/>
      <c r="AO13" s="119"/>
      <c r="AP13" s="119"/>
      <c r="AQ13" s="119"/>
      <c r="AR13" s="119"/>
      <c r="AS13" s="119"/>
      <c r="AT13" s="119"/>
      <c r="AU13" s="2"/>
      <c r="AV13" s="2"/>
      <c r="AW13" s="2"/>
      <c r="AX13" s="2"/>
      <c r="AY13" s="2"/>
      <c r="AZ13" s="2"/>
      <c r="BA13" s="2"/>
      <c r="BB13" s="2"/>
      <c r="BC13" s="2"/>
      <c r="BD13" s="157" t="s">
        <v>203</v>
      </c>
      <c r="BE13" s="2"/>
      <c r="BF13" s="2"/>
      <c r="BG13" s="2"/>
      <c r="BH13" s="2"/>
      <c r="BI13" s="2"/>
      <c r="BJ13" s="2"/>
      <c r="BK13" s="173" t="s">
        <v>216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3"/>
      <c r="BX13" s="3"/>
    </row>
    <row r="14" spans="1:76" ht="11.25" customHeight="1">
      <c r="C14" s="133"/>
      <c r="D14" s="133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 t="s">
        <v>454</v>
      </c>
      <c r="Q14" s="4"/>
      <c r="R14" s="4"/>
      <c r="S14" s="176"/>
      <c r="T14" s="176"/>
      <c r="U14" s="176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4" t="s">
        <v>405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49" t="s">
        <v>201</v>
      </c>
      <c r="BE14" s="2"/>
      <c r="BF14" s="2"/>
      <c r="BG14" s="2"/>
      <c r="BH14" s="2"/>
      <c r="BI14" s="2"/>
      <c r="BJ14" s="2"/>
      <c r="BK14" s="173"/>
      <c r="BL14" s="157" t="s">
        <v>217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3"/>
      <c r="BX14" s="3"/>
    </row>
    <row r="15" spans="1:76" ht="11.25" customHeight="1">
      <c r="C15" s="133"/>
      <c r="D15" s="133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7" t="s">
        <v>458</v>
      </c>
      <c r="R15" s="4"/>
      <c r="S15" s="176"/>
      <c r="T15" s="176"/>
      <c r="U15" s="176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19" t="s">
        <v>444</v>
      </c>
      <c r="AO15" s="119"/>
      <c r="AP15" s="119"/>
      <c r="AQ15" s="119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57" t="s">
        <v>202</v>
      </c>
      <c r="BE15" s="2"/>
      <c r="BF15" s="2"/>
      <c r="BG15" s="2"/>
      <c r="BH15" s="2"/>
      <c r="BI15" s="2"/>
      <c r="BJ15" s="2"/>
      <c r="BK15" s="173"/>
      <c r="BL15" s="4"/>
      <c r="BM15" s="173" t="s">
        <v>288</v>
      </c>
      <c r="BN15" s="173"/>
      <c r="BO15" s="173"/>
      <c r="BP15" s="2"/>
      <c r="BQ15" s="2"/>
      <c r="BR15" s="2"/>
      <c r="BS15" s="2"/>
      <c r="BT15" s="2"/>
      <c r="BU15" s="2"/>
      <c r="BV15" s="2"/>
      <c r="BW15" s="3"/>
      <c r="BX15" s="3"/>
    </row>
    <row r="16" spans="1:76">
      <c r="C16" s="85"/>
      <c r="D16" s="85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6" t="s">
        <v>395</v>
      </c>
      <c r="S16" s="176"/>
      <c r="T16" s="176"/>
      <c r="U16" s="176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4" t="s">
        <v>445</v>
      </c>
      <c r="AP16" s="2"/>
      <c r="AQ16" s="164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3" t="s">
        <v>204</v>
      </c>
      <c r="BE16" s="2"/>
      <c r="BF16" s="2"/>
      <c r="BG16" s="2"/>
      <c r="BH16" s="2"/>
      <c r="BI16" s="2"/>
      <c r="BJ16" s="2"/>
      <c r="BK16" s="2"/>
      <c r="BL16" s="2"/>
      <c r="BM16" s="2"/>
      <c r="BN16" s="157" t="s">
        <v>432</v>
      </c>
      <c r="BO16" s="157"/>
      <c r="BP16" s="2"/>
      <c r="BQ16" s="2"/>
      <c r="BR16" s="2"/>
      <c r="BS16" s="2"/>
      <c r="BT16" s="2"/>
      <c r="BU16" s="2"/>
      <c r="BV16" s="2"/>
      <c r="BW16" s="3"/>
      <c r="BX16" s="3"/>
    </row>
    <row r="17" spans="3:76">
      <c r="C17" s="85"/>
      <c r="D17" s="8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413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90"/>
      <c r="AO17" s="90"/>
      <c r="AP17" s="119" t="s">
        <v>459</v>
      </c>
      <c r="AQ17" s="119"/>
      <c r="AR17" s="90"/>
      <c r="AS17" s="90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85" t="s">
        <v>254</v>
      </c>
      <c r="BE17" s="2"/>
      <c r="BF17" s="2"/>
      <c r="BG17" s="2"/>
      <c r="BH17" s="2"/>
      <c r="BI17" s="2"/>
      <c r="BJ17" s="2"/>
      <c r="BK17" s="2"/>
      <c r="BL17" s="2"/>
      <c r="BM17" s="90"/>
      <c r="BN17" s="90"/>
      <c r="BO17" s="176" t="s">
        <v>431</v>
      </c>
      <c r="BP17" s="2"/>
      <c r="BQ17" s="2"/>
      <c r="BR17" s="2"/>
      <c r="BS17" s="2"/>
      <c r="BT17" s="2"/>
      <c r="BU17" s="2"/>
      <c r="BV17" s="2"/>
      <c r="BW17" s="3"/>
      <c r="BX17" s="3"/>
    </row>
    <row r="18" spans="3:76">
      <c r="C18" s="85"/>
      <c r="D18" s="85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19" t="s">
        <v>414</v>
      </c>
      <c r="U18" s="176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90"/>
      <c r="AN18" s="90"/>
      <c r="AO18" s="90"/>
      <c r="AP18" s="2"/>
      <c r="AQ18" s="119" t="s">
        <v>455</v>
      </c>
      <c r="AR18" s="119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186" t="s">
        <v>255</v>
      </c>
      <c r="BE18" s="2"/>
      <c r="BF18" s="2"/>
      <c r="BG18" s="2"/>
      <c r="BH18" s="2"/>
      <c r="BI18" s="2"/>
      <c r="BJ18" s="2"/>
      <c r="BK18" s="2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3"/>
    </row>
    <row r="19" spans="3:76" ht="15.75">
      <c r="C19" s="85"/>
      <c r="D19" s="85"/>
      <c r="E19" s="90"/>
      <c r="F19" s="90"/>
      <c r="G19" s="90"/>
      <c r="H19" s="90"/>
      <c r="I19" s="90"/>
      <c r="J19" s="90"/>
      <c r="K19" s="90"/>
      <c r="L19" s="90"/>
      <c r="M19" s="90"/>
      <c r="N19" s="4"/>
      <c r="O19" s="4"/>
      <c r="P19" s="4"/>
      <c r="Q19" s="4"/>
      <c r="R19" s="4"/>
      <c r="S19" s="4"/>
      <c r="T19" s="4"/>
      <c r="U19" s="157" t="s">
        <v>441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90"/>
      <c r="AJ19" s="90"/>
      <c r="AK19" s="90"/>
      <c r="AL19" s="90"/>
      <c r="AM19" s="90"/>
      <c r="AN19" s="90"/>
      <c r="AO19" s="90"/>
      <c r="AP19" s="2"/>
      <c r="AQ19" s="2"/>
      <c r="AR19" s="164" t="s">
        <v>456</v>
      </c>
      <c r="AS19" s="2"/>
      <c r="AT19" s="2"/>
      <c r="AU19" s="2"/>
      <c r="AV19" s="90"/>
      <c r="AW19" s="90"/>
      <c r="AX19" s="90"/>
      <c r="AY19" s="90"/>
      <c r="AZ19" s="90"/>
      <c r="BA19" s="90"/>
      <c r="BB19" s="90"/>
      <c r="BC19" s="90"/>
      <c r="BD19" s="320" t="s">
        <v>508</v>
      </c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3"/>
      <c r="BX19" s="3"/>
    </row>
    <row r="20" spans="3:76">
      <c r="C20" s="85"/>
      <c r="D20" s="85"/>
      <c r="J20" s="90"/>
      <c r="K20" s="90"/>
      <c r="L20" s="90"/>
      <c r="M20" s="90"/>
      <c r="N20" s="90"/>
      <c r="O20" s="90"/>
      <c r="P20" s="90"/>
      <c r="Q20" s="90"/>
      <c r="R20" s="4"/>
      <c r="S20" s="4"/>
      <c r="T20" s="4"/>
      <c r="U20" s="4"/>
      <c r="V20" s="176" t="s">
        <v>448</v>
      </c>
      <c r="W20" s="4"/>
      <c r="X20" s="4"/>
      <c r="Y20" s="4"/>
      <c r="Z20" s="4"/>
      <c r="AA20" s="4"/>
      <c r="AB20" s="4"/>
      <c r="AC20" s="4"/>
      <c r="AD20" s="4"/>
      <c r="AE20" s="2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3"/>
      <c r="BX20" s="3"/>
    </row>
    <row r="21" spans="3:76">
      <c r="C21" s="85"/>
      <c r="D21" s="85"/>
      <c r="L21" s="90"/>
      <c r="M21" s="90"/>
      <c r="N21" s="90"/>
      <c r="O21" s="90"/>
      <c r="P21" s="90"/>
      <c r="Q21" s="90"/>
      <c r="R21" s="4"/>
      <c r="S21" s="4"/>
      <c r="T21" s="4"/>
      <c r="U21" s="4"/>
      <c r="V21" s="4"/>
      <c r="W21" s="176" t="s">
        <v>396</v>
      </c>
      <c r="X21" s="4"/>
      <c r="Y21" s="4"/>
      <c r="Z21" s="4"/>
      <c r="AA21" s="4"/>
      <c r="AB21" s="4"/>
      <c r="AC21" s="4"/>
      <c r="AD21" s="4"/>
      <c r="AE21" s="2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3"/>
      <c r="BX21" s="3"/>
    </row>
    <row r="22" spans="3:76">
      <c r="C22" s="85"/>
      <c r="D22" s="85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4"/>
      <c r="W22" s="4"/>
      <c r="X22" s="4" t="s">
        <v>397</v>
      </c>
      <c r="Y22" s="4"/>
      <c r="Z22" s="4"/>
      <c r="AA22" s="4"/>
      <c r="AB22" s="4"/>
      <c r="AC22" s="4"/>
      <c r="AD22" s="4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3"/>
      <c r="BX22" s="3"/>
    </row>
    <row r="23" spans="3:76">
      <c r="C23" s="85"/>
      <c r="D23" s="85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4"/>
      <c r="W23" s="4"/>
      <c r="X23" s="4"/>
      <c r="Y23" s="174" t="s">
        <v>398</v>
      </c>
      <c r="Z23" s="4"/>
      <c r="AA23" s="4"/>
      <c r="AB23" s="4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3"/>
      <c r="BX23" s="3"/>
    </row>
    <row r="24" spans="3:76"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4"/>
      <c r="W24" s="4"/>
      <c r="X24" s="4"/>
      <c r="Y24" s="4"/>
      <c r="Z24" s="176" t="s">
        <v>462</v>
      </c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</row>
    <row r="25" spans="3:76">
      <c r="K25" s="3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157" t="s">
        <v>463</v>
      </c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</row>
    <row r="26" spans="3:76">
      <c r="K26" s="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176" t="s">
        <v>399</v>
      </c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</row>
    <row r="27" spans="3:76">
      <c r="K27" s="3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</row>
    <row r="28" spans="3:76"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</row>
    <row r="29" spans="3:76"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</row>
    <row r="30" spans="3:76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</row>
    <row r="31" spans="3:76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</row>
    <row r="32" spans="3:76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</row>
    <row r="33" spans="12:74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</row>
    <row r="34" spans="12:74"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0"/>
      <c r="BV34" s="90"/>
    </row>
    <row r="35" spans="12:74"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0"/>
      <c r="BV35" s="90"/>
    </row>
    <row r="36" spans="12:74"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</row>
    <row r="37" spans="12:74"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  <c r="BU37" s="90"/>
      <c r="BV37" s="90"/>
    </row>
  </sheetData>
  <mergeCells count="13">
    <mergeCell ref="BW1:BX1"/>
    <mergeCell ref="A6:B6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  <mergeCell ref="BQ1:BV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3"/>
  <sheetViews>
    <sheetView workbookViewId="0">
      <pane ySplit="2" topLeftCell="A3" activePane="bottomLeft" state="frozen"/>
      <selection pane="bottomLeft" activeCell="S20" sqref="S20"/>
    </sheetView>
  </sheetViews>
  <sheetFormatPr defaultRowHeight="11.25"/>
  <cols>
    <col min="1" max="1" width="10.42578125" style="8" bestFit="1" customWidth="1"/>
    <col min="2" max="2" width="10" style="140" customWidth="1"/>
    <col min="3" max="3" width="49.85546875" style="93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7.28515625" style="2" bestFit="1" customWidth="1"/>
    <col min="13" max="13" width="6.7109375" style="2" bestFit="1" customWidth="1"/>
    <col min="14" max="14" width="11.5703125" style="2" bestFit="1" customWidth="1"/>
    <col min="15" max="15" width="10.5703125" style="2" bestFit="1" customWidth="1"/>
    <col min="16" max="16" width="7.28515625" style="2" bestFit="1" customWidth="1"/>
    <col min="17" max="17" width="8.140625" style="2" bestFit="1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7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45" t="s">
        <v>1</v>
      </c>
      <c r="B1" s="647" t="s">
        <v>2</v>
      </c>
      <c r="C1" s="649" t="s">
        <v>0</v>
      </c>
      <c r="D1" s="651" t="s">
        <v>7</v>
      </c>
      <c r="E1" s="640" t="s">
        <v>6</v>
      </c>
      <c r="F1" s="641"/>
      <c r="G1" s="642" t="s">
        <v>5</v>
      </c>
      <c r="H1" s="643"/>
      <c r="I1" s="640" t="s">
        <v>65</v>
      </c>
      <c r="J1" s="641"/>
      <c r="K1" s="501" t="s">
        <v>9</v>
      </c>
      <c r="L1" s="453" t="s">
        <v>406</v>
      </c>
      <c r="M1" s="637"/>
      <c r="N1" s="638" t="s">
        <v>81</v>
      </c>
      <c r="O1" s="453" t="s">
        <v>85</v>
      </c>
      <c r="P1" s="454"/>
      <c r="Q1" s="454"/>
      <c r="R1" s="454"/>
      <c r="S1" s="454"/>
      <c r="T1" s="454"/>
      <c r="U1" s="637"/>
      <c r="V1" s="633" t="s">
        <v>87</v>
      </c>
      <c r="W1" s="633"/>
      <c r="X1" s="633"/>
      <c r="Y1" s="633"/>
      <c r="Z1" s="633"/>
      <c r="AA1" s="633"/>
      <c r="AB1" s="633"/>
    </row>
    <row r="2" spans="1:32" ht="15.75" customHeight="1" thickBot="1">
      <c r="A2" s="646"/>
      <c r="B2" s="648"/>
      <c r="C2" s="650"/>
      <c r="D2" s="452"/>
      <c r="E2" s="64"/>
      <c r="F2" s="39" t="s">
        <v>9</v>
      </c>
      <c r="G2" s="64"/>
      <c r="H2" s="65" t="s">
        <v>9</v>
      </c>
      <c r="I2" s="64"/>
      <c r="J2" s="39" t="s">
        <v>9</v>
      </c>
      <c r="K2" s="502"/>
      <c r="L2" s="326"/>
      <c r="M2" s="184" t="s">
        <v>9</v>
      </c>
      <c r="N2" s="639"/>
      <c r="O2" s="187" t="s">
        <v>139</v>
      </c>
      <c r="P2" s="187" t="s">
        <v>406</v>
      </c>
      <c r="Q2" s="187" t="s">
        <v>362</v>
      </c>
      <c r="R2" s="187" t="s">
        <v>62</v>
      </c>
      <c r="S2" s="187" t="s">
        <v>59</v>
      </c>
      <c r="T2" s="187" t="s">
        <v>138</v>
      </c>
      <c r="U2" s="188" t="s">
        <v>290</v>
      </c>
      <c r="V2" s="634" t="s">
        <v>410</v>
      </c>
      <c r="W2" s="635"/>
      <c r="X2" s="635"/>
      <c r="Y2" s="635"/>
      <c r="Z2" s="635"/>
      <c r="AA2" s="636"/>
      <c r="AB2" s="189" t="s">
        <v>47</v>
      </c>
    </row>
    <row r="3" spans="1:32" s="5" customFormat="1">
      <c r="A3" s="430" t="str">
        <f>'1-συμβολαια'!A3</f>
        <v>???</v>
      </c>
      <c r="B3" s="386">
        <f>'1-συμβολαια'!B3</f>
        <v>42182</v>
      </c>
      <c r="C3" s="381" t="str">
        <f>'1-συμβολαια'!C3</f>
        <v>υποθήκης ;;;???καπολα = 2.000.000δρχ    ΕΞΑΛΕΙΨΗ</v>
      </c>
      <c r="D3" s="383">
        <f>'1-συμβολαια'!D3</f>
        <v>5869.41</v>
      </c>
      <c r="E3" s="328"/>
      <c r="F3" s="328"/>
      <c r="G3" s="328"/>
      <c r="H3" s="328"/>
      <c r="I3" s="328"/>
      <c r="J3" s="328"/>
      <c r="K3" s="330">
        <f>'1-συμβολαια'!N3-M3-N3</f>
        <v>22.02</v>
      </c>
      <c r="L3" s="330">
        <f>'2-δικαιώμ'!N3+'5-αντίγρ'!O3</f>
        <v>12.764115</v>
      </c>
      <c r="M3" s="330">
        <v>2.7</v>
      </c>
      <c r="N3" s="330">
        <f>'10-φπα'!F3</f>
        <v>5.28</v>
      </c>
      <c r="O3" s="330">
        <f>'1-συμβολαια'!O3</f>
        <v>86.929984999999988</v>
      </c>
      <c r="P3" s="330">
        <f>L3-M3</f>
        <v>10.064115000000001</v>
      </c>
      <c r="Q3" s="330">
        <f>'8-κ-15-17'!AG3</f>
        <v>76.302329999999998</v>
      </c>
      <c r="R3" s="330">
        <f>'10-φπα'!G3</f>
        <v>15.471055999999997</v>
      </c>
      <c r="S3" s="330">
        <f>'5-αντίγρ'!AM3+'6-μεταγρ'!M3+'6-μεταγρ'!N3+'7-προςΔΟΥ'!K3+'11-χαρτόσ'!H3+'13-ντιΜιΧο'!BX3</f>
        <v>10.92</v>
      </c>
      <c r="T3" s="330">
        <f>'13-ντιΜιΧο'!BW3</f>
        <v>118.6</v>
      </c>
      <c r="U3" s="330">
        <f>'10-φπα'!H3</f>
        <v>18.975999999999999</v>
      </c>
      <c r="V3" s="285"/>
      <c r="W3" s="280"/>
      <c r="X3" s="280"/>
      <c r="Y3" s="280"/>
      <c r="Z3" s="280"/>
      <c r="AA3" s="280"/>
      <c r="AB3" s="275"/>
    </row>
    <row r="4" spans="1:32" s="5" customFormat="1">
      <c r="A4" s="430">
        <f>'1-συμβολαια'!A4</f>
        <v>0</v>
      </c>
      <c r="B4" s="386"/>
      <c r="C4" s="381" t="str">
        <f>'1-συμβολαια'!C4</f>
        <v>δανείου ;;;???καπολα = 2.000.000δρχ   ΕΞΟΦΛΗΣΗ</v>
      </c>
      <c r="D4" s="383">
        <f>'1-συμβολαια'!D4</f>
        <v>5869.41</v>
      </c>
      <c r="E4" s="328"/>
      <c r="F4" s="328"/>
      <c r="G4" s="328"/>
      <c r="H4" s="328"/>
      <c r="I4" s="328"/>
      <c r="J4" s="328"/>
      <c r="K4" s="330"/>
      <c r="L4" s="330">
        <f>'2-δικαιώμ'!N4+'5-αντίγρ'!O4</f>
        <v>11.004115000000001</v>
      </c>
      <c r="M4" s="330"/>
      <c r="N4" s="330"/>
      <c r="O4" s="330">
        <f>'1-συμβολαια'!O4</f>
        <v>82.689984999999993</v>
      </c>
      <c r="P4" s="330">
        <f t="shared" ref="P4" si="0">L4-M4</f>
        <v>11.004115000000001</v>
      </c>
      <c r="Q4" s="330">
        <f>'8-κ-15-17'!AG4</f>
        <v>76.302329999999998</v>
      </c>
      <c r="R4" s="330">
        <f>'10-φπα'!G4</f>
        <v>14.991056</v>
      </c>
      <c r="S4" s="330">
        <f>'5-αντίγρ'!AM4+'6-μεταγρ'!M4+'6-μεταγρ'!N4+'7-προςΔΟΥ'!K4+'11-χαρτόσ'!H4+'13-ντιΜιΧο'!BX4</f>
        <v>0.5</v>
      </c>
      <c r="T4" s="330">
        <f>'13-ντιΜιΧο'!BW4</f>
        <v>10</v>
      </c>
      <c r="U4" s="330">
        <f>'10-φπα'!H4</f>
        <v>1.6</v>
      </c>
      <c r="V4" s="285"/>
      <c r="W4" s="276"/>
      <c r="X4" s="276"/>
      <c r="Y4" s="276"/>
      <c r="Z4" s="276"/>
      <c r="AA4" s="276"/>
      <c r="AB4" s="279"/>
    </row>
    <row r="5" spans="1:32" s="5" customFormat="1">
      <c r="A5" s="430">
        <f>'1-συμβολαια'!A5</f>
        <v>0</v>
      </c>
      <c r="B5" s="386"/>
      <c r="C5" s="381" t="str">
        <f>'1-συμβολαια'!C5</f>
        <v>δανείου ;;????καπολα {άτοκο ΑΝ εμπρόθεσμα} ΤΟΚΟΙ υπερημερίας</v>
      </c>
      <c r="D5" s="383">
        <f>'1-συμβολαια'!D5</f>
        <v>276.43</v>
      </c>
      <c r="E5" s="366"/>
      <c r="F5" s="366"/>
      <c r="G5" s="328"/>
      <c r="H5" s="366"/>
      <c r="I5" s="366"/>
      <c r="J5" s="366"/>
      <c r="K5" s="330"/>
      <c r="L5" s="330">
        <f>'2-δικαιώμ'!N5+'5-αντίγρ'!O5</f>
        <v>2.6146449999999999</v>
      </c>
      <c r="M5" s="330"/>
      <c r="N5" s="330">
        <f>'10-φπα'!E5</f>
        <v>6.0422879999999992</v>
      </c>
      <c r="O5" s="330">
        <f>'1-συμβολαια'!O5</f>
        <v>35.149654999999996</v>
      </c>
      <c r="P5" s="330">
        <f t="shared" ref="P5" si="1">L5-M5</f>
        <v>2.6146449999999999</v>
      </c>
      <c r="Q5" s="330">
        <f>'8-κ-15-17'!AG5</f>
        <v>3.5935900000000003</v>
      </c>
      <c r="R5" s="330">
        <f>'10-φπα'!G5</f>
        <v>6.0422879999999992</v>
      </c>
      <c r="S5" s="330">
        <f>'5-αντίγρ'!AM5+'6-μεταγρ'!M5+'6-μεταγρ'!N5+'7-προςΔΟΥ'!K5+'11-χαρτόσ'!H5+'13-ντιΜιΧο'!BX5</f>
        <v>0.5</v>
      </c>
      <c r="T5" s="330">
        <f>'13-ντιΜιΧο'!BW5</f>
        <v>10</v>
      </c>
      <c r="U5" s="330">
        <f>'10-φπα'!H5</f>
        <v>1.6</v>
      </c>
      <c r="V5" s="285"/>
      <c r="W5" s="276"/>
      <c r="X5" s="276"/>
      <c r="Y5" s="276"/>
      <c r="Z5" s="276"/>
      <c r="AA5" s="276"/>
      <c r="AB5" s="279"/>
    </row>
    <row r="6" spans="1:32">
      <c r="A6" s="644" t="s">
        <v>56</v>
      </c>
      <c r="B6" s="644"/>
      <c r="C6" s="644"/>
      <c r="D6" s="644"/>
      <c r="E6" s="11">
        <f t="shared" ref="E6:AB6" si="2">SUM(E3:E5)</f>
        <v>0</v>
      </c>
      <c r="F6" s="11">
        <f t="shared" si="2"/>
        <v>0</v>
      </c>
      <c r="G6" s="11">
        <f t="shared" si="2"/>
        <v>0</v>
      </c>
      <c r="H6" s="11">
        <f t="shared" si="2"/>
        <v>0</v>
      </c>
      <c r="I6" s="11">
        <f t="shared" si="2"/>
        <v>0</v>
      </c>
      <c r="J6" s="11">
        <f t="shared" si="2"/>
        <v>0</v>
      </c>
      <c r="K6" s="11">
        <f t="shared" si="2"/>
        <v>22.02</v>
      </c>
      <c r="L6" s="11">
        <f t="shared" si="2"/>
        <v>26.382875000000002</v>
      </c>
      <c r="M6" s="11">
        <f t="shared" si="2"/>
        <v>2.7</v>
      </c>
      <c r="N6" s="431">
        <f t="shared" si="2"/>
        <v>11.322288</v>
      </c>
      <c r="O6" s="431">
        <f t="shared" si="2"/>
        <v>204.76962499999996</v>
      </c>
      <c r="P6" s="431">
        <f t="shared" si="2"/>
        <v>23.682874999999999</v>
      </c>
      <c r="Q6" s="431">
        <f t="shared" si="2"/>
        <v>156.19825</v>
      </c>
      <c r="R6" s="431">
        <f t="shared" si="2"/>
        <v>36.504399999999997</v>
      </c>
      <c r="S6" s="431">
        <f t="shared" si="2"/>
        <v>11.92</v>
      </c>
      <c r="T6" s="431">
        <f t="shared" si="2"/>
        <v>138.6</v>
      </c>
      <c r="U6" s="431">
        <f t="shared" si="2"/>
        <v>22.176000000000002</v>
      </c>
      <c r="V6" s="286">
        <f t="shared" si="2"/>
        <v>0</v>
      </c>
      <c r="W6" s="286">
        <f t="shared" si="2"/>
        <v>0</v>
      </c>
      <c r="X6" s="286">
        <f t="shared" si="2"/>
        <v>0</v>
      </c>
      <c r="Y6" s="286">
        <f t="shared" si="2"/>
        <v>0</v>
      </c>
      <c r="Z6" s="286">
        <f t="shared" si="2"/>
        <v>0</v>
      </c>
      <c r="AA6" s="286">
        <f t="shared" si="2"/>
        <v>0</v>
      </c>
      <c r="AB6" s="287">
        <f t="shared" si="2"/>
        <v>0</v>
      </c>
    </row>
    <row r="8" spans="1:32">
      <c r="W8" s="87"/>
      <c r="X8" s="87"/>
      <c r="Y8" s="87"/>
      <c r="Z8" s="87"/>
      <c r="AA8" s="87"/>
      <c r="AB8" s="87"/>
      <c r="AC8" s="87"/>
      <c r="AD8" s="87"/>
      <c r="AE8" s="87"/>
      <c r="AF8" s="87"/>
    </row>
    <row r="9" spans="1:32">
      <c r="W9" s="87"/>
      <c r="X9" s="87"/>
      <c r="Y9" s="87"/>
      <c r="Z9" s="87"/>
      <c r="AA9" s="87"/>
      <c r="AB9" s="87"/>
      <c r="AC9" s="87"/>
      <c r="AD9" s="87"/>
      <c r="AE9" s="87"/>
      <c r="AF9" s="87"/>
    </row>
    <row r="10" spans="1:32" s="5" customFormat="1">
      <c r="A10" s="60"/>
      <c r="B10" s="115"/>
      <c r="C10" s="11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</row>
    <row r="11" spans="1:32">
      <c r="L11" s="4"/>
    </row>
    <row r="12" spans="1:32">
      <c r="L12" s="4"/>
    </row>
    <row r="13" spans="1:32">
      <c r="L13" s="4"/>
    </row>
  </sheetData>
  <mergeCells count="14">
    <mergeCell ref="E1:F1"/>
    <mergeCell ref="G1:H1"/>
    <mergeCell ref="I1:J1"/>
    <mergeCell ref="A6:D6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4" t="s">
        <v>77</v>
      </c>
      <c r="B1" s="654"/>
      <c r="C1" s="654"/>
      <c r="D1" s="654"/>
      <c r="E1" s="654"/>
      <c r="F1" s="654"/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</row>
    <row r="2" spans="1:23" s="9" customFormat="1" ht="23.25" customHeight="1" thickBot="1">
      <c r="A2" s="256" t="s">
        <v>19</v>
      </c>
      <c r="B2" s="655" t="s">
        <v>29</v>
      </c>
      <c r="C2" s="656"/>
      <c r="D2" s="657"/>
      <c r="E2" s="658" t="s">
        <v>87</v>
      </c>
      <c r="F2" s="659"/>
      <c r="G2" s="659"/>
      <c r="H2" s="660"/>
      <c r="I2" s="661" t="s">
        <v>87</v>
      </c>
      <c r="J2" s="662"/>
      <c r="K2" s="662"/>
      <c r="L2" s="663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19" customFormat="1">
      <c r="A3" s="254" t="str">
        <f>'1-συμβολαια'!A3</f>
        <v>???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52" t="s">
        <v>108</v>
      </c>
      <c r="C7" s="652"/>
      <c r="D7" s="652"/>
      <c r="E7" s="652"/>
      <c r="F7" s="652"/>
      <c r="G7" s="652"/>
      <c r="H7" s="652"/>
      <c r="I7" s="652"/>
      <c r="J7" s="652"/>
      <c r="K7" s="652"/>
      <c r="L7" s="3"/>
      <c r="M7" s="3"/>
      <c r="N7" s="3"/>
      <c r="O7" s="3"/>
      <c r="P7" s="3"/>
      <c r="Q7" s="3"/>
    </row>
    <row r="8" spans="1:23" ht="15.75" customHeight="1">
      <c r="C8" s="653" t="s">
        <v>109</v>
      </c>
      <c r="D8" s="653"/>
      <c r="E8" s="653"/>
      <c r="F8" s="653"/>
      <c r="G8" s="653"/>
      <c r="H8" s="653"/>
      <c r="I8" s="653"/>
      <c r="J8" s="653"/>
      <c r="K8" s="653"/>
      <c r="L8" s="3"/>
      <c r="M8" s="3"/>
      <c r="N8" s="3"/>
      <c r="O8" s="3"/>
      <c r="P8" s="3"/>
      <c r="Q8" s="3"/>
    </row>
    <row r="9" spans="1:23" ht="15.75" customHeight="1">
      <c r="D9" s="652" t="s">
        <v>289</v>
      </c>
      <c r="E9" s="652"/>
      <c r="F9" s="652"/>
      <c r="G9" s="652"/>
      <c r="H9" s="652"/>
      <c r="I9" s="652"/>
      <c r="J9" s="652"/>
      <c r="K9" s="652"/>
      <c r="L9" s="652"/>
      <c r="M9" s="652"/>
      <c r="N9" s="652"/>
      <c r="O9" s="652"/>
      <c r="P9" s="3"/>
      <c r="Q9" s="3"/>
    </row>
    <row r="10" spans="1:23" s="5" customFormat="1" ht="15.75" customHeight="1">
      <c r="A10" s="60"/>
      <c r="B10" s="252"/>
      <c r="C10" s="252"/>
      <c r="D10" s="253"/>
      <c r="E10" s="653" t="s">
        <v>407</v>
      </c>
      <c r="F10" s="653"/>
      <c r="G10" s="653"/>
      <c r="H10" s="653"/>
      <c r="I10" s="653"/>
      <c r="J10" s="653"/>
      <c r="K10" s="653"/>
      <c r="L10" s="653"/>
      <c r="M10" s="653"/>
      <c r="N10" s="3"/>
      <c r="O10" s="3"/>
      <c r="P10" s="3"/>
      <c r="Q10" s="3"/>
    </row>
    <row r="11" spans="1:23" s="5" customFormat="1" ht="15.75" customHeight="1">
      <c r="A11" s="60"/>
      <c r="B11" s="252"/>
      <c r="C11" s="252"/>
      <c r="D11" s="253"/>
      <c r="E11" s="6"/>
      <c r="F11" s="652" t="s">
        <v>131</v>
      </c>
      <c r="G11" s="652"/>
      <c r="H11" s="652"/>
      <c r="I11" s="652"/>
      <c r="J11" s="652"/>
      <c r="K11" s="652"/>
      <c r="L11" s="652"/>
      <c r="M11" s="652"/>
      <c r="N11" s="652"/>
      <c r="O11" s="652"/>
      <c r="P11" s="652"/>
      <c r="Q11" s="3"/>
    </row>
    <row r="12" spans="1:23" s="5" customFormat="1" ht="15.75" customHeight="1">
      <c r="A12" s="60"/>
      <c r="B12" s="252"/>
      <c r="C12" s="252"/>
      <c r="D12" s="253"/>
      <c r="E12" s="6"/>
      <c r="F12" s="6"/>
      <c r="G12" s="653" t="s">
        <v>408</v>
      </c>
      <c r="H12" s="653"/>
      <c r="I12" s="653"/>
      <c r="J12" s="653"/>
      <c r="K12" s="653"/>
      <c r="L12" s="653"/>
      <c r="M12" s="653"/>
      <c r="N12" s="653"/>
      <c r="O12" s="653"/>
      <c r="P12" s="653"/>
      <c r="Q12" s="653"/>
    </row>
    <row r="13" spans="1:23" s="5" customFormat="1" ht="15.75" customHeight="1">
      <c r="A13" s="60"/>
      <c r="B13" s="252"/>
      <c r="C13" s="252"/>
      <c r="D13" s="253"/>
      <c r="E13" s="6"/>
      <c r="F13" s="6"/>
      <c r="G13" s="245"/>
      <c r="H13" s="652" t="s">
        <v>110</v>
      </c>
      <c r="I13" s="652"/>
      <c r="J13" s="652"/>
      <c r="K13" s="652"/>
      <c r="L13" s="652"/>
      <c r="M13" s="652"/>
      <c r="N13" s="652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60"/>
      <c r="B14" s="252"/>
      <c r="C14" s="252"/>
      <c r="D14" s="253"/>
      <c r="E14" s="6"/>
      <c r="F14" s="6"/>
      <c r="G14" s="245"/>
      <c r="H14" s="6"/>
      <c r="I14" s="653" t="s">
        <v>111</v>
      </c>
      <c r="J14" s="653"/>
      <c r="K14" s="653"/>
      <c r="L14" s="653"/>
      <c r="M14" s="653"/>
      <c r="N14" s="653"/>
      <c r="O14" s="653"/>
      <c r="P14" s="653"/>
      <c r="Q14" s="653"/>
      <c r="R14" s="653"/>
      <c r="S14" s="3"/>
      <c r="T14" s="3"/>
      <c r="U14" s="3"/>
      <c r="V14" s="3"/>
      <c r="W14" s="3"/>
    </row>
    <row r="15" spans="1:23" s="5" customFormat="1" ht="15.75" customHeight="1">
      <c r="A15" s="60"/>
      <c r="B15" s="252"/>
      <c r="C15" s="252"/>
      <c r="D15" s="253"/>
      <c r="E15" s="6"/>
      <c r="F15" s="6"/>
      <c r="G15" s="245"/>
      <c r="H15" s="6"/>
      <c r="I15" s="6"/>
      <c r="J15" s="652" t="s">
        <v>112</v>
      </c>
      <c r="K15" s="652"/>
      <c r="L15" s="652"/>
      <c r="M15" s="652"/>
      <c r="N15" s="652"/>
      <c r="O15" s="652"/>
      <c r="P15" s="652"/>
      <c r="Q15" s="652"/>
      <c r="R15" s="3"/>
      <c r="S15" s="3"/>
      <c r="T15" s="3"/>
      <c r="U15" s="3"/>
      <c r="V15" s="3"/>
      <c r="W15" s="3"/>
    </row>
    <row r="16" spans="1:23" s="5" customFormat="1" ht="15.75" customHeight="1">
      <c r="A16" s="60"/>
      <c r="B16" s="252"/>
      <c r="C16" s="252"/>
      <c r="D16" s="253"/>
      <c r="E16" s="6"/>
      <c r="F16" s="6"/>
      <c r="G16" s="245"/>
      <c r="H16" s="6"/>
      <c r="I16" s="6"/>
      <c r="J16" s="6"/>
      <c r="K16" s="664" t="s">
        <v>132</v>
      </c>
      <c r="L16" s="664"/>
      <c r="M16" s="664"/>
      <c r="N16" s="664"/>
      <c r="O16" s="664"/>
      <c r="P16" s="664"/>
      <c r="Q16" s="664"/>
      <c r="R16" s="664"/>
      <c r="S16" s="664"/>
      <c r="T16" s="664"/>
      <c r="U16" s="664"/>
      <c r="V16" s="3"/>
      <c r="W16" s="3"/>
    </row>
    <row r="17" spans="1:23" s="5" customFormat="1" ht="15.75" customHeight="1">
      <c r="A17" s="60"/>
      <c r="B17" s="252"/>
      <c r="C17" s="252"/>
      <c r="D17" s="253"/>
      <c r="E17" s="6"/>
      <c r="F17" s="6"/>
      <c r="G17" s="245"/>
      <c r="H17" s="6"/>
      <c r="I17" s="6"/>
      <c r="J17" s="6"/>
      <c r="K17" s="6"/>
      <c r="L17" s="652" t="s">
        <v>113</v>
      </c>
      <c r="M17" s="652"/>
      <c r="N17" s="652"/>
      <c r="O17" s="652"/>
      <c r="P17" s="652"/>
      <c r="Q17" s="652"/>
      <c r="R17" s="652"/>
      <c r="S17" s="652"/>
      <c r="T17" s="3"/>
      <c r="U17" s="3"/>
      <c r="V17" s="3"/>
      <c r="W17" s="3"/>
    </row>
    <row r="18" spans="1:23" s="5" customFormat="1" ht="15.75" customHeight="1">
      <c r="A18" s="60"/>
      <c r="B18" s="252"/>
      <c r="C18" s="252"/>
      <c r="D18" s="253"/>
      <c r="E18" s="6"/>
      <c r="F18" s="6"/>
      <c r="G18" s="245"/>
      <c r="H18" s="6"/>
      <c r="I18" s="6"/>
      <c r="J18" s="6"/>
      <c r="K18" s="6"/>
      <c r="L18" s="3"/>
      <c r="M18" s="653" t="s">
        <v>114</v>
      </c>
      <c r="N18" s="653"/>
      <c r="O18" s="653"/>
      <c r="P18" s="653"/>
      <c r="Q18" s="653"/>
      <c r="R18" s="653"/>
      <c r="S18" s="653"/>
      <c r="T18" s="653"/>
      <c r="U18" s="3"/>
      <c r="V18" s="3"/>
      <c r="W18" s="3"/>
    </row>
    <row r="19" spans="1:23" s="5" customFormat="1" ht="15.75" customHeight="1">
      <c r="A19" s="60"/>
      <c r="B19" s="252"/>
      <c r="C19" s="252"/>
      <c r="D19" s="253"/>
      <c r="E19" s="6"/>
      <c r="F19" s="6"/>
      <c r="G19" s="245"/>
      <c r="H19" s="6"/>
      <c r="I19" s="6"/>
      <c r="J19" s="6"/>
      <c r="K19" s="6"/>
      <c r="L19" s="3"/>
      <c r="M19" s="3"/>
      <c r="N19" s="652" t="s">
        <v>115</v>
      </c>
      <c r="O19" s="652"/>
      <c r="P19" s="652"/>
      <c r="Q19" s="652"/>
      <c r="R19" s="652"/>
      <c r="S19" s="652"/>
      <c r="T19" s="652"/>
      <c r="U19" s="652"/>
      <c r="V19" s="652"/>
      <c r="W19" s="652"/>
    </row>
    <row r="20" spans="1:23" s="5" customFormat="1" ht="15.75" customHeight="1">
      <c r="A20" s="60"/>
      <c r="B20" s="252"/>
      <c r="C20" s="252"/>
      <c r="D20" s="253"/>
      <c r="E20" s="6"/>
      <c r="F20" s="6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54" t="s">
        <v>77</v>
      </c>
      <c r="B1" s="654"/>
      <c r="C1" s="654"/>
      <c r="D1" s="654"/>
      <c r="E1" s="654"/>
      <c r="F1" s="654"/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  <c r="R1" s="654"/>
      <c r="S1" s="654"/>
      <c r="T1" s="654"/>
    </row>
    <row r="2" spans="1:20" s="9" customFormat="1" ht="23.25" customHeight="1" thickBot="1">
      <c r="A2" s="256" t="s">
        <v>19</v>
      </c>
      <c r="B2" s="655" t="s">
        <v>29</v>
      </c>
      <c r="C2" s="656"/>
      <c r="D2" s="657"/>
      <c r="E2" s="658" t="s">
        <v>87</v>
      </c>
      <c r="F2" s="659"/>
      <c r="G2" s="660"/>
      <c r="H2" s="665" t="s">
        <v>87</v>
      </c>
      <c r="I2" s="666"/>
      <c r="J2" s="667"/>
      <c r="K2" s="661" t="s">
        <v>87</v>
      </c>
      <c r="L2" s="662"/>
      <c r="M2" s="663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9" customFormat="1">
      <c r="A3" s="254" t="str">
        <f>'1-συμβολαια'!A3</f>
        <v>???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</row>
    <row r="4" spans="1:20" s="19" customFormat="1">
      <c r="A4" s="32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9" customFormat="1">
      <c r="A5" s="32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7" spans="1:20" ht="15.75">
      <c r="B7" s="652" t="s">
        <v>116</v>
      </c>
      <c r="C7" s="652"/>
      <c r="D7" s="652"/>
      <c r="E7" s="652"/>
      <c r="F7" s="652"/>
      <c r="G7" s="652"/>
      <c r="H7" s="652"/>
      <c r="I7" s="123"/>
      <c r="J7" s="6"/>
      <c r="K7" s="6"/>
      <c r="L7" s="3"/>
      <c r="M7" s="3"/>
      <c r="N7" s="3"/>
      <c r="O7" s="3"/>
    </row>
    <row r="8" spans="1:20" ht="15.75">
      <c r="B8" s="6"/>
      <c r="C8" s="653" t="s">
        <v>117</v>
      </c>
      <c r="D8" s="653"/>
      <c r="E8" s="653"/>
      <c r="F8" s="653"/>
      <c r="G8" s="653"/>
      <c r="H8" s="653"/>
      <c r="I8" s="653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52" t="s">
        <v>118</v>
      </c>
      <c r="E9" s="652"/>
      <c r="F9" s="652"/>
      <c r="G9" s="652"/>
      <c r="H9" s="652"/>
      <c r="I9" s="652"/>
      <c r="J9" s="652"/>
      <c r="K9" s="652"/>
      <c r="L9" s="3"/>
      <c r="M9" s="3"/>
      <c r="N9" s="3"/>
      <c r="O9" s="3"/>
    </row>
    <row r="10" spans="1:20" ht="15.75" customHeight="1">
      <c r="B10" s="6"/>
      <c r="C10" s="6"/>
      <c r="D10" s="6"/>
      <c r="E10" s="668" t="s">
        <v>123</v>
      </c>
      <c r="F10" s="668"/>
      <c r="G10" s="668"/>
      <c r="H10" s="668"/>
      <c r="I10" s="668"/>
      <c r="J10" s="668"/>
      <c r="K10" s="668"/>
      <c r="L10" s="668"/>
      <c r="M10" s="3"/>
      <c r="N10" s="3"/>
      <c r="O10" s="3"/>
    </row>
    <row r="11" spans="1:20" ht="15.75" customHeight="1">
      <c r="B11" s="6"/>
      <c r="C11" s="6"/>
      <c r="D11" s="6"/>
      <c r="E11" s="6"/>
      <c r="F11" s="652" t="s">
        <v>119</v>
      </c>
      <c r="G11" s="652"/>
      <c r="H11" s="652"/>
      <c r="I11" s="652"/>
      <c r="J11" s="652"/>
      <c r="K11" s="652"/>
      <c r="L11" s="652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53" t="s">
        <v>120</v>
      </c>
      <c r="H12" s="653"/>
      <c r="I12" s="653"/>
      <c r="J12" s="653"/>
      <c r="K12" s="653"/>
      <c r="L12" s="653"/>
      <c r="M12" s="653"/>
      <c r="N12" s="3"/>
      <c r="O12" s="3"/>
    </row>
    <row r="13" spans="1:20" ht="15.75">
      <c r="B13" s="6"/>
      <c r="C13" s="6"/>
      <c r="D13" s="6"/>
      <c r="E13" s="6"/>
      <c r="F13" s="6"/>
      <c r="G13" s="6"/>
      <c r="H13" s="652" t="s">
        <v>121</v>
      </c>
      <c r="I13" s="652"/>
      <c r="J13" s="652"/>
      <c r="K13" s="652"/>
      <c r="L13" s="652"/>
      <c r="M13" s="652"/>
      <c r="N13" s="652"/>
      <c r="O13" s="3"/>
    </row>
    <row r="14" spans="1:20" ht="15.75">
      <c r="B14" s="6"/>
      <c r="C14" s="6"/>
      <c r="D14" s="6"/>
      <c r="E14" s="6"/>
      <c r="F14" s="6"/>
      <c r="G14" s="6"/>
      <c r="H14" s="6"/>
      <c r="I14" s="653" t="s">
        <v>122</v>
      </c>
      <c r="J14" s="653"/>
      <c r="K14" s="653"/>
      <c r="L14" s="653"/>
      <c r="M14" s="653"/>
      <c r="N14" s="653"/>
      <c r="O14" s="653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8.140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499" t="s">
        <v>67</v>
      </c>
      <c r="B1" s="499"/>
      <c r="C1" s="670" t="s">
        <v>68</v>
      </c>
      <c r="D1" s="670"/>
      <c r="E1" s="499" t="s">
        <v>0</v>
      </c>
      <c r="F1" s="499"/>
      <c r="G1" s="671" t="s">
        <v>10</v>
      </c>
      <c r="H1" s="671"/>
      <c r="I1" s="671"/>
      <c r="J1" s="499" t="s">
        <v>8</v>
      </c>
      <c r="K1" s="499"/>
      <c r="L1" s="672" t="s">
        <v>409</v>
      </c>
      <c r="M1" s="673"/>
      <c r="N1" s="673"/>
      <c r="O1" s="674"/>
      <c r="P1" s="669" t="s">
        <v>66</v>
      </c>
      <c r="Q1" s="669"/>
      <c r="R1" s="671" t="s">
        <v>55</v>
      </c>
      <c r="S1" s="671"/>
      <c r="T1" s="677" t="s">
        <v>46</v>
      </c>
      <c r="U1" s="675" t="s">
        <v>87</v>
      </c>
      <c r="V1" s="675"/>
      <c r="W1" s="675"/>
      <c r="X1" s="675"/>
      <c r="Y1" s="675"/>
      <c r="Z1" s="675"/>
      <c r="AA1" s="675"/>
      <c r="AB1" s="675"/>
      <c r="AC1" s="675"/>
    </row>
    <row r="2" spans="1:35" s="12" customFormat="1" ht="15.75" customHeight="1" thickBot="1">
      <c r="A2" s="98"/>
      <c r="B2" s="53"/>
      <c r="C2" s="88"/>
      <c r="D2" s="56" t="s">
        <v>69</v>
      </c>
      <c r="E2" s="99"/>
      <c r="F2" s="54" t="s">
        <v>69</v>
      </c>
      <c r="G2" s="50" t="s">
        <v>11</v>
      </c>
      <c r="H2" s="48" t="s">
        <v>12</v>
      </c>
      <c r="I2" s="49" t="s">
        <v>29</v>
      </c>
      <c r="J2" s="76" t="s">
        <v>23</v>
      </c>
      <c r="K2" s="55" t="s">
        <v>69</v>
      </c>
      <c r="L2" s="76" t="s">
        <v>319</v>
      </c>
      <c r="M2" s="76" t="s">
        <v>320</v>
      </c>
      <c r="N2" s="76" t="s">
        <v>321</v>
      </c>
      <c r="O2" s="251" t="s">
        <v>29</v>
      </c>
      <c r="P2" s="62" t="s">
        <v>23</v>
      </c>
      <c r="Q2" s="55" t="s">
        <v>69</v>
      </c>
      <c r="R2" s="76" t="s">
        <v>23</v>
      </c>
      <c r="S2" s="38" t="s">
        <v>69</v>
      </c>
      <c r="T2" s="678"/>
      <c r="U2" s="676"/>
      <c r="V2" s="676"/>
      <c r="W2" s="676"/>
      <c r="X2" s="676"/>
      <c r="Y2" s="676"/>
      <c r="Z2" s="676"/>
      <c r="AA2" s="676"/>
      <c r="AB2" s="676"/>
      <c r="AC2" s="676"/>
    </row>
    <row r="3" spans="1:35" s="19" customFormat="1">
      <c r="A3" s="14" t="str">
        <f>'1-συμβολαια'!A3</f>
        <v>???</v>
      </c>
      <c r="B3" s="52"/>
      <c r="C3" s="83">
        <f>'1-συμβολαια'!B3</f>
        <v>42182</v>
      </c>
      <c r="D3" s="20"/>
      <c r="E3" s="94" t="str">
        <f>'1-συμβολαια'!C3</f>
        <v>υποθήκης ;;;???καπολα = 2.000.000δρχ    ΕΞΑΛΕΙΨΗ</v>
      </c>
      <c r="F3" s="15"/>
      <c r="G3" s="16" t="str">
        <f>'4-πολλυπρ'!D3</f>
        <v>ΟΑΕΔ = ΟργΕργΚατοικ [= ;;;;????</v>
      </c>
      <c r="H3" s="16" t="str">
        <f>'4-πολλυπρ'!I3</f>
        <v>219-133 = ;;;;????</v>
      </c>
      <c r="I3" s="21"/>
      <c r="J3" s="21">
        <f>'1-συμβολαια'!D3</f>
        <v>5869.41</v>
      </c>
      <c r="K3" s="21"/>
      <c r="L3" s="28">
        <f>'11-χαρτόσ'!D3</f>
        <v>3</v>
      </c>
      <c r="M3" s="28"/>
      <c r="N3" s="28"/>
      <c r="O3" s="22"/>
      <c r="P3" s="18" t="e">
        <f>#REF!-R3</f>
        <v>#REF!</v>
      </c>
      <c r="Q3" s="17"/>
      <c r="R3" s="23">
        <f>'5-αντίγρ'!Q3</f>
        <v>0.88</v>
      </c>
      <c r="S3" s="24"/>
      <c r="T3" s="25"/>
      <c r="U3" s="126"/>
      <c r="V3" s="126"/>
      <c r="W3" s="127"/>
      <c r="X3" s="128"/>
      <c r="Y3" s="128"/>
      <c r="Z3" s="128"/>
      <c r="AA3" s="128"/>
      <c r="AB3" s="128"/>
      <c r="AC3" s="128"/>
    </row>
    <row r="4" spans="1:35" s="19" customFormat="1">
      <c r="A4" s="14">
        <f>'1-συμβολαια'!A4</f>
        <v>0</v>
      </c>
      <c r="B4" s="52"/>
      <c r="C4" s="83">
        <f>'1-συμβολαια'!B4</f>
        <v>0</v>
      </c>
      <c r="D4" s="20"/>
      <c r="E4" s="94" t="str">
        <f>'1-συμβολαια'!C4</f>
        <v>δανείου ;;;???καπολα = 2.000.000δρχ   ΕΞΟΦΛΗΣΗ</v>
      </c>
      <c r="F4" s="15"/>
      <c r="G4" s="16" t="str">
        <f>'4-πολλυπρ'!D4</f>
        <v>ΟΑΕΔ = ΟργΕργΚατοικ [= ;;;;????</v>
      </c>
      <c r="H4" s="16" t="str">
        <f>'4-πολλυπρ'!I4</f>
        <v>219-133 = ;;;;????</v>
      </c>
      <c r="I4" s="21"/>
      <c r="J4" s="21">
        <f>'1-συμβολαια'!D4</f>
        <v>5869.41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9"/>
      <c r="V4" s="89"/>
      <c r="W4" s="84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2"/>
      <c r="C5" s="83">
        <f>'1-συμβολαια'!B5</f>
        <v>0</v>
      </c>
      <c r="D5" s="20"/>
      <c r="E5" s="94" t="str">
        <f>'1-συμβολαια'!C5</f>
        <v>δανείου ;;????καπολα {άτοκο ΑΝ εμπρόθεσμα} ΤΟΚΟΙ υπερημερίας</v>
      </c>
      <c r="F5" s="15"/>
      <c r="G5" s="16" t="str">
        <f>'4-πολλυπρ'!D5</f>
        <v>ΟΑΕΔ = ΟργΕργΚατοικ [= ;;;;????</v>
      </c>
      <c r="H5" s="16" t="str">
        <f>'4-πολλυπρ'!I5</f>
        <v>219-133 = ;;;;????</v>
      </c>
      <c r="I5" s="21"/>
      <c r="J5" s="21">
        <f>'1-συμβολαια'!D5</f>
        <v>276.43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9"/>
      <c r="V5" s="89"/>
      <c r="W5" s="84"/>
      <c r="X5" s="26"/>
      <c r="Y5" s="26"/>
      <c r="Z5" s="26"/>
      <c r="AA5" s="26"/>
      <c r="AB5" s="26"/>
      <c r="AC5" s="26"/>
    </row>
    <row r="6" spans="1:35">
      <c r="A6" s="443" t="s">
        <v>56</v>
      </c>
      <c r="B6" s="444"/>
      <c r="C6" s="444"/>
      <c r="D6" s="444"/>
      <c r="E6" s="444"/>
      <c r="F6" s="444"/>
      <c r="G6" s="444"/>
      <c r="H6" s="444"/>
      <c r="I6" s="444"/>
      <c r="J6" s="444"/>
      <c r="K6" s="47"/>
      <c r="L6" s="1">
        <f>SUM(L3:L5)</f>
        <v>3</v>
      </c>
      <c r="M6" s="1"/>
      <c r="N6" s="1"/>
      <c r="O6" s="1">
        <f>SUM(O3:O5)</f>
        <v>0</v>
      </c>
      <c r="P6" s="40" t="e">
        <f>SUM(P3:P5)</f>
        <v>#REF!</v>
      </c>
      <c r="Q6" s="1">
        <f>SUM(Q3:Q5)</f>
        <v>0</v>
      </c>
      <c r="R6" s="1">
        <f>SUM(R3:R5)</f>
        <v>0.88</v>
      </c>
      <c r="S6" s="1">
        <f>SUM(S3:S5)</f>
        <v>0</v>
      </c>
      <c r="T6" s="3"/>
      <c r="U6" s="85"/>
      <c r="V6" s="85"/>
    </row>
    <row r="7" spans="1:35">
      <c r="T7" s="125"/>
    </row>
    <row r="8" spans="1:35" ht="15.75" customHeight="1">
      <c r="T8" s="125"/>
      <c r="U8" s="652" t="s">
        <v>124</v>
      </c>
      <c r="V8" s="652"/>
      <c r="W8" s="652"/>
      <c r="X8" s="652"/>
      <c r="Y8" s="652"/>
      <c r="Z8" s="652"/>
      <c r="AA8" s="652"/>
      <c r="AB8" s="652"/>
      <c r="AC8" s="652"/>
      <c r="AD8" s="123"/>
      <c r="AE8" s="123"/>
      <c r="AF8" s="123"/>
      <c r="AG8" s="123"/>
      <c r="AH8" s="118"/>
      <c r="AI8" s="118"/>
    </row>
    <row r="9" spans="1:35" ht="15.75" customHeight="1">
      <c r="T9" s="125"/>
      <c r="U9" s="124"/>
      <c r="V9" s="653" t="s">
        <v>125</v>
      </c>
      <c r="W9" s="653"/>
      <c r="X9" s="653"/>
      <c r="Y9" s="653"/>
      <c r="Z9" s="653"/>
      <c r="AA9" s="653"/>
      <c r="AB9" s="653"/>
      <c r="AC9" s="653"/>
      <c r="AD9" s="653"/>
      <c r="AE9" s="118"/>
      <c r="AF9" s="118"/>
      <c r="AG9" s="118"/>
      <c r="AH9" s="118"/>
      <c r="AI9" s="118"/>
    </row>
    <row r="10" spans="1:35" ht="15.75" customHeight="1">
      <c r="T10" s="125"/>
      <c r="U10" s="124"/>
      <c r="V10" s="124"/>
      <c r="W10" s="652" t="s">
        <v>126</v>
      </c>
      <c r="X10" s="652"/>
      <c r="Y10" s="652"/>
      <c r="Z10" s="652"/>
      <c r="AA10" s="652"/>
      <c r="AB10" s="652"/>
      <c r="AC10" s="652"/>
      <c r="AD10" s="652"/>
      <c r="AE10" s="652"/>
      <c r="AF10" s="118"/>
      <c r="AG10" s="118"/>
      <c r="AH10" s="118"/>
      <c r="AI10" s="118"/>
    </row>
    <row r="11" spans="1:35" ht="15.75">
      <c r="U11" s="124"/>
      <c r="V11" s="124"/>
      <c r="W11" s="124"/>
      <c r="X11" s="653" t="s">
        <v>127</v>
      </c>
      <c r="Y11" s="653"/>
      <c r="Z11" s="653"/>
      <c r="AA11" s="653"/>
      <c r="AB11" s="653"/>
      <c r="AC11" s="653"/>
      <c r="AD11" s="653"/>
      <c r="AE11" s="653"/>
      <c r="AF11" s="653"/>
      <c r="AG11" s="118"/>
      <c r="AH11" s="118"/>
      <c r="AI11" s="118"/>
    </row>
    <row r="12" spans="1:35" ht="15.75">
      <c r="U12" s="124"/>
      <c r="V12" s="124"/>
      <c r="W12" s="124"/>
      <c r="X12" s="124"/>
      <c r="Y12" s="652" t="s">
        <v>128</v>
      </c>
      <c r="Z12" s="652"/>
      <c r="AA12" s="652"/>
      <c r="AB12" s="652"/>
      <c r="AC12" s="652"/>
      <c r="AD12" s="652"/>
      <c r="AE12" s="652"/>
      <c r="AF12" s="652"/>
      <c r="AG12" s="652"/>
      <c r="AH12" s="118"/>
      <c r="AI12" s="118"/>
    </row>
    <row r="13" spans="1:35" ht="15.75">
      <c r="U13" s="124"/>
      <c r="V13" s="124"/>
      <c r="W13" s="124"/>
      <c r="X13" s="124"/>
      <c r="Y13" s="124"/>
      <c r="Z13" s="653" t="s">
        <v>129</v>
      </c>
      <c r="AA13" s="653"/>
      <c r="AB13" s="653"/>
      <c r="AC13" s="653"/>
      <c r="AD13" s="653"/>
      <c r="AE13" s="653"/>
      <c r="AF13" s="653"/>
      <c r="AG13" s="653"/>
      <c r="AH13" s="653"/>
      <c r="AI13" s="118"/>
    </row>
    <row r="14" spans="1:35" ht="15.75">
      <c r="U14" s="124"/>
      <c r="V14" s="124"/>
      <c r="W14" s="124"/>
      <c r="X14" s="124"/>
      <c r="Y14" s="124"/>
      <c r="Z14" s="124"/>
      <c r="AA14" s="652" t="s">
        <v>130</v>
      </c>
      <c r="AB14" s="652"/>
      <c r="AC14" s="652"/>
      <c r="AD14" s="652"/>
      <c r="AE14" s="652"/>
      <c r="AF14" s="652"/>
      <c r="AG14" s="652"/>
      <c r="AH14" s="652"/>
      <c r="AI14" s="652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683" t="s">
        <v>31</v>
      </c>
      <c r="B1" s="684"/>
      <c r="C1" s="684"/>
      <c r="D1" s="684"/>
      <c r="E1" s="685"/>
      <c r="F1" s="686" t="s">
        <v>292</v>
      </c>
      <c r="G1" s="687"/>
      <c r="H1" s="687"/>
      <c r="I1" s="688"/>
      <c r="J1" s="679" t="s">
        <v>293</v>
      </c>
      <c r="K1" s="680"/>
      <c r="L1" s="680"/>
      <c r="M1" s="680"/>
      <c r="N1" s="680"/>
      <c r="O1" s="680"/>
      <c r="P1" s="680"/>
      <c r="Q1" s="680"/>
      <c r="R1" s="680"/>
      <c r="S1" s="680"/>
      <c r="T1" s="680"/>
      <c r="U1" s="680"/>
      <c r="V1" s="680"/>
      <c r="W1" s="680"/>
      <c r="X1" s="680"/>
      <c r="Y1" s="681"/>
      <c r="Z1" s="689" t="s">
        <v>294</v>
      </c>
      <c r="AA1" s="690"/>
      <c r="AB1" s="690"/>
      <c r="AC1" s="691"/>
      <c r="AD1" s="679" t="s">
        <v>295</v>
      </c>
      <c r="AE1" s="680"/>
      <c r="AF1" s="680"/>
      <c r="AG1" s="680"/>
      <c r="AH1" s="680"/>
      <c r="AI1" s="680"/>
      <c r="AJ1" s="680"/>
      <c r="AK1" s="680"/>
      <c r="AL1" s="680"/>
      <c r="AM1" s="680"/>
      <c r="AN1" s="680"/>
      <c r="AO1" s="680"/>
      <c r="AP1" s="680"/>
      <c r="AQ1" s="680"/>
      <c r="AR1" s="680"/>
      <c r="AS1" s="681"/>
      <c r="AT1" s="686" t="s">
        <v>296</v>
      </c>
      <c r="AU1" s="687"/>
      <c r="AV1" s="687"/>
      <c r="AW1" s="688"/>
      <c r="AX1" s="679" t="s">
        <v>297</v>
      </c>
      <c r="AY1" s="680"/>
      <c r="AZ1" s="680"/>
      <c r="BA1" s="680"/>
      <c r="BB1" s="680"/>
      <c r="BC1" s="680"/>
      <c r="BD1" s="680"/>
      <c r="BE1" s="680"/>
      <c r="BF1" s="680"/>
      <c r="BG1" s="680"/>
      <c r="BH1" s="680"/>
      <c r="BI1" s="680"/>
      <c r="BJ1" s="680"/>
      <c r="BK1" s="680"/>
      <c r="BL1" s="680"/>
      <c r="BM1" s="681"/>
    </row>
    <row r="2" spans="1:65" s="4" customFormat="1" ht="23.25" customHeight="1">
      <c r="A2" s="195" t="s">
        <v>19</v>
      </c>
      <c r="B2" s="195" t="s">
        <v>298</v>
      </c>
      <c r="C2" s="196" t="s">
        <v>299</v>
      </c>
      <c r="D2" s="453" t="s">
        <v>29</v>
      </c>
      <c r="E2" s="637"/>
      <c r="F2" s="197" t="s">
        <v>300</v>
      </c>
      <c r="G2" s="195" t="s">
        <v>18</v>
      </c>
      <c r="H2" s="197" t="s">
        <v>23</v>
      </c>
      <c r="I2" s="198" t="s">
        <v>87</v>
      </c>
      <c r="J2" s="199" t="s">
        <v>301</v>
      </c>
      <c r="K2" s="199" t="s">
        <v>302</v>
      </c>
      <c r="L2" s="197" t="s">
        <v>303</v>
      </c>
      <c r="M2" s="197" t="s">
        <v>304</v>
      </c>
      <c r="N2" s="197" t="s">
        <v>305</v>
      </c>
      <c r="O2" s="197" t="s">
        <v>306</v>
      </c>
      <c r="P2" s="197" t="s">
        <v>307</v>
      </c>
      <c r="Q2" s="197" t="s">
        <v>308</v>
      </c>
      <c r="R2" s="197" t="s">
        <v>309</v>
      </c>
      <c r="S2" s="197" t="s">
        <v>310</v>
      </c>
      <c r="T2" s="197" t="s">
        <v>311</v>
      </c>
      <c r="U2" s="197" t="s">
        <v>23</v>
      </c>
      <c r="V2" s="197" t="s">
        <v>312</v>
      </c>
      <c r="W2" s="197" t="s">
        <v>313</v>
      </c>
      <c r="X2" s="197" t="s">
        <v>314</v>
      </c>
      <c r="Y2" s="200" t="s">
        <v>315</v>
      </c>
      <c r="Z2" s="197" t="s">
        <v>300</v>
      </c>
      <c r="AA2" s="195" t="s">
        <v>18</v>
      </c>
      <c r="AB2" s="197" t="s">
        <v>23</v>
      </c>
      <c r="AC2" s="201" t="s">
        <v>87</v>
      </c>
      <c r="AD2" s="199" t="s">
        <v>301</v>
      </c>
      <c r="AE2" s="199" t="s">
        <v>302</v>
      </c>
      <c r="AF2" s="197" t="s">
        <v>303</v>
      </c>
      <c r="AG2" s="197" t="s">
        <v>304</v>
      </c>
      <c r="AH2" s="197" t="s">
        <v>305</v>
      </c>
      <c r="AI2" s="197" t="s">
        <v>306</v>
      </c>
      <c r="AJ2" s="197" t="s">
        <v>307</v>
      </c>
      <c r="AK2" s="197" t="s">
        <v>308</v>
      </c>
      <c r="AL2" s="197" t="s">
        <v>309</v>
      </c>
      <c r="AM2" s="197" t="s">
        <v>310</v>
      </c>
      <c r="AN2" s="197" t="s">
        <v>311</v>
      </c>
      <c r="AO2" s="197" t="s">
        <v>23</v>
      </c>
      <c r="AP2" s="197" t="s">
        <v>312</v>
      </c>
      <c r="AQ2" s="197" t="s">
        <v>313</v>
      </c>
      <c r="AR2" s="197" t="s">
        <v>314</v>
      </c>
      <c r="AS2" s="200" t="s">
        <v>315</v>
      </c>
      <c r="AT2" s="197" t="s">
        <v>300</v>
      </c>
      <c r="AU2" s="195" t="s">
        <v>18</v>
      </c>
      <c r="AV2" s="197" t="s">
        <v>23</v>
      </c>
      <c r="AW2" s="198" t="s">
        <v>87</v>
      </c>
      <c r="AX2" s="199" t="s">
        <v>301</v>
      </c>
      <c r="AY2" s="199" t="s">
        <v>302</v>
      </c>
      <c r="AZ2" s="197" t="s">
        <v>303</v>
      </c>
      <c r="BA2" s="197" t="s">
        <v>304</v>
      </c>
      <c r="BB2" s="197" t="s">
        <v>305</v>
      </c>
      <c r="BC2" s="197" t="s">
        <v>306</v>
      </c>
      <c r="BD2" s="197" t="s">
        <v>307</v>
      </c>
      <c r="BE2" s="197" t="s">
        <v>308</v>
      </c>
      <c r="BF2" s="197" t="s">
        <v>309</v>
      </c>
      <c r="BG2" s="197" t="s">
        <v>310</v>
      </c>
      <c r="BH2" s="197" t="s">
        <v>311</v>
      </c>
      <c r="BI2" s="197" t="s">
        <v>23</v>
      </c>
      <c r="BJ2" s="197" t="s">
        <v>312</v>
      </c>
      <c r="BK2" s="197" t="s">
        <v>313</v>
      </c>
      <c r="BL2" s="197" t="s">
        <v>316</v>
      </c>
      <c r="BM2" s="200" t="s">
        <v>315</v>
      </c>
    </row>
    <row r="3" spans="1:65" s="36" customFormat="1">
      <c r="A3" s="32" t="str">
        <f>'1-συμβολαια'!A3</f>
        <v>???</v>
      </c>
      <c r="B3" s="16" t="str">
        <f>'4-πολλυπρ'!D3</f>
        <v>ΟΑΕΔ = ΟργΕργΚατοικ [= ;;;;????</v>
      </c>
      <c r="C3" s="16" t="str">
        <f>'4-πολλυπρ'!I3</f>
        <v>219-133 = ;;;;????</v>
      </c>
      <c r="D3" s="34"/>
      <c r="E3" s="32"/>
      <c r="F3" s="32"/>
      <c r="G3" s="33"/>
      <c r="H3" s="32"/>
      <c r="I3" s="32"/>
      <c r="J3" s="32"/>
      <c r="K3" s="146" t="s">
        <v>317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02" t="s">
        <v>317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ΟΑΕΔ = ΟργΕργΚατοικ [= ;;;;????</v>
      </c>
      <c r="C4" s="16" t="str">
        <f>'4-πολλυπρ'!I4</f>
        <v>219-133 = ;;;;????</v>
      </c>
      <c r="D4" s="34"/>
      <c r="E4" s="32"/>
      <c r="F4" s="32"/>
      <c r="G4" s="33"/>
      <c r="H4" s="32"/>
      <c r="I4" s="32"/>
      <c r="J4" s="32"/>
      <c r="K4" s="146" t="s">
        <v>317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02" t="s">
        <v>317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3"/>
      <c r="BK4" s="35"/>
      <c r="BL4" s="35"/>
      <c r="BM4" s="35"/>
    </row>
    <row r="5" spans="1:65">
      <c r="A5" s="32">
        <f>'1-συμβολαια'!A5</f>
        <v>0</v>
      </c>
      <c r="B5" s="16" t="str">
        <f>'4-πολλυπρ'!D5</f>
        <v>ΟΑΕΔ = ΟργΕργΚατοικ [= ;;;;????</v>
      </c>
      <c r="C5" s="16" t="str">
        <f>'4-πολλυπρ'!I5</f>
        <v>219-133 = ;;;;????</v>
      </c>
      <c r="D5" s="26"/>
      <c r="E5" s="26"/>
      <c r="F5" s="13"/>
      <c r="G5" s="31"/>
      <c r="H5" s="13"/>
      <c r="I5" s="26"/>
      <c r="J5" s="13"/>
      <c r="K5" s="146" t="s">
        <v>317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02" t="s">
        <v>317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82" t="s">
        <v>318</v>
      </c>
      <c r="G7" s="682"/>
      <c r="H7" s="682"/>
      <c r="I7" s="682"/>
    </row>
    <row r="8" spans="1:65">
      <c r="F8" s="682"/>
      <c r="G8" s="682"/>
      <c r="H8" s="682"/>
      <c r="I8" s="682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8"/>
  <sheetViews>
    <sheetView workbookViewId="0">
      <pane ySplit="1" topLeftCell="A2" activePane="bottomLeft" state="frozen"/>
      <selection pane="bottomLeft" activeCell="A2" sqref="A2:A3"/>
    </sheetView>
  </sheetViews>
  <sheetFormatPr defaultRowHeight="11.25"/>
  <cols>
    <col min="1" max="1" width="8.42578125" style="3" customWidth="1"/>
    <col min="2" max="2" width="49.85546875" style="3" bestFit="1" customWidth="1"/>
    <col min="3" max="3" width="13.5703125" style="2" customWidth="1"/>
    <col min="4" max="16384" width="9.140625" style="3"/>
  </cols>
  <sheetData>
    <row r="1" spans="1:13">
      <c r="A1" s="204"/>
      <c r="B1" s="204"/>
      <c r="C1" s="312"/>
      <c r="D1" s="204" t="s">
        <v>319</v>
      </c>
      <c r="E1" s="458" t="s">
        <v>322</v>
      </c>
      <c r="F1" s="459"/>
      <c r="G1" s="459"/>
      <c r="H1" s="459"/>
      <c r="I1" s="460" t="s">
        <v>323</v>
      </c>
      <c r="J1" s="460"/>
      <c r="K1" s="460"/>
      <c r="L1" s="460"/>
      <c r="M1" s="461"/>
    </row>
    <row r="2" spans="1:13">
      <c r="A2" s="395" t="str">
        <f>'1-συμβολαια'!A3</f>
        <v>???</v>
      </c>
      <c r="B2" s="80" t="str">
        <f>'1-συμβολαια'!C3</f>
        <v>υποθήκης ;;;???καπολα = 2.000.000δρχ    ΕΞΑΛΕΙΨΗ</v>
      </c>
      <c r="C2" s="311">
        <f>'1-συμβολαια'!D3</f>
        <v>5869.41</v>
      </c>
      <c r="D2" s="398"/>
      <c r="E2" s="337">
        <v>42222</v>
      </c>
      <c r="F2" s="80">
        <v>22</v>
      </c>
      <c r="G2" s="80">
        <v>10</v>
      </c>
      <c r="H2" s="80"/>
      <c r="I2" s="80"/>
      <c r="J2" s="80"/>
      <c r="K2" s="80"/>
      <c r="L2" s="80"/>
      <c r="M2" s="80"/>
    </row>
    <row r="3" spans="1:13">
      <c r="A3" s="395">
        <f>'1-συμβολαια'!A4</f>
        <v>0</v>
      </c>
      <c r="B3" s="80" t="str">
        <f>'1-συμβολαια'!C4</f>
        <v>δανείου ;;;???καπολα = 2.000.000δρχ   ΕΞΟΦΛΗΣΗ</v>
      </c>
      <c r="C3" s="311">
        <f>'1-συμβολαια'!D4</f>
        <v>5869.41</v>
      </c>
      <c r="D3" s="311"/>
      <c r="E3" s="80"/>
      <c r="F3" s="80"/>
      <c r="G3" s="80"/>
      <c r="H3" s="80"/>
      <c r="I3" s="80"/>
      <c r="J3" s="80"/>
      <c r="K3" s="80"/>
      <c r="L3" s="80"/>
      <c r="M3" s="80"/>
    </row>
    <row r="4" spans="1:13">
      <c r="A4" s="395">
        <f>'1-συμβολαια'!A5</f>
        <v>0</v>
      </c>
      <c r="B4" s="77" t="str">
        <f>'1-συμβολαια'!C5</f>
        <v>δανείου ;;????καπολα {άτοκο ΑΝ εμπρόθεσμα} ΤΟΚΟΙ υπερημερίας</v>
      </c>
      <c r="C4" s="366">
        <f>'1-συμβολαια'!D5</f>
        <v>276.43</v>
      </c>
      <c r="D4" s="366"/>
      <c r="E4" s="337"/>
      <c r="F4" s="80"/>
      <c r="G4" s="80"/>
      <c r="H4" s="80"/>
      <c r="I4" s="80"/>
      <c r="J4" s="80"/>
      <c r="K4" s="80"/>
      <c r="L4" s="80"/>
      <c r="M4" s="80"/>
    </row>
    <row r="5" spans="1:13">
      <c r="A5" s="455" t="str">
        <f>'1-συμβολαια'!A6</f>
        <v>σύνολο</v>
      </c>
      <c r="B5" s="456"/>
      <c r="C5" s="457"/>
      <c r="D5" s="311">
        <f>SUM(D2:D4)</f>
        <v>0</v>
      </c>
    </row>
    <row r="7" spans="1:13">
      <c r="C7" s="2" t="s">
        <v>387</v>
      </c>
    </row>
    <row r="15" spans="1:13">
      <c r="C15" s="4"/>
      <c r="D15" s="5"/>
    </row>
    <row r="16" spans="1:13">
      <c r="C16" s="4"/>
      <c r="D16" s="5"/>
    </row>
    <row r="17" spans="3:4">
      <c r="C17" s="4"/>
      <c r="D17" s="5"/>
    </row>
    <row r="18" spans="3:4">
      <c r="C18" s="234"/>
      <c r="D18" s="5"/>
    </row>
    <row r="19" spans="3:4">
      <c r="C19" s="233"/>
      <c r="D19" s="5"/>
    </row>
    <row r="20" spans="3:4">
      <c r="C20" s="4"/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</sheetData>
  <mergeCells count="3">
    <mergeCell ref="A5:C5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69"/>
  <sheetViews>
    <sheetView workbookViewId="0">
      <pane ySplit="2" topLeftCell="A3" activePane="bottomLeft" state="frozen"/>
      <selection pane="bottomLeft" activeCell="Q10" sqref="Q10"/>
    </sheetView>
  </sheetViews>
  <sheetFormatPr defaultRowHeight="11.25"/>
  <cols>
    <col min="1" max="1" width="8.140625" style="8" bestFit="1" customWidth="1"/>
    <col min="2" max="2" width="8.7109375" style="140" bestFit="1" customWidth="1"/>
    <col min="3" max="3" width="49.85546875" style="95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8.28515625" style="2" customWidth="1"/>
    <col min="8" max="8" width="8" style="2" customWidth="1"/>
    <col min="9" max="9" width="10.57031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9" bestFit="1" customWidth="1"/>
    <col min="16" max="16" width="6.42578125" style="2" bestFit="1" customWidth="1"/>
    <col min="17" max="17" width="9.42578125" style="2" bestFit="1" customWidth="1"/>
    <col min="18" max="18" width="10.85546875" style="2" customWidth="1"/>
    <col min="19" max="19" width="10.5703125" style="2" customWidth="1"/>
    <col min="20" max="20" width="9" style="8" bestFit="1" customWidth="1"/>
    <col min="21" max="21" width="8.140625" style="2" bestFit="1" customWidth="1"/>
    <col min="22" max="22" width="8.28515625" style="8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10" style="30" customWidth="1"/>
    <col min="27" max="27" width="11.140625" style="8" bestFit="1" customWidth="1"/>
    <col min="28" max="28" width="21.42578125" style="81" customWidth="1"/>
    <col min="29" max="29" width="7.5703125" style="3" customWidth="1"/>
    <col min="30" max="30" width="9.5703125" style="3" customWidth="1"/>
    <col min="31" max="33" width="6.42578125" style="3" customWidth="1"/>
    <col min="34" max="16384" width="9.140625" style="3"/>
  </cols>
  <sheetData>
    <row r="1" spans="1:33" ht="15.75">
      <c r="A1" s="721" t="s">
        <v>1</v>
      </c>
      <c r="B1" s="723" t="s">
        <v>2</v>
      </c>
      <c r="C1" s="720" t="s">
        <v>0</v>
      </c>
      <c r="D1" s="724" t="s">
        <v>11</v>
      </c>
      <c r="E1" s="718" t="s">
        <v>12</v>
      </c>
      <c r="F1" s="726" t="s">
        <v>483</v>
      </c>
      <c r="G1" s="727"/>
      <c r="H1" s="727"/>
      <c r="I1" s="728" t="s">
        <v>484</v>
      </c>
      <c r="J1" s="714" t="s">
        <v>485</v>
      </c>
      <c r="K1" s="714"/>
      <c r="L1" s="714"/>
      <c r="M1" s="695" t="s">
        <v>138</v>
      </c>
      <c r="N1" s="699" t="s">
        <v>478</v>
      </c>
      <c r="O1" s="700"/>
      <c r="P1" s="701"/>
      <c r="Q1" s="710" t="s">
        <v>479</v>
      </c>
      <c r="R1" s="712" t="s">
        <v>486</v>
      </c>
      <c r="S1" s="704" t="s">
        <v>43</v>
      </c>
      <c r="T1" s="705"/>
      <c r="U1" s="595" t="s">
        <v>58</v>
      </c>
      <c r="V1" s="597"/>
      <c r="W1" s="702" t="s">
        <v>78</v>
      </c>
      <c r="X1" s="703"/>
      <c r="Y1" s="703"/>
      <c r="Z1" s="706" t="s">
        <v>54</v>
      </c>
      <c r="AA1" s="708" t="s">
        <v>44</v>
      </c>
      <c r="AB1" s="697" t="s">
        <v>82</v>
      </c>
      <c r="AC1" s="692" t="s">
        <v>29</v>
      </c>
      <c r="AD1" s="693"/>
      <c r="AE1" s="693"/>
      <c r="AF1" s="693"/>
      <c r="AG1" s="694"/>
    </row>
    <row r="2" spans="1:33" ht="26.25" thickBot="1">
      <c r="A2" s="722"/>
      <c r="B2" s="448"/>
      <c r="C2" s="473"/>
      <c r="D2" s="725"/>
      <c r="E2" s="719"/>
      <c r="F2" s="260" t="s">
        <v>256</v>
      </c>
      <c r="G2" s="259" t="s">
        <v>94</v>
      </c>
      <c r="H2" s="323" t="s">
        <v>47</v>
      </c>
      <c r="I2" s="530"/>
      <c r="J2" s="191" t="s">
        <v>451</v>
      </c>
      <c r="K2" s="191" t="s">
        <v>138</v>
      </c>
      <c r="L2" s="325" t="s">
        <v>47</v>
      </c>
      <c r="M2" s="696"/>
      <c r="N2" s="73" t="s">
        <v>23</v>
      </c>
      <c r="O2" s="78" t="s">
        <v>84</v>
      </c>
      <c r="P2" s="324" t="s">
        <v>83</v>
      </c>
      <c r="Q2" s="711"/>
      <c r="R2" s="713"/>
      <c r="S2" s="43" t="s">
        <v>23</v>
      </c>
      <c r="T2" s="393" t="s">
        <v>34</v>
      </c>
      <c r="U2" s="43" t="s">
        <v>23</v>
      </c>
      <c r="V2" s="392" t="s">
        <v>34</v>
      </c>
      <c r="W2" s="43" t="s">
        <v>481</v>
      </c>
      <c r="X2" s="10" t="s">
        <v>482</v>
      </c>
      <c r="Y2" s="42" t="s">
        <v>33</v>
      </c>
      <c r="Z2" s="707"/>
      <c r="AA2" s="709"/>
      <c r="AB2" s="698"/>
      <c r="AC2" s="692"/>
      <c r="AD2" s="693"/>
      <c r="AE2" s="693"/>
      <c r="AF2" s="693"/>
      <c r="AG2" s="694"/>
    </row>
    <row r="3" spans="1:33" s="5" customFormat="1">
      <c r="A3" s="432" t="str">
        <f>'1-συμβολαια'!A3</f>
        <v>???</v>
      </c>
      <c r="B3" s="387">
        <f>'1-συμβολαια'!B3</f>
        <v>42182</v>
      </c>
      <c r="C3" s="384" t="str">
        <f>'1-συμβολαια'!C3</f>
        <v>υποθήκης ;;;???καπολα = 2.000.000δρχ    ΕΞΑΛΕΙΨΗ</v>
      </c>
      <c r="D3" s="334" t="str">
        <f>'4-πολλυπρ'!D3</f>
        <v>ΟΑΕΔ = ΟργΕργΚατοικ [= ;;;;????</v>
      </c>
      <c r="E3" s="334" t="str">
        <f>'4-πολλυπρ'!I3</f>
        <v>219-133 = ;;;;????</v>
      </c>
      <c r="F3" s="335">
        <f>'14-βιβλΕσ'!P3</f>
        <v>10.064115000000001</v>
      </c>
      <c r="G3" s="331">
        <f>'14-βιβλΕσ'!S3</f>
        <v>10.92</v>
      </c>
      <c r="H3" s="331">
        <f>F3+G3</f>
        <v>20.984115000000003</v>
      </c>
      <c r="I3" s="331">
        <f>'8-κ-15-17'!AG3</f>
        <v>76.302329999999998</v>
      </c>
      <c r="J3" s="331">
        <f>'14-βιβλΕσ'!R3</f>
        <v>15.471055999999997</v>
      </c>
      <c r="K3" s="331">
        <f>'14-βιβλΕσ'!U3</f>
        <v>18.975999999999999</v>
      </c>
      <c r="L3" s="331">
        <f t="shared" ref="L3:L4" si="0">J3+K3</f>
        <v>34.447055999999996</v>
      </c>
      <c r="M3" s="331">
        <f>'14-βιβλΕσ'!T3</f>
        <v>118.6</v>
      </c>
      <c r="N3" s="399"/>
      <c r="O3" s="433"/>
      <c r="P3" s="433"/>
      <c r="Q3" s="331">
        <f t="shared" ref="Q3:Q4" si="1">Y3</f>
        <v>324.19937099999993</v>
      </c>
      <c r="R3" s="331">
        <f>('14-βιβλΕσ'!O3+'14-βιβλΕσ'!P3+'14-βιβλΕσ'!T3)*26%</f>
        <v>56.054465999999991</v>
      </c>
      <c r="S3" s="331">
        <f t="shared" ref="S3:S4" si="2">Y3+Q3</f>
        <v>648.39874199999986</v>
      </c>
      <c r="T3" s="279">
        <v>16520</v>
      </c>
      <c r="U3" s="399"/>
      <c r="V3" s="399"/>
      <c r="W3" s="331">
        <f>'1-συμβολαια'!L3+'8-κ-15-17'!AE3+'10-φπα'!E3+'10-φπα'!H3+'14-βιβλΕσ'!S3+'14-βιβλΕσ'!T3</f>
        <v>362.47937099999996</v>
      </c>
      <c r="X3" s="331">
        <f>'1-συμβολαια'!M3+'8-κ-15-17'!AF3</f>
        <v>38.28</v>
      </c>
      <c r="Y3" s="331">
        <f t="shared" ref="Y3:Y4" si="3">W3-X3</f>
        <v>324.19937099999993</v>
      </c>
      <c r="Z3" s="364">
        <v>45967</v>
      </c>
      <c r="AA3" s="275">
        <f t="shared" ref="AA3:AA4" si="4">T3+V3</f>
        <v>16520</v>
      </c>
      <c r="AB3" s="385"/>
      <c r="AC3" s="77"/>
      <c r="AD3" s="77"/>
      <c r="AE3" s="77"/>
      <c r="AF3" s="77"/>
      <c r="AG3" s="77"/>
    </row>
    <row r="4" spans="1:33" s="5" customFormat="1">
      <c r="A4" s="432">
        <f>'1-συμβολαια'!A4</f>
        <v>0</v>
      </c>
      <c r="B4" s="387"/>
      <c r="C4" s="384" t="str">
        <f>'1-συμβολαια'!C4</f>
        <v>δανείου ;;;???καπολα = 2.000.000δρχ   ΕΞΟΦΛΗΣΗ</v>
      </c>
      <c r="D4" s="334" t="str">
        <f>'4-πολλυπρ'!D4</f>
        <v>ΟΑΕΔ = ΟργΕργΚατοικ [= ;;;;????</v>
      </c>
      <c r="E4" s="334" t="str">
        <f>'4-πολλυπρ'!I4</f>
        <v>219-133 = ;;;;????</v>
      </c>
      <c r="F4" s="335">
        <f>'14-βιβλΕσ'!P4</f>
        <v>11.004115000000001</v>
      </c>
      <c r="G4" s="331">
        <f>'14-βιβλΕσ'!S4</f>
        <v>0.5</v>
      </c>
      <c r="H4" s="331">
        <f t="shared" ref="H4" si="5">F4+G4</f>
        <v>11.504115000000001</v>
      </c>
      <c r="I4" s="331">
        <f>'8-κ-15-17'!AG4</f>
        <v>76.302329999999998</v>
      </c>
      <c r="J4" s="331">
        <f>'14-βιβλΕσ'!R4</f>
        <v>14.991056</v>
      </c>
      <c r="K4" s="331">
        <f>'14-βιβλΕσ'!U4</f>
        <v>1.6</v>
      </c>
      <c r="L4" s="331">
        <f t="shared" si="0"/>
        <v>16.591056000000002</v>
      </c>
      <c r="M4" s="331">
        <f>'14-βιβλΕσ'!T4</f>
        <v>10</v>
      </c>
      <c r="N4" s="399"/>
      <c r="O4" s="433"/>
      <c r="P4" s="433"/>
      <c r="Q4" s="331">
        <f t="shared" si="1"/>
        <v>186.08337099999997</v>
      </c>
      <c r="R4" s="331">
        <f>('14-βιβλΕσ'!O4+'14-βιβλΕσ'!P4+'14-βιβλΕσ'!T4)*26%</f>
        <v>26.960466</v>
      </c>
      <c r="S4" s="331">
        <f t="shared" si="2"/>
        <v>372.16674199999994</v>
      </c>
      <c r="T4" s="279">
        <v>15384</v>
      </c>
      <c r="U4" s="399"/>
      <c r="V4" s="399"/>
      <c r="W4" s="331">
        <f>'1-συμβολαια'!L4+'8-κ-15-17'!AE4+'10-φπα'!E4+'10-φπα'!H4+'14-βιβλΕσ'!S4+'14-βιβλΕσ'!T4</f>
        <v>186.08337099999997</v>
      </c>
      <c r="X4" s="331">
        <f>'1-συμβολαια'!M4+'14-βιβλΕσ'!M4+'8-κ-15-17'!AF4+'10-φπα'!F4</f>
        <v>0</v>
      </c>
      <c r="Y4" s="331">
        <f t="shared" si="3"/>
        <v>186.08337099999997</v>
      </c>
      <c r="Z4" s="364"/>
      <c r="AA4" s="275">
        <f t="shared" si="4"/>
        <v>15384</v>
      </c>
      <c r="AB4" s="385"/>
      <c r="AC4" s="77"/>
      <c r="AD4" s="77"/>
      <c r="AE4" s="77"/>
      <c r="AF4" s="77"/>
      <c r="AG4" s="77"/>
    </row>
    <row r="5" spans="1:33" s="5" customFormat="1">
      <c r="A5" s="432">
        <f>'1-συμβολαια'!A5</f>
        <v>0</v>
      </c>
      <c r="B5" s="387"/>
      <c r="C5" s="384" t="str">
        <f>'1-συμβολαια'!C5</f>
        <v>δανείου ;;????καπολα {άτοκο ΑΝ εμπρόθεσμα} ΤΟΚΟΙ υπερημερίας</v>
      </c>
      <c r="D5" s="334" t="str">
        <f>'4-πολλυπρ'!D5</f>
        <v>ΟΑΕΔ = ΟργΕργΚατοικ [= ;;;;????</v>
      </c>
      <c r="E5" s="334" t="str">
        <f>'4-πολλυπρ'!I5</f>
        <v>219-133 = ;;;;????</v>
      </c>
      <c r="F5" s="335">
        <f>'14-βιβλΕσ'!P5</f>
        <v>2.6146449999999999</v>
      </c>
      <c r="G5" s="331">
        <f>'14-βιβλΕσ'!S5</f>
        <v>0.5</v>
      </c>
      <c r="H5" s="331">
        <f t="shared" ref="H5" si="6">F5+G5</f>
        <v>3.1146449999999999</v>
      </c>
      <c r="I5" s="331">
        <f>'8-κ-15-17'!AG5</f>
        <v>3.5935900000000003</v>
      </c>
      <c r="J5" s="331">
        <f>'14-βιβλΕσ'!R5</f>
        <v>6.0422879999999992</v>
      </c>
      <c r="K5" s="331">
        <f>'14-βιβλΕσ'!U5</f>
        <v>1.6</v>
      </c>
      <c r="L5" s="331">
        <f t="shared" ref="L5" si="7">J5+K5</f>
        <v>7.6422879999999989</v>
      </c>
      <c r="M5" s="331">
        <f>'14-βιβλΕσ'!T5</f>
        <v>10</v>
      </c>
      <c r="N5" s="399"/>
      <c r="O5" s="433"/>
      <c r="P5" s="433"/>
      <c r="Q5" s="331">
        <f>Y5</f>
        <v>56.885532999999995</v>
      </c>
      <c r="R5" s="331">
        <f>('14-βιβλΕσ'!O5+'14-βιβλΕσ'!P5+'14-βιβλΕσ'!T5)*26%</f>
        <v>12.418718</v>
      </c>
      <c r="S5" s="331">
        <f>Y5+Q5</f>
        <v>113.77106599999999</v>
      </c>
      <c r="T5" s="279">
        <v>467.51110796304516</v>
      </c>
      <c r="U5" s="399"/>
      <c r="V5" s="400"/>
      <c r="W5" s="331">
        <f>'1-συμβολαια'!L5+'8-κ-15-17'!AE5+'10-φπα'!E5+'10-φπα'!H5+'14-βιβλΕσ'!S5+'14-βιβλΕσ'!T5</f>
        <v>56.885532999999995</v>
      </c>
      <c r="X5" s="331">
        <f>'1-συμβολαια'!M5+'8-κ-15-17'!AF5+'14-βιβλΕσ'!M5+'10-φπα'!F5</f>
        <v>0</v>
      </c>
      <c r="Y5" s="331">
        <f t="shared" ref="Y5" si="8">W5-X5</f>
        <v>56.885532999999995</v>
      </c>
      <c r="Z5" s="364"/>
      <c r="AA5" s="275">
        <f>T5+V5</f>
        <v>467.51110796304516</v>
      </c>
      <c r="AB5" s="385"/>
      <c r="AC5" s="77"/>
      <c r="AD5" s="77"/>
      <c r="AE5" s="77"/>
      <c r="AF5" s="77"/>
      <c r="AG5" s="77"/>
    </row>
    <row r="6" spans="1:33">
      <c r="A6" s="715" t="s">
        <v>35</v>
      </c>
      <c r="B6" s="716"/>
      <c r="C6" s="716"/>
      <c r="D6" s="716"/>
      <c r="E6" s="717"/>
      <c r="F6" s="45">
        <f t="shared" ref="F6:P6" si="9">SUM(F3:F5)</f>
        <v>23.682874999999999</v>
      </c>
      <c r="G6" s="45">
        <f t="shared" si="9"/>
        <v>11.92</v>
      </c>
      <c r="H6" s="45">
        <f t="shared" si="9"/>
        <v>35.602875000000004</v>
      </c>
      <c r="I6" s="45">
        <f t="shared" si="9"/>
        <v>156.19825</v>
      </c>
      <c r="J6" s="45">
        <f t="shared" si="9"/>
        <v>36.504399999999997</v>
      </c>
      <c r="K6" s="45">
        <f t="shared" si="9"/>
        <v>22.176000000000002</v>
      </c>
      <c r="L6" s="45">
        <f t="shared" si="9"/>
        <v>58.680399999999999</v>
      </c>
      <c r="M6" s="45">
        <f t="shared" si="9"/>
        <v>138.6</v>
      </c>
      <c r="N6" s="434">
        <f t="shared" si="9"/>
        <v>0</v>
      </c>
      <c r="O6" s="434">
        <f t="shared" si="9"/>
        <v>0</v>
      </c>
      <c r="P6" s="434">
        <f t="shared" si="9"/>
        <v>0</v>
      </c>
      <c r="Q6" s="45">
        <f t="shared" ref="Q6:R6" si="10">SUM(Q3:Q5)</f>
        <v>567.16827499999988</v>
      </c>
      <c r="R6" s="45">
        <f t="shared" si="10"/>
        <v>95.433649999999986</v>
      </c>
      <c r="S6" s="45">
        <f t="shared" ref="S6:Y6" si="11">SUM(S3:S5)</f>
        <v>1134.3365499999998</v>
      </c>
      <c r="T6" s="391">
        <f t="shared" si="11"/>
        <v>32371.511107963044</v>
      </c>
      <c r="U6" s="434">
        <f t="shared" si="11"/>
        <v>0</v>
      </c>
      <c r="V6" s="435">
        <f t="shared" si="11"/>
        <v>0</v>
      </c>
      <c r="W6" s="45">
        <f t="shared" si="11"/>
        <v>605.44827499999997</v>
      </c>
      <c r="X6" s="45">
        <f t="shared" si="11"/>
        <v>38.28</v>
      </c>
      <c r="Y6" s="45">
        <f t="shared" si="11"/>
        <v>567.16827499999988</v>
      </c>
      <c r="Z6" s="45"/>
      <c r="AA6" s="391">
        <f>SUM(AA3:AA5)</f>
        <v>32371.511107963044</v>
      </c>
    </row>
    <row r="7" spans="1:33">
      <c r="M7" s="79"/>
    </row>
    <row r="8" spans="1:33">
      <c r="M8" s="138"/>
      <c r="W8" s="138"/>
    </row>
    <row r="9" spans="1:33" ht="15.75">
      <c r="AC9" s="130"/>
      <c r="AD9" s="130"/>
      <c r="AE9" s="130"/>
      <c r="AF9" s="130"/>
      <c r="AG9" s="130"/>
    </row>
    <row r="10" spans="1:33" ht="18">
      <c r="I10" s="436" t="s">
        <v>521</v>
      </c>
      <c r="Q10" s="436" t="s">
        <v>541</v>
      </c>
      <c r="AC10" s="130"/>
      <c r="AD10" s="130"/>
      <c r="AE10" s="130"/>
      <c r="AF10" s="130"/>
      <c r="AG10" s="130"/>
    </row>
    <row r="11" spans="1:33" ht="15.75">
      <c r="AC11" s="130"/>
      <c r="AD11" s="130"/>
      <c r="AE11" s="130"/>
      <c r="AF11" s="130"/>
      <c r="AG11" s="130"/>
    </row>
    <row r="12" spans="1:33" ht="15.75">
      <c r="H12" s="2" t="s">
        <v>522</v>
      </c>
      <c r="I12" s="8">
        <v>7242.2106189441038</v>
      </c>
      <c r="Q12" s="8">
        <f>1332-314+I12</f>
        <v>8260.2106189441038</v>
      </c>
      <c r="T12" s="8">
        <f>2664-314-1332+I12+Q12</f>
        <v>16520.421237888208</v>
      </c>
      <c r="AC12" s="130"/>
      <c r="AD12" s="130"/>
      <c r="AE12" s="130"/>
      <c r="AF12" s="130"/>
      <c r="AG12" s="130"/>
    </row>
    <row r="13" spans="1:33" ht="15.75">
      <c r="H13" s="2" t="s">
        <v>523</v>
      </c>
      <c r="I13" s="8">
        <v>7242.2106189441038</v>
      </c>
      <c r="Q13" s="8">
        <f>764-314+I13</f>
        <v>7692.2106189441038</v>
      </c>
      <c r="T13" s="8">
        <f>1529-314-765+I13+Q13</f>
        <v>15384.421237888208</v>
      </c>
      <c r="AC13" s="130"/>
      <c r="AD13" s="130"/>
      <c r="AE13" s="130"/>
      <c r="AF13" s="130"/>
      <c r="AG13" s="130"/>
    </row>
    <row r="14" spans="1:33" ht="15.75">
      <c r="AC14" s="130"/>
      <c r="AD14" s="130"/>
      <c r="AE14" s="130"/>
      <c r="AF14" s="130"/>
      <c r="AG14" s="130"/>
    </row>
    <row r="15" spans="1:33" ht="15.75">
      <c r="AC15" s="130"/>
      <c r="AD15" s="130"/>
      <c r="AE15" s="130"/>
      <c r="AF15" s="130"/>
      <c r="AG15" s="130"/>
    </row>
    <row r="16" spans="1:33" ht="15">
      <c r="AC16" s="129"/>
      <c r="AD16" s="129"/>
      <c r="AE16" s="129"/>
      <c r="AF16" s="129"/>
      <c r="AG16" s="129"/>
    </row>
    <row r="17" spans="29:33" ht="15">
      <c r="AC17" s="129"/>
      <c r="AD17" s="129"/>
      <c r="AE17" s="129"/>
      <c r="AF17" s="129"/>
      <c r="AG17" s="129"/>
    </row>
    <row r="18" spans="29:33" ht="15">
      <c r="AC18" s="129"/>
      <c r="AD18" s="129"/>
      <c r="AE18" s="129"/>
      <c r="AF18" s="129"/>
      <c r="AG18" s="129"/>
    </row>
    <row r="19" spans="29:33" ht="15">
      <c r="AC19" s="129"/>
      <c r="AD19" s="129"/>
      <c r="AE19" s="129"/>
      <c r="AF19" s="129"/>
      <c r="AG19" s="129"/>
    </row>
    <row r="20" spans="29:33" ht="15">
      <c r="AC20" s="129"/>
      <c r="AD20" s="129"/>
      <c r="AE20" s="129"/>
      <c r="AF20" s="129"/>
      <c r="AG20" s="129"/>
    </row>
    <row r="21" spans="29:33" ht="15">
      <c r="AC21" s="129"/>
      <c r="AD21" s="129"/>
      <c r="AE21" s="129"/>
      <c r="AF21" s="129"/>
      <c r="AG21" s="129"/>
    </row>
    <row r="22" spans="29:33" ht="15">
      <c r="AC22" s="129"/>
      <c r="AD22" s="129"/>
      <c r="AE22" s="129"/>
      <c r="AF22" s="129"/>
      <c r="AG22" s="129"/>
    </row>
    <row r="23" spans="29:33" ht="15">
      <c r="AC23" s="129"/>
      <c r="AD23" s="129"/>
      <c r="AE23" s="129"/>
      <c r="AF23" s="129"/>
      <c r="AG23" s="129"/>
    </row>
    <row r="24" spans="29:33" ht="15">
      <c r="AC24" s="129"/>
      <c r="AD24" s="129"/>
      <c r="AE24" s="129"/>
      <c r="AF24" s="129"/>
      <c r="AG24" s="129"/>
    </row>
    <row r="25" spans="29:33" ht="15">
      <c r="AC25" s="129"/>
      <c r="AD25" s="129"/>
      <c r="AE25" s="129"/>
      <c r="AF25" s="129"/>
      <c r="AG25" s="129"/>
    </row>
    <row r="26" spans="29:33" ht="15">
      <c r="AC26" s="129"/>
      <c r="AD26" s="129"/>
      <c r="AE26" s="129"/>
      <c r="AF26" s="129"/>
      <c r="AG26" s="129"/>
    </row>
    <row r="27" spans="29:33" ht="15">
      <c r="AC27" s="129"/>
      <c r="AD27" s="129"/>
      <c r="AE27" s="129"/>
      <c r="AF27" s="129"/>
      <c r="AG27" s="129"/>
    </row>
    <row r="28" spans="29:33" ht="15">
      <c r="AC28" s="129"/>
      <c r="AD28" s="129"/>
      <c r="AE28" s="129"/>
      <c r="AF28" s="129"/>
      <c r="AG28" s="129"/>
    </row>
    <row r="29" spans="29:33" ht="15">
      <c r="AC29" s="129"/>
      <c r="AD29" s="129"/>
      <c r="AE29" s="129"/>
      <c r="AF29" s="129"/>
      <c r="AG29" s="129"/>
    </row>
    <row r="30" spans="29:33" ht="15">
      <c r="AC30" s="129"/>
      <c r="AD30" s="129"/>
      <c r="AE30" s="129"/>
      <c r="AF30" s="129"/>
      <c r="AG30" s="129"/>
    </row>
    <row r="31" spans="29:33" ht="15">
      <c r="AC31" s="129"/>
      <c r="AD31" s="129"/>
      <c r="AE31" s="129"/>
      <c r="AF31" s="129"/>
      <c r="AG31" s="129"/>
    </row>
    <row r="32" spans="29:33" ht="15">
      <c r="AC32" s="129"/>
      <c r="AD32" s="129"/>
      <c r="AE32" s="129"/>
      <c r="AF32" s="129"/>
      <c r="AG32" s="129"/>
    </row>
    <row r="33" spans="29:33" ht="15">
      <c r="AC33" s="129"/>
      <c r="AD33" s="129"/>
      <c r="AE33" s="129"/>
      <c r="AF33" s="129"/>
      <c r="AG33" s="129"/>
    </row>
    <row r="34" spans="29:33" ht="15">
      <c r="AC34" s="129"/>
      <c r="AD34" s="129"/>
      <c r="AE34" s="129"/>
      <c r="AF34" s="129"/>
      <c r="AG34" s="129"/>
    </row>
    <row r="35" spans="29:33" ht="15">
      <c r="AC35" s="129"/>
      <c r="AD35" s="129"/>
      <c r="AE35" s="129"/>
      <c r="AF35" s="129"/>
      <c r="AG35" s="129"/>
    </row>
    <row r="36" spans="29:33" ht="15">
      <c r="AC36" s="129"/>
      <c r="AD36" s="129"/>
      <c r="AE36" s="129"/>
      <c r="AF36" s="129"/>
      <c r="AG36" s="129"/>
    </row>
    <row r="37" spans="29:33" ht="15.75" customHeight="1">
      <c r="AC37" s="129"/>
      <c r="AD37" s="129"/>
      <c r="AE37" s="129"/>
      <c r="AF37" s="129"/>
      <c r="AG37" s="129"/>
    </row>
    <row r="38" spans="29:33" ht="15">
      <c r="AC38" s="129"/>
      <c r="AD38" s="129"/>
      <c r="AE38" s="129"/>
      <c r="AF38" s="129"/>
      <c r="AG38" s="129"/>
    </row>
    <row r="39" spans="29:33" ht="15">
      <c r="AC39" s="129"/>
      <c r="AD39" s="129"/>
      <c r="AE39" s="129"/>
      <c r="AF39" s="129"/>
      <c r="AG39" s="129"/>
    </row>
    <row r="40" spans="29:33" ht="15">
      <c r="AC40" s="129"/>
      <c r="AD40" s="129"/>
      <c r="AE40" s="129"/>
      <c r="AF40" s="129"/>
      <c r="AG40" s="129"/>
    </row>
    <row r="41" spans="29:33" ht="15.75" customHeight="1">
      <c r="AC41" s="129"/>
      <c r="AD41" s="129"/>
      <c r="AE41" s="129"/>
      <c r="AF41" s="129"/>
      <c r="AG41" s="129"/>
    </row>
    <row r="42" spans="29:33" ht="15">
      <c r="AC42" s="129"/>
      <c r="AD42" s="129"/>
      <c r="AE42" s="129"/>
      <c r="AF42" s="129"/>
      <c r="AG42" s="129"/>
    </row>
    <row r="43" spans="29:33" ht="15">
      <c r="AC43" s="129"/>
      <c r="AD43" s="129"/>
      <c r="AE43" s="129"/>
      <c r="AF43" s="129"/>
      <c r="AG43" s="129"/>
    </row>
    <row r="44" spans="29:33" ht="15">
      <c r="AC44" s="129"/>
      <c r="AD44" s="129"/>
      <c r="AE44" s="129"/>
      <c r="AF44" s="129"/>
      <c r="AG44" s="129"/>
    </row>
    <row r="45" spans="29:33" ht="15">
      <c r="AC45" s="129"/>
      <c r="AD45" s="129"/>
      <c r="AE45" s="129"/>
      <c r="AF45" s="129"/>
      <c r="AG45" s="129"/>
    </row>
    <row r="46" spans="29:33" ht="15">
      <c r="AC46" s="129"/>
      <c r="AD46" s="129"/>
      <c r="AE46" s="129"/>
      <c r="AF46" s="129"/>
      <c r="AG46" s="129"/>
    </row>
    <row r="47" spans="29:33" ht="15">
      <c r="AC47" s="129"/>
      <c r="AD47" s="129"/>
      <c r="AE47" s="129"/>
      <c r="AF47" s="129"/>
      <c r="AG47" s="129"/>
    </row>
    <row r="48" spans="29:33" ht="15">
      <c r="AC48" s="129"/>
      <c r="AD48" s="129"/>
      <c r="AE48" s="129"/>
      <c r="AF48" s="129"/>
      <c r="AG48" s="129"/>
    </row>
    <row r="49" spans="29:33" ht="15">
      <c r="AC49" s="129"/>
      <c r="AD49" s="129"/>
      <c r="AE49" s="129"/>
      <c r="AF49" s="129"/>
      <c r="AG49" s="129"/>
    </row>
    <row r="50" spans="29:33" ht="15">
      <c r="AC50" s="129"/>
      <c r="AD50" s="129"/>
      <c r="AE50" s="129"/>
      <c r="AF50" s="129"/>
      <c r="AG50" s="129"/>
    </row>
    <row r="51" spans="29:33" ht="15">
      <c r="AC51" s="129"/>
      <c r="AD51" s="129"/>
      <c r="AE51" s="129"/>
      <c r="AF51" s="129"/>
      <c r="AG51" s="129"/>
    </row>
    <row r="52" spans="29:33" ht="15">
      <c r="AC52" s="129"/>
      <c r="AD52" s="129"/>
      <c r="AE52" s="129"/>
      <c r="AF52" s="129"/>
      <c r="AG52" s="129"/>
    </row>
    <row r="53" spans="29:33" ht="15">
      <c r="AC53" s="129"/>
      <c r="AD53" s="129"/>
      <c r="AE53" s="129"/>
      <c r="AF53" s="129"/>
      <c r="AG53" s="129"/>
    </row>
    <row r="54" spans="29:33" ht="15">
      <c r="AC54" s="129"/>
      <c r="AD54" s="129"/>
      <c r="AE54" s="129"/>
      <c r="AF54" s="129"/>
      <c r="AG54" s="129"/>
    </row>
    <row r="55" spans="29:33" ht="15">
      <c r="AC55" s="129"/>
      <c r="AD55" s="129"/>
      <c r="AE55" s="129"/>
      <c r="AF55" s="129"/>
      <c r="AG55" s="129"/>
    </row>
    <row r="56" spans="29:33" ht="15">
      <c r="AC56" s="129"/>
      <c r="AD56" s="129"/>
      <c r="AE56" s="129"/>
      <c r="AF56" s="129"/>
      <c r="AG56" s="129"/>
    </row>
    <row r="57" spans="29:33" ht="15">
      <c r="AC57" s="129"/>
      <c r="AD57" s="129"/>
      <c r="AE57" s="129"/>
      <c r="AF57" s="129"/>
      <c r="AG57" s="129"/>
    </row>
    <row r="58" spans="29:33" ht="15">
      <c r="AC58" s="129"/>
      <c r="AD58" s="129"/>
      <c r="AE58" s="129"/>
      <c r="AF58" s="129"/>
      <c r="AG58" s="129"/>
    </row>
    <row r="59" spans="29:33" ht="15">
      <c r="AC59" s="129"/>
      <c r="AD59" s="129"/>
      <c r="AE59" s="129"/>
      <c r="AF59" s="129"/>
      <c r="AG59" s="129"/>
    </row>
    <row r="60" spans="29:33" ht="15">
      <c r="AC60" s="129"/>
      <c r="AD60" s="129"/>
      <c r="AE60" s="129"/>
      <c r="AF60" s="129"/>
      <c r="AG60" s="129"/>
    </row>
    <row r="61" spans="29:33" ht="15">
      <c r="AC61" s="129"/>
      <c r="AD61" s="129"/>
      <c r="AE61" s="129"/>
      <c r="AF61" s="129"/>
      <c r="AG61" s="129"/>
    </row>
    <row r="62" spans="29:33" ht="15">
      <c r="AC62" s="129"/>
      <c r="AD62" s="129"/>
      <c r="AE62" s="129"/>
      <c r="AF62" s="129"/>
      <c r="AG62" s="129"/>
    </row>
    <row r="63" spans="29:33" ht="15">
      <c r="AC63" s="129"/>
      <c r="AD63" s="129"/>
      <c r="AE63" s="129"/>
      <c r="AF63" s="129"/>
      <c r="AG63" s="129"/>
    </row>
    <row r="64" spans="29:33" ht="15">
      <c r="AC64" s="129"/>
      <c r="AD64" s="129"/>
      <c r="AE64" s="129"/>
      <c r="AF64" s="129"/>
      <c r="AG64" s="129"/>
    </row>
    <row r="65" spans="29:33" ht="15">
      <c r="AC65" s="129"/>
      <c r="AD65" s="129"/>
      <c r="AE65" s="129"/>
      <c r="AF65" s="129"/>
      <c r="AG65" s="129"/>
    </row>
    <row r="66" spans="29:33" ht="15">
      <c r="AC66" s="129"/>
      <c r="AD66" s="129"/>
      <c r="AE66" s="129"/>
      <c r="AF66" s="129"/>
      <c r="AG66" s="129"/>
    </row>
    <row r="67" spans="29:33" ht="15">
      <c r="AC67" s="129"/>
      <c r="AD67" s="129"/>
      <c r="AE67" s="129"/>
      <c r="AF67" s="129"/>
      <c r="AG67" s="129"/>
    </row>
    <row r="68" spans="29:33" ht="15">
      <c r="AC68" s="129"/>
      <c r="AD68" s="129"/>
      <c r="AE68" s="129"/>
      <c r="AF68" s="129"/>
      <c r="AG68" s="129"/>
    </row>
    <row r="69" spans="29:33" ht="15">
      <c r="AC69" s="129"/>
      <c r="AD69" s="129"/>
      <c r="AE69" s="129"/>
      <c r="AF69" s="129"/>
      <c r="AG69" s="129"/>
    </row>
  </sheetData>
  <mergeCells count="20">
    <mergeCell ref="J1:L1"/>
    <mergeCell ref="A6:E6"/>
    <mergeCell ref="E1:E2"/>
    <mergeCell ref="C1:C2"/>
    <mergeCell ref="A1:A2"/>
    <mergeCell ref="B1:B2"/>
    <mergeCell ref="D1:D2"/>
    <mergeCell ref="F1:H1"/>
    <mergeCell ref="I1:I2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33"/>
  <sheetViews>
    <sheetView workbookViewId="0">
      <pane ySplit="2" topLeftCell="A3" activePane="bottomLeft" state="frozen"/>
      <selection pane="bottomLeft" activeCell="P18" sqref="P18"/>
    </sheetView>
  </sheetViews>
  <sheetFormatPr defaultRowHeight="11.25"/>
  <cols>
    <col min="1" max="1" width="8.140625" style="8" bestFit="1" customWidth="1"/>
    <col min="2" max="2" width="48.85546875" style="95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5" width="7" style="85" customWidth="1"/>
    <col min="16" max="22" width="8" style="85" customWidth="1"/>
    <col min="23" max="23" width="18.7109375" style="85" customWidth="1"/>
    <col min="24" max="24" width="8" style="85" customWidth="1"/>
    <col min="25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4" s="6" customFormat="1" ht="15" customHeight="1">
      <c r="A1" s="470" t="s">
        <v>1</v>
      </c>
      <c r="B1" s="472" t="s">
        <v>0</v>
      </c>
      <c r="C1" s="474" t="s">
        <v>7</v>
      </c>
      <c r="D1" s="468" t="s">
        <v>480</v>
      </c>
      <c r="E1" s="469"/>
      <c r="F1" s="469"/>
      <c r="G1" s="469"/>
      <c r="H1" s="469"/>
      <c r="I1" s="469"/>
      <c r="J1" s="469"/>
      <c r="K1" s="469"/>
      <c r="L1" s="476" t="s">
        <v>95</v>
      </c>
      <c r="M1" s="477"/>
      <c r="N1" s="478" t="s">
        <v>256</v>
      </c>
      <c r="O1" s="462" t="s">
        <v>87</v>
      </c>
      <c r="P1" s="463"/>
      <c r="Q1" s="463"/>
      <c r="R1" s="463"/>
      <c r="S1" s="463"/>
      <c r="T1" s="463"/>
      <c r="U1" s="463"/>
      <c r="V1" s="463"/>
      <c r="W1" s="463"/>
      <c r="X1" s="464"/>
    </row>
    <row r="2" spans="1:24" s="12" customFormat="1" ht="24" customHeight="1" thickBot="1">
      <c r="A2" s="471"/>
      <c r="B2" s="473"/>
      <c r="C2" s="475"/>
      <c r="D2" s="62" t="s">
        <v>79</v>
      </c>
      <c r="E2" s="62" t="s">
        <v>80</v>
      </c>
      <c r="F2" s="62" t="s">
        <v>364</v>
      </c>
      <c r="G2" s="62" t="s">
        <v>23</v>
      </c>
      <c r="H2" s="224" t="s">
        <v>354</v>
      </c>
      <c r="I2" s="224" t="s">
        <v>355</v>
      </c>
      <c r="J2" s="224" t="s">
        <v>372</v>
      </c>
      <c r="K2" s="225" t="s">
        <v>357</v>
      </c>
      <c r="L2" s="227" t="s">
        <v>373</v>
      </c>
      <c r="M2" s="226" t="s">
        <v>374</v>
      </c>
      <c r="N2" s="479"/>
      <c r="O2" s="465"/>
      <c r="P2" s="466"/>
      <c r="Q2" s="466"/>
      <c r="R2" s="466"/>
      <c r="S2" s="466"/>
      <c r="T2" s="466"/>
      <c r="U2" s="466"/>
      <c r="V2" s="466"/>
      <c r="W2" s="466"/>
      <c r="X2" s="467"/>
    </row>
    <row r="3" spans="1:24" s="5" customFormat="1">
      <c r="A3" s="394" t="str">
        <f>'1-συμβολαια'!A3</f>
        <v>???</v>
      </c>
      <c r="B3" s="333" t="str">
        <f>'1-συμβολαια'!C3</f>
        <v>υποθήκης ;;;???καπολα = 2.000.000δρχ    ΕΞΑΛΕΙΨΗ</v>
      </c>
      <c r="C3" s="335">
        <f>'1-συμβολαια'!D3</f>
        <v>5869.41</v>
      </c>
      <c r="D3" s="329"/>
      <c r="E3" s="329">
        <v>20</v>
      </c>
      <c r="F3" s="329">
        <f t="shared" ref="F3:F4" si="0">C3*1%</f>
        <v>58.694099999999999</v>
      </c>
      <c r="G3" s="329">
        <f t="shared" ref="G3:G4" si="1">D3+E3+F3</f>
        <v>78.694099999999992</v>
      </c>
      <c r="H3" s="330">
        <f t="shared" ref="H3:H4" si="2">F3*9%</f>
        <v>5.2824689999999999</v>
      </c>
      <c r="I3" s="330">
        <f t="shared" ref="I3:I4" si="3">(D3+E3)*5%</f>
        <v>1</v>
      </c>
      <c r="J3" s="330">
        <f>G3*5%</f>
        <v>3.9347049999999997</v>
      </c>
      <c r="K3" s="335">
        <f>G3*1%</f>
        <v>0.78694099999999989</v>
      </c>
      <c r="L3" s="335">
        <f>G3-N3</f>
        <v>67.689984999999993</v>
      </c>
      <c r="M3" s="335">
        <f>D3+E3</f>
        <v>20</v>
      </c>
      <c r="N3" s="335">
        <f>H3+I3+J3+K3</f>
        <v>11.004115000000001</v>
      </c>
      <c r="O3" s="336"/>
      <c r="P3" s="336" t="s">
        <v>385</v>
      </c>
      <c r="Q3" s="336" t="s">
        <v>386</v>
      </c>
      <c r="R3" s="336"/>
      <c r="S3" s="336"/>
      <c r="T3" s="336"/>
      <c r="U3" s="277"/>
      <c r="V3" s="277"/>
      <c r="W3" s="277"/>
      <c r="X3" s="277"/>
    </row>
    <row r="4" spans="1:24" s="5" customFormat="1">
      <c r="A4" s="394">
        <f>'1-συμβολαια'!A4</f>
        <v>0</v>
      </c>
      <c r="B4" s="333" t="str">
        <f>'1-συμβολαια'!C4</f>
        <v>δανείου ;;;???καπολα = 2.000.000δρχ   ΕΞΟΦΛΗΣΗ</v>
      </c>
      <c r="C4" s="335">
        <f>'1-συμβολαια'!D4</f>
        <v>5869.41</v>
      </c>
      <c r="D4" s="329"/>
      <c r="E4" s="329">
        <v>20</v>
      </c>
      <c r="F4" s="329">
        <f t="shared" si="0"/>
        <v>58.694099999999999</v>
      </c>
      <c r="G4" s="329">
        <f t="shared" si="1"/>
        <v>78.694099999999992</v>
      </c>
      <c r="H4" s="330">
        <f t="shared" si="2"/>
        <v>5.2824689999999999</v>
      </c>
      <c r="I4" s="330">
        <f t="shared" si="3"/>
        <v>1</v>
      </c>
      <c r="J4" s="330">
        <f t="shared" ref="J4" si="4">G4*5%</f>
        <v>3.9347049999999997</v>
      </c>
      <c r="K4" s="335">
        <f t="shared" ref="K4" si="5">G4*1%</f>
        <v>0.78694099999999989</v>
      </c>
      <c r="L4" s="335">
        <f t="shared" ref="L4" si="6">G4-N4</f>
        <v>67.689984999999993</v>
      </c>
      <c r="M4" s="335">
        <f t="shared" ref="M4" si="7">D4+E4</f>
        <v>20</v>
      </c>
      <c r="N4" s="335">
        <f t="shared" ref="N4" si="8">H4+I4+J4+K4</f>
        <v>11.004115000000001</v>
      </c>
      <c r="O4" s="336"/>
      <c r="P4" s="336" t="s">
        <v>385</v>
      </c>
      <c r="Q4" s="336" t="s">
        <v>386</v>
      </c>
      <c r="R4" s="336"/>
      <c r="S4" s="336"/>
      <c r="T4" s="336"/>
      <c r="U4" s="277"/>
      <c r="V4" s="277"/>
      <c r="W4" s="277"/>
      <c r="X4" s="277"/>
    </row>
    <row r="5" spans="1:24" s="5" customFormat="1">
      <c r="A5" s="394">
        <f>'1-συμβολαια'!A5</f>
        <v>0</v>
      </c>
      <c r="B5" s="333" t="str">
        <f>'1-συμβολαια'!C5</f>
        <v>δανείου ;;????καπολα {άτοκο ΑΝ εμπρόθεσμα} ΤΟΚΟΙ υπερημερίας</v>
      </c>
      <c r="C5" s="335">
        <f>'1-συμβολαια'!D5</f>
        <v>276.43</v>
      </c>
      <c r="D5" s="329"/>
      <c r="E5" s="329">
        <v>20</v>
      </c>
      <c r="F5" s="329">
        <f>C5*1%</f>
        <v>2.7643</v>
      </c>
      <c r="G5" s="329">
        <f>D5+E5+F5</f>
        <v>22.764299999999999</v>
      </c>
      <c r="H5" s="330">
        <f>F5*9%</f>
        <v>0.24878699999999998</v>
      </c>
      <c r="I5" s="330">
        <f>E5*5%</f>
        <v>1</v>
      </c>
      <c r="J5" s="330">
        <f t="shared" ref="J5" si="9">G5*5%</f>
        <v>1.138215</v>
      </c>
      <c r="K5" s="335">
        <f t="shared" ref="K5" si="10">G5*1%</f>
        <v>0.22764299999999998</v>
      </c>
      <c r="L5" s="335">
        <f t="shared" ref="L5" si="11">G5-N5</f>
        <v>20.149654999999999</v>
      </c>
      <c r="M5" s="335">
        <f t="shared" ref="M5" si="12">D5+E5</f>
        <v>20</v>
      </c>
      <c r="N5" s="335">
        <f t="shared" ref="N5" si="13">H5+I5+J5+K5</f>
        <v>2.6146449999999999</v>
      </c>
      <c r="O5" s="336"/>
      <c r="P5" s="336" t="s">
        <v>385</v>
      </c>
      <c r="Q5" s="336" t="s">
        <v>386</v>
      </c>
      <c r="R5" s="336"/>
      <c r="S5" s="336"/>
      <c r="T5" s="336"/>
      <c r="U5" s="277"/>
      <c r="V5" s="277"/>
      <c r="W5" s="277"/>
      <c r="X5" s="277"/>
    </row>
    <row r="6" spans="1:24">
      <c r="A6" s="443" t="s">
        <v>56</v>
      </c>
      <c r="B6" s="444"/>
      <c r="C6" s="444"/>
      <c r="D6" s="40">
        <f t="shared" ref="D6:N6" si="14">SUM(D3:D5)</f>
        <v>0</v>
      </c>
      <c r="E6" s="40">
        <f t="shared" si="14"/>
        <v>60</v>
      </c>
      <c r="F6" s="40">
        <f t="shared" si="14"/>
        <v>120.1525</v>
      </c>
      <c r="G6" s="40">
        <f t="shared" si="14"/>
        <v>180.15249999999997</v>
      </c>
      <c r="H6" s="40">
        <f t="shared" si="14"/>
        <v>10.813725</v>
      </c>
      <c r="I6" s="40">
        <f t="shared" si="14"/>
        <v>3</v>
      </c>
      <c r="J6" s="40">
        <f t="shared" si="14"/>
        <v>9.0076249999999991</v>
      </c>
      <c r="K6" s="40">
        <f t="shared" si="14"/>
        <v>1.8015249999999998</v>
      </c>
      <c r="L6" s="40">
        <f t="shared" si="14"/>
        <v>155.52962499999998</v>
      </c>
      <c r="M6" s="40">
        <f t="shared" si="14"/>
        <v>60</v>
      </c>
      <c r="N6" s="40">
        <f t="shared" si="14"/>
        <v>24.622875000000001</v>
      </c>
    </row>
    <row r="7" spans="1:24">
      <c r="H7" s="60"/>
      <c r="I7" s="319"/>
      <c r="J7" s="319"/>
      <c r="K7" s="60"/>
      <c r="O7" s="163"/>
      <c r="P7" s="133"/>
      <c r="Q7" s="133"/>
      <c r="R7" s="133"/>
      <c r="S7" s="133"/>
      <c r="T7" s="133"/>
      <c r="U7" s="133"/>
      <c r="V7" s="133"/>
      <c r="W7" s="133"/>
    </row>
    <row r="8" spans="1:24">
      <c r="H8" s="319"/>
      <c r="I8" s="319"/>
      <c r="J8" s="176"/>
      <c r="K8" s="60"/>
      <c r="O8" s="142"/>
      <c r="P8" s="163" t="s">
        <v>375</v>
      </c>
      <c r="Q8" s="133"/>
      <c r="R8" s="133"/>
      <c r="S8" s="133"/>
      <c r="T8" s="133"/>
      <c r="U8" s="133"/>
      <c r="V8" s="133"/>
      <c r="W8" s="142"/>
    </row>
    <row r="9" spans="1:24">
      <c r="H9" s="60"/>
      <c r="I9" s="60"/>
      <c r="J9" s="60"/>
      <c r="K9" s="4"/>
      <c r="O9" s="142"/>
      <c r="P9" s="142"/>
      <c r="Q9" s="133" t="s">
        <v>376</v>
      </c>
      <c r="R9" s="142"/>
      <c r="S9" s="142"/>
      <c r="T9" s="142"/>
      <c r="U9" s="142"/>
      <c r="V9" s="142"/>
      <c r="W9" s="142"/>
    </row>
    <row r="10" spans="1:24">
      <c r="O10" s="142"/>
      <c r="P10" s="142"/>
      <c r="Q10" s="142"/>
      <c r="R10" s="133" t="s">
        <v>377</v>
      </c>
      <c r="S10" s="142"/>
      <c r="T10" s="142"/>
      <c r="U10" s="142"/>
      <c r="V10" s="142"/>
      <c r="W10" s="142"/>
    </row>
    <row r="11" spans="1:24" ht="15.75">
      <c r="B11" s="402" t="s">
        <v>492</v>
      </c>
      <c r="O11" s="142"/>
      <c r="P11" s="142"/>
      <c r="Q11" s="133"/>
      <c r="R11" s="142"/>
      <c r="S11" s="163" t="s">
        <v>378</v>
      </c>
      <c r="T11" s="142"/>
      <c r="U11" s="133"/>
      <c r="V11" s="133"/>
      <c r="W11" s="133"/>
      <c r="X11" s="133"/>
    </row>
    <row r="12" spans="1:24">
      <c r="O12" s="142"/>
      <c r="P12" s="142"/>
      <c r="Q12" s="133"/>
      <c r="R12" s="142"/>
      <c r="S12" s="142"/>
      <c r="T12" s="133" t="s">
        <v>379</v>
      </c>
      <c r="U12" s="133"/>
      <c r="V12" s="133"/>
      <c r="W12" s="133"/>
      <c r="X12" s="142"/>
    </row>
    <row r="13" spans="1:24" ht="15.75">
      <c r="B13" s="298" t="s">
        <v>488</v>
      </c>
      <c r="C13" s="339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299"/>
      <c r="P13" s="2"/>
      <c r="Q13" s="2"/>
      <c r="R13" s="2"/>
      <c r="S13" s="142"/>
      <c r="T13" s="142"/>
      <c r="U13" s="142"/>
      <c r="V13" s="142"/>
      <c r="W13" s="142"/>
      <c r="X13" s="142"/>
    </row>
    <row r="14" spans="1:24" ht="15.75">
      <c r="B14" s="144"/>
      <c r="C14" s="144"/>
      <c r="D14" s="144"/>
      <c r="E14" s="144"/>
      <c r="F14" s="144"/>
      <c r="G14" s="302"/>
      <c r="H14" s="302"/>
      <c r="I14" s="302"/>
      <c r="J14" s="302"/>
      <c r="K14" s="302"/>
      <c r="L14" s="302"/>
      <c r="M14" s="302"/>
      <c r="N14" s="4"/>
      <c r="O14" s="176"/>
      <c r="P14" s="2"/>
      <c r="Q14" s="2"/>
      <c r="R14" s="2"/>
    </row>
    <row r="15" spans="1:24" ht="15.75">
      <c r="B15" s="303"/>
      <c r="C15" s="304"/>
      <c r="D15" s="304"/>
      <c r="E15" s="304"/>
      <c r="F15" s="304"/>
      <c r="G15" s="305"/>
      <c r="H15" s="305"/>
      <c r="I15" s="305"/>
      <c r="J15" s="305"/>
      <c r="K15" s="305"/>
      <c r="L15" s="305"/>
      <c r="N15" s="338"/>
      <c r="O15" s="60"/>
      <c r="P15" s="2"/>
      <c r="Q15" s="2"/>
      <c r="R15" s="2"/>
    </row>
    <row r="16" spans="1:24" ht="15.75">
      <c r="B16" s="303"/>
      <c r="C16" s="304"/>
      <c r="D16" s="304"/>
      <c r="E16" s="304"/>
      <c r="F16" s="304"/>
      <c r="G16" s="304"/>
      <c r="H16" s="306"/>
      <c r="I16" s="306"/>
      <c r="J16" s="306"/>
      <c r="K16" s="306"/>
      <c r="L16" s="63"/>
      <c r="N16" s="338"/>
      <c r="O16" s="60"/>
      <c r="P16" s="2"/>
      <c r="Q16" s="2"/>
      <c r="R16" s="2"/>
    </row>
    <row r="17" spans="2:22" ht="15.75">
      <c r="B17" s="303"/>
      <c r="C17" s="340" t="s">
        <v>61</v>
      </c>
      <c r="D17" s="235"/>
      <c r="E17" s="302"/>
      <c r="F17" s="306"/>
      <c r="G17" s="306"/>
      <c r="H17" s="306"/>
      <c r="I17" s="307"/>
      <c r="J17" s="304"/>
      <c r="K17" s="304"/>
      <c r="L17" s="306"/>
      <c r="O17" s="2"/>
      <c r="P17" s="2"/>
      <c r="Q17" s="2"/>
      <c r="R17" s="2"/>
    </row>
    <row r="18" spans="2:22" ht="15.75">
      <c r="B18" s="303"/>
      <c r="C18" s="304"/>
      <c r="D18" s="228" t="s">
        <v>466</v>
      </c>
      <c r="E18" s="228"/>
      <c r="F18" s="308"/>
      <c r="G18" s="308"/>
      <c r="H18" s="308"/>
      <c r="I18" s="308"/>
      <c r="J18" s="308"/>
      <c r="K18" s="308"/>
      <c r="L18" s="302"/>
      <c r="O18" s="2"/>
      <c r="P18" s="2"/>
      <c r="Q18" s="2"/>
      <c r="R18" s="2"/>
    </row>
    <row r="19" spans="2:22" ht="15">
      <c r="B19" s="303"/>
      <c r="C19" s="304"/>
      <c r="D19" s="229" t="s">
        <v>467</v>
      </c>
      <c r="E19" s="229"/>
      <c r="F19" s="229"/>
      <c r="G19" s="308"/>
      <c r="H19" s="308"/>
      <c r="I19" s="308"/>
      <c r="J19" s="308"/>
      <c r="K19" s="308"/>
      <c r="L19" s="308"/>
      <c r="O19" s="2"/>
      <c r="P19" s="2"/>
      <c r="Q19" s="2"/>
      <c r="R19" s="2"/>
      <c r="S19" s="3"/>
      <c r="T19" s="3"/>
      <c r="U19" s="3"/>
      <c r="V19" s="3"/>
    </row>
    <row r="20" spans="2:22" ht="15.75">
      <c r="B20" s="303"/>
      <c r="C20" s="304"/>
      <c r="D20" s="230" t="s">
        <v>380</v>
      </c>
      <c r="E20" s="306"/>
      <c r="F20" s="306"/>
      <c r="G20" s="306"/>
      <c r="H20" s="304"/>
      <c r="I20" s="306"/>
      <c r="J20" s="306"/>
      <c r="K20" s="306"/>
      <c r="L20" s="309"/>
      <c r="O20" s="2"/>
      <c r="P20" s="2"/>
      <c r="Q20" s="2"/>
      <c r="R20" s="2"/>
      <c r="S20" s="3"/>
      <c r="T20" s="3"/>
      <c r="U20" s="3"/>
      <c r="V20" s="3"/>
    </row>
    <row r="21" spans="2:22" ht="15">
      <c r="B21" s="303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O21" s="2"/>
      <c r="P21" s="2"/>
      <c r="Q21" s="2"/>
      <c r="R21" s="2"/>
      <c r="S21" s="3"/>
      <c r="T21" s="3"/>
      <c r="U21" s="3"/>
      <c r="V21" s="3"/>
    </row>
    <row r="22" spans="2:22">
      <c r="O22" s="2"/>
      <c r="P22" s="2"/>
      <c r="Q22" s="2"/>
      <c r="R22" s="2"/>
    </row>
    <row r="23" spans="2:22">
      <c r="O23" s="2"/>
      <c r="P23" s="2"/>
      <c r="Q23" s="2"/>
      <c r="R23" s="2"/>
    </row>
    <row r="24" spans="2:22">
      <c r="O24" s="2"/>
      <c r="P24" s="2"/>
      <c r="Q24" s="2"/>
      <c r="R24" s="2"/>
    </row>
    <row r="25" spans="2:22">
      <c r="D25" s="2"/>
      <c r="O25" s="2"/>
      <c r="P25" s="2"/>
      <c r="Q25" s="2"/>
      <c r="R25" s="2"/>
    </row>
    <row r="26" spans="2:22">
      <c r="O26" s="2"/>
      <c r="P26" s="2"/>
      <c r="Q26" s="2"/>
      <c r="R26" s="2"/>
    </row>
    <row r="27" spans="2:22">
      <c r="B27" s="234"/>
      <c r="O27" s="2"/>
      <c r="P27" s="2"/>
      <c r="Q27" s="2"/>
      <c r="R27" s="2"/>
    </row>
    <row r="28" spans="2:22">
      <c r="B28" s="233"/>
      <c r="O28" s="2"/>
      <c r="P28" s="2"/>
      <c r="Q28" s="2"/>
      <c r="R28" s="2"/>
    </row>
    <row r="29" spans="2:22">
      <c r="B29" s="136"/>
      <c r="C29" s="4"/>
      <c r="D29" s="60"/>
      <c r="E29" s="4"/>
      <c r="F29" s="4"/>
      <c r="G29" s="60"/>
      <c r="H29" s="60"/>
      <c r="I29" s="60"/>
      <c r="J29" s="60"/>
      <c r="O29" s="2"/>
      <c r="P29" s="2"/>
      <c r="Q29" s="2"/>
      <c r="R29" s="2"/>
    </row>
    <row r="30" spans="2:22">
      <c r="B30" s="137"/>
      <c r="C30" s="4"/>
      <c r="D30" s="60"/>
      <c r="E30" s="4"/>
      <c r="F30" s="4"/>
      <c r="G30" s="60"/>
      <c r="H30" s="60"/>
      <c r="I30" s="60"/>
      <c r="J30" s="60"/>
      <c r="O30" s="2"/>
      <c r="P30" s="2"/>
      <c r="Q30" s="2"/>
      <c r="R30" s="2"/>
    </row>
    <row r="31" spans="2:22">
      <c r="B31" s="96"/>
      <c r="C31" s="4"/>
      <c r="D31" s="60"/>
      <c r="E31" s="4"/>
      <c r="F31" s="4"/>
      <c r="G31" s="60"/>
      <c r="H31" s="60"/>
      <c r="I31" s="60"/>
      <c r="J31" s="60"/>
      <c r="N31" s="8"/>
      <c r="O31" s="5"/>
      <c r="P31" s="2"/>
      <c r="Q31" s="2"/>
      <c r="R31" s="2"/>
    </row>
    <row r="32" spans="2:22">
      <c r="N32" s="8"/>
      <c r="O32" s="5"/>
      <c r="P32" s="2"/>
      <c r="Q32" s="2"/>
      <c r="R32" s="2"/>
    </row>
    <row r="33" spans="14:17">
      <c r="N33" s="8"/>
      <c r="O33" s="5"/>
      <c r="P33" s="5"/>
      <c r="Q33" s="5"/>
    </row>
  </sheetData>
  <mergeCells count="8">
    <mergeCell ref="O1:X2"/>
    <mergeCell ref="D1:K1"/>
    <mergeCell ref="A6:C6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G19" sqref="G19"/>
    </sheetView>
  </sheetViews>
  <sheetFormatPr defaultRowHeight="11.25"/>
  <cols>
    <col min="1" max="1" width="11.5703125" style="3" bestFit="1" customWidth="1"/>
    <col min="2" max="2" width="63.42578125" style="93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489" t="s">
        <v>1</v>
      </c>
      <c r="B1" s="495" t="s">
        <v>0</v>
      </c>
      <c r="C1" s="497" t="s">
        <v>88</v>
      </c>
      <c r="D1" s="491" t="s">
        <v>3</v>
      </c>
      <c r="E1" s="492"/>
      <c r="F1" s="493" t="s">
        <v>468</v>
      </c>
      <c r="G1" s="494"/>
      <c r="H1" s="480" t="s">
        <v>29</v>
      </c>
      <c r="I1" s="481"/>
      <c r="J1" s="481"/>
      <c r="K1" s="481"/>
      <c r="L1" s="481"/>
      <c r="M1" s="481"/>
      <c r="N1" s="482"/>
    </row>
    <row r="2" spans="1:14" s="9" customFormat="1" ht="16.5" thickBot="1">
      <c r="A2" s="490"/>
      <c r="B2" s="496"/>
      <c r="C2" s="498"/>
      <c r="D2" s="50"/>
      <c r="E2" s="61" t="s">
        <v>9</v>
      </c>
      <c r="F2" s="310"/>
      <c r="G2" s="104" t="s">
        <v>9</v>
      </c>
      <c r="H2" s="483"/>
      <c r="I2" s="484"/>
      <c r="J2" s="484"/>
      <c r="K2" s="484"/>
      <c r="L2" s="484"/>
      <c r="M2" s="484"/>
      <c r="N2" s="485"/>
    </row>
    <row r="3" spans="1:14" s="141" customFormat="1" ht="15">
      <c r="A3" s="396" t="str">
        <f>'1-συμβολαια'!A3</f>
        <v>???</v>
      </c>
      <c r="B3" s="341" t="str">
        <f>'1-συμβολαια'!C3</f>
        <v>υποθήκης ;;;???καπολα = 2.000.000δρχ    ΕΞΑΛΕΙΨΗ</v>
      </c>
      <c r="C3" s="342">
        <f>'1-συμβολαια'!D3</f>
        <v>5869.41</v>
      </c>
      <c r="D3" s="375">
        <v>2</v>
      </c>
      <c r="E3" s="375">
        <v>2</v>
      </c>
      <c r="F3" s="344">
        <f>(D3-1)*5</f>
        <v>5</v>
      </c>
      <c r="G3" s="422"/>
      <c r="H3" s="336"/>
      <c r="I3" s="336" t="s">
        <v>505</v>
      </c>
      <c r="J3" s="336"/>
      <c r="K3" s="346"/>
      <c r="L3" s="346"/>
      <c r="M3" s="346"/>
      <c r="N3" s="346"/>
    </row>
    <row r="4" spans="1:14" s="141" customFormat="1" ht="15">
      <c r="A4" s="396">
        <f>'1-συμβολαια'!A4</f>
        <v>0</v>
      </c>
      <c r="B4" s="341" t="str">
        <f>'1-συμβολαια'!C4</f>
        <v>δανείου ;;;???καπολα = 2.000.000δρχ   ΕΞΟΦΛΗΣΗ</v>
      </c>
      <c r="C4" s="342">
        <f>'1-συμβολαια'!D4</f>
        <v>5869.41</v>
      </c>
      <c r="D4" s="375">
        <v>2</v>
      </c>
      <c r="E4" s="375"/>
      <c r="F4" s="344">
        <f>(D4-1)*5</f>
        <v>5</v>
      </c>
      <c r="G4" s="344"/>
      <c r="H4" s="336" t="s">
        <v>506</v>
      </c>
      <c r="I4" s="336" t="s">
        <v>505</v>
      </c>
      <c r="J4" s="336"/>
      <c r="K4" s="346"/>
      <c r="L4" s="346"/>
      <c r="M4" s="346"/>
      <c r="N4" s="346"/>
    </row>
    <row r="5" spans="1:14" s="141" customFormat="1" ht="15">
      <c r="A5" s="396">
        <f>'1-συμβολαια'!A5</f>
        <v>0</v>
      </c>
      <c r="B5" s="341" t="str">
        <f>'1-συμβολαια'!C5</f>
        <v>δανείου ;;????καπολα {άτοκο ΑΝ εμπρόθεσμα} ΤΟΚΟΙ υπερημερίας</v>
      </c>
      <c r="C5" s="342">
        <f>'1-συμβολαια'!D5</f>
        <v>276.43</v>
      </c>
      <c r="D5" s="343">
        <v>2</v>
      </c>
      <c r="E5" s="343"/>
      <c r="F5" s="344">
        <f>(D5-1)*5</f>
        <v>5</v>
      </c>
      <c r="G5" s="345"/>
      <c r="H5" s="336" t="s">
        <v>506</v>
      </c>
      <c r="I5" s="336" t="s">
        <v>505</v>
      </c>
      <c r="J5" s="336"/>
      <c r="K5" s="346"/>
      <c r="L5" s="346"/>
      <c r="M5" s="346"/>
      <c r="N5" s="346"/>
    </row>
    <row r="6" spans="1:14" ht="15.75">
      <c r="A6" s="486" t="s">
        <v>60</v>
      </c>
      <c r="B6" s="487"/>
      <c r="C6" s="487"/>
      <c r="D6" s="487"/>
      <c r="E6" s="488"/>
      <c r="F6" s="112">
        <f>SUM(F3:F5)</f>
        <v>15</v>
      </c>
      <c r="G6" s="112">
        <f>SUM(G3:G5)</f>
        <v>0</v>
      </c>
    </row>
    <row r="7" spans="1:14" ht="15.75">
      <c r="H7" s="143" t="s">
        <v>144</v>
      </c>
      <c r="I7" s="144"/>
      <c r="J7" s="144"/>
      <c r="K7" s="144"/>
      <c r="L7" s="144"/>
      <c r="M7" s="144"/>
    </row>
    <row r="8" spans="1:14" ht="15.75">
      <c r="B8" s="313" t="s">
        <v>489</v>
      </c>
      <c r="C8" s="313"/>
      <c r="D8" s="313"/>
      <c r="E8" s="313"/>
      <c r="F8" s="313"/>
      <c r="I8" s="144" t="s">
        <v>145</v>
      </c>
      <c r="J8" s="144"/>
      <c r="K8" s="144"/>
      <c r="L8" s="144"/>
      <c r="M8" s="90"/>
    </row>
    <row r="9" spans="1:14" ht="15.75">
      <c r="B9" s="3"/>
      <c r="C9" s="235" t="s">
        <v>61</v>
      </c>
      <c r="D9" s="3"/>
      <c r="J9" s="143" t="s">
        <v>146</v>
      </c>
    </row>
    <row r="12" spans="1:14">
      <c r="B12" s="234"/>
    </row>
    <row r="13" spans="1:14">
      <c r="B13" s="23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12.7109375" style="8" customWidth="1"/>
    <col min="2" max="2" width="71.140625" style="95" bestFit="1" customWidth="1"/>
    <col min="3" max="3" width="7.28515625" style="8" bestFit="1" customWidth="1"/>
    <col min="4" max="4" width="25.85546875" style="8" bestFit="1" customWidth="1"/>
    <col min="5" max="5" width="4.140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14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70" t="s">
        <v>1</v>
      </c>
      <c r="B1" s="472" t="s">
        <v>0</v>
      </c>
      <c r="C1" s="499" t="s">
        <v>11</v>
      </c>
      <c r="D1" s="499"/>
      <c r="E1" s="499"/>
      <c r="F1" s="499"/>
      <c r="G1" s="499"/>
      <c r="H1" s="500" t="s">
        <v>12</v>
      </c>
      <c r="I1" s="500"/>
      <c r="J1" s="500"/>
      <c r="K1" s="500"/>
      <c r="L1" s="500"/>
      <c r="M1" s="500"/>
      <c r="N1" s="500"/>
      <c r="O1" s="503" t="s">
        <v>89</v>
      </c>
      <c r="P1" s="501" t="s">
        <v>227</v>
      </c>
      <c r="Q1" s="462" t="s">
        <v>29</v>
      </c>
      <c r="R1" s="463"/>
      <c r="S1" s="463"/>
      <c r="T1" s="463"/>
      <c r="U1" s="464"/>
    </row>
    <row r="2" spans="1:25" ht="24" customHeight="1" thickBot="1">
      <c r="A2" s="471"/>
      <c r="B2" s="473"/>
      <c r="C2" s="7" t="s">
        <v>47</v>
      </c>
      <c r="D2" s="401" t="s">
        <v>48</v>
      </c>
      <c r="E2" s="401" t="s">
        <v>49</v>
      </c>
      <c r="F2" s="401" t="s">
        <v>50</v>
      </c>
      <c r="G2" s="41" t="s">
        <v>51</v>
      </c>
      <c r="H2" s="401" t="s">
        <v>47</v>
      </c>
      <c r="I2" s="401" t="s">
        <v>48</v>
      </c>
      <c r="J2" s="401" t="s">
        <v>49</v>
      </c>
      <c r="K2" s="401" t="s">
        <v>50</v>
      </c>
      <c r="L2" s="401" t="s">
        <v>51</v>
      </c>
      <c r="M2" s="401" t="s">
        <v>52</v>
      </c>
      <c r="N2" s="42" t="s">
        <v>53</v>
      </c>
      <c r="O2" s="504"/>
      <c r="P2" s="502"/>
      <c r="Q2" s="465"/>
      <c r="R2" s="466"/>
      <c r="S2" s="466"/>
      <c r="T2" s="466"/>
      <c r="U2" s="467"/>
    </row>
    <row r="3" spans="1:25" s="278" customFormat="1" ht="15">
      <c r="A3" s="396" t="str">
        <f>'1-συμβολαια'!A3</f>
        <v>???</v>
      </c>
      <c r="B3" s="347" t="str">
        <f>'1-συμβολαια'!C3</f>
        <v>υποθήκης ;;;???καπολα = 2.000.000δρχ    ΕΞΑΛΕΙΨΗ</v>
      </c>
      <c r="C3" s="348">
        <v>1</v>
      </c>
      <c r="D3" s="274" t="s">
        <v>515</v>
      </c>
      <c r="E3" s="274"/>
      <c r="F3" s="274"/>
      <c r="G3" s="274"/>
      <c r="H3" s="348">
        <v>1</v>
      </c>
      <c r="I3" s="274" t="s">
        <v>516</v>
      </c>
      <c r="J3" s="274"/>
      <c r="K3" s="274"/>
      <c r="L3" s="274"/>
      <c r="M3" s="274"/>
      <c r="N3" s="274"/>
      <c r="O3" s="348"/>
      <c r="P3" s="344">
        <f>O3*('[1]2-δικαιώμ'!M3+'[1]3-φύλλα2α'!F3)</f>
        <v>0</v>
      </c>
      <c r="Q3" s="349"/>
      <c r="R3" s="349"/>
      <c r="S3" s="349"/>
      <c r="T3" s="349"/>
      <c r="U3" s="350"/>
    </row>
    <row r="4" spans="1:25" s="278" customFormat="1" ht="15">
      <c r="A4" s="396">
        <f>'1-συμβολαια'!A4</f>
        <v>0</v>
      </c>
      <c r="B4" s="347" t="str">
        <f>'1-συμβολαια'!C4</f>
        <v>δανείου ;;;???καπολα = 2.000.000δρχ   ΕΞΟΦΛΗΣΗ</v>
      </c>
      <c r="C4" s="348">
        <v>1</v>
      </c>
      <c r="D4" s="274" t="s">
        <v>515</v>
      </c>
      <c r="E4" s="274"/>
      <c r="F4" s="274"/>
      <c r="G4" s="274"/>
      <c r="H4" s="348">
        <v>1</v>
      </c>
      <c r="I4" s="274" t="s">
        <v>516</v>
      </c>
      <c r="J4" s="274"/>
      <c r="K4" s="274"/>
      <c r="L4" s="274"/>
      <c r="M4" s="274"/>
      <c r="N4" s="274"/>
      <c r="O4" s="348"/>
      <c r="P4" s="344">
        <f>O4*('2-δικαιώμ'!M4+'3-φύλλα2α'!F4)</f>
        <v>0</v>
      </c>
      <c r="Q4" s="349"/>
      <c r="R4" s="349"/>
      <c r="S4" s="349"/>
      <c r="T4" s="349"/>
      <c r="U4" s="350"/>
    </row>
    <row r="5" spans="1:25" s="278" customFormat="1" ht="15">
      <c r="A5" s="396">
        <f>'1-συμβολαια'!A5</f>
        <v>0</v>
      </c>
      <c r="B5" s="347" t="str">
        <f>'1-συμβολαια'!C5</f>
        <v>δανείου ;;????καπολα {άτοκο ΑΝ εμπρόθεσμα} ΤΟΚΟΙ υπερημερίας</v>
      </c>
      <c r="C5" s="348">
        <v>1</v>
      </c>
      <c r="D5" s="274" t="s">
        <v>515</v>
      </c>
      <c r="E5" s="274"/>
      <c r="F5" s="274"/>
      <c r="G5" s="274"/>
      <c r="H5" s="348">
        <v>1</v>
      </c>
      <c r="I5" s="274" t="s">
        <v>516</v>
      </c>
      <c r="J5" s="279"/>
      <c r="K5" s="279"/>
      <c r="L5" s="279"/>
      <c r="M5" s="279"/>
      <c r="N5" s="279"/>
      <c r="O5" s="348"/>
      <c r="P5" s="344">
        <f>O5*('2-δικαιώμ'!M5+'3-φύλλα2α'!F5)</f>
        <v>0</v>
      </c>
      <c r="Q5" s="349"/>
      <c r="R5" s="349"/>
      <c r="S5" s="349"/>
      <c r="T5" s="349"/>
      <c r="U5" s="350"/>
    </row>
    <row r="6" spans="1:25" ht="15.75">
      <c r="A6" s="486" t="s">
        <v>47</v>
      </c>
      <c r="B6" s="487"/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102">
        <f>SUM(P3:P5)</f>
        <v>0</v>
      </c>
    </row>
    <row r="8" spans="1:25" ht="15.75">
      <c r="Q8" s="161" t="s">
        <v>147</v>
      </c>
      <c r="R8" s="131"/>
      <c r="S8" s="131"/>
      <c r="T8" s="131"/>
      <c r="U8" s="131"/>
      <c r="V8" s="131"/>
      <c r="W8" s="131"/>
      <c r="X8" s="131"/>
      <c r="Y8" s="118"/>
    </row>
    <row r="9" spans="1:25" ht="15.75">
      <c r="R9" s="144" t="s">
        <v>148</v>
      </c>
      <c r="S9" s="144"/>
      <c r="T9" s="144"/>
      <c r="U9" s="144"/>
      <c r="V9" s="144"/>
      <c r="W9" s="144"/>
      <c r="X9" s="144"/>
    </row>
    <row r="10" spans="1:25" ht="15.75">
      <c r="S10" s="161" t="s">
        <v>149</v>
      </c>
    </row>
    <row r="13" spans="1:25">
      <c r="B13" s="234"/>
    </row>
    <row r="14" spans="1:25">
      <c r="B14" s="233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topLeftCell="F1" workbookViewId="0">
      <pane ySplit="2" topLeftCell="A3" activePane="bottomLeft" state="frozen"/>
      <selection pane="bottomLeft" activeCell="AN3" sqref="AN3:AN5"/>
    </sheetView>
  </sheetViews>
  <sheetFormatPr defaultRowHeight="11.25"/>
  <cols>
    <col min="1" max="1" width="10.28515625" style="8" customWidth="1"/>
    <col min="2" max="2" width="50.42578125" style="95" customWidth="1"/>
    <col min="3" max="3" width="12.5703125" style="2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6.42578125" style="362" customWidth="1"/>
    <col min="19" max="22" width="7.28515625" style="362" customWidth="1"/>
    <col min="23" max="23" width="7.140625" style="362" customWidth="1"/>
    <col min="24" max="24" width="6.140625" style="362" customWidth="1"/>
    <col min="25" max="25" width="5.85546875" style="362" customWidth="1"/>
    <col min="26" max="26" width="6.28515625" style="362" customWidth="1"/>
    <col min="27" max="27" width="6.7109375" style="362" customWidth="1"/>
    <col min="28" max="28" width="6.42578125" style="362" customWidth="1"/>
    <col min="29" max="39" width="6.28515625" style="362" customWidth="1"/>
    <col min="40" max="40" width="11.7109375" style="362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5" t="s">
        <v>1</v>
      </c>
      <c r="B1" s="507" t="s">
        <v>0</v>
      </c>
      <c r="C1" s="451" t="s">
        <v>7</v>
      </c>
      <c r="D1" s="509" t="s">
        <v>3</v>
      </c>
      <c r="E1" s="510"/>
      <c r="F1" s="511" t="s">
        <v>469</v>
      </c>
      <c r="G1" s="512"/>
      <c r="H1" s="512"/>
      <c r="I1" s="512"/>
      <c r="J1" s="512"/>
      <c r="K1" s="512"/>
      <c r="L1" s="513"/>
      <c r="M1" s="514" t="s">
        <v>389</v>
      </c>
      <c r="N1" s="515"/>
      <c r="O1" s="516" t="s">
        <v>256</v>
      </c>
      <c r="P1" s="517"/>
      <c r="Q1" s="518" t="s">
        <v>388</v>
      </c>
      <c r="R1" s="506" t="s">
        <v>172</v>
      </c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</row>
    <row r="2" spans="1:41" ht="23.25" thickBot="1">
      <c r="A2" s="446"/>
      <c r="B2" s="508"/>
      <c r="C2" s="452"/>
      <c r="D2" s="166" t="s">
        <v>4</v>
      </c>
      <c r="E2" s="152" t="s">
        <v>9</v>
      </c>
      <c r="F2" s="237" t="s">
        <v>4</v>
      </c>
      <c r="G2" s="167" t="s">
        <v>9</v>
      </c>
      <c r="H2" s="150" t="s">
        <v>47</v>
      </c>
      <c r="I2" s="236" t="s">
        <v>9</v>
      </c>
      <c r="J2" s="218" t="s">
        <v>355</v>
      </c>
      <c r="K2" s="218" t="s">
        <v>372</v>
      </c>
      <c r="L2" s="220" t="s">
        <v>357</v>
      </c>
      <c r="M2" s="236" t="s">
        <v>23</v>
      </c>
      <c r="N2" s="238" t="s">
        <v>90</v>
      </c>
      <c r="O2" s="236" t="s">
        <v>23</v>
      </c>
      <c r="P2" s="232" t="s">
        <v>9</v>
      </c>
      <c r="Q2" s="519"/>
      <c r="R2" s="355" t="s">
        <v>133</v>
      </c>
      <c r="S2" s="355" t="s">
        <v>170</v>
      </c>
      <c r="T2" s="355" t="s">
        <v>134</v>
      </c>
      <c r="U2" s="355" t="s">
        <v>258</v>
      </c>
      <c r="V2" s="355" t="s">
        <v>135</v>
      </c>
      <c r="W2" s="355" t="s">
        <v>259</v>
      </c>
      <c r="X2" s="355" t="s">
        <v>150</v>
      </c>
      <c r="Y2" s="355" t="s">
        <v>171</v>
      </c>
      <c r="Z2" s="355" t="s">
        <v>151</v>
      </c>
      <c r="AA2" s="355" t="s">
        <v>260</v>
      </c>
      <c r="AB2" s="355" t="s">
        <v>152</v>
      </c>
      <c r="AC2" s="355" t="s">
        <v>261</v>
      </c>
      <c r="AD2" s="355" t="s">
        <v>153</v>
      </c>
      <c r="AE2" s="355" t="s">
        <v>274</v>
      </c>
      <c r="AF2" s="355" t="s">
        <v>275</v>
      </c>
      <c r="AG2" s="356" t="s">
        <v>276</v>
      </c>
      <c r="AH2" s="355" t="s">
        <v>277</v>
      </c>
      <c r="AI2" s="355" t="s">
        <v>278</v>
      </c>
      <c r="AJ2" s="355" t="s">
        <v>434</v>
      </c>
      <c r="AK2" s="355" t="s">
        <v>435</v>
      </c>
      <c r="AL2" s="355"/>
      <c r="AM2" s="357" t="s">
        <v>94</v>
      </c>
      <c r="AN2" s="358" t="s">
        <v>47</v>
      </c>
      <c r="AO2" s="258" t="s">
        <v>29</v>
      </c>
    </row>
    <row r="3" spans="1:41" s="5" customFormat="1">
      <c r="A3" s="394" t="str">
        <f>'1-συμβολαια'!A3</f>
        <v>???</v>
      </c>
      <c r="B3" s="333" t="str">
        <f>'1-συμβολαια'!C3</f>
        <v>υποθήκης ;;;???καπολα = 2.000.000δρχ    ΕΞΑΛΕΙΨΗ</v>
      </c>
      <c r="C3" s="335">
        <f>'1-συμβολαια'!D3</f>
        <v>5869.41</v>
      </c>
      <c r="D3" s="351">
        <f>'3-φύλλα2α'!D3</f>
        <v>2</v>
      </c>
      <c r="E3" s="351">
        <f>'3-φύλλα2α'!E3</f>
        <v>2</v>
      </c>
      <c r="F3" s="404">
        <v>2</v>
      </c>
      <c r="G3" s="423">
        <v>1</v>
      </c>
      <c r="H3" s="329">
        <f>F3*D3*4</f>
        <v>16</v>
      </c>
      <c r="I3" s="388">
        <f>E3*G3*4</f>
        <v>8</v>
      </c>
      <c r="J3" s="352">
        <f>H3*5%</f>
        <v>0.8</v>
      </c>
      <c r="K3" s="352">
        <f>H3*5%</f>
        <v>0.8</v>
      </c>
      <c r="L3" s="352">
        <f>H3*1%</f>
        <v>0.16</v>
      </c>
      <c r="M3" s="352">
        <f>H3-O3</f>
        <v>14.24</v>
      </c>
      <c r="N3" s="352">
        <f>I3-P3</f>
        <v>7.12</v>
      </c>
      <c r="O3" s="352">
        <f>J3+K3+L3</f>
        <v>1.76</v>
      </c>
      <c r="P3" s="352">
        <f>I3*11%</f>
        <v>0.88</v>
      </c>
      <c r="Q3" s="352">
        <f>O3-P3</f>
        <v>0.88</v>
      </c>
      <c r="R3" s="353"/>
      <c r="S3" s="353"/>
      <c r="T3" s="353">
        <f>H3/F3</f>
        <v>8</v>
      </c>
      <c r="U3" s="353">
        <v>1.98</v>
      </c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4"/>
      <c r="AH3" s="354"/>
      <c r="AI3" s="354"/>
      <c r="AJ3" s="354"/>
      <c r="AK3" s="354"/>
      <c r="AL3" s="354"/>
      <c r="AM3" s="354">
        <f>U3+Y3+AA3+AI3+AK3</f>
        <v>1.98</v>
      </c>
      <c r="AN3" s="354">
        <f>SUM(R3:AL3)-AM3</f>
        <v>8</v>
      </c>
      <c r="AO3" s="277"/>
    </row>
    <row r="4" spans="1:41" s="5" customFormat="1">
      <c r="A4" s="394">
        <f>'1-συμβολαια'!A4</f>
        <v>0</v>
      </c>
      <c r="B4" s="333" t="str">
        <f>'1-συμβολαια'!C4</f>
        <v>δανείου ;;;???καπολα = 2.000.000δρχ   ΕΞΟΦΛΗΣΗ</v>
      </c>
      <c r="C4" s="335">
        <f>'1-συμβολαια'!D4</f>
        <v>5869.41</v>
      </c>
      <c r="D4" s="351">
        <f>'3-φύλλα2α'!D4</f>
        <v>2</v>
      </c>
      <c r="E4" s="351">
        <f>'3-φύλλα2α'!E4</f>
        <v>0</v>
      </c>
      <c r="F4" s="404"/>
      <c r="G4" s="404"/>
      <c r="H4" s="329">
        <f t="shared" ref="H4" si="0">F4*D4*5</f>
        <v>0</v>
      </c>
      <c r="I4" s="352">
        <f>E4*G4*4</f>
        <v>0</v>
      </c>
      <c r="J4" s="352">
        <f t="shared" ref="J4" si="1">H4*5%</f>
        <v>0</v>
      </c>
      <c r="K4" s="352">
        <f t="shared" ref="K4" si="2">H4*5%</f>
        <v>0</v>
      </c>
      <c r="L4" s="352">
        <f t="shared" ref="L4" si="3">H4*1%</f>
        <v>0</v>
      </c>
      <c r="M4" s="352">
        <f t="shared" ref="M4" si="4">H4-O4</f>
        <v>0</v>
      </c>
      <c r="N4" s="352">
        <f t="shared" ref="N4" si="5">I4-P4</f>
        <v>0</v>
      </c>
      <c r="O4" s="352">
        <f t="shared" ref="O4" si="6">J4+K4+L4</f>
        <v>0</v>
      </c>
      <c r="P4" s="352">
        <f t="shared" ref="P4" si="7">I4*11%</f>
        <v>0</v>
      </c>
      <c r="Q4" s="352">
        <f t="shared" ref="Q4" si="8">O4-P4</f>
        <v>0</v>
      </c>
      <c r="R4" s="353"/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353"/>
      <c r="AF4" s="353"/>
      <c r="AG4" s="354"/>
      <c r="AH4" s="354"/>
      <c r="AI4" s="354"/>
      <c r="AJ4" s="354"/>
      <c r="AK4" s="354"/>
      <c r="AL4" s="354"/>
      <c r="AM4" s="354">
        <f t="shared" ref="AM4" si="9">U4+Y4+AA4+AI4+AK4</f>
        <v>0</v>
      </c>
      <c r="AN4" s="354">
        <f t="shared" ref="AN4:AN5" si="10">SUM(R4:AL4)-AM4</f>
        <v>0</v>
      </c>
      <c r="AO4" s="277"/>
    </row>
    <row r="5" spans="1:41" s="5" customFormat="1">
      <c r="A5" s="394">
        <f>'1-συμβολαια'!A5</f>
        <v>0</v>
      </c>
      <c r="B5" s="333" t="str">
        <f>'1-συμβολαια'!C5</f>
        <v>δανείου ;;????καπολα {άτοκο ΑΝ εμπρόθεσμα} ΤΟΚΟΙ υπερημερίας</v>
      </c>
      <c r="C5" s="335">
        <f>'1-συμβολαια'!D5</f>
        <v>276.43</v>
      </c>
      <c r="D5" s="351">
        <f>'3-φύλλα2α'!D5</f>
        <v>2</v>
      </c>
      <c r="E5" s="351">
        <f>'3-φύλλα2α'!E5</f>
        <v>0</v>
      </c>
      <c r="F5" s="279"/>
      <c r="G5" s="279"/>
      <c r="H5" s="329">
        <f>F5*D5*5</f>
        <v>0</v>
      </c>
      <c r="I5" s="352"/>
      <c r="J5" s="352">
        <f t="shared" ref="J5" si="11">H5*5%</f>
        <v>0</v>
      </c>
      <c r="K5" s="352">
        <f t="shared" ref="K5" si="12">H5*5%</f>
        <v>0</v>
      </c>
      <c r="L5" s="352">
        <f t="shared" ref="L5" si="13">H5*1%</f>
        <v>0</v>
      </c>
      <c r="M5" s="352">
        <f t="shared" ref="M5" si="14">H5-O5</f>
        <v>0</v>
      </c>
      <c r="N5" s="352">
        <f t="shared" ref="N5" si="15">I5-P5</f>
        <v>0</v>
      </c>
      <c r="O5" s="352">
        <f t="shared" ref="O5" si="16">J5+K5+L5</f>
        <v>0</v>
      </c>
      <c r="P5" s="352">
        <f t="shared" ref="P5" si="17">I5*11%</f>
        <v>0</v>
      </c>
      <c r="Q5" s="352">
        <f t="shared" ref="Q5" si="18">O5-P5</f>
        <v>0</v>
      </c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4"/>
      <c r="AH5" s="354"/>
      <c r="AI5" s="354"/>
      <c r="AJ5" s="354"/>
      <c r="AK5" s="354"/>
      <c r="AL5" s="354"/>
      <c r="AM5" s="354">
        <f t="shared" ref="AM5" si="19">U5+Y5+AA5+AI5+AK5</f>
        <v>0</v>
      </c>
      <c r="AN5" s="354">
        <f t="shared" si="10"/>
        <v>0</v>
      </c>
      <c r="AO5" s="277"/>
    </row>
    <row r="6" spans="1:41">
      <c r="A6" s="443" t="s">
        <v>47</v>
      </c>
      <c r="B6" s="444"/>
      <c r="C6" s="444"/>
      <c r="D6" s="444"/>
      <c r="E6" s="444"/>
      <c r="F6" s="444"/>
      <c r="G6" s="505"/>
      <c r="H6" s="40">
        <f t="shared" ref="H6:AF6" si="20">SUM(H3:H5)</f>
        <v>16</v>
      </c>
      <c r="I6" s="40">
        <f t="shared" si="20"/>
        <v>8</v>
      </c>
      <c r="J6" s="40">
        <f t="shared" si="20"/>
        <v>0.8</v>
      </c>
      <c r="K6" s="40">
        <f t="shared" si="20"/>
        <v>0.8</v>
      </c>
      <c r="L6" s="40">
        <f t="shared" si="20"/>
        <v>0.16</v>
      </c>
      <c r="M6" s="40">
        <f t="shared" si="20"/>
        <v>14.24</v>
      </c>
      <c r="N6" s="40">
        <f t="shared" si="20"/>
        <v>7.12</v>
      </c>
      <c r="O6" s="40">
        <f t="shared" si="20"/>
        <v>1.76</v>
      </c>
      <c r="P6" s="40">
        <f t="shared" si="20"/>
        <v>0.88</v>
      </c>
      <c r="Q6" s="40">
        <f t="shared" si="20"/>
        <v>0.88</v>
      </c>
      <c r="R6" s="40">
        <f t="shared" si="20"/>
        <v>0</v>
      </c>
      <c r="S6" s="40">
        <f t="shared" si="20"/>
        <v>0</v>
      </c>
      <c r="T6" s="40">
        <f t="shared" si="20"/>
        <v>8</v>
      </c>
      <c r="U6" s="40">
        <f t="shared" si="20"/>
        <v>1.98</v>
      </c>
      <c r="V6" s="40">
        <f t="shared" si="20"/>
        <v>0</v>
      </c>
      <c r="W6" s="40">
        <f t="shared" si="20"/>
        <v>0</v>
      </c>
      <c r="X6" s="40">
        <f t="shared" si="20"/>
        <v>0</v>
      </c>
      <c r="Y6" s="40">
        <f t="shared" si="20"/>
        <v>0</v>
      </c>
      <c r="Z6" s="40">
        <f t="shared" si="20"/>
        <v>0</v>
      </c>
      <c r="AA6" s="40">
        <f t="shared" si="20"/>
        <v>0</v>
      </c>
      <c r="AB6" s="40">
        <f t="shared" si="20"/>
        <v>0</v>
      </c>
      <c r="AC6" s="40">
        <f t="shared" si="20"/>
        <v>0</v>
      </c>
      <c r="AD6" s="40">
        <f t="shared" si="20"/>
        <v>0</v>
      </c>
      <c r="AE6" s="40">
        <f t="shared" si="20"/>
        <v>0</v>
      </c>
      <c r="AF6" s="40">
        <f t="shared" si="20"/>
        <v>0</v>
      </c>
      <c r="AG6" s="359"/>
      <c r="AH6" s="40">
        <f>SUM(AH3:AH5)</f>
        <v>0</v>
      </c>
      <c r="AI6" s="40">
        <f>SUM(AI3:AI5)</f>
        <v>0</v>
      </c>
      <c r="AJ6" s="40"/>
      <c r="AK6" s="40"/>
      <c r="AL6" s="40">
        <f>SUM(AL3:AL5)</f>
        <v>0</v>
      </c>
      <c r="AM6" s="40">
        <f>SUM(AM3:AM5)</f>
        <v>1.98</v>
      </c>
      <c r="AN6" s="40">
        <f>SUM(AN3:AN5)</f>
        <v>8</v>
      </c>
    </row>
    <row r="8" spans="1:41">
      <c r="R8" s="170" t="s">
        <v>433</v>
      </c>
      <c r="S8" s="172"/>
      <c r="T8" s="172"/>
      <c r="U8" s="172"/>
      <c r="V8" s="172"/>
      <c r="W8" s="172"/>
      <c r="X8" s="360"/>
      <c r="Y8" s="360"/>
      <c r="Z8" s="360"/>
      <c r="AA8" s="360"/>
      <c r="AB8" s="360"/>
      <c r="AC8" s="360"/>
      <c r="AD8" s="360"/>
      <c r="AE8" s="361"/>
      <c r="AF8" s="361"/>
      <c r="AG8" s="361"/>
      <c r="AH8" s="361"/>
      <c r="AI8" s="361"/>
      <c r="AJ8" s="361"/>
      <c r="AK8" s="361"/>
      <c r="AL8" s="361"/>
      <c r="AM8" s="361"/>
      <c r="AN8" s="361"/>
    </row>
    <row r="9" spans="1:41" ht="15.75">
      <c r="B9" s="313" t="s">
        <v>490</v>
      </c>
      <c r="C9" s="313"/>
      <c r="D9" s="313"/>
      <c r="E9" s="313"/>
      <c r="R9" s="360"/>
      <c r="S9" s="171" t="s">
        <v>228</v>
      </c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1"/>
      <c r="AF9" s="361"/>
      <c r="AG9" s="361"/>
      <c r="AH9" s="361"/>
      <c r="AI9" s="361"/>
      <c r="AJ9" s="361"/>
      <c r="AK9" s="361"/>
      <c r="AL9" s="361"/>
      <c r="AM9" s="361"/>
      <c r="AN9" s="361"/>
    </row>
    <row r="10" spans="1:41">
      <c r="R10" s="360"/>
      <c r="S10" s="360"/>
      <c r="T10" s="170" t="s">
        <v>229</v>
      </c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1"/>
      <c r="AF10" s="361"/>
      <c r="AG10" s="361"/>
      <c r="AH10" s="361"/>
      <c r="AI10" s="361"/>
      <c r="AJ10" s="361"/>
      <c r="AK10" s="361"/>
      <c r="AL10" s="361"/>
      <c r="AM10" s="361"/>
      <c r="AN10" s="361"/>
    </row>
    <row r="11" spans="1:41">
      <c r="H11" s="2">
        <f>H3/F3</f>
        <v>8</v>
      </c>
      <c r="R11" s="360"/>
      <c r="S11" s="360"/>
      <c r="T11" s="360"/>
      <c r="U11" s="171" t="s">
        <v>230</v>
      </c>
      <c r="V11" s="360"/>
      <c r="W11" s="360"/>
      <c r="X11" s="360"/>
      <c r="Y11" s="360"/>
      <c r="Z11" s="360"/>
      <c r="AA11" s="360"/>
      <c r="AB11" s="360"/>
      <c r="AC11" s="360"/>
      <c r="AD11" s="360"/>
      <c r="AE11" s="361"/>
      <c r="AF11" s="361"/>
      <c r="AG11" s="361"/>
      <c r="AH11" s="361"/>
      <c r="AI11" s="361"/>
      <c r="AJ11" s="361"/>
      <c r="AK11" s="361"/>
      <c r="AL11" s="361"/>
      <c r="AM11" s="361"/>
      <c r="AN11" s="361"/>
    </row>
    <row r="12" spans="1:41">
      <c r="H12" s="2" t="s">
        <v>507</v>
      </c>
      <c r="R12" s="360"/>
      <c r="S12" s="360"/>
      <c r="T12" s="360"/>
      <c r="U12" s="360"/>
      <c r="V12" s="170" t="s">
        <v>262</v>
      </c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360"/>
      <c r="AH12" s="360"/>
      <c r="AI12" s="360"/>
      <c r="AJ12" s="360"/>
      <c r="AK12" s="360"/>
      <c r="AL12" s="360"/>
      <c r="AM12" s="361"/>
      <c r="AN12" s="361"/>
    </row>
    <row r="13" spans="1:41">
      <c r="R13" s="360"/>
      <c r="S13" s="360"/>
      <c r="T13" s="360"/>
      <c r="U13" s="360"/>
      <c r="V13" s="360"/>
      <c r="W13" s="171" t="s">
        <v>231</v>
      </c>
      <c r="X13" s="360"/>
      <c r="Y13" s="360"/>
      <c r="Z13" s="360"/>
      <c r="AA13" s="360"/>
      <c r="AB13" s="360"/>
      <c r="AC13" s="360"/>
      <c r="AD13" s="360"/>
      <c r="AE13" s="360"/>
      <c r="AF13" s="360"/>
      <c r="AG13" s="360"/>
      <c r="AH13" s="360"/>
      <c r="AI13" s="360"/>
      <c r="AJ13" s="360"/>
      <c r="AK13" s="360"/>
      <c r="AL13" s="360"/>
      <c r="AM13" s="361"/>
      <c r="AN13" s="361"/>
    </row>
    <row r="14" spans="1:41">
      <c r="R14" s="360"/>
      <c r="S14" s="360"/>
      <c r="T14" s="360"/>
      <c r="U14" s="360"/>
      <c r="V14" s="360"/>
      <c r="W14" s="360"/>
      <c r="X14" s="170" t="s">
        <v>232</v>
      </c>
      <c r="Y14" s="170"/>
      <c r="Z14" s="360"/>
      <c r="AA14" s="360"/>
      <c r="AB14" s="360"/>
      <c r="AC14" s="360"/>
      <c r="AD14" s="360"/>
      <c r="AE14" s="360"/>
      <c r="AF14" s="360"/>
      <c r="AG14" s="360"/>
      <c r="AH14" s="360"/>
      <c r="AI14" s="360"/>
      <c r="AJ14" s="360"/>
      <c r="AK14" s="360"/>
      <c r="AL14" s="360"/>
      <c r="AM14" s="361"/>
      <c r="AN14" s="361"/>
    </row>
    <row r="15" spans="1:41">
      <c r="R15" s="360"/>
      <c r="S15" s="360"/>
      <c r="T15" s="360"/>
      <c r="U15" s="360"/>
      <c r="V15" s="360"/>
      <c r="W15" s="360"/>
      <c r="X15" s="360"/>
      <c r="Y15" s="171" t="s">
        <v>263</v>
      </c>
      <c r="Z15" s="360"/>
      <c r="AA15" s="360"/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1"/>
      <c r="AN15" s="361"/>
    </row>
    <row r="16" spans="1:41">
      <c r="B16" s="136"/>
      <c r="R16" s="360"/>
      <c r="S16" s="360"/>
      <c r="T16" s="360"/>
      <c r="U16" s="360"/>
      <c r="V16" s="360"/>
      <c r="W16" s="360"/>
      <c r="X16" s="360"/>
      <c r="Y16" s="360"/>
      <c r="Z16" s="170" t="s">
        <v>233</v>
      </c>
      <c r="AA16" s="171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1"/>
      <c r="AN16" s="361"/>
      <c r="AO16" s="169"/>
    </row>
    <row r="17" spans="2:41">
      <c r="B17" s="137"/>
      <c r="R17" s="360"/>
      <c r="S17" s="360"/>
      <c r="T17" s="360"/>
      <c r="U17" s="360"/>
      <c r="V17" s="360"/>
      <c r="W17" s="360"/>
      <c r="X17" s="360"/>
      <c r="Y17" s="360"/>
      <c r="Z17" s="171"/>
      <c r="AA17" s="171" t="s">
        <v>264</v>
      </c>
      <c r="AB17" s="360"/>
      <c r="AC17" s="360"/>
      <c r="AD17" s="360"/>
      <c r="AE17" s="360"/>
      <c r="AF17" s="360"/>
      <c r="AG17" s="360"/>
      <c r="AH17" s="360"/>
      <c r="AI17" s="360"/>
      <c r="AJ17" s="360"/>
      <c r="AK17" s="360"/>
      <c r="AL17" s="360"/>
      <c r="AM17" s="361"/>
      <c r="AN17" s="361"/>
      <c r="AO17" s="169"/>
    </row>
    <row r="18" spans="2:41">
      <c r="R18" s="360"/>
      <c r="S18" s="360"/>
      <c r="T18" s="360"/>
      <c r="U18" s="360"/>
      <c r="V18" s="360"/>
      <c r="W18" s="360"/>
      <c r="X18" s="360"/>
      <c r="Y18" s="360"/>
      <c r="Z18" s="360"/>
      <c r="AA18" s="360"/>
      <c r="AB18" s="170" t="s">
        <v>234</v>
      </c>
      <c r="AC18" s="360"/>
      <c r="AD18" s="360"/>
      <c r="AE18" s="360"/>
      <c r="AF18" s="360"/>
      <c r="AG18" s="360"/>
      <c r="AH18" s="360"/>
      <c r="AI18" s="360"/>
      <c r="AJ18" s="360"/>
      <c r="AK18" s="360"/>
      <c r="AL18" s="360"/>
      <c r="AM18" s="361"/>
      <c r="AN18" s="171"/>
    </row>
    <row r="19" spans="2:41"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171" t="s">
        <v>235</v>
      </c>
      <c r="AD19" s="360"/>
      <c r="AE19" s="360"/>
      <c r="AF19" s="360"/>
      <c r="AG19" s="360"/>
      <c r="AH19" s="360"/>
      <c r="AI19" s="360"/>
      <c r="AJ19" s="360"/>
      <c r="AK19" s="360"/>
      <c r="AL19" s="360"/>
      <c r="AM19" s="361"/>
      <c r="AN19" s="361"/>
    </row>
    <row r="20" spans="2:41"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170" t="s">
        <v>279</v>
      </c>
      <c r="AE20" s="172"/>
      <c r="AF20" s="172"/>
      <c r="AG20" s="172"/>
      <c r="AH20" s="172"/>
      <c r="AI20" s="172"/>
      <c r="AJ20" s="172"/>
      <c r="AK20" s="172"/>
      <c r="AL20" s="172"/>
      <c r="AM20" s="171"/>
    </row>
    <row r="21" spans="2:41">
      <c r="R21" s="361"/>
      <c r="S21" s="361"/>
      <c r="T21" s="361"/>
      <c r="U21" s="361"/>
      <c r="V21" s="360"/>
      <c r="W21" s="360"/>
      <c r="X21" s="360"/>
      <c r="Y21" s="360"/>
      <c r="Z21" s="360"/>
      <c r="AA21" s="360"/>
      <c r="AB21" s="360"/>
      <c r="AC21" s="360"/>
      <c r="AD21" s="360"/>
      <c r="AE21" s="170" t="s">
        <v>280</v>
      </c>
      <c r="AF21" s="171"/>
      <c r="AG21" s="171"/>
      <c r="AH21" s="171"/>
      <c r="AI21" s="171"/>
      <c r="AJ21" s="171"/>
      <c r="AK21" s="171"/>
      <c r="AL21" s="171"/>
      <c r="AM21" s="361"/>
    </row>
    <row r="22" spans="2:41">
      <c r="R22" s="2"/>
      <c r="S22" s="2"/>
      <c r="T22" s="2"/>
      <c r="U22" s="2"/>
      <c r="AF22" s="171" t="s">
        <v>281</v>
      </c>
      <c r="AG22" s="172"/>
      <c r="AH22" s="172"/>
      <c r="AI22" s="172"/>
      <c r="AJ22" s="172"/>
      <c r="AK22" s="172"/>
    </row>
    <row r="23" spans="2:41">
      <c r="AF23" s="360"/>
      <c r="AG23" s="273" t="s">
        <v>282</v>
      </c>
      <c r="AH23" s="273"/>
      <c r="AI23" s="273"/>
      <c r="AJ23" s="273"/>
      <c r="AK23" s="273"/>
      <c r="AL23" s="273"/>
    </row>
    <row r="24" spans="2:41">
      <c r="AG24" s="360"/>
      <c r="AH24" s="170" t="s">
        <v>439</v>
      </c>
      <c r="AI24" s="360"/>
      <c r="AJ24" s="360"/>
      <c r="AK24" s="360"/>
      <c r="AL24" s="171"/>
    </row>
    <row r="25" spans="2:41">
      <c r="AI25" s="171" t="s">
        <v>436</v>
      </c>
      <c r="AJ25" s="171"/>
      <c r="AK25" s="171"/>
    </row>
    <row r="26" spans="2:41">
      <c r="AJ26" s="170" t="s">
        <v>437</v>
      </c>
      <c r="AK26" s="360"/>
    </row>
    <row r="27" spans="2:41">
      <c r="AK27" s="171" t="s">
        <v>438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O3" sqref="O3"/>
    </sheetView>
  </sheetViews>
  <sheetFormatPr defaultRowHeight="11.25"/>
  <cols>
    <col min="1" max="1" width="7.5703125" style="8" bestFit="1" customWidth="1"/>
    <col min="2" max="2" width="49.8554687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30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30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30" bestFit="1" customWidth="1"/>
    <col min="60" max="61" width="8.85546875" style="3" bestFit="1" customWidth="1"/>
    <col min="62" max="16384" width="9.140625" style="3"/>
  </cols>
  <sheetData>
    <row r="1" spans="1:61" s="68" customFormat="1" ht="15.75" customHeight="1">
      <c r="A1" s="523" t="s">
        <v>31</v>
      </c>
      <c r="B1" s="524"/>
      <c r="C1" s="524"/>
      <c r="D1" s="525"/>
      <c r="E1" s="527" t="s">
        <v>471</v>
      </c>
      <c r="F1" s="528"/>
      <c r="G1" s="528"/>
      <c r="H1" s="528"/>
      <c r="I1" s="528"/>
      <c r="J1" s="528"/>
      <c r="K1" s="528"/>
      <c r="L1" s="528"/>
      <c r="M1" s="528"/>
      <c r="N1" s="528"/>
      <c r="O1" s="528"/>
      <c r="P1" s="528"/>
      <c r="Q1" s="528"/>
      <c r="R1" s="529" t="s">
        <v>71</v>
      </c>
      <c r="S1" s="537" t="s">
        <v>162</v>
      </c>
      <c r="T1" s="523" t="s">
        <v>13</v>
      </c>
      <c r="U1" s="524"/>
      <c r="V1" s="524"/>
      <c r="W1" s="524"/>
      <c r="X1" s="524"/>
      <c r="Y1" s="524"/>
      <c r="Z1" s="524"/>
      <c r="AA1" s="524"/>
      <c r="AB1" s="524"/>
      <c r="AC1" s="525"/>
      <c r="AD1" s="526" t="s">
        <v>14</v>
      </c>
      <c r="AE1" s="526"/>
      <c r="AF1" s="526"/>
      <c r="AG1" s="526"/>
      <c r="AH1" s="526"/>
      <c r="AI1" s="526"/>
      <c r="AJ1" s="526"/>
      <c r="AK1" s="526"/>
      <c r="AL1" s="526"/>
      <c r="AM1" s="523" t="s">
        <v>15</v>
      </c>
      <c r="AN1" s="524"/>
      <c r="AO1" s="524"/>
      <c r="AP1" s="524"/>
      <c r="AQ1" s="524"/>
      <c r="AR1" s="524"/>
      <c r="AS1" s="524"/>
      <c r="AT1" s="524"/>
      <c r="AU1" s="524"/>
      <c r="AV1" s="525"/>
      <c r="AW1" s="539" t="s">
        <v>16</v>
      </c>
      <c r="AX1" s="539"/>
      <c r="AY1" s="539"/>
      <c r="AZ1" s="539"/>
      <c r="BA1" s="539"/>
      <c r="BB1" s="539"/>
      <c r="BC1" s="539"/>
      <c r="BD1" s="539"/>
      <c r="BE1" s="540" t="s">
        <v>17</v>
      </c>
      <c r="BF1" s="541"/>
      <c r="BG1" s="541"/>
      <c r="BH1" s="541"/>
      <c r="BI1" s="542"/>
    </row>
    <row r="2" spans="1:61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7" t="s">
        <v>72</v>
      </c>
      <c r="F2" s="43" t="s">
        <v>73</v>
      </c>
      <c r="G2" s="43" t="s">
        <v>257</v>
      </c>
      <c r="H2" s="43" t="s">
        <v>74</v>
      </c>
      <c r="I2" s="535" t="s">
        <v>29</v>
      </c>
      <c r="J2" s="536"/>
      <c r="K2" s="43" t="s">
        <v>154</v>
      </c>
      <c r="L2" s="43" t="s">
        <v>155</v>
      </c>
      <c r="M2" s="43" t="s">
        <v>94</v>
      </c>
      <c r="N2" s="43" t="s">
        <v>464</v>
      </c>
      <c r="O2" s="43" t="s">
        <v>161</v>
      </c>
      <c r="P2" s="97" t="s">
        <v>100</v>
      </c>
      <c r="Q2" s="117" t="s">
        <v>99</v>
      </c>
      <c r="R2" s="530"/>
      <c r="S2" s="538"/>
      <c r="T2" s="57" t="s">
        <v>32</v>
      </c>
      <c r="U2" s="57" t="s">
        <v>19</v>
      </c>
      <c r="V2" s="43" t="s">
        <v>20</v>
      </c>
      <c r="W2" s="10" t="s">
        <v>21</v>
      </c>
      <c r="X2" s="10" t="s">
        <v>22</v>
      </c>
      <c r="Y2" s="43" t="s">
        <v>23</v>
      </c>
      <c r="Z2" s="43" t="s">
        <v>24</v>
      </c>
      <c r="AA2" s="43" t="s">
        <v>25</v>
      </c>
      <c r="AB2" s="531" t="s">
        <v>29</v>
      </c>
      <c r="AC2" s="532"/>
      <c r="AD2" s="57" t="s">
        <v>28</v>
      </c>
      <c r="AE2" s="57" t="s">
        <v>19</v>
      </c>
      <c r="AF2" s="43" t="s">
        <v>20</v>
      </c>
      <c r="AG2" s="10" t="s">
        <v>27</v>
      </c>
      <c r="AH2" s="10" t="s">
        <v>19</v>
      </c>
      <c r="AI2" s="74" t="s">
        <v>75</v>
      </c>
      <c r="AJ2" s="74" t="s">
        <v>76</v>
      </c>
      <c r="AK2" s="533" t="s">
        <v>29</v>
      </c>
      <c r="AL2" s="534"/>
      <c r="AM2" s="57" t="s">
        <v>18</v>
      </c>
      <c r="AN2" s="57" t="s">
        <v>19</v>
      </c>
      <c r="AO2" s="43" t="s">
        <v>20</v>
      </c>
      <c r="AP2" s="10" t="s">
        <v>21</v>
      </c>
      <c r="AQ2" s="10" t="s">
        <v>22</v>
      </c>
      <c r="AR2" s="43" t="s">
        <v>23</v>
      </c>
      <c r="AS2" s="43" t="s">
        <v>24</v>
      </c>
      <c r="AT2" s="43" t="s">
        <v>25</v>
      </c>
      <c r="AU2" s="531" t="s">
        <v>29</v>
      </c>
      <c r="AV2" s="532"/>
      <c r="AW2" s="57" t="s">
        <v>18</v>
      </c>
      <c r="AX2" s="43" t="s">
        <v>19</v>
      </c>
      <c r="AY2" s="43" t="s">
        <v>20</v>
      </c>
      <c r="AZ2" s="43" t="s">
        <v>26</v>
      </c>
      <c r="BA2" s="10" t="s">
        <v>27</v>
      </c>
      <c r="BB2" s="10" t="s">
        <v>19</v>
      </c>
      <c r="BC2" s="43" t="s">
        <v>28</v>
      </c>
      <c r="BD2" s="44" t="s">
        <v>29</v>
      </c>
      <c r="BE2" s="58" t="s">
        <v>30</v>
      </c>
      <c r="BF2" s="58" t="s">
        <v>19</v>
      </c>
      <c r="BG2" s="59" t="s">
        <v>18</v>
      </c>
      <c r="BH2" s="531" t="s">
        <v>29</v>
      </c>
      <c r="BI2" s="532"/>
    </row>
    <row r="3" spans="1:61" s="203" customFormat="1">
      <c r="A3" s="424" t="str">
        <f>'1-συμβολαια'!A3</f>
        <v>???</v>
      </c>
      <c r="B3" s="363" t="str">
        <f>'1-συμβολαια'!C3</f>
        <v>υποθήκης ;;;???καπολα = 2.000.000δρχ    ΕΞΑΛΕΙΨΗ</v>
      </c>
      <c r="C3" s="274" t="str">
        <f>'4-πολλυπρ'!D3</f>
        <v>ΟΑΕΔ = ΟργΕργΚατοικ [= ;;;;????</v>
      </c>
      <c r="D3" s="274" t="str">
        <f>'4-πολλυπρ'!I3</f>
        <v>219-133 = ;;;;????</v>
      </c>
      <c r="E3" s="274">
        <v>1</v>
      </c>
      <c r="F3" s="335">
        <f t="shared" ref="F3" si="0">E3*10</f>
        <v>10</v>
      </c>
      <c r="G3" s="335">
        <v>10</v>
      </c>
      <c r="H3" s="335">
        <f>F3+G3</f>
        <v>20</v>
      </c>
      <c r="I3" s="280" t="s">
        <v>461</v>
      </c>
      <c r="J3" s="367" t="s">
        <v>160</v>
      </c>
      <c r="K3" s="335">
        <v>10</v>
      </c>
      <c r="L3" s="335">
        <v>10</v>
      </c>
      <c r="M3" s="335">
        <v>1.98</v>
      </c>
      <c r="N3" s="335"/>
      <c r="O3" s="335">
        <f>K3+L3</f>
        <v>20</v>
      </c>
      <c r="P3" s="274"/>
      <c r="Q3" s="274"/>
      <c r="R3" s="274"/>
      <c r="S3" s="274"/>
      <c r="T3" s="408"/>
      <c r="U3" s="389"/>
      <c r="V3" s="365" t="s">
        <v>390</v>
      </c>
      <c r="W3" s="365"/>
      <c r="X3" s="365" t="s">
        <v>9</v>
      </c>
      <c r="Y3" s="409"/>
      <c r="Z3" s="365"/>
      <c r="AA3" s="365"/>
      <c r="AB3" s="365"/>
      <c r="AC3" s="389"/>
      <c r="AD3" s="408"/>
      <c r="AE3" s="389"/>
      <c r="AF3" s="389"/>
      <c r="AG3" s="389"/>
      <c r="AH3" s="389"/>
      <c r="AI3" s="389"/>
      <c r="AJ3" s="389"/>
      <c r="AK3" s="389"/>
      <c r="AL3" s="389"/>
      <c r="AM3" s="389"/>
      <c r="AN3" s="389"/>
      <c r="AO3" s="365" t="s">
        <v>390</v>
      </c>
      <c r="AP3" s="77"/>
      <c r="AQ3" s="365" t="s">
        <v>9</v>
      </c>
      <c r="AR3" s="389"/>
      <c r="AS3" s="389"/>
      <c r="AT3" s="389"/>
      <c r="AU3" s="389"/>
      <c r="AV3" s="408"/>
      <c r="AW3" s="389"/>
      <c r="AX3" s="389"/>
      <c r="AY3" s="389"/>
      <c r="AZ3" s="409"/>
      <c r="BA3" s="409"/>
      <c r="BB3" s="409"/>
      <c r="BC3" s="409"/>
      <c r="BD3" s="409"/>
      <c r="BE3" s="389"/>
      <c r="BF3" s="389"/>
      <c r="BG3" s="408"/>
      <c r="BH3" s="409"/>
      <c r="BI3" s="409"/>
    </row>
    <row r="4" spans="1:61" s="203" customFormat="1">
      <c r="A4" s="424">
        <f>'1-συμβολαια'!A4</f>
        <v>0</v>
      </c>
      <c r="B4" s="363" t="str">
        <f>'1-συμβολαια'!C4</f>
        <v>δανείου ;;;???καπολα = 2.000.000δρχ   ΕΞΟΦΛΗΣΗ</v>
      </c>
      <c r="C4" s="274" t="str">
        <f>'4-πολλυπρ'!D4</f>
        <v>ΟΑΕΔ = ΟργΕργΚατοικ [= ;;;;????</v>
      </c>
      <c r="D4" s="274" t="str">
        <f>'4-πολλυπρ'!I4</f>
        <v>219-133 = ;;;;????</v>
      </c>
      <c r="E4" s="274"/>
      <c r="F4" s="335"/>
      <c r="G4" s="335"/>
      <c r="H4" s="335"/>
      <c r="I4" s="280"/>
      <c r="J4" s="367"/>
      <c r="K4" s="335"/>
      <c r="L4" s="335"/>
      <c r="M4" s="335"/>
      <c r="N4" s="335"/>
      <c r="O4" s="335">
        <f t="shared" ref="O4" si="1">K4+L4</f>
        <v>0</v>
      </c>
      <c r="P4" s="274"/>
      <c r="Q4" s="274"/>
      <c r="R4" s="274"/>
      <c r="S4" s="274"/>
      <c r="T4" s="408"/>
      <c r="U4" s="389"/>
      <c r="V4" s="365" t="s">
        <v>390</v>
      </c>
      <c r="W4" s="365"/>
      <c r="X4" s="365" t="s">
        <v>9</v>
      </c>
      <c r="Y4" s="409"/>
      <c r="Z4" s="365"/>
      <c r="AA4" s="365"/>
      <c r="AB4" s="365"/>
      <c r="AC4" s="389"/>
      <c r="AD4" s="408"/>
      <c r="AE4" s="389"/>
      <c r="AF4" s="389"/>
      <c r="AG4" s="389"/>
      <c r="AH4" s="389"/>
      <c r="AI4" s="389"/>
      <c r="AJ4" s="389"/>
      <c r="AK4" s="389"/>
      <c r="AL4" s="389"/>
      <c r="AM4" s="389"/>
      <c r="AN4" s="389"/>
      <c r="AO4" s="365" t="s">
        <v>390</v>
      </c>
      <c r="AP4" s="389"/>
      <c r="AQ4" s="365" t="s">
        <v>9</v>
      </c>
      <c r="AR4" s="389"/>
      <c r="AS4" s="389"/>
      <c r="AT4" s="389"/>
      <c r="AU4" s="389"/>
      <c r="AV4" s="408"/>
      <c r="AW4" s="389"/>
      <c r="AX4" s="389"/>
      <c r="AY4" s="389"/>
      <c r="AZ4" s="409"/>
      <c r="BA4" s="409"/>
      <c r="BB4" s="409"/>
      <c r="BC4" s="409"/>
      <c r="BD4" s="409"/>
      <c r="BE4" s="389"/>
      <c r="BF4" s="389"/>
      <c r="BG4" s="408"/>
      <c r="BH4" s="409"/>
      <c r="BI4" s="409"/>
    </row>
    <row r="5" spans="1:61" s="5" customFormat="1">
      <c r="A5" s="424">
        <f>'1-συμβολαια'!A5</f>
        <v>0</v>
      </c>
      <c r="B5" s="363" t="str">
        <f>'1-συμβολαια'!C5</f>
        <v>δανείου ;;????καπολα {άτοκο ΑΝ εμπρόθεσμα} ΤΟΚΟΙ υπερημερίας</v>
      </c>
      <c r="C5" s="274" t="str">
        <f>'4-πολλυπρ'!D5</f>
        <v>ΟΑΕΔ = ΟργΕργΚατοικ [= ;;;;????</v>
      </c>
      <c r="D5" s="274" t="str">
        <f>'4-πολλυπρ'!I5</f>
        <v>219-133 = ;;;;????</v>
      </c>
      <c r="E5" s="274"/>
      <c r="F5" s="335"/>
      <c r="G5" s="335"/>
      <c r="H5" s="335">
        <f>F5+G5</f>
        <v>0</v>
      </c>
      <c r="I5" s="280"/>
      <c r="J5" s="280"/>
      <c r="K5" s="335"/>
      <c r="L5" s="335"/>
      <c r="M5" s="335"/>
      <c r="N5" s="335"/>
      <c r="O5" s="335">
        <f>K5+L5+M5+N5</f>
        <v>0</v>
      </c>
      <c r="P5" s="274"/>
      <c r="Q5" s="274"/>
      <c r="R5" s="274"/>
      <c r="S5" s="274"/>
      <c r="T5" s="364"/>
      <c r="U5" s="77"/>
      <c r="V5" s="365" t="s">
        <v>390</v>
      </c>
      <c r="W5" s="77"/>
      <c r="X5" s="365" t="s">
        <v>9</v>
      </c>
      <c r="Y5" s="366"/>
      <c r="Z5" s="77"/>
      <c r="AA5" s="77"/>
      <c r="AB5" s="77"/>
      <c r="AC5" s="77"/>
      <c r="AD5" s="364"/>
      <c r="AE5" s="77"/>
      <c r="AF5" s="77"/>
      <c r="AG5" s="77"/>
      <c r="AH5" s="77"/>
      <c r="AI5" s="279"/>
      <c r="AJ5" s="279"/>
      <c r="AK5" s="279"/>
      <c r="AL5" s="77"/>
      <c r="AM5" s="77"/>
      <c r="AN5" s="77"/>
      <c r="AO5" s="365" t="s">
        <v>390</v>
      </c>
      <c r="AP5" s="77"/>
      <c r="AQ5" s="365" t="s">
        <v>9</v>
      </c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364"/>
      <c r="BH5" s="77"/>
      <c r="BI5" s="77"/>
    </row>
    <row r="6" spans="1:61">
      <c r="A6" s="520" t="s">
        <v>35</v>
      </c>
      <c r="B6" s="521"/>
      <c r="C6" s="521"/>
      <c r="D6" s="522"/>
      <c r="E6" s="71">
        <f>SUM(E3:E5)</f>
        <v>1</v>
      </c>
      <c r="F6" s="71">
        <f>SUM(F3:F5)</f>
        <v>10</v>
      </c>
      <c r="G6" s="71">
        <f>SUM(G3:G5)</f>
        <v>10</v>
      </c>
      <c r="H6" s="71">
        <f>SUM(H3:H5)</f>
        <v>20</v>
      </c>
      <c r="I6" s="71"/>
      <c r="J6" s="71"/>
      <c r="K6" s="71">
        <f t="shared" ref="K6:R6" si="2">SUM(K3:K5)</f>
        <v>10</v>
      </c>
      <c r="L6" s="71">
        <f t="shared" si="2"/>
        <v>10</v>
      </c>
      <c r="M6" s="71">
        <f t="shared" si="2"/>
        <v>1.98</v>
      </c>
      <c r="N6" s="71">
        <f t="shared" si="2"/>
        <v>0</v>
      </c>
      <c r="O6" s="71">
        <f t="shared" si="2"/>
        <v>20</v>
      </c>
      <c r="P6" s="71">
        <f t="shared" si="2"/>
        <v>0</v>
      </c>
      <c r="Q6" s="71">
        <f t="shared" si="2"/>
        <v>0</v>
      </c>
      <c r="R6" s="71">
        <f t="shared" si="2"/>
        <v>0</v>
      </c>
      <c r="S6" s="71"/>
      <c r="T6" s="139"/>
      <c r="U6" s="71"/>
      <c r="V6" s="71"/>
      <c r="W6" s="71">
        <f>SUM(W3:W5)</f>
        <v>0</v>
      </c>
      <c r="X6" s="71"/>
      <c r="Y6" s="71">
        <f t="shared" ref="Y6:AJ6" si="3">SUM(Y3:Y5)</f>
        <v>0</v>
      </c>
      <c r="Z6" s="71">
        <f t="shared" si="3"/>
        <v>0</v>
      </c>
      <c r="AA6" s="71">
        <f t="shared" si="3"/>
        <v>0</v>
      </c>
      <c r="AB6" s="71">
        <f t="shared" si="3"/>
        <v>0</v>
      </c>
      <c r="AC6" s="71">
        <f t="shared" si="3"/>
        <v>0</v>
      </c>
      <c r="AD6" s="139">
        <f t="shared" si="3"/>
        <v>0</v>
      </c>
      <c r="AE6" s="71">
        <f t="shared" si="3"/>
        <v>0</v>
      </c>
      <c r="AF6" s="71">
        <f t="shared" si="3"/>
        <v>0</v>
      </c>
      <c r="AG6" s="71">
        <f t="shared" si="3"/>
        <v>0</v>
      </c>
      <c r="AH6" s="71">
        <f t="shared" si="3"/>
        <v>0</v>
      </c>
      <c r="AI6" s="75">
        <f t="shared" si="3"/>
        <v>0</v>
      </c>
      <c r="AJ6" s="75">
        <f t="shared" si="3"/>
        <v>0</v>
      </c>
      <c r="AK6" s="75"/>
      <c r="AL6" s="71">
        <f>SUM(AL3:AL5)</f>
        <v>0</v>
      </c>
      <c r="AM6" s="71">
        <f>SUM(AM3:AM5)</f>
        <v>0</v>
      </c>
      <c r="AN6" s="71">
        <f>SUM(AN3:AN5)</f>
        <v>0</v>
      </c>
      <c r="AO6" s="71"/>
      <c r="AP6" s="71">
        <f t="shared" ref="AP6:BI6" si="4">SUM(AP3:AP5)</f>
        <v>0</v>
      </c>
      <c r="AQ6" s="71">
        <f t="shared" si="4"/>
        <v>0</v>
      </c>
      <c r="AR6" s="71">
        <f t="shared" si="4"/>
        <v>0</v>
      </c>
      <c r="AS6" s="71">
        <f t="shared" si="4"/>
        <v>0</v>
      </c>
      <c r="AT6" s="71">
        <f t="shared" si="4"/>
        <v>0</v>
      </c>
      <c r="AU6" s="71">
        <f t="shared" si="4"/>
        <v>0</v>
      </c>
      <c r="AV6" s="71">
        <f t="shared" si="4"/>
        <v>0</v>
      </c>
      <c r="AW6" s="71">
        <f t="shared" si="4"/>
        <v>0</v>
      </c>
      <c r="AX6" s="71">
        <f t="shared" si="4"/>
        <v>0</v>
      </c>
      <c r="AY6" s="71">
        <f t="shared" si="4"/>
        <v>0</v>
      </c>
      <c r="AZ6" s="71">
        <f t="shared" si="4"/>
        <v>0</v>
      </c>
      <c r="BA6" s="71">
        <f t="shared" si="4"/>
        <v>0</v>
      </c>
      <c r="BB6" s="71">
        <f t="shared" si="4"/>
        <v>0</v>
      </c>
      <c r="BC6" s="71">
        <f t="shared" si="4"/>
        <v>0</v>
      </c>
      <c r="BD6" s="71">
        <f t="shared" si="4"/>
        <v>0</v>
      </c>
      <c r="BE6" s="71">
        <f t="shared" si="4"/>
        <v>0</v>
      </c>
      <c r="BF6" s="71">
        <f t="shared" si="4"/>
        <v>0</v>
      </c>
      <c r="BG6" s="71">
        <f t="shared" si="4"/>
        <v>0</v>
      </c>
      <c r="BH6" s="71">
        <f t="shared" si="4"/>
        <v>0</v>
      </c>
      <c r="BI6" s="71">
        <f t="shared" si="4"/>
        <v>0</v>
      </c>
    </row>
    <row r="7" spans="1:61">
      <c r="K7" s="142" t="s">
        <v>470</v>
      </c>
    </row>
    <row r="8" spans="1:61">
      <c r="G8" s="142" t="s">
        <v>470</v>
      </c>
      <c r="H8" s="314" t="s">
        <v>102</v>
      </c>
      <c r="I8" s="142"/>
      <c r="J8" s="142"/>
      <c r="K8" s="142"/>
      <c r="L8" s="142" t="s">
        <v>470</v>
      </c>
      <c r="M8" s="119"/>
      <c r="N8" s="119"/>
      <c r="S8" s="190" t="s">
        <v>162</v>
      </c>
      <c r="Z8" s="2"/>
      <c r="AB8" s="119" t="s">
        <v>103</v>
      </c>
      <c r="AI8" s="231" t="s">
        <v>104</v>
      </c>
    </row>
    <row r="9" spans="1:61">
      <c r="F9" s="3"/>
      <c r="G9" s="3"/>
      <c r="H9" s="3"/>
      <c r="I9" s="162" t="s">
        <v>156</v>
      </c>
      <c r="J9" s="121"/>
      <c r="L9" s="142"/>
      <c r="M9" s="3"/>
      <c r="N9" s="3"/>
      <c r="O9" s="3"/>
      <c r="P9" s="162" t="s">
        <v>163</v>
      </c>
      <c r="S9" s="9"/>
    </row>
    <row r="10" spans="1:61">
      <c r="E10" s="120"/>
      <c r="F10" s="3"/>
      <c r="G10" s="3"/>
      <c r="H10" s="3"/>
      <c r="I10" s="121" t="s">
        <v>157</v>
      </c>
      <c r="J10" s="121"/>
      <c r="L10" s="3"/>
      <c r="M10" s="3"/>
      <c r="N10" s="3"/>
      <c r="O10" s="3"/>
      <c r="Q10" s="121" t="s">
        <v>164</v>
      </c>
      <c r="S10" s="9"/>
    </row>
    <row r="11" spans="1:61">
      <c r="I11" s="121"/>
      <c r="J11" s="162" t="s">
        <v>158</v>
      </c>
      <c r="M11" s="157" t="s">
        <v>450</v>
      </c>
      <c r="N11" s="4"/>
      <c r="S11" s="9"/>
    </row>
    <row r="12" spans="1:61">
      <c r="J12" s="121" t="s">
        <v>159</v>
      </c>
      <c r="N12" s="2" t="s">
        <v>464</v>
      </c>
      <c r="S12" s="9"/>
    </row>
    <row r="13" spans="1:61">
      <c r="S13" s="9"/>
    </row>
    <row r="14" spans="1:61">
      <c r="S14" s="9"/>
    </row>
    <row r="15" spans="1:61">
      <c r="S15" s="9"/>
    </row>
    <row r="17" spans="16:20">
      <c r="P17" s="2"/>
      <c r="Q17" s="2"/>
      <c r="R17" s="2"/>
      <c r="S17" s="2"/>
      <c r="T17" s="140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M26" sqref="M26"/>
    </sheetView>
  </sheetViews>
  <sheetFormatPr defaultRowHeight="11.25"/>
  <cols>
    <col min="1" max="1" width="10.5703125" style="8" bestFit="1" customWidth="1"/>
    <col min="2" max="2" width="49.85546875" style="93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5" customWidth="1"/>
    <col min="18" max="18" width="7.42578125" style="85" customWidth="1"/>
    <col min="19" max="19" width="11.42578125" style="85" bestFit="1" customWidth="1"/>
    <col min="20" max="20" width="43.28515625" style="85" bestFit="1" customWidth="1"/>
    <col min="21" max="16384" width="9.140625" style="3"/>
  </cols>
  <sheetData>
    <row r="1" spans="1:20" s="4" customFormat="1" ht="15.75" customHeight="1">
      <c r="A1" s="548" t="s">
        <v>31</v>
      </c>
      <c r="B1" s="549"/>
      <c r="C1" s="549"/>
      <c r="D1" s="550"/>
      <c r="E1" s="551" t="s">
        <v>167</v>
      </c>
      <c r="F1" s="552"/>
      <c r="G1" s="552"/>
      <c r="H1" s="552"/>
      <c r="I1" s="543" t="s">
        <v>161</v>
      </c>
      <c r="J1" s="543"/>
      <c r="K1" s="543"/>
      <c r="L1" s="543"/>
      <c r="M1" s="543"/>
      <c r="N1" s="543"/>
      <c r="O1" s="543"/>
      <c r="P1" s="543"/>
      <c r="Q1" s="544" t="s">
        <v>29</v>
      </c>
      <c r="R1" s="545"/>
      <c r="S1" s="545"/>
      <c r="T1" s="545"/>
    </row>
    <row r="2" spans="1:20" s="4" customFormat="1" ht="23.25" thickBot="1">
      <c r="A2" s="10" t="s">
        <v>19</v>
      </c>
      <c r="B2" s="154" t="s">
        <v>0</v>
      </c>
      <c r="C2" s="57" t="s">
        <v>11</v>
      </c>
      <c r="D2" s="155" t="s">
        <v>12</v>
      </c>
      <c r="E2" s="43" t="s">
        <v>472</v>
      </c>
      <c r="F2" s="553" t="s">
        <v>29</v>
      </c>
      <c r="G2" s="554"/>
      <c r="H2" s="555"/>
      <c r="I2" s="43" t="s">
        <v>91</v>
      </c>
      <c r="J2" s="57" t="s">
        <v>92</v>
      </c>
      <c r="K2" s="57" t="s">
        <v>94</v>
      </c>
      <c r="L2" s="57" t="s">
        <v>236</v>
      </c>
      <c r="M2" s="43" t="s">
        <v>237</v>
      </c>
      <c r="N2" s="43" t="s">
        <v>238</v>
      </c>
      <c r="O2" s="57"/>
      <c r="P2" s="57" t="s">
        <v>47</v>
      </c>
      <c r="Q2" s="546"/>
      <c r="R2" s="547"/>
      <c r="S2" s="547"/>
      <c r="T2" s="547"/>
    </row>
    <row r="3" spans="1:20" s="203" customFormat="1">
      <c r="A3" s="424" t="str">
        <f>'1-συμβολαια'!A3</f>
        <v>???</v>
      </c>
      <c r="B3" s="363" t="str">
        <f>'1-συμβολαια'!C3</f>
        <v>υποθήκης ;;;???καπολα = 2.000.000δρχ    ΕΞΑΛΕΙΨΗ</v>
      </c>
      <c r="C3" s="274" t="str">
        <f>'4-πολλυπρ'!D3</f>
        <v>ΟΑΕΔ = ΟργΕργΚατοικ [= ;;;;????</v>
      </c>
      <c r="D3" s="274" t="str">
        <f>'4-πολλυπρ'!I3</f>
        <v>219-133 = ;;;;????</v>
      </c>
      <c r="E3" s="335"/>
      <c r="F3" s="367"/>
      <c r="G3" s="367"/>
      <c r="H3" s="335"/>
      <c r="I3" s="335"/>
      <c r="J3" s="335"/>
      <c r="K3" s="335"/>
      <c r="L3" s="334"/>
      <c r="M3" s="335"/>
      <c r="N3" s="335"/>
      <c r="O3" s="334"/>
      <c r="P3" s="335">
        <f t="shared" ref="P3:P4" si="0">I3+J3+L3+M3+N3+O3</f>
        <v>0</v>
      </c>
      <c r="Q3" s="336"/>
      <c r="R3" s="336"/>
      <c r="S3" s="368"/>
      <c r="T3" s="281"/>
    </row>
    <row r="4" spans="1:20" s="203" customFormat="1">
      <c r="A4" s="424">
        <f>'1-συμβολαια'!A4</f>
        <v>0</v>
      </c>
      <c r="B4" s="363" t="str">
        <f>'1-συμβολαια'!C4</f>
        <v>δανείου ;;;???καπολα = 2.000.000δρχ   ΕΞΟΦΛΗΣΗ</v>
      </c>
      <c r="C4" s="274" t="str">
        <f>'4-πολλυπρ'!D4</f>
        <v>ΟΑΕΔ = ΟργΕργΚατοικ [= ;;;;????</v>
      </c>
      <c r="D4" s="274" t="str">
        <f>'4-πολλυπρ'!I4</f>
        <v>219-133 = ;;;;????</v>
      </c>
      <c r="E4" s="335"/>
      <c r="F4" s="367"/>
      <c r="G4" s="367"/>
      <c r="H4" s="335"/>
      <c r="I4" s="335"/>
      <c r="J4" s="335"/>
      <c r="K4" s="335"/>
      <c r="L4" s="334"/>
      <c r="M4" s="335"/>
      <c r="N4" s="335"/>
      <c r="O4" s="334"/>
      <c r="P4" s="335">
        <f t="shared" si="0"/>
        <v>0</v>
      </c>
      <c r="Q4" s="336"/>
      <c r="R4" s="336"/>
      <c r="S4" s="368"/>
      <c r="T4" s="281"/>
    </row>
    <row r="5" spans="1:20" s="5" customFormat="1">
      <c r="A5" s="424">
        <f>'1-συμβολαια'!A5</f>
        <v>0</v>
      </c>
      <c r="B5" s="363" t="str">
        <f>'1-συμβολαια'!C5</f>
        <v>δανείου ;;????καπολα {άτοκο ΑΝ εμπρόθεσμα} ΤΟΚΟΙ υπερημερίας</v>
      </c>
      <c r="C5" s="274" t="str">
        <f>'4-πολλυπρ'!D5</f>
        <v>ΟΑΕΔ = ΟργΕργΚατοικ [= ;;;;????</v>
      </c>
      <c r="D5" s="274" t="str">
        <f>'4-πολλυπρ'!I5</f>
        <v>219-133 = ;;;;????</v>
      </c>
      <c r="E5" s="335"/>
      <c r="F5" s="367"/>
      <c r="G5" s="367"/>
      <c r="H5" s="335"/>
      <c r="I5" s="335"/>
      <c r="J5" s="335"/>
      <c r="K5" s="335"/>
      <c r="L5" s="334"/>
      <c r="M5" s="335"/>
      <c r="N5" s="335"/>
      <c r="O5" s="334"/>
      <c r="P5" s="335">
        <f t="shared" ref="P5" si="1">I5+J5+L5+M5+N5+O5</f>
        <v>0</v>
      </c>
      <c r="Q5" s="336"/>
      <c r="R5" s="336"/>
      <c r="S5" s="368"/>
      <c r="T5" s="277"/>
    </row>
    <row r="6" spans="1:20">
      <c r="A6" s="520" t="s">
        <v>35</v>
      </c>
      <c r="B6" s="521"/>
      <c r="C6" s="521"/>
      <c r="D6" s="522"/>
      <c r="E6" s="71">
        <f>SUM(E3:E5)</f>
        <v>0</v>
      </c>
      <c r="F6" s="71"/>
      <c r="G6" s="71"/>
      <c r="H6" s="71"/>
      <c r="I6" s="71">
        <f t="shared" ref="I6:Q6" si="2">SUM(I3:I5)</f>
        <v>0</v>
      </c>
      <c r="J6" s="71">
        <f t="shared" si="2"/>
        <v>0</v>
      </c>
      <c r="K6" s="71">
        <f t="shared" si="2"/>
        <v>0</v>
      </c>
      <c r="L6" s="71">
        <f t="shared" si="2"/>
        <v>0</v>
      </c>
      <c r="M6" s="71">
        <f t="shared" si="2"/>
        <v>0</v>
      </c>
      <c r="N6" s="71">
        <f t="shared" si="2"/>
        <v>0</v>
      </c>
      <c r="O6" s="71">
        <f t="shared" si="2"/>
        <v>0</v>
      </c>
      <c r="P6" s="71">
        <f t="shared" si="2"/>
        <v>0</v>
      </c>
      <c r="Q6" s="86">
        <f t="shared" si="2"/>
        <v>0</v>
      </c>
      <c r="R6" s="145"/>
      <c r="S6" s="3"/>
      <c r="T6" s="3"/>
    </row>
    <row r="8" spans="1:20" ht="15.75" customHeight="1">
      <c r="I8" s="142" t="s">
        <v>473</v>
      </c>
      <c r="L8" s="138" t="s">
        <v>474</v>
      </c>
      <c r="R8" s="156"/>
      <c r="S8" s="90"/>
      <c r="T8" s="156"/>
    </row>
    <row r="9" spans="1:20">
      <c r="F9" s="162" t="s">
        <v>165</v>
      </c>
      <c r="G9" s="121"/>
      <c r="H9" s="85"/>
      <c r="L9" s="174" t="s">
        <v>205</v>
      </c>
      <c r="R9" s="2"/>
    </row>
    <row r="10" spans="1:20">
      <c r="F10" s="85"/>
      <c r="G10" s="121" t="s">
        <v>166</v>
      </c>
      <c r="M10" s="173" t="s">
        <v>206</v>
      </c>
      <c r="Q10" s="2"/>
      <c r="R10" s="2"/>
    </row>
    <row r="11" spans="1:20">
      <c r="N11" s="157" t="s">
        <v>207</v>
      </c>
      <c r="Q11" s="2"/>
      <c r="R11" s="2"/>
    </row>
    <row r="12" spans="1:20">
      <c r="Q12" s="2"/>
      <c r="R12" s="2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topLeftCell="K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5.85546875" style="3" customWidth="1"/>
    <col min="2" max="2" width="49.8554687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67" t="s">
        <v>324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9" t="s">
        <v>47</v>
      </c>
      <c r="AF1" s="571" t="s">
        <v>9</v>
      </c>
      <c r="AG1" s="573" t="s">
        <v>33</v>
      </c>
      <c r="AH1" s="556" t="s">
        <v>334</v>
      </c>
      <c r="AI1" s="558" t="s">
        <v>87</v>
      </c>
      <c r="AJ1" s="559"/>
      <c r="AK1" s="559"/>
      <c r="AL1" s="560"/>
    </row>
    <row r="2" spans="1:38" ht="12" thickBot="1">
      <c r="A2" s="206"/>
      <c r="B2" s="207" t="s">
        <v>333</v>
      </c>
      <c r="C2" s="207" t="s">
        <v>88</v>
      </c>
      <c r="D2" s="208" t="s">
        <v>325</v>
      </c>
      <c r="E2" s="184" t="s">
        <v>31</v>
      </c>
      <c r="F2" s="184" t="s">
        <v>326</v>
      </c>
      <c r="G2" s="184" t="s">
        <v>327</v>
      </c>
      <c r="H2" s="184" t="s">
        <v>328</v>
      </c>
      <c r="I2" s="184" t="s">
        <v>329</v>
      </c>
      <c r="J2" s="184" t="s">
        <v>330</v>
      </c>
      <c r="K2" s="531" t="s">
        <v>29</v>
      </c>
      <c r="L2" s="532"/>
      <c r="M2" s="194" t="s">
        <v>331</v>
      </c>
      <c r="N2" s="194" t="s">
        <v>31</v>
      </c>
      <c r="O2" s="194" t="s">
        <v>326</v>
      </c>
      <c r="P2" s="194" t="s">
        <v>327</v>
      </c>
      <c r="Q2" s="194" t="s">
        <v>328</v>
      </c>
      <c r="R2" s="194" t="s">
        <v>329</v>
      </c>
      <c r="S2" s="194" t="s">
        <v>330</v>
      </c>
      <c r="T2" s="533" t="s">
        <v>29</v>
      </c>
      <c r="U2" s="534"/>
      <c r="V2" s="184" t="s">
        <v>332</v>
      </c>
      <c r="W2" s="184" t="s">
        <v>31</v>
      </c>
      <c r="X2" s="184" t="s">
        <v>326</v>
      </c>
      <c r="Y2" s="184" t="s">
        <v>327</v>
      </c>
      <c r="Z2" s="184" t="s">
        <v>328</v>
      </c>
      <c r="AA2" s="184" t="s">
        <v>329</v>
      </c>
      <c r="AB2" s="184" t="s">
        <v>330</v>
      </c>
      <c r="AC2" s="531" t="s">
        <v>29</v>
      </c>
      <c r="AD2" s="532"/>
      <c r="AE2" s="570"/>
      <c r="AF2" s="572"/>
      <c r="AG2" s="574"/>
      <c r="AH2" s="557"/>
      <c r="AI2" s="561"/>
      <c r="AJ2" s="562"/>
      <c r="AK2" s="562"/>
      <c r="AL2" s="563"/>
    </row>
    <row r="3" spans="1:38" s="5" customFormat="1">
      <c r="A3" s="425" t="str">
        <f>'1-συμβολαια'!A3</f>
        <v>???</v>
      </c>
      <c r="B3" s="369" t="str">
        <f>'1-συμβολαια'!C3</f>
        <v>υποθήκης ;;;???καπολα = 2.000.000δρχ    ΕΞΑΛΕΙΨΗ</v>
      </c>
      <c r="C3" s="331">
        <f>'1-συμβολαια'!D3</f>
        <v>5869.41</v>
      </c>
      <c r="D3" s="331">
        <f>C3*1.3%</f>
        <v>76.302329999999998</v>
      </c>
      <c r="E3" s="369"/>
      <c r="F3" s="369"/>
      <c r="G3" s="369"/>
      <c r="H3" s="77"/>
      <c r="I3" s="369"/>
      <c r="J3" s="369"/>
      <c r="K3" s="369"/>
      <c r="L3" s="369"/>
      <c r="M3" s="331"/>
      <c r="N3" s="369"/>
      <c r="O3" s="369"/>
      <c r="P3" s="369"/>
      <c r="Q3" s="369"/>
      <c r="R3" s="369"/>
      <c r="S3" s="369"/>
      <c r="T3" s="369"/>
      <c r="U3" s="369"/>
      <c r="V3" s="331"/>
      <c r="W3" s="369"/>
      <c r="X3" s="369"/>
      <c r="Y3" s="369"/>
      <c r="Z3" s="369"/>
      <c r="AA3" s="369"/>
      <c r="AB3" s="369"/>
      <c r="AC3" s="369"/>
      <c r="AD3" s="369"/>
      <c r="AE3" s="331">
        <f>D3+M3+V3</f>
        <v>76.302329999999998</v>
      </c>
      <c r="AF3" s="331">
        <f>E3+N3+W3</f>
        <v>0</v>
      </c>
      <c r="AG3" s="331">
        <f>AE3-AF3</f>
        <v>76.302329999999998</v>
      </c>
      <c r="AH3" s="369"/>
      <c r="AI3" s="369"/>
      <c r="AJ3" s="369"/>
      <c r="AK3" s="369"/>
      <c r="AL3" s="369"/>
    </row>
    <row r="4" spans="1:38" s="5" customFormat="1">
      <c r="A4" s="397"/>
      <c r="B4" s="77" t="str">
        <f>'1-συμβολαια'!C4</f>
        <v>δανείου ;;;???καπολα = 2.000.000δρχ   ΕΞΟΦΛΗΣΗ</v>
      </c>
      <c r="C4" s="366">
        <f>'1-συμβολαια'!D4</f>
        <v>5869.41</v>
      </c>
      <c r="D4" s="366">
        <f t="shared" ref="D4" si="0">C4*1.3%</f>
        <v>76.302329999999998</v>
      </c>
      <c r="E4" s="77"/>
      <c r="F4" s="77"/>
      <c r="G4" s="77"/>
      <c r="H4" s="77"/>
      <c r="I4" s="77"/>
      <c r="J4" s="77"/>
      <c r="K4" s="77"/>
      <c r="L4" s="77"/>
      <c r="M4" s="366"/>
      <c r="N4" s="77"/>
      <c r="O4" s="77"/>
      <c r="P4" s="77"/>
      <c r="Q4" s="77"/>
      <c r="R4" s="77"/>
      <c r="S4" s="77"/>
      <c r="T4" s="77"/>
      <c r="U4" s="77"/>
      <c r="V4" s="366"/>
      <c r="W4" s="77"/>
      <c r="X4" s="77"/>
      <c r="Y4" s="77"/>
      <c r="Z4" s="77"/>
      <c r="AA4" s="77"/>
      <c r="AB4" s="77"/>
      <c r="AC4" s="77"/>
      <c r="AD4" s="77"/>
      <c r="AE4" s="331">
        <f t="shared" ref="AE4" si="1">D4+M4+V4</f>
        <v>76.302329999999998</v>
      </c>
      <c r="AF4" s="331">
        <f t="shared" ref="AF4" si="2">E4+N4+W4</f>
        <v>0</v>
      </c>
      <c r="AG4" s="331">
        <f t="shared" ref="AG4" si="3">AE4-AF4</f>
        <v>76.302329999999998</v>
      </c>
      <c r="AH4" s="77"/>
      <c r="AI4" s="77"/>
      <c r="AJ4" s="77"/>
      <c r="AK4" s="77"/>
      <c r="AL4" s="77"/>
    </row>
    <row r="5" spans="1:38" s="5" customFormat="1">
      <c r="A5" s="397"/>
      <c r="B5" s="77" t="str">
        <f>'1-συμβολαια'!C5</f>
        <v>δανείου ;;????καπολα {άτοκο ΑΝ εμπρόθεσμα} ΤΟΚΟΙ υπερημερίας</v>
      </c>
      <c r="C5" s="366">
        <f>'1-συμβολαια'!D5</f>
        <v>276.43</v>
      </c>
      <c r="D5" s="366">
        <f t="shared" ref="D5" si="4">C5*1.3%</f>
        <v>3.5935900000000003</v>
      </c>
      <c r="E5" s="77"/>
      <c r="F5" s="77"/>
      <c r="G5" s="77"/>
      <c r="H5" s="77"/>
      <c r="I5" s="77"/>
      <c r="J5" s="77"/>
      <c r="K5" s="77"/>
      <c r="L5" s="77"/>
      <c r="M5" s="366"/>
      <c r="N5" s="77"/>
      <c r="O5" s="77"/>
      <c r="P5" s="77"/>
      <c r="Q5" s="77"/>
      <c r="R5" s="77"/>
      <c r="S5" s="77"/>
      <c r="T5" s="77"/>
      <c r="U5" s="77"/>
      <c r="V5" s="366"/>
      <c r="W5" s="77"/>
      <c r="X5" s="77"/>
      <c r="Y5" s="77"/>
      <c r="Z5" s="77"/>
      <c r="AA5" s="77"/>
      <c r="AB5" s="77"/>
      <c r="AC5" s="77"/>
      <c r="AD5" s="77"/>
      <c r="AE5" s="331">
        <f t="shared" ref="AE5" si="5">D5+M5+V5</f>
        <v>3.5935900000000003</v>
      </c>
      <c r="AF5" s="331">
        <f t="shared" ref="AF5" si="6">E5+N5+W5</f>
        <v>0</v>
      </c>
      <c r="AG5" s="331">
        <f t="shared" ref="AG5" si="7">AE5-AF5</f>
        <v>3.5935900000000003</v>
      </c>
      <c r="AH5" s="77"/>
      <c r="AI5" s="77"/>
      <c r="AJ5" s="77"/>
      <c r="AK5" s="77"/>
      <c r="AL5" s="77"/>
    </row>
    <row r="6" spans="1:38">
      <c r="A6" s="564" t="str">
        <f>'1-συμβολαια'!A6</f>
        <v>σύνολο</v>
      </c>
      <c r="B6" s="565"/>
      <c r="C6" s="566"/>
      <c r="D6" s="311">
        <f>SUM(D3:D5)</f>
        <v>156.19825</v>
      </c>
      <c r="E6" s="205"/>
      <c r="F6" s="205"/>
      <c r="G6" s="205"/>
      <c r="H6" s="205"/>
      <c r="I6" s="205"/>
      <c r="J6" s="205"/>
      <c r="K6" s="205"/>
      <c r="L6" s="205"/>
      <c r="M6" s="311">
        <f>SUM(M3:M5)</f>
        <v>0</v>
      </c>
      <c r="N6" s="205"/>
      <c r="O6" s="205"/>
      <c r="P6" s="205"/>
      <c r="Q6" s="205"/>
      <c r="R6" s="205"/>
      <c r="S6" s="205"/>
      <c r="T6" s="205"/>
      <c r="U6" s="205"/>
      <c r="V6" s="311"/>
      <c r="W6" s="205"/>
      <c r="X6" s="205"/>
      <c r="Y6" s="205"/>
      <c r="Z6" s="205"/>
      <c r="AA6" s="205"/>
      <c r="AB6" s="205"/>
      <c r="AC6" s="205"/>
      <c r="AD6" s="205"/>
      <c r="AE6" s="311">
        <f>SUM(AE3:AE5)</f>
        <v>156.19825</v>
      </c>
      <c r="AF6" s="311">
        <f>SUM(AF3:AF5)</f>
        <v>0</v>
      </c>
      <c r="AG6" s="311">
        <f>SUM(AG3:AG5)</f>
        <v>156.19825</v>
      </c>
      <c r="AH6" s="205">
        <f>SUM(AH3:AH5)</f>
        <v>0</v>
      </c>
      <c r="AI6" s="205"/>
      <c r="AJ6" s="205"/>
      <c r="AK6" s="205"/>
      <c r="AL6" s="205"/>
    </row>
    <row r="8" spans="1:38">
      <c r="E8" s="2"/>
      <c r="F8" s="2"/>
      <c r="G8" s="2"/>
      <c r="H8" s="169" t="s">
        <v>335</v>
      </c>
      <c r="I8" s="2"/>
      <c r="J8" s="2"/>
      <c r="K8" s="2"/>
      <c r="L8" s="2"/>
      <c r="M8" s="2"/>
      <c r="N8" s="2"/>
      <c r="O8" s="2"/>
      <c r="P8" s="2"/>
      <c r="Q8" s="169" t="s">
        <v>335</v>
      </c>
      <c r="R8" s="2"/>
      <c r="S8" s="2"/>
      <c r="T8" s="2"/>
      <c r="U8" s="2"/>
      <c r="V8" s="2"/>
      <c r="W8" s="2"/>
      <c r="X8" s="2"/>
      <c r="Y8" s="2"/>
      <c r="Z8" s="169" t="s">
        <v>335</v>
      </c>
      <c r="AA8" s="2"/>
      <c r="AB8" s="2"/>
      <c r="AC8" s="2"/>
      <c r="AD8" s="2"/>
      <c r="AE8" s="2"/>
    </row>
    <row r="9" spans="1:38">
      <c r="E9" s="2"/>
      <c r="F9" s="209" t="s">
        <v>336</v>
      </c>
      <c r="G9" s="209"/>
      <c r="H9" s="209"/>
      <c r="I9" s="209"/>
      <c r="J9" s="209"/>
      <c r="K9" s="209"/>
      <c r="L9" s="209"/>
      <c r="M9" s="209"/>
      <c r="N9" s="209"/>
      <c r="O9" s="209" t="s">
        <v>336</v>
      </c>
      <c r="P9" s="2"/>
      <c r="Q9" s="2"/>
      <c r="R9" s="2"/>
      <c r="S9" s="2"/>
      <c r="T9" s="2"/>
      <c r="U9" s="2"/>
      <c r="V9" s="2"/>
      <c r="W9" s="2"/>
      <c r="X9" s="209" t="s">
        <v>336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1" t="s">
        <v>337</v>
      </c>
      <c r="K10" s="169"/>
      <c r="L10" s="2"/>
      <c r="M10" s="2"/>
      <c r="N10" s="2"/>
      <c r="O10" s="2"/>
      <c r="P10" s="2"/>
      <c r="Q10" s="4"/>
      <c r="R10" s="171" t="s">
        <v>338</v>
      </c>
      <c r="S10" s="171"/>
      <c r="T10" s="171"/>
      <c r="U10" s="171"/>
      <c r="V10" s="4"/>
      <c r="W10" s="4"/>
      <c r="X10" s="4"/>
      <c r="Y10" s="4"/>
      <c r="Z10" s="4"/>
      <c r="AA10" s="171" t="s">
        <v>338</v>
      </c>
      <c r="AB10" s="171"/>
      <c r="AC10" s="171"/>
      <c r="AD10" s="169"/>
      <c r="AE10" s="2"/>
    </row>
    <row r="11" spans="1:38">
      <c r="E11" s="2"/>
      <c r="F11" s="2"/>
      <c r="G11" s="2"/>
      <c r="H11" s="2"/>
      <c r="I11" s="171" t="s">
        <v>338</v>
      </c>
      <c r="J11" s="4"/>
      <c r="K11" s="2"/>
      <c r="L11" s="2"/>
      <c r="M11" s="2"/>
      <c r="N11" s="2"/>
      <c r="O11" s="2"/>
      <c r="P11" s="2"/>
      <c r="Q11" s="4"/>
      <c r="R11" s="4"/>
      <c r="S11" s="171" t="s">
        <v>337</v>
      </c>
      <c r="T11" s="171"/>
      <c r="U11" s="4"/>
      <c r="V11" s="4"/>
      <c r="W11" s="4"/>
      <c r="X11" s="4"/>
      <c r="Y11" s="4"/>
      <c r="Z11" s="4"/>
      <c r="AA11" s="4"/>
      <c r="AB11" s="171" t="s">
        <v>337</v>
      </c>
      <c r="AC11" s="171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0" t="s">
        <v>339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1" t="s">
        <v>340</v>
      </c>
      <c r="R13" s="2"/>
      <c r="S13" s="2"/>
      <c r="T13" s="2"/>
      <c r="U13" s="2"/>
      <c r="V13" s="2"/>
      <c r="W13" s="2"/>
      <c r="X13" s="2"/>
      <c r="Y13" s="2"/>
      <c r="Z13" s="212" t="s">
        <v>341</v>
      </c>
      <c r="AA13" s="2"/>
      <c r="AB13" s="2"/>
      <c r="AC13" s="2"/>
      <c r="AD13" s="2"/>
      <c r="AE13" s="2"/>
    </row>
    <row r="14" spans="1:38">
      <c r="E14" s="213" t="s">
        <v>342</v>
      </c>
      <c r="F14" s="2"/>
      <c r="G14" s="2"/>
      <c r="H14" s="2"/>
      <c r="I14" s="2"/>
      <c r="J14" s="2"/>
      <c r="K14" s="2"/>
      <c r="L14" s="2"/>
      <c r="M14" s="8"/>
      <c r="N14" s="2"/>
      <c r="O14" s="169"/>
      <c r="P14" s="169"/>
      <c r="Q14" s="169"/>
      <c r="R14" s="169"/>
      <c r="S14" s="214" t="s">
        <v>343</v>
      </c>
      <c r="T14" s="169"/>
      <c r="U14" s="169"/>
      <c r="V14" s="169"/>
      <c r="W14" s="2"/>
      <c r="X14" s="2"/>
      <c r="Y14" s="2"/>
      <c r="Z14" s="2"/>
      <c r="AA14" s="215" t="s">
        <v>344</v>
      </c>
      <c r="AB14" s="2"/>
      <c r="AC14" s="2"/>
      <c r="AD14" s="2"/>
      <c r="AE14" s="2"/>
    </row>
    <row r="15" spans="1:38">
      <c r="E15" s="2"/>
      <c r="F15" s="213" t="s">
        <v>345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16" t="s">
        <v>346</v>
      </c>
      <c r="T15" s="2"/>
      <c r="U15" s="2"/>
      <c r="V15" s="2"/>
      <c r="W15" s="2"/>
      <c r="X15" s="2"/>
      <c r="Y15" s="2"/>
      <c r="Z15" s="2"/>
      <c r="AA15" s="2"/>
      <c r="AB15" s="216" t="s">
        <v>346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9"/>
      <c r="Q16" s="169"/>
      <c r="R16" s="169"/>
      <c r="S16" s="169"/>
      <c r="T16" s="169"/>
      <c r="U16" s="169"/>
      <c r="V16" s="169"/>
      <c r="W16" s="169"/>
      <c r="X16" s="169"/>
      <c r="Y16" s="2"/>
      <c r="Z16" s="2"/>
      <c r="AA16" s="2"/>
      <c r="AB16" s="214" t="s">
        <v>343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2025-11-07T08:30:40Z</dcterms:modified>
</cp:coreProperties>
</file>